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24226"/>
  <mc:AlternateContent xmlns:mc="http://schemas.openxmlformats.org/markup-compatibility/2006">
    <mc:Choice Requires="x15">
      <x15ac:absPath xmlns:x15ac="http://schemas.microsoft.com/office/spreadsheetml/2010/11/ac" url="C:\Users\user\Documents\GL Analysis\"/>
    </mc:Choice>
  </mc:AlternateContent>
  <xr:revisionPtr revIDLastSave="0" documentId="13_ncr:1_{8C324030-999A-4B8E-8937-9BE7BBC54AB6}" xr6:coauthVersionLast="47" xr6:coauthVersionMax="47" xr10:uidLastSave="{00000000-0000-0000-0000-000000000000}"/>
  <bookViews>
    <workbookView xWindow="-107" yWindow="-107" windowWidth="20847" windowHeight="11208" activeTab="1" xr2:uid="{00000000-000D-0000-FFFF-FFFF00000000}"/>
  </bookViews>
  <sheets>
    <sheet name="PivotTable" sheetId="3" r:id="rId1"/>
    <sheet name="Dashboard" sheetId="4" r:id="rId2"/>
    <sheet name="GL" sheetId="1" r:id="rId3"/>
    <sheet name="ExchangeRate" sheetId="2" r:id="rId4"/>
  </sheets>
  <definedNames>
    <definedName name="_xlcn.WorksheetConnection_GeneralLedger.xlsxGL_Table1" hidden="1">GL_Table[]</definedName>
    <definedName name="_xlcn.WorksheetConnection_GeneralLedger.xlsxTable51" hidden="1">Table5[]</definedName>
    <definedName name="Slicer_AccountName">#N/A</definedName>
    <definedName name="Slicer_Dept">#N/A</definedName>
    <definedName name="Slicer_Year">#N/A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5" name="Table5" connection="WorksheetConnection_General-Ledger.xlsx!Table5"/>
          <x15:modelTable id="GL_Table" name="GL_Table" connection="WorksheetConnection_General-Ledger.xlsx!GL_Table"/>
        </x15:modelTables>
      </x15:dataModel>
    </ext>
  </extLst>
</workbook>
</file>

<file path=xl/calcChain.xml><?xml version="1.0" encoding="utf-8"?>
<calcChain xmlns="http://schemas.openxmlformats.org/spreadsheetml/2006/main">
  <c r="O22" i="4" l="1"/>
  <c r="M30" i="3"/>
  <c r="P31" i="4"/>
  <c r="P30" i="4"/>
  <c r="P25" i="4"/>
  <c r="P27" i="4"/>
  <c r="P24" i="4"/>
  <c r="P22" i="4"/>
  <c r="O33" i="4"/>
  <c r="O32" i="4"/>
  <c r="O30" i="4"/>
  <c r="O31" i="4"/>
  <c r="O25" i="4"/>
  <c r="O26" i="4"/>
  <c r="O27" i="4"/>
  <c r="O28" i="4"/>
  <c r="O29" i="4"/>
  <c r="O24" i="4"/>
  <c r="O23" i="4"/>
  <c r="M35" i="3"/>
  <c r="M34" i="3"/>
  <c r="M36" i="3" s="1"/>
  <c r="P32" i="4" s="1"/>
  <c r="M31" i="3"/>
  <c r="M29" i="3"/>
  <c r="M28" i="3"/>
  <c r="M32" i="3" s="1"/>
  <c r="P28" i="4" s="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P129" i="1" s="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P193" i="1" s="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P257" i="1" s="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P363" i="1" s="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P427" i="1" s="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P458" i="1" s="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P491" i="1" s="1"/>
  <c r="N492" i="1"/>
  <c r="N493" i="1"/>
  <c r="N494" i="1"/>
  <c r="N495" i="1"/>
  <c r="N496" i="1"/>
  <c r="N497" i="1"/>
  <c r="N498" i="1"/>
  <c r="N499" i="1"/>
  <c r="N500" i="1"/>
  <c r="N501" i="1"/>
  <c r="N502" i="1"/>
  <c r="N503" i="1"/>
  <c r="N504" i="1"/>
  <c r="N505" i="1"/>
  <c r="N506" i="1"/>
  <c r="N507" i="1"/>
  <c r="N508" i="1"/>
  <c r="N509" i="1"/>
  <c r="N510" i="1"/>
  <c r="N511" i="1"/>
  <c r="N512" i="1"/>
  <c r="N513" i="1"/>
  <c r="P513" i="1" s="1"/>
  <c r="N514" i="1"/>
  <c r="N515" i="1"/>
  <c r="N516" i="1"/>
  <c r="N517" i="1"/>
  <c r="N518" i="1"/>
  <c r="N519" i="1"/>
  <c r="N520" i="1"/>
  <c r="N521" i="1"/>
  <c r="N522" i="1"/>
  <c r="N523" i="1"/>
  <c r="N524" i="1"/>
  <c r="N525" i="1"/>
  <c r="N526" i="1"/>
  <c r="N527" i="1"/>
  <c r="N528" i="1"/>
  <c r="N529" i="1"/>
  <c r="N530" i="1"/>
  <c r="N531" i="1"/>
  <c r="N532" i="1"/>
  <c r="N533" i="1"/>
  <c r="N534" i="1"/>
  <c r="P534" i="1" s="1"/>
  <c r="N535" i="1"/>
  <c r="P535" i="1" s="1"/>
  <c r="N536" i="1"/>
  <c r="N537" i="1"/>
  <c r="N538" i="1"/>
  <c r="N539" i="1"/>
  <c r="N540" i="1"/>
  <c r="N541" i="1"/>
  <c r="N542" i="1"/>
  <c r="N543" i="1"/>
  <c r="N544" i="1"/>
  <c r="N545" i="1"/>
  <c r="N546" i="1"/>
  <c r="N547" i="1"/>
  <c r="N548" i="1"/>
  <c r="N549" i="1"/>
  <c r="N550" i="1"/>
  <c r="N551" i="1"/>
  <c r="N552" i="1"/>
  <c r="N553" i="1"/>
  <c r="N554" i="1"/>
  <c r="N555" i="1"/>
  <c r="N556" i="1"/>
  <c r="N557" i="1"/>
  <c r="P557" i="1" s="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P598" i="1" s="1"/>
  <c r="N599" i="1"/>
  <c r="P599" i="1" s="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P662" i="1" s="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P727" i="1" s="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P791" i="1" s="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P854" i="1" s="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P902" i="1" s="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P949" i="1" s="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P982" i="1" s="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P1030" i="1" s="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O1059" i="1" s="1"/>
  <c r="N1060" i="1"/>
  <c r="N1061" i="1"/>
  <c r="N1062" i="1"/>
  <c r="N1063" i="1"/>
  <c r="N1064" i="1"/>
  <c r="N1065" i="1"/>
  <c r="N1066" i="1"/>
  <c r="N1067" i="1"/>
  <c r="N1068" i="1"/>
  <c r="N1069" i="1"/>
  <c r="N1070" i="1"/>
  <c r="N1071" i="1"/>
  <c r="O1071" i="1" s="1"/>
  <c r="N1072" i="1"/>
  <c r="N1073" i="1"/>
  <c r="N1074" i="1"/>
  <c r="N1075" i="1"/>
  <c r="N1076" i="1"/>
  <c r="N1077" i="1"/>
  <c r="P1077" i="1" s="1"/>
  <c r="N1078" i="1"/>
  <c r="N1079" i="1"/>
  <c r="N1080" i="1"/>
  <c r="N1081" i="1"/>
  <c r="N1082" i="1"/>
  <c r="N1083" i="1"/>
  <c r="N1084" i="1"/>
  <c r="N1085" i="1"/>
  <c r="N1086" i="1"/>
  <c r="N1087" i="1"/>
  <c r="N1088" i="1"/>
  <c r="N1089" i="1"/>
  <c r="N1090" i="1"/>
  <c r="N1091" i="1"/>
  <c r="O1091" i="1" s="1"/>
  <c r="N1092" i="1"/>
  <c r="N1093" i="1"/>
  <c r="N1094" i="1"/>
  <c r="N1095" i="1"/>
  <c r="N1096" i="1"/>
  <c r="N1097" i="1"/>
  <c r="N1098" i="1"/>
  <c r="N1099" i="1"/>
  <c r="N1100" i="1"/>
  <c r="N1101" i="1"/>
  <c r="N1102" i="1"/>
  <c r="N1103" i="1"/>
  <c r="O1103" i="1" s="1"/>
  <c r="N1104" i="1"/>
  <c r="N1105" i="1"/>
  <c r="N1106" i="1"/>
  <c r="N1107" i="1"/>
  <c r="P1107" i="1" s="1"/>
  <c r="N1108" i="1"/>
  <c r="N1109" i="1"/>
  <c r="N1110" i="1"/>
  <c r="N1111" i="1"/>
  <c r="N1112" i="1"/>
  <c r="N1113" i="1"/>
  <c r="N1114" i="1"/>
  <c r="N1115" i="1"/>
  <c r="P1115" i="1" s="1"/>
  <c r="N1116" i="1"/>
  <c r="N1117" i="1"/>
  <c r="N1118" i="1"/>
  <c r="N1119" i="1"/>
  <c r="N1120" i="1"/>
  <c r="N1121" i="1"/>
  <c r="N1122" i="1"/>
  <c r="N1123" i="1"/>
  <c r="P1123" i="1" s="1"/>
  <c r="N1124" i="1"/>
  <c r="N1125" i="1"/>
  <c r="N1126" i="1"/>
  <c r="N1127" i="1"/>
  <c r="N1128" i="1"/>
  <c r="N1129" i="1"/>
  <c r="N1130" i="1"/>
  <c r="N1131" i="1"/>
  <c r="P1131" i="1" s="1"/>
  <c r="N1132" i="1"/>
  <c r="N1133" i="1"/>
  <c r="N1134" i="1"/>
  <c r="N1135" i="1"/>
  <c r="O1135" i="1" s="1"/>
  <c r="N1136" i="1"/>
  <c r="N1137" i="1"/>
  <c r="N1138" i="1"/>
  <c r="N1139" i="1"/>
  <c r="P1139" i="1" s="1"/>
  <c r="N1140" i="1"/>
  <c r="N1141" i="1"/>
  <c r="N1142" i="1"/>
  <c r="N1143" i="1"/>
  <c r="N1144" i="1"/>
  <c r="N1145" i="1"/>
  <c r="N1146" i="1"/>
  <c r="N1147" i="1"/>
  <c r="P1147" i="1" s="1"/>
  <c r="N1148" i="1"/>
  <c r="N1149" i="1"/>
  <c r="N1150" i="1"/>
  <c r="N1151" i="1"/>
  <c r="N1152" i="1"/>
  <c r="N1153" i="1"/>
  <c r="N1154" i="1"/>
  <c r="P1154" i="1" s="1"/>
  <c r="N1155" i="1"/>
  <c r="P1155" i="1" s="1"/>
  <c r="N1156" i="1"/>
  <c r="N1157" i="1"/>
  <c r="N1158" i="1"/>
  <c r="N1159" i="1"/>
  <c r="N1160" i="1"/>
  <c r="N1161" i="1"/>
  <c r="N1162" i="1"/>
  <c r="N1163" i="1"/>
  <c r="P1163" i="1" s="1"/>
  <c r="N1164" i="1"/>
  <c r="N1165" i="1"/>
  <c r="N1166" i="1"/>
  <c r="N1167" i="1"/>
  <c r="O1167" i="1" s="1"/>
  <c r="N1168" i="1"/>
  <c r="N1169" i="1"/>
  <c r="N1170" i="1"/>
  <c r="N1171" i="1"/>
  <c r="P1171" i="1" s="1"/>
  <c r="N1172" i="1"/>
  <c r="N1173" i="1"/>
  <c r="N1174" i="1"/>
  <c r="N1175" i="1"/>
  <c r="N1176" i="1"/>
  <c r="N1177" i="1"/>
  <c r="N1178" i="1"/>
  <c r="N1179" i="1"/>
  <c r="P1179" i="1" s="1"/>
  <c r="N1180" i="1"/>
  <c r="N1181" i="1"/>
  <c r="N1182" i="1"/>
  <c r="N1183" i="1"/>
  <c r="N1184" i="1"/>
  <c r="N1185" i="1"/>
  <c r="N1186" i="1"/>
  <c r="N1187" i="1"/>
  <c r="P1187" i="1" s="1"/>
  <c r="N1188" i="1"/>
  <c r="N1189" i="1"/>
  <c r="N1190" i="1"/>
  <c r="N1191" i="1"/>
  <c r="N1192" i="1"/>
  <c r="N1193" i="1"/>
  <c r="N1194" i="1"/>
  <c r="N1195" i="1"/>
  <c r="P1195" i="1" s="1"/>
  <c r="N1196" i="1"/>
  <c r="N1197" i="1"/>
  <c r="N1198" i="1"/>
  <c r="N1199" i="1"/>
  <c r="O1199" i="1" s="1"/>
  <c r="N1200" i="1"/>
  <c r="N1201" i="1"/>
  <c r="N1202" i="1"/>
  <c r="N1203" i="1"/>
  <c r="P1203" i="1" s="1"/>
  <c r="N1204" i="1"/>
  <c r="N1205" i="1"/>
  <c r="N1206" i="1"/>
  <c r="N1207" i="1"/>
  <c r="N1208" i="1"/>
  <c r="N1209" i="1"/>
  <c r="N1210" i="1"/>
  <c r="N1211" i="1"/>
  <c r="P1211" i="1" s="1"/>
  <c r="N1212" i="1"/>
  <c r="N1213" i="1"/>
  <c r="N1214" i="1"/>
  <c r="N1215" i="1"/>
  <c r="N1216" i="1"/>
  <c r="N1217" i="1"/>
  <c r="N1218" i="1"/>
  <c r="P1218" i="1" s="1"/>
  <c r="N1219" i="1"/>
  <c r="P1219" i="1" s="1"/>
  <c r="N1220" i="1"/>
  <c r="N1221" i="1"/>
  <c r="N1222" i="1"/>
  <c r="N1223" i="1"/>
  <c r="N1224" i="1"/>
  <c r="N1225" i="1"/>
  <c r="N1226" i="1"/>
  <c r="N1227" i="1"/>
  <c r="P1227" i="1" s="1"/>
  <c r="N1228" i="1"/>
  <c r="N1229" i="1"/>
  <c r="N1230" i="1"/>
  <c r="N1231" i="1"/>
  <c r="O1231" i="1" s="1"/>
  <c r="N1232" i="1"/>
  <c r="N1233" i="1"/>
  <c r="N1234" i="1"/>
  <c r="N1235" i="1"/>
  <c r="P1235" i="1" s="1"/>
  <c r="N1236" i="1"/>
  <c r="N1237" i="1"/>
  <c r="N1238" i="1"/>
  <c r="N1239" i="1"/>
  <c r="N1240" i="1"/>
  <c r="N1241" i="1"/>
  <c r="N1242" i="1"/>
  <c r="N1243" i="1"/>
  <c r="P1243" i="1" s="1"/>
  <c r="N1244" i="1"/>
  <c r="N1245" i="1"/>
  <c r="N1246" i="1"/>
  <c r="N1247" i="1"/>
  <c r="N1248" i="1"/>
  <c r="N1249" i="1"/>
  <c r="N1250" i="1"/>
  <c r="N1251" i="1"/>
  <c r="P1251" i="1" s="1"/>
  <c r="N1252" i="1"/>
  <c r="N1253" i="1"/>
  <c r="N1254" i="1"/>
  <c r="N1255" i="1"/>
  <c r="N1256" i="1"/>
  <c r="N1257" i="1"/>
  <c r="N1258" i="1"/>
  <c r="N1259" i="1"/>
  <c r="P1259" i="1" s="1"/>
  <c r="N1260" i="1"/>
  <c r="N1261" i="1"/>
  <c r="N1262" i="1"/>
  <c r="N1263" i="1"/>
  <c r="O1263" i="1" s="1"/>
  <c r="N1264" i="1"/>
  <c r="N1265" i="1"/>
  <c r="N1266" i="1"/>
  <c r="N1267" i="1"/>
  <c r="P1267" i="1" s="1"/>
  <c r="N1268" i="1"/>
  <c r="N1269" i="1"/>
  <c r="N1270" i="1"/>
  <c r="N1271" i="1"/>
  <c r="N1272" i="1"/>
  <c r="N1273" i="1"/>
  <c r="N1274" i="1"/>
  <c r="N1275" i="1"/>
  <c r="P1275" i="1" s="1"/>
  <c r="N1276" i="1"/>
  <c r="N1277" i="1"/>
  <c r="N1278" i="1"/>
  <c r="N1279" i="1"/>
  <c r="N1280" i="1"/>
  <c r="N1281" i="1"/>
  <c r="N1282" i="1"/>
  <c r="N1283" i="1"/>
  <c r="P1283" i="1" s="1"/>
  <c r="N1284" i="1"/>
  <c r="N1285" i="1"/>
  <c r="N1286" i="1"/>
  <c r="N1287" i="1"/>
  <c r="N1288" i="1"/>
  <c r="N1289" i="1"/>
  <c r="N1290" i="1"/>
  <c r="N1291" i="1"/>
  <c r="P1291" i="1" s="1"/>
  <c r="N1292" i="1"/>
  <c r="N1293" i="1"/>
  <c r="N1294" i="1"/>
  <c r="N1295" i="1"/>
  <c r="O1295" i="1" s="1"/>
  <c r="N1296" i="1"/>
  <c r="N1297" i="1"/>
  <c r="N1298" i="1"/>
  <c r="N1299" i="1"/>
  <c r="P1299" i="1" s="1"/>
  <c r="N1300" i="1"/>
  <c r="N1301" i="1"/>
  <c r="N1302" i="1"/>
  <c r="N1303" i="1"/>
  <c r="N1304" i="1"/>
  <c r="N1305" i="1"/>
  <c r="N1306" i="1"/>
  <c r="N1307" i="1"/>
  <c r="P1307" i="1" s="1"/>
  <c r="N1308" i="1"/>
  <c r="N1309" i="1"/>
  <c r="N1310" i="1"/>
  <c r="N1311" i="1"/>
  <c r="N1312" i="1"/>
  <c r="N1313" i="1"/>
  <c r="N1314" i="1"/>
  <c r="N1315" i="1"/>
  <c r="P1315" i="1" s="1"/>
  <c r="N1316" i="1"/>
  <c r="N1317" i="1"/>
  <c r="N1318" i="1"/>
  <c r="N1319" i="1"/>
  <c r="N1320" i="1"/>
  <c r="N1321" i="1"/>
  <c r="N1322" i="1"/>
  <c r="N1323" i="1"/>
  <c r="P1323" i="1" s="1"/>
  <c r="N1324" i="1"/>
  <c r="N1325" i="1"/>
  <c r="N1326" i="1"/>
  <c r="N1327" i="1"/>
  <c r="O1327" i="1" s="1"/>
  <c r="N1328" i="1"/>
  <c r="N1329" i="1"/>
  <c r="N1330" i="1"/>
  <c r="N1331" i="1"/>
  <c r="P1331" i="1" s="1"/>
  <c r="N1332" i="1"/>
  <c r="N1333" i="1"/>
  <c r="N1334" i="1"/>
  <c r="N1335" i="1"/>
  <c r="N1336" i="1"/>
  <c r="N1337" i="1"/>
  <c r="N1338" i="1"/>
  <c r="N1339" i="1"/>
  <c r="P1339" i="1" s="1"/>
  <c r="N1340" i="1"/>
  <c r="N1341" i="1"/>
  <c r="N1342" i="1"/>
  <c r="N1343" i="1"/>
  <c r="N1344" i="1"/>
  <c r="N1345" i="1"/>
  <c r="N1346" i="1"/>
  <c r="N1347" i="1"/>
  <c r="P1347" i="1" s="1"/>
  <c r="N1348" i="1"/>
  <c r="N1349" i="1"/>
  <c r="N1350" i="1"/>
  <c r="N1351" i="1"/>
  <c r="N1352" i="1"/>
  <c r="N1353" i="1"/>
  <c r="N1354" i="1"/>
  <c r="N1355" i="1"/>
  <c r="P1355" i="1" s="1"/>
  <c r="N1356" i="1"/>
  <c r="N1357" i="1"/>
  <c r="N1358" i="1"/>
  <c r="N1359" i="1"/>
  <c r="O1359" i="1" s="1"/>
  <c r="N1360" i="1"/>
  <c r="N1361" i="1"/>
  <c r="N1362" i="1"/>
  <c r="N1363" i="1"/>
  <c r="P1363" i="1" s="1"/>
  <c r="N1364" i="1"/>
  <c r="N1365" i="1"/>
  <c r="N1366" i="1"/>
  <c r="N1367" i="1"/>
  <c r="N1368" i="1"/>
  <c r="N1369" i="1"/>
  <c r="N1370" i="1"/>
  <c r="N1371" i="1"/>
  <c r="P1371" i="1" s="1"/>
  <c r="N1372" i="1"/>
  <c r="N1373" i="1"/>
  <c r="N1374" i="1"/>
  <c r="N1375" i="1"/>
  <c r="N1376" i="1"/>
  <c r="N1377" i="1"/>
  <c r="N1378" i="1"/>
  <c r="N1379" i="1"/>
  <c r="P1379" i="1" s="1"/>
  <c r="N1380" i="1"/>
  <c r="N1381" i="1"/>
  <c r="N1382" i="1"/>
  <c r="N1383" i="1"/>
  <c r="N1384" i="1"/>
  <c r="N1385" i="1"/>
  <c r="N1386" i="1"/>
  <c r="N1387" i="1"/>
  <c r="P1387" i="1" s="1"/>
  <c r="N1388" i="1"/>
  <c r="N1389" i="1"/>
  <c r="N1390" i="1"/>
  <c r="N1391" i="1"/>
  <c r="N1392" i="1"/>
  <c r="N1393" i="1"/>
  <c r="N1394" i="1"/>
  <c r="N1395" i="1"/>
  <c r="O1395" i="1" s="1"/>
  <c r="N1396" i="1"/>
  <c r="N1397" i="1"/>
  <c r="N1398" i="1"/>
  <c r="N1399" i="1"/>
  <c r="N1400" i="1"/>
  <c r="N1401" i="1"/>
  <c r="N1402" i="1"/>
  <c r="N1403" i="1"/>
  <c r="P1403" i="1" s="1"/>
  <c r="N1404" i="1"/>
  <c r="N1405" i="1"/>
  <c r="N1406" i="1"/>
  <c r="N1407" i="1"/>
  <c r="N1408" i="1"/>
  <c r="N1409" i="1"/>
  <c r="N1410" i="1"/>
  <c r="N1411" i="1"/>
  <c r="O1411" i="1" s="1"/>
  <c r="N1412" i="1"/>
  <c r="N1413" i="1"/>
  <c r="N1414" i="1"/>
  <c r="N1415" i="1"/>
  <c r="N1416" i="1"/>
  <c r="N1417" i="1"/>
  <c r="N1418" i="1"/>
  <c r="N1419" i="1"/>
  <c r="P1419" i="1" s="1"/>
  <c r="N1420" i="1"/>
  <c r="N1421" i="1"/>
  <c r="N1422" i="1"/>
  <c r="N1423" i="1"/>
  <c r="N1424" i="1"/>
  <c r="N1425" i="1"/>
  <c r="N1426" i="1"/>
  <c r="N1427" i="1"/>
  <c r="P1427" i="1" s="1"/>
  <c r="N1428" i="1"/>
  <c r="N1429" i="1"/>
  <c r="N1430" i="1"/>
  <c r="N1431" i="1"/>
  <c r="N1432" i="1"/>
  <c r="N1433" i="1"/>
  <c r="N1434" i="1"/>
  <c r="N1435" i="1"/>
  <c r="P1435" i="1" s="1"/>
  <c r="N1436" i="1"/>
  <c r="N1437" i="1"/>
  <c r="N1438" i="1"/>
  <c r="N1439" i="1"/>
  <c r="N1440" i="1"/>
  <c r="N1441" i="1"/>
  <c r="N1442" i="1"/>
  <c r="N1443" i="1"/>
  <c r="P1443" i="1" s="1"/>
  <c r="N1444" i="1"/>
  <c r="N1445" i="1"/>
  <c r="N1446" i="1"/>
  <c r="N1447" i="1"/>
  <c r="N1448" i="1"/>
  <c r="N1449" i="1"/>
  <c r="N1450" i="1"/>
  <c r="N1451" i="1"/>
  <c r="P1451" i="1" s="1"/>
  <c r="N1452" i="1"/>
  <c r="N1453" i="1"/>
  <c r="N1454" i="1"/>
  <c r="N1455" i="1"/>
  <c r="N1456" i="1"/>
  <c r="N1457" i="1"/>
  <c r="N1458" i="1"/>
  <c r="N1459" i="1"/>
  <c r="O1459" i="1" s="1"/>
  <c r="N1460" i="1"/>
  <c r="N1461" i="1"/>
  <c r="N1462" i="1"/>
  <c r="N1463" i="1"/>
  <c r="N1464" i="1"/>
  <c r="N1465" i="1"/>
  <c r="N1466" i="1"/>
  <c r="N1467" i="1"/>
  <c r="P1467" i="1" s="1"/>
  <c r="N1468" i="1"/>
  <c r="N1469" i="1"/>
  <c r="N1470" i="1"/>
  <c r="N1471" i="1"/>
  <c r="N1472" i="1"/>
  <c r="N1473" i="1"/>
  <c r="N1474" i="1"/>
  <c r="N1475" i="1"/>
  <c r="O1475" i="1" s="1"/>
  <c r="N1476" i="1"/>
  <c r="N1477" i="1"/>
  <c r="N1478" i="1"/>
  <c r="N1479" i="1"/>
  <c r="N1480" i="1"/>
  <c r="N1481" i="1"/>
  <c r="N1482" i="1"/>
  <c r="N1483" i="1"/>
  <c r="P1483" i="1" s="1"/>
  <c r="N1484" i="1"/>
  <c r="N1485" i="1"/>
  <c r="N1486" i="1"/>
  <c r="N1487" i="1"/>
  <c r="N1488" i="1"/>
  <c r="N1489" i="1"/>
  <c r="N1490" i="1"/>
  <c r="N1491" i="1"/>
  <c r="P1491" i="1" s="1"/>
  <c r="N1492" i="1"/>
  <c r="N1493" i="1"/>
  <c r="N1494" i="1"/>
  <c r="N1495" i="1"/>
  <c r="N1496" i="1"/>
  <c r="N1497" i="1"/>
  <c r="N1498" i="1"/>
  <c r="N1499" i="1"/>
  <c r="P1499" i="1" s="1"/>
  <c r="N1500" i="1"/>
  <c r="N1501" i="1"/>
  <c r="N1502" i="1"/>
  <c r="N1503" i="1"/>
  <c r="N1504" i="1"/>
  <c r="N1505" i="1"/>
  <c r="N1506" i="1"/>
  <c r="N1507" i="1"/>
  <c r="P1507" i="1" s="1"/>
  <c r="N1508" i="1"/>
  <c r="N1509" i="1"/>
  <c r="N1510" i="1"/>
  <c r="N1511" i="1"/>
  <c r="N1512" i="1"/>
  <c r="N1513" i="1"/>
  <c r="N1514" i="1"/>
  <c r="N1515" i="1"/>
  <c r="P1515" i="1" s="1"/>
  <c r="N1516" i="1"/>
  <c r="N1517" i="1"/>
  <c r="N1518" i="1"/>
  <c r="N1519" i="1"/>
  <c r="N1520" i="1"/>
  <c r="N1521" i="1"/>
  <c r="N1522" i="1"/>
  <c r="N1523" i="1"/>
  <c r="O1523" i="1" s="1"/>
  <c r="N1524" i="1"/>
  <c r="N1525" i="1"/>
  <c r="N1526" i="1"/>
  <c r="N1527" i="1"/>
  <c r="N1528" i="1"/>
  <c r="N1529" i="1"/>
  <c r="N1530" i="1"/>
  <c r="N1531" i="1"/>
  <c r="P1531" i="1" s="1"/>
  <c r="N1532" i="1"/>
  <c r="N1533" i="1"/>
  <c r="N1534" i="1"/>
  <c r="N1535" i="1"/>
  <c r="N1536" i="1"/>
  <c r="N1537" i="1"/>
  <c r="N1538" i="1"/>
  <c r="N1539" i="1"/>
  <c r="O1539" i="1" s="1"/>
  <c r="N1540" i="1"/>
  <c r="N1541" i="1"/>
  <c r="N1542" i="1"/>
  <c r="N1543" i="1"/>
  <c r="N1544" i="1"/>
  <c r="N1545" i="1"/>
  <c r="N1546" i="1"/>
  <c r="N1547" i="1"/>
  <c r="P1547" i="1" s="1"/>
  <c r="N1548" i="1"/>
  <c r="N1549" i="1"/>
  <c r="N1550" i="1"/>
  <c r="N1551" i="1"/>
  <c r="N1552" i="1"/>
  <c r="N1553" i="1"/>
  <c r="N1554" i="1"/>
  <c r="N1555" i="1"/>
  <c r="P1555" i="1" s="1"/>
  <c r="N1556" i="1"/>
  <c r="N1557" i="1"/>
  <c r="N1558" i="1"/>
  <c r="N1559" i="1"/>
  <c r="O1559" i="1" s="1"/>
  <c r="N1560" i="1"/>
  <c r="N1561" i="1"/>
  <c r="N1562" i="1"/>
  <c r="N1563" i="1"/>
  <c r="O1563" i="1" s="1"/>
  <c r="N1564" i="1"/>
  <c r="N1565" i="1"/>
  <c r="N1566" i="1"/>
  <c r="N1567" i="1"/>
  <c r="N1568" i="1"/>
  <c r="N1569" i="1"/>
  <c r="N1570" i="1"/>
  <c r="N1571" i="1"/>
  <c r="P1571" i="1" s="1"/>
  <c r="N1572" i="1"/>
  <c r="N1573" i="1"/>
  <c r="N1574" i="1"/>
  <c r="N1575" i="1"/>
  <c r="O1575" i="1" s="1"/>
  <c r="N1576" i="1"/>
  <c r="N1577" i="1"/>
  <c r="N1578" i="1"/>
  <c r="N1579" i="1"/>
  <c r="P1579" i="1" s="1"/>
  <c r="N1580" i="1"/>
  <c r="N1581" i="1"/>
  <c r="N1582" i="1"/>
  <c r="N1583" i="1"/>
  <c r="N1584" i="1"/>
  <c r="N1585" i="1"/>
  <c r="N1586" i="1"/>
  <c r="N1587" i="1"/>
  <c r="P1587" i="1" s="1"/>
  <c r="N1588" i="1"/>
  <c r="N1589" i="1"/>
  <c r="N1590" i="1"/>
  <c r="N1591" i="1"/>
  <c r="O1591" i="1" s="1"/>
  <c r="N1592" i="1"/>
  <c r="N1593" i="1"/>
  <c r="N1594" i="1"/>
  <c r="N1595" i="1"/>
  <c r="O1595" i="1" s="1"/>
  <c r="N1596" i="1"/>
  <c r="N1597" i="1"/>
  <c r="N1598" i="1"/>
  <c r="N1599" i="1"/>
  <c r="N1600" i="1"/>
  <c r="N1601" i="1"/>
  <c r="N1602" i="1"/>
  <c r="N1603" i="1"/>
  <c r="P1603" i="1" s="1"/>
  <c r="N1604" i="1"/>
  <c r="N1605" i="1"/>
  <c r="N1606" i="1"/>
  <c r="N1607" i="1"/>
  <c r="O1607" i="1" s="1"/>
  <c r="N1608" i="1"/>
  <c r="N1609" i="1"/>
  <c r="N1610" i="1"/>
  <c r="N1611" i="1"/>
  <c r="P1611" i="1" s="1"/>
  <c r="N1612" i="1"/>
  <c r="N1613" i="1"/>
  <c r="N1614" i="1"/>
  <c r="N1615" i="1"/>
  <c r="N1616" i="1"/>
  <c r="N1617" i="1"/>
  <c r="N1618" i="1"/>
  <c r="N1619" i="1"/>
  <c r="P1619" i="1" s="1"/>
  <c r="N1620" i="1"/>
  <c r="N1621" i="1"/>
  <c r="N1622" i="1"/>
  <c r="N1623" i="1"/>
  <c r="O1623" i="1" s="1"/>
  <c r="N1624" i="1"/>
  <c r="N1625" i="1"/>
  <c r="N1626" i="1"/>
  <c r="N1627" i="1"/>
  <c r="O1627" i="1" s="1"/>
  <c r="N1628" i="1"/>
  <c r="N1629" i="1"/>
  <c r="N1630" i="1"/>
  <c r="N1631" i="1"/>
  <c r="N1632" i="1"/>
  <c r="N1633" i="1"/>
  <c r="N1634" i="1"/>
  <c r="N1635" i="1"/>
  <c r="P1635" i="1" s="1"/>
  <c r="N1636" i="1"/>
  <c r="N1637" i="1"/>
  <c r="N1638" i="1"/>
  <c r="N1639" i="1"/>
  <c r="O1639" i="1" s="1"/>
  <c r="N1640" i="1"/>
  <c r="N1641" i="1"/>
  <c r="N1642" i="1"/>
  <c r="N1643" i="1"/>
  <c r="P1643" i="1" s="1"/>
  <c r="N1644" i="1"/>
  <c r="N1645" i="1"/>
  <c r="N1646" i="1"/>
  <c r="N1647" i="1"/>
  <c r="O1647" i="1" s="1"/>
  <c r="N1648" i="1"/>
  <c r="N1649" i="1"/>
  <c r="N1650" i="1"/>
  <c r="N1651" i="1"/>
  <c r="P1651" i="1" s="1"/>
  <c r="N1652" i="1"/>
  <c r="N1653" i="1"/>
  <c r="N1654" i="1"/>
  <c r="N1655" i="1"/>
  <c r="O1655" i="1" s="1"/>
  <c r="N1656" i="1"/>
  <c r="N1657" i="1"/>
  <c r="N1658" i="1"/>
  <c r="N1659" i="1"/>
  <c r="P1659" i="1" s="1"/>
  <c r="N1660" i="1"/>
  <c r="N1661" i="1"/>
  <c r="N1662" i="1"/>
  <c r="N1663" i="1"/>
  <c r="O1663" i="1" s="1"/>
  <c r="N1664" i="1"/>
  <c r="N1665" i="1"/>
  <c r="N1666" i="1"/>
  <c r="N1667" i="1"/>
  <c r="P1667" i="1" s="1"/>
  <c r="N1668" i="1"/>
  <c r="N1669" i="1"/>
  <c r="N1670" i="1"/>
  <c r="N1671" i="1"/>
  <c r="O1671" i="1" s="1"/>
  <c r="N1672" i="1"/>
  <c r="N1673" i="1"/>
  <c r="N1674" i="1"/>
  <c r="N1675" i="1"/>
  <c r="P1675" i="1" s="1"/>
  <c r="N1676" i="1"/>
  <c r="N1677" i="1"/>
  <c r="N1678" i="1"/>
  <c r="N1679" i="1"/>
  <c r="O1679" i="1" s="1"/>
  <c r="N1680" i="1"/>
  <c r="N1681" i="1"/>
  <c r="N1682" i="1"/>
  <c r="N1683" i="1"/>
  <c r="P1683" i="1" s="1"/>
  <c r="N1684" i="1"/>
  <c r="N1685" i="1"/>
  <c r="N1686" i="1"/>
  <c r="N1687" i="1"/>
  <c r="O1687" i="1" s="1"/>
  <c r="N1688" i="1"/>
  <c r="N1689" i="1"/>
  <c r="N1690" i="1"/>
  <c r="N1691" i="1"/>
  <c r="P1691" i="1" s="1"/>
  <c r="N1692" i="1"/>
  <c r="N1693" i="1"/>
  <c r="N1694" i="1"/>
  <c r="N1695" i="1"/>
  <c r="O1695" i="1" s="1"/>
  <c r="N1696" i="1"/>
  <c r="N1697" i="1"/>
  <c r="N1698" i="1"/>
  <c r="N1699" i="1"/>
  <c r="P1699" i="1" s="1"/>
  <c r="N1700" i="1"/>
  <c r="N1701" i="1"/>
  <c r="N1702" i="1"/>
  <c r="N1703" i="1"/>
  <c r="O1703" i="1" s="1"/>
  <c r="N1704" i="1"/>
  <c r="N1705" i="1"/>
  <c r="N1706" i="1"/>
  <c r="N1707" i="1"/>
  <c r="P1707" i="1" s="1"/>
  <c r="N1708" i="1"/>
  <c r="N1709" i="1"/>
  <c r="N1710" i="1"/>
  <c r="N1711" i="1"/>
  <c r="O1711" i="1" s="1"/>
  <c r="N1712" i="1"/>
  <c r="N1713" i="1"/>
  <c r="N1714" i="1"/>
  <c r="N1715" i="1"/>
  <c r="P1715" i="1" s="1"/>
  <c r="N1716" i="1"/>
  <c r="N1717" i="1"/>
  <c r="N1718" i="1"/>
  <c r="N1719" i="1"/>
  <c r="O1719" i="1" s="1"/>
  <c r="N1720" i="1"/>
  <c r="N1721" i="1"/>
  <c r="N1722" i="1"/>
  <c r="N1723" i="1"/>
  <c r="P1723" i="1" s="1"/>
  <c r="N1724" i="1"/>
  <c r="N1725" i="1"/>
  <c r="N1726" i="1"/>
  <c r="N1727" i="1"/>
  <c r="O1727" i="1" s="1"/>
  <c r="N1728" i="1"/>
  <c r="N1729" i="1"/>
  <c r="N1730" i="1"/>
  <c r="N1731" i="1"/>
  <c r="P1731" i="1" s="1"/>
  <c r="N1732" i="1"/>
  <c r="N1733" i="1"/>
  <c r="N1734" i="1"/>
  <c r="N1735" i="1"/>
  <c r="O1735" i="1" s="1"/>
  <c r="N1736" i="1"/>
  <c r="N1737" i="1"/>
  <c r="N1738" i="1"/>
  <c r="N1739" i="1"/>
  <c r="P1739" i="1" s="1"/>
  <c r="N1740" i="1"/>
  <c r="N1741" i="1"/>
  <c r="N1742" i="1"/>
  <c r="N1743" i="1"/>
  <c r="O1743" i="1" s="1"/>
  <c r="N1744" i="1"/>
  <c r="N1745" i="1"/>
  <c r="N1746" i="1"/>
  <c r="N1747" i="1"/>
  <c r="P1747" i="1" s="1"/>
  <c r="N1748" i="1"/>
  <c r="N1749" i="1"/>
  <c r="N1750" i="1"/>
  <c r="N1751" i="1"/>
  <c r="O1751" i="1" s="1"/>
  <c r="N1752" i="1"/>
  <c r="N1753" i="1"/>
  <c r="N1754" i="1"/>
  <c r="N1755" i="1"/>
  <c r="P1755" i="1" s="1"/>
  <c r="N1756" i="1"/>
  <c r="N1757" i="1"/>
  <c r="N1758" i="1"/>
  <c r="N1759" i="1"/>
  <c r="O1759" i="1" s="1"/>
  <c r="N1760" i="1"/>
  <c r="N1761" i="1"/>
  <c r="N1762" i="1"/>
  <c r="N1763" i="1"/>
  <c r="P1763" i="1" s="1"/>
  <c r="N1764" i="1"/>
  <c r="N1765" i="1"/>
  <c r="N1766" i="1"/>
  <c r="N1767" i="1"/>
  <c r="O1767" i="1" s="1"/>
  <c r="N1768" i="1"/>
  <c r="N1769" i="1"/>
  <c r="N1770" i="1"/>
  <c r="N1771" i="1"/>
  <c r="P1771" i="1" s="1"/>
  <c r="N1772" i="1"/>
  <c r="N1773" i="1"/>
  <c r="N1774" i="1"/>
  <c r="N1775" i="1"/>
  <c r="O1775" i="1" s="1"/>
  <c r="N1776" i="1"/>
  <c r="N1777" i="1"/>
  <c r="N1778" i="1"/>
  <c r="N1779" i="1"/>
  <c r="P1779" i="1" s="1"/>
  <c r="N1780" i="1"/>
  <c r="N1781" i="1"/>
  <c r="N1782" i="1"/>
  <c r="N1783" i="1"/>
  <c r="O1783" i="1" s="1"/>
  <c r="N1784" i="1"/>
  <c r="N1785" i="1"/>
  <c r="N1786" i="1"/>
  <c r="N1787" i="1"/>
  <c r="P1787" i="1" s="1"/>
  <c r="N1788" i="1"/>
  <c r="N1789" i="1"/>
  <c r="N1790" i="1"/>
  <c r="N1791" i="1"/>
  <c r="O1791" i="1" s="1"/>
  <c r="N1792" i="1"/>
  <c r="N1793" i="1"/>
  <c r="N1794" i="1"/>
  <c r="N1795" i="1"/>
  <c r="P1795" i="1" s="1"/>
  <c r="N1796" i="1"/>
  <c r="N1797" i="1"/>
  <c r="N1798" i="1"/>
  <c r="N1799" i="1"/>
  <c r="O1799" i="1" s="1"/>
  <c r="N1800" i="1"/>
  <c r="N1801" i="1"/>
  <c r="N1802" i="1"/>
  <c r="N1803" i="1"/>
  <c r="P1803" i="1" s="1"/>
  <c r="N1804" i="1"/>
  <c r="N1805" i="1"/>
  <c r="N1806" i="1"/>
  <c r="N1807" i="1"/>
  <c r="O1807" i="1" s="1"/>
  <c r="N1808" i="1"/>
  <c r="N1809" i="1"/>
  <c r="N1810" i="1"/>
  <c r="N1811" i="1"/>
  <c r="P1811" i="1" s="1"/>
  <c r="N1812" i="1"/>
  <c r="N1813" i="1"/>
  <c r="N1814" i="1"/>
  <c r="N1815" i="1"/>
  <c r="O1815" i="1" s="1"/>
  <c r="N1816" i="1"/>
  <c r="N1817" i="1"/>
  <c r="N1818" i="1"/>
  <c r="N1819" i="1"/>
  <c r="P1819" i="1" s="1"/>
  <c r="N1820" i="1"/>
  <c r="N1821" i="1"/>
  <c r="N1822" i="1"/>
  <c r="N1823" i="1"/>
  <c r="O1823" i="1" s="1"/>
  <c r="N1824" i="1"/>
  <c r="N1825" i="1"/>
  <c r="N1826" i="1"/>
  <c r="N1827" i="1"/>
  <c r="P1827" i="1" s="1"/>
  <c r="N1828" i="1"/>
  <c r="N1829" i="1"/>
  <c r="N1830" i="1"/>
  <c r="N1831" i="1"/>
  <c r="O1831" i="1" s="1"/>
  <c r="N1832" i="1"/>
  <c r="N1833" i="1"/>
  <c r="N1834" i="1"/>
  <c r="N1835" i="1"/>
  <c r="P1835" i="1" s="1"/>
  <c r="N1836" i="1"/>
  <c r="N1837" i="1"/>
  <c r="N1838" i="1"/>
  <c r="N1839" i="1"/>
  <c r="O1839" i="1" s="1"/>
  <c r="N1840" i="1"/>
  <c r="N1841" i="1"/>
  <c r="N1842" i="1"/>
  <c r="N1843" i="1"/>
  <c r="P1843" i="1" s="1"/>
  <c r="N1844" i="1"/>
  <c r="N1845" i="1"/>
  <c r="N1846" i="1"/>
  <c r="N1847" i="1"/>
  <c r="O1847" i="1" s="1"/>
  <c r="N1848" i="1"/>
  <c r="N1849" i="1"/>
  <c r="N1850" i="1"/>
  <c r="N1851" i="1"/>
  <c r="P1851" i="1" s="1"/>
  <c r="N1852" i="1"/>
  <c r="N1853" i="1"/>
  <c r="N1854" i="1"/>
  <c r="N1855" i="1"/>
  <c r="O1855" i="1" s="1"/>
  <c r="N1856" i="1"/>
  <c r="N1857" i="1"/>
  <c r="N1858" i="1"/>
  <c r="N1859" i="1"/>
  <c r="P1859" i="1" s="1"/>
  <c r="N1860" i="1"/>
  <c r="N1861" i="1"/>
  <c r="N1862" i="1"/>
  <c r="N1863" i="1"/>
  <c r="O1863" i="1" s="1"/>
  <c r="N1864" i="1"/>
  <c r="N1865" i="1"/>
  <c r="N1866" i="1"/>
  <c r="N1867" i="1"/>
  <c r="P1867" i="1" s="1"/>
  <c r="N1868" i="1"/>
  <c r="N1869" i="1"/>
  <c r="N1870" i="1"/>
  <c r="N1871" i="1"/>
  <c r="O1871" i="1" s="1"/>
  <c r="N1872" i="1"/>
  <c r="N1873" i="1"/>
  <c r="N1874" i="1"/>
  <c r="N1875" i="1"/>
  <c r="P1875" i="1" s="1"/>
  <c r="N1876" i="1"/>
  <c r="N1877" i="1"/>
  <c r="N1878" i="1"/>
  <c r="N1879" i="1"/>
  <c r="O1879" i="1" s="1"/>
  <c r="N1880" i="1"/>
  <c r="O1880" i="1" s="1"/>
  <c r="N1881" i="1"/>
  <c r="N1882" i="1"/>
  <c r="N1883" i="1"/>
  <c r="P1883" i="1" s="1"/>
  <c r="N1884" i="1"/>
  <c r="N1885" i="1"/>
  <c r="N1886" i="1"/>
  <c r="N1887" i="1"/>
  <c r="O1887" i="1" s="1"/>
  <c r="N1888" i="1"/>
  <c r="O1888" i="1" s="1"/>
  <c r="N1889" i="1"/>
  <c r="N1890" i="1"/>
  <c r="N1891" i="1"/>
  <c r="P1891" i="1" s="1"/>
  <c r="N1892" i="1"/>
  <c r="N1893" i="1"/>
  <c r="N1894" i="1"/>
  <c r="N1895" i="1"/>
  <c r="O1895" i="1" s="1"/>
  <c r="N1896" i="1"/>
  <c r="O1896" i="1" s="1"/>
  <c r="N1897" i="1"/>
  <c r="N1898" i="1"/>
  <c r="N1899" i="1"/>
  <c r="P1899" i="1" s="1"/>
  <c r="N1900" i="1"/>
  <c r="N1901" i="1"/>
  <c r="N1902" i="1"/>
  <c r="N1903" i="1"/>
  <c r="O1903" i="1" s="1"/>
  <c r="N1904" i="1"/>
  <c r="O1904" i="1" s="1"/>
  <c r="N1905" i="1"/>
  <c r="N1906" i="1"/>
  <c r="N1907" i="1"/>
  <c r="P1907" i="1" s="1"/>
  <c r="N1908" i="1"/>
  <c r="N1909" i="1"/>
  <c r="N1910" i="1"/>
  <c r="N1911" i="1"/>
  <c r="O1911" i="1" s="1"/>
  <c r="N1912" i="1"/>
  <c r="O1912" i="1" s="1"/>
  <c r="N1913" i="1"/>
  <c r="N1914" i="1"/>
  <c r="N1915" i="1"/>
  <c r="O1915" i="1" s="1"/>
  <c r="N1916" i="1"/>
  <c r="N1917" i="1"/>
  <c r="N1918" i="1"/>
  <c r="N1919" i="1"/>
  <c r="O1919" i="1" s="1"/>
  <c r="N1920" i="1"/>
  <c r="O1920" i="1" s="1"/>
  <c r="N1921" i="1"/>
  <c r="N1922" i="1"/>
  <c r="P1922" i="1" s="1"/>
  <c r="N1923" i="1"/>
  <c r="P1923" i="1" s="1"/>
  <c r="N1924" i="1"/>
  <c r="N1925" i="1"/>
  <c r="N1926" i="1"/>
  <c r="N1927" i="1"/>
  <c r="O1927" i="1" s="1"/>
  <c r="N1928" i="1"/>
  <c r="O1928" i="1" s="1"/>
  <c r="N1929" i="1"/>
  <c r="N1930" i="1"/>
  <c r="N1931" i="1"/>
  <c r="O1931" i="1" s="1"/>
  <c r="N1932" i="1"/>
  <c r="N1933" i="1"/>
  <c r="N1934" i="1"/>
  <c r="P1934" i="1" s="1"/>
  <c r="N1935" i="1"/>
  <c r="O1935" i="1" s="1"/>
  <c r="N1936" i="1"/>
  <c r="O1936" i="1" s="1"/>
  <c r="N1937" i="1"/>
  <c r="N1938" i="1"/>
  <c r="N1939" i="1"/>
  <c r="P1939" i="1" s="1"/>
  <c r="N1940" i="1"/>
  <c r="N1941" i="1"/>
  <c r="N1942" i="1"/>
  <c r="N1943" i="1"/>
  <c r="O1943" i="1" s="1"/>
  <c r="N1944" i="1"/>
  <c r="O1944" i="1" s="1"/>
  <c r="N1945" i="1"/>
  <c r="N1946" i="1"/>
  <c r="N1947" i="1"/>
  <c r="O1947" i="1" s="1"/>
  <c r="N1948" i="1"/>
  <c r="N1949" i="1"/>
  <c r="N1950" i="1"/>
  <c r="N1951" i="1"/>
  <c r="O1951" i="1" s="1"/>
  <c r="N1952" i="1"/>
  <c r="O1952" i="1" s="1"/>
  <c r="N1953" i="1"/>
  <c r="N1954" i="1"/>
  <c r="N1955" i="1"/>
  <c r="P1955" i="1" s="1"/>
  <c r="N1956" i="1"/>
  <c r="N1957" i="1"/>
  <c r="N1958" i="1"/>
  <c r="N1959" i="1"/>
  <c r="O1959" i="1" s="1"/>
  <c r="N1960" i="1"/>
  <c r="O1960" i="1" s="1"/>
  <c r="N1961" i="1"/>
  <c r="N1962" i="1"/>
  <c r="N1963" i="1"/>
  <c r="O1963" i="1" s="1"/>
  <c r="N1964" i="1"/>
  <c r="N1965" i="1"/>
  <c r="N1966" i="1"/>
  <c r="N1967" i="1"/>
  <c r="O1967" i="1" s="1"/>
  <c r="N1968" i="1"/>
  <c r="N1969" i="1"/>
  <c r="N1970" i="1"/>
  <c r="N1971" i="1"/>
  <c r="O1971" i="1" s="1"/>
  <c r="N1972" i="1"/>
  <c r="N1973" i="1"/>
  <c r="N1974" i="1"/>
  <c r="N1975" i="1"/>
  <c r="O1975" i="1" s="1"/>
  <c r="N1976" i="1"/>
  <c r="O1976" i="1" s="1"/>
  <c r="N1977" i="1"/>
  <c r="N1978" i="1"/>
  <c r="N1979" i="1"/>
  <c r="O1979" i="1" s="1"/>
  <c r="N1980" i="1"/>
  <c r="N1981" i="1"/>
  <c r="N1982" i="1"/>
  <c r="N1983" i="1"/>
  <c r="O1983" i="1" s="1"/>
  <c r="N1984" i="1"/>
  <c r="N1985" i="1"/>
  <c r="N1986" i="1"/>
  <c r="P1986" i="1" s="1"/>
  <c r="N1987" i="1"/>
  <c r="O1987" i="1" s="1"/>
  <c r="N1988" i="1"/>
  <c r="N1989" i="1"/>
  <c r="N1990" i="1"/>
  <c r="N1991" i="1"/>
  <c r="O1991" i="1" s="1"/>
  <c r="N1992" i="1"/>
  <c r="O1992" i="1" s="1"/>
  <c r="N1993" i="1"/>
  <c r="N1994" i="1"/>
  <c r="N1995" i="1"/>
  <c r="O1995" i="1" s="1"/>
  <c r="N1996" i="1"/>
  <c r="N1997" i="1"/>
  <c r="N1998" i="1"/>
  <c r="P1998" i="1" s="1"/>
  <c r="N1999" i="1"/>
  <c r="O1999" i="1" s="1"/>
  <c r="N2000" i="1"/>
  <c r="N2001" i="1"/>
  <c r="M2" i="1"/>
  <c r="M3" i="1"/>
  <c r="Q3" i="1" s="1"/>
  <c r="M4" i="1"/>
  <c r="Q4" i="1" s="1"/>
  <c r="M5" i="1"/>
  <c r="Q5" i="1" s="1"/>
  <c r="M6" i="1"/>
  <c r="Q6" i="1" s="1"/>
  <c r="M7" i="1"/>
  <c r="Q7" i="1" s="1"/>
  <c r="M8" i="1"/>
  <c r="Q8" i="1" s="1"/>
  <c r="M9" i="1"/>
  <c r="Q9" i="1" s="1"/>
  <c r="M10" i="1"/>
  <c r="Q10" i="1" s="1"/>
  <c r="M11" i="1"/>
  <c r="Q11" i="1" s="1"/>
  <c r="M12" i="1"/>
  <c r="Q12" i="1" s="1"/>
  <c r="M13" i="1"/>
  <c r="Q13" i="1" s="1"/>
  <c r="M14" i="1"/>
  <c r="Q14" i="1" s="1"/>
  <c r="M15" i="1"/>
  <c r="Q15" i="1" s="1"/>
  <c r="M16" i="1"/>
  <c r="Q16" i="1" s="1"/>
  <c r="M17" i="1"/>
  <c r="Q17" i="1" s="1"/>
  <c r="M18" i="1"/>
  <c r="Q18" i="1" s="1"/>
  <c r="M19" i="1"/>
  <c r="Q19" i="1" s="1"/>
  <c r="M20" i="1"/>
  <c r="Q20" i="1" s="1"/>
  <c r="M21" i="1"/>
  <c r="Q21" i="1" s="1"/>
  <c r="M22" i="1"/>
  <c r="Q22" i="1" s="1"/>
  <c r="M23" i="1"/>
  <c r="Q23" i="1" s="1"/>
  <c r="M24" i="1"/>
  <c r="Q24" i="1" s="1"/>
  <c r="M25" i="1"/>
  <c r="Q25" i="1" s="1"/>
  <c r="M26" i="1"/>
  <c r="Q26" i="1" s="1"/>
  <c r="M27" i="1"/>
  <c r="Q27" i="1" s="1"/>
  <c r="M28" i="1"/>
  <c r="Q28" i="1" s="1"/>
  <c r="M29" i="1"/>
  <c r="Q29" i="1" s="1"/>
  <c r="M30" i="1"/>
  <c r="Q30" i="1" s="1"/>
  <c r="M31" i="1"/>
  <c r="Q31" i="1" s="1"/>
  <c r="M32" i="1"/>
  <c r="Q32" i="1" s="1"/>
  <c r="M33" i="1"/>
  <c r="Q33" i="1" s="1"/>
  <c r="M34" i="1"/>
  <c r="Q34" i="1" s="1"/>
  <c r="M35" i="1"/>
  <c r="Q35" i="1" s="1"/>
  <c r="M36" i="1"/>
  <c r="Q36" i="1" s="1"/>
  <c r="M37" i="1"/>
  <c r="Q37" i="1" s="1"/>
  <c r="M38" i="1"/>
  <c r="Q38" i="1" s="1"/>
  <c r="M39" i="1"/>
  <c r="Q39" i="1" s="1"/>
  <c r="M40" i="1"/>
  <c r="Q40" i="1" s="1"/>
  <c r="M41" i="1"/>
  <c r="Q41" i="1" s="1"/>
  <c r="M42" i="1"/>
  <c r="Q42" i="1" s="1"/>
  <c r="M43" i="1"/>
  <c r="Q43" i="1" s="1"/>
  <c r="M44" i="1"/>
  <c r="Q44" i="1" s="1"/>
  <c r="M45" i="1"/>
  <c r="Q45" i="1" s="1"/>
  <c r="M46" i="1"/>
  <c r="Q46" i="1" s="1"/>
  <c r="M47" i="1"/>
  <c r="Q47" i="1" s="1"/>
  <c r="M48" i="1"/>
  <c r="Q48" i="1" s="1"/>
  <c r="M49" i="1"/>
  <c r="Q49" i="1" s="1"/>
  <c r="M50" i="1"/>
  <c r="Q50" i="1" s="1"/>
  <c r="M51" i="1"/>
  <c r="Q51" i="1" s="1"/>
  <c r="M52" i="1"/>
  <c r="Q52" i="1" s="1"/>
  <c r="M53" i="1"/>
  <c r="Q53" i="1" s="1"/>
  <c r="M54" i="1"/>
  <c r="Q54" i="1" s="1"/>
  <c r="M55" i="1"/>
  <c r="Q55" i="1" s="1"/>
  <c r="M56" i="1"/>
  <c r="Q56" i="1" s="1"/>
  <c r="M57" i="1"/>
  <c r="Q57" i="1" s="1"/>
  <c r="M58" i="1"/>
  <c r="Q58" i="1" s="1"/>
  <c r="M59" i="1"/>
  <c r="Q59" i="1" s="1"/>
  <c r="M60" i="1"/>
  <c r="Q60" i="1" s="1"/>
  <c r="M61" i="1"/>
  <c r="Q61" i="1" s="1"/>
  <c r="M62" i="1"/>
  <c r="Q62" i="1" s="1"/>
  <c r="M63" i="1"/>
  <c r="Q63" i="1" s="1"/>
  <c r="M64" i="1"/>
  <c r="Q64" i="1" s="1"/>
  <c r="M65" i="1"/>
  <c r="Q65" i="1" s="1"/>
  <c r="M66" i="1"/>
  <c r="Q66" i="1" s="1"/>
  <c r="M67" i="1"/>
  <c r="Q67" i="1" s="1"/>
  <c r="M68" i="1"/>
  <c r="Q68" i="1" s="1"/>
  <c r="M69" i="1"/>
  <c r="Q69" i="1" s="1"/>
  <c r="M70" i="1"/>
  <c r="Q70" i="1" s="1"/>
  <c r="M71" i="1"/>
  <c r="Q71" i="1" s="1"/>
  <c r="M72" i="1"/>
  <c r="Q72" i="1" s="1"/>
  <c r="M73" i="1"/>
  <c r="Q73" i="1" s="1"/>
  <c r="M74" i="1"/>
  <c r="Q74" i="1" s="1"/>
  <c r="M75" i="1"/>
  <c r="Q75" i="1" s="1"/>
  <c r="M76" i="1"/>
  <c r="Q76" i="1" s="1"/>
  <c r="M77" i="1"/>
  <c r="Q77" i="1" s="1"/>
  <c r="M78" i="1"/>
  <c r="Q78" i="1" s="1"/>
  <c r="M79" i="1"/>
  <c r="Q79" i="1" s="1"/>
  <c r="M80" i="1"/>
  <c r="Q80" i="1" s="1"/>
  <c r="M81" i="1"/>
  <c r="Q81" i="1" s="1"/>
  <c r="M82" i="1"/>
  <c r="Q82" i="1" s="1"/>
  <c r="M83" i="1"/>
  <c r="Q83" i="1" s="1"/>
  <c r="M84" i="1"/>
  <c r="Q84" i="1" s="1"/>
  <c r="M85" i="1"/>
  <c r="Q85" i="1" s="1"/>
  <c r="M86" i="1"/>
  <c r="Q86" i="1" s="1"/>
  <c r="M87" i="1"/>
  <c r="Q87" i="1" s="1"/>
  <c r="M88" i="1"/>
  <c r="Q88" i="1" s="1"/>
  <c r="M89" i="1"/>
  <c r="Q89" i="1" s="1"/>
  <c r="M90" i="1"/>
  <c r="Q90" i="1" s="1"/>
  <c r="M91" i="1"/>
  <c r="Q91" i="1" s="1"/>
  <c r="M92" i="1"/>
  <c r="Q92" i="1" s="1"/>
  <c r="M93" i="1"/>
  <c r="Q93" i="1" s="1"/>
  <c r="M94" i="1"/>
  <c r="Q94" i="1" s="1"/>
  <c r="M95" i="1"/>
  <c r="Q95" i="1" s="1"/>
  <c r="M96" i="1"/>
  <c r="Q96" i="1" s="1"/>
  <c r="M97" i="1"/>
  <c r="Q97" i="1" s="1"/>
  <c r="M98" i="1"/>
  <c r="Q98" i="1" s="1"/>
  <c r="M99" i="1"/>
  <c r="Q99" i="1" s="1"/>
  <c r="M100" i="1"/>
  <c r="Q100" i="1" s="1"/>
  <c r="M101" i="1"/>
  <c r="Q101" i="1" s="1"/>
  <c r="M102" i="1"/>
  <c r="Q102" i="1" s="1"/>
  <c r="M103" i="1"/>
  <c r="Q103" i="1" s="1"/>
  <c r="M104" i="1"/>
  <c r="Q104" i="1" s="1"/>
  <c r="M105" i="1"/>
  <c r="Q105" i="1" s="1"/>
  <c r="M106" i="1"/>
  <c r="Q106" i="1" s="1"/>
  <c r="M107" i="1"/>
  <c r="Q107" i="1" s="1"/>
  <c r="M108" i="1"/>
  <c r="Q108" i="1" s="1"/>
  <c r="M109" i="1"/>
  <c r="Q109" i="1" s="1"/>
  <c r="M110" i="1"/>
  <c r="Q110" i="1" s="1"/>
  <c r="M111" i="1"/>
  <c r="Q111" i="1" s="1"/>
  <c r="M112" i="1"/>
  <c r="Q112" i="1" s="1"/>
  <c r="M113" i="1"/>
  <c r="Q113" i="1" s="1"/>
  <c r="M114" i="1"/>
  <c r="Q114" i="1" s="1"/>
  <c r="M115" i="1"/>
  <c r="Q115" i="1" s="1"/>
  <c r="M116" i="1"/>
  <c r="Q116" i="1" s="1"/>
  <c r="M117" i="1"/>
  <c r="Q117" i="1" s="1"/>
  <c r="M118" i="1"/>
  <c r="Q118" i="1" s="1"/>
  <c r="M119" i="1"/>
  <c r="Q119" i="1" s="1"/>
  <c r="M120" i="1"/>
  <c r="Q120" i="1" s="1"/>
  <c r="M121" i="1"/>
  <c r="Q121" i="1" s="1"/>
  <c r="M122" i="1"/>
  <c r="Q122" i="1" s="1"/>
  <c r="M123" i="1"/>
  <c r="Q123" i="1" s="1"/>
  <c r="M124" i="1"/>
  <c r="Q124" i="1" s="1"/>
  <c r="M125" i="1"/>
  <c r="Q125" i="1" s="1"/>
  <c r="M126" i="1"/>
  <c r="Q126" i="1" s="1"/>
  <c r="M127" i="1"/>
  <c r="Q127" i="1" s="1"/>
  <c r="M128" i="1"/>
  <c r="Q128" i="1" s="1"/>
  <c r="M129" i="1"/>
  <c r="Q129" i="1" s="1"/>
  <c r="M130" i="1"/>
  <c r="Q130" i="1" s="1"/>
  <c r="M131" i="1"/>
  <c r="Q131" i="1" s="1"/>
  <c r="M132" i="1"/>
  <c r="Q132" i="1" s="1"/>
  <c r="M133" i="1"/>
  <c r="Q133" i="1" s="1"/>
  <c r="M134" i="1"/>
  <c r="Q134" i="1" s="1"/>
  <c r="M135" i="1"/>
  <c r="Q135" i="1" s="1"/>
  <c r="M136" i="1"/>
  <c r="Q136" i="1" s="1"/>
  <c r="M137" i="1"/>
  <c r="Q137" i="1" s="1"/>
  <c r="M138" i="1"/>
  <c r="Q138" i="1" s="1"/>
  <c r="M139" i="1"/>
  <c r="Q139" i="1" s="1"/>
  <c r="M140" i="1"/>
  <c r="Q140" i="1" s="1"/>
  <c r="M141" i="1"/>
  <c r="Q141" i="1" s="1"/>
  <c r="M142" i="1"/>
  <c r="Q142" i="1" s="1"/>
  <c r="M143" i="1"/>
  <c r="Q143" i="1" s="1"/>
  <c r="M144" i="1"/>
  <c r="Q144" i="1" s="1"/>
  <c r="M145" i="1"/>
  <c r="Q145" i="1" s="1"/>
  <c r="M146" i="1"/>
  <c r="Q146" i="1" s="1"/>
  <c r="M147" i="1"/>
  <c r="Q147" i="1" s="1"/>
  <c r="M148" i="1"/>
  <c r="Q148" i="1" s="1"/>
  <c r="M149" i="1"/>
  <c r="Q149" i="1" s="1"/>
  <c r="M150" i="1"/>
  <c r="Q150" i="1" s="1"/>
  <c r="M151" i="1"/>
  <c r="Q151" i="1" s="1"/>
  <c r="M152" i="1"/>
  <c r="Q152" i="1" s="1"/>
  <c r="M153" i="1"/>
  <c r="Q153" i="1" s="1"/>
  <c r="M154" i="1"/>
  <c r="Q154" i="1" s="1"/>
  <c r="M155" i="1"/>
  <c r="Q155" i="1" s="1"/>
  <c r="M156" i="1"/>
  <c r="Q156" i="1" s="1"/>
  <c r="M157" i="1"/>
  <c r="Q157" i="1" s="1"/>
  <c r="M158" i="1"/>
  <c r="Q158" i="1" s="1"/>
  <c r="M159" i="1"/>
  <c r="Q159" i="1" s="1"/>
  <c r="M160" i="1"/>
  <c r="Q160" i="1" s="1"/>
  <c r="M161" i="1"/>
  <c r="Q161" i="1" s="1"/>
  <c r="M162" i="1"/>
  <c r="Q162" i="1" s="1"/>
  <c r="M163" i="1"/>
  <c r="Q163" i="1" s="1"/>
  <c r="M164" i="1"/>
  <c r="Q164" i="1" s="1"/>
  <c r="M165" i="1"/>
  <c r="Q165" i="1" s="1"/>
  <c r="M166" i="1"/>
  <c r="Q166" i="1" s="1"/>
  <c r="M167" i="1"/>
  <c r="Q167" i="1" s="1"/>
  <c r="M168" i="1"/>
  <c r="Q168" i="1" s="1"/>
  <c r="M169" i="1"/>
  <c r="Q169" i="1" s="1"/>
  <c r="M170" i="1"/>
  <c r="Q170" i="1" s="1"/>
  <c r="M171" i="1"/>
  <c r="Q171" i="1" s="1"/>
  <c r="M172" i="1"/>
  <c r="Q172" i="1" s="1"/>
  <c r="M173" i="1"/>
  <c r="Q173" i="1" s="1"/>
  <c r="M174" i="1"/>
  <c r="Q174" i="1" s="1"/>
  <c r="M175" i="1"/>
  <c r="Q175" i="1" s="1"/>
  <c r="M176" i="1"/>
  <c r="Q176" i="1" s="1"/>
  <c r="M177" i="1"/>
  <c r="Q177" i="1" s="1"/>
  <c r="M178" i="1"/>
  <c r="Q178" i="1" s="1"/>
  <c r="M179" i="1"/>
  <c r="Q179" i="1" s="1"/>
  <c r="M180" i="1"/>
  <c r="Q180" i="1" s="1"/>
  <c r="M181" i="1"/>
  <c r="Q181" i="1" s="1"/>
  <c r="M182" i="1"/>
  <c r="Q182" i="1" s="1"/>
  <c r="M183" i="1"/>
  <c r="Q183" i="1" s="1"/>
  <c r="M184" i="1"/>
  <c r="Q184" i="1" s="1"/>
  <c r="M185" i="1"/>
  <c r="Q185" i="1" s="1"/>
  <c r="M186" i="1"/>
  <c r="Q186" i="1" s="1"/>
  <c r="M187" i="1"/>
  <c r="Q187" i="1" s="1"/>
  <c r="M188" i="1"/>
  <c r="Q188" i="1" s="1"/>
  <c r="M189" i="1"/>
  <c r="Q189" i="1" s="1"/>
  <c r="M190" i="1"/>
  <c r="Q190" i="1" s="1"/>
  <c r="M191" i="1"/>
  <c r="Q191" i="1" s="1"/>
  <c r="M192" i="1"/>
  <c r="Q192" i="1" s="1"/>
  <c r="M193" i="1"/>
  <c r="Q193" i="1" s="1"/>
  <c r="M194" i="1"/>
  <c r="Q194" i="1" s="1"/>
  <c r="M195" i="1"/>
  <c r="Q195" i="1" s="1"/>
  <c r="M196" i="1"/>
  <c r="Q196" i="1" s="1"/>
  <c r="M197" i="1"/>
  <c r="Q197" i="1" s="1"/>
  <c r="M198" i="1"/>
  <c r="Q198" i="1" s="1"/>
  <c r="M199" i="1"/>
  <c r="Q199" i="1" s="1"/>
  <c r="M200" i="1"/>
  <c r="Q200" i="1" s="1"/>
  <c r="M201" i="1"/>
  <c r="Q201" i="1" s="1"/>
  <c r="M202" i="1"/>
  <c r="Q202" i="1" s="1"/>
  <c r="M203" i="1"/>
  <c r="Q203" i="1" s="1"/>
  <c r="M204" i="1"/>
  <c r="Q204" i="1" s="1"/>
  <c r="M205" i="1"/>
  <c r="Q205" i="1" s="1"/>
  <c r="M206" i="1"/>
  <c r="Q206" i="1" s="1"/>
  <c r="M207" i="1"/>
  <c r="Q207" i="1" s="1"/>
  <c r="M208" i="1"/>
  <c r="Q208" i="1" s="1"/>
  <c r="M209" i="1"/>
  <c r="Q209" i="1" s="1"/>
  <c r="M210" i="1"/>
  <c r="Q210" i="1" s="1"/>
  <c r="M211" i="1"/>
  <c r="Q211" i="1" s="1"/>
  <c r="M212" i="1"/>
  <c r="Q212" i="1" s="1"/>
  <c r="M213" i="1"/>
  <c r="Q213" i="1" s="1"/>
  <c r="M214" i="1"/>
  <c r="Q214" i="1" s="1"/>
  <c r="M215" i="1"/>
  <c r="Q215" i="1" s="1"/>
  <c r="M216" i="1"/>
  <c r="Q216" i="1" s="1"/>
  <c r="M217" i="1"/>
  <c r="Q217" i="1" s="1"/>
  <c r="M218" i="1"/>
  <c r="Q218" i="1" s="1"/>
  <c r="M219" i="1"/>
  <c r="Q219" i="1" s="1"/>
  <c r="M220" i="1"/>
  <c r="Q220" i="1" s="1"/>
  <c r="M221" i="1"/>
  <c r="Q221" i="1" s="1"/>
  <c r="M222" i="1"/>
  <c r="Q222" i="1" s="1"/>
  <c r="M223" i="1"/>
  <c r="Q223" i="1" s="1"/>
  <c r="M224" i="1"/>
  <c r="Q224" i="1" s="1"/>
  <c r="M225" i="1"/>
  <c r="Q225" i="1" s="1"/>
  <c r="M226" i="1"/>
  <c r="Q226" i="1" s="1"/>
  <c r="M227" i="1"/>
  <c r="Q227" i="1" s="1"/>
  <c r="M228" i="1"/>
  <c r="Q228" i="1" s="1"/>
  <c r="M229" i="1"/>
  <c r="Q229" i="1" s="1"/>
  <c r="M230" i="1"/>
  <c r="Q230" i="1" s="1"/>
  <c r="M231" i="1"/>
  <c r="Q231" i="1" s="1"/>
  <c r="M232" i="1"/>
  <c r="Q232" i="1" s="1"/>
  <c r="M233" i="1"/>
  <c r="Q233" i="1" s="1"/>
  <c r="M234" i="1"/>
  <c r="Q234" i="1" s="1"/>
  <c r="M235" i="1"/>
  <c r="Q235" i="1" s="1"/>
  <c r="M236" i="1"/>
  <c r="Q236" i="1" s="1"/>
  <c r="M237" i="1"/>
  <c r="Q237" i="1" s="1"/>
  <c r="M238" i="1"/>
  <c r="Q238" i="1" s="1"/>
  <c r="M239" i="1"/>
  <c r="Q239" i="1" s="1"/>
  <c r="M240" i="1"/>
  <c r="Q240" i="1" s="1"/>
  <c r="M241" i="1"/>
  <c r="Q241" i="1" s="1"/>
  <c r="M242" i="1"/>
  <c r="Q242" i="1" s="1"/>
  <c r="M243" i="1"/>
  <c r="Q243" i="1" s="1"/>
  <c r="M244" i="1"/>
  <c r="Q244" i="1" s="1"/>
  <c r="M245" i="1"/>
  <c r="Q245" i="1" s="1"/>
  <c r="M246" i="1"/>
  <c r="Q246" i="1" s="1"/>
  <c r="M247" i="1"/>
  <c r="Q247" i="1" s="1"/>
  <c r="M248" i="1"/>
  <c r="Q248" i="1" s="1"/>
  <c r="M249" i="1"/>
  <c r="Q249" i="1" s="1"/>
  <c r="M250" i="1"/>
  <c r="Q250" i="1" s="1"/>
  <c r="M251" i="1"/>
  <c r="Q251" i="1" s="1"/>
  <c r="M252" i="1"/>
  <c r="Q252" i="1" s="1"/>
  <c r="M253" i="1"/>
  <c r="Q253" i="1" s="1"/>
  <c r="M254" i="1"/>
  <c r="Q254" i="1" s="1"/>
  <c r="M255" i="1"/>
  <c r="Q255" i="1" s="1"/>
  <c r="M256" i="1"/>
  <c r="Q256" i="1" s="1"/>
  <c r="M257" i="1"/>
  <c r="Q257" i="1" s="1"/>
  <c r="M258" i="1"/>
  <c r="Q258" i="1" s="1"/>
  <c r="M259" i="1"/>
  <c r="Q259" i="1" s="1"/>
  <c r="M260" i="1"/>
  <c r="Q260" i="1" s="1"/>
  <c r="M261" i="1"/>
  <c r="Q261" i="1" s="1"/>
  <c r="M262" i="1"/>
  <c r="Q262" i="1" s="1"/>
  <c r="M263" i="1"/>
  <c r="Q263" i="1" s="1"/>
  <c r="M264" i="1"/>
  <c r="Q264" i="1" s="1"/>
  <c r="M265" i="1"/>
  <c r="Q265" i="1" s="1"/>
  <c r="M266" i="1"/>
  <c r="Q266" i="1" s="1"/>
  <c r="M267" i="1"/>
  <c r="Q267" i="1" s="1"/>
  <c r="M268" i="1"/>
  <c r="Q268" i="1" s="1"/>
  <c r="M269" i="1"/>
  <c r="Q269" i="1" s="1"/>
  <c r="M270" i="1"/>
  <c r="Q270" i="1" s="1"/>
  <c r="M271" i="1"/>
  <c r="Q271" i="1" s="1"/>
  <c r="M272" i="1"/>
  <c r="Q272" i="1" s="1"/>
  <c r="M273" i="1"/>
  <c r="Q273" i="1" s="1"/>
  <c r="M274" i="1"/>
  <c r="Q274" i="1" s="1"/>
  <c r="M275" i="1"/>
  <c r="Q275" i="1" s="1"/>
  <c r="M276" i="1"/>
  <c r="Q276" i="1" s="1"/>
  <c r="M277" i="1"/>
  <c r="Q277" i="1" s="1"/>
  <c r="M278" i="1"/>
  <c r="Q278" i="1" s="1"/>
  <c r="M279" i="1"/>
  <c r="Q279" i="1" s="1"/>
  <c r="M280" i="1"/>
  <c r="Q280" i="1" s="1"/>
  <c r="M281" i="1"/>
  <c r="Q281" i="1" s="1"/>
  <c r="M282" i="1"/>
  <c r="Q282" i="1" s="1"/>
  <c r="M283" i="1"/>
  <c r="Q283" i="1" s="1"/>
  <c r="M284" i="1"/>
  <c r="Q284" i="1" s="1"/>
  <c r="M285" i="1"/>
  <c r="Q285" i="1" s="1"/>
  <c r="M286" i="1"/>
  <c r="Q286" i="1" s="1"/>
  <c r="M287" i="1"/>
  <c r="Q287" i="1" s="1"/>
  <c r="M288" i="1"/>
  <c r="Q288" i="1" s="1"/>
  <c r="M289" i="1"/>
  <c r="Q289" i="1" s="1"/>
  <c r="M290" i="1"/>
  <c r="Q290" i="1" s="1"/>
  <c r="M291" i="1"/>
  <c r="Q291" i="1" s="1"/>
  <c r="M292" i="1"/>
  <c r="Q292" i="1" s="1"/>
  <c r="M293" i="1"/>
  <c r="Q293" i="1" s="1"/>
  <c r="M294" i="1"/>
  <c r="Q294" i="1" s="1"/>
  <c r="M295" i="1"/>
  <c r="Q295" i="1" s="1"/>
  <c r="M296" i="1"/>
  <c r="Q296" i="1" s="1"/>
  <c r="M297" i="1"/>
  <c r="Q297" i="1" s="1"/>
  <c r="M298" i="1"/>
  <c r="Q298" i="1" s="1"/>
  <c r="M299" i="1"/>
  <c r="Q299" i="1" s="1"/>
  <c r="M300" i="1"/>
  <c r="Q300" i="1" s="1"/>
  <c r="M301" i="1"/>
  <c r="Q301" i="1" s="1"/>
  <c r="M302" i="1"/>
  <c r="Q302" i="1" s="1"/>
  <c r="M303" i="1"/>
  <c r="Q303" i="1" s="1"/>
  <c r="M304" i="1"/>
  <c r="Q304" i="1" s="1"/>
  <c r="M305" i="1"/>
  <c r="Q305" i="1" s="1"/>
  <c r="M306" i="1"/>
  <c r="Q306" i="1" s="1"/>
  <c r="M307" i="1"/>
  <c r="Q307" i="1" s="1"/>
  <c r="M308" i="1"/>
  <c r="Q308" i="1" s="1"/>
  <c r="M309" i="1"/>
  <c r="Q309" i="1" s="1"/>
  <c r="M310" i="1"/>
  <c r="Q310" i="1" s="1"/>
  <c r="M311" i="1"/>
  <c r="Q311" i="1" s="1"/>
  <c r="M312" i="1"/>
  <c r="Q312" i="1" s="1"/>
  <c r="M313" i="1"/>
  <c r="Q313" i="1" s="1"/>
  <c r="M314" i="1"/>
  <c r="Q314" i="1" s="1"/>
  <c r="M315" i="1"/>
  <c r="Q315" i="1" s="1"/>
  <c r="M316" i="1"/>
  <c r="Q316" i="1" s="1"/>
  <c r="M317" i="1"/>
  <c r="Q317" i="1" s="1"/>
  <c r="M318" i="1"/>
  <c r="Q318" i="1" s="1"/>
  <c r="M319" i="1"/>
  <c r="Q319" i="1" s="1"/>
  <c r="M320" i="1"/>
  <c r="Q320" i="1" s="1"/>
  <c r="M321" i="1"/>
  <c r="Q321" i="1" s="1"/>
  <c r="M322" i="1"/>
  <c r="Q322" i="1" s="1"/>
  <c r="M323" i="1"/>
  <c r="Q323" i="1" s="1"/>
  <c r="M324" i="1"/>
  <c r="Q324" i="1" s="1"/>
  <c r="M325" i="1"/>
  <c r="Q325" i="1" s="1"/>
  <c r="M326" i="1"/>
  <c r="Q326" i="1" s="1"/>
  <c r="M327" i="1"/>
  <c r="Q327" i="1" s="1"/>
  <c r="M328" i="1"/>
  <c r="Q328" i="1" s="1"/>
  <c r="M329" i="1"/>
  <c r="Q329" i="1" s="1"/>
  <c r="M330" i="1"/>
  <c r="Q330" i="1" s="1"/>
  <c r="M331" i="1"/>
  <c r="Q331" i="1" s="1"/>
  <c r="M332" i="1"/>
  <c r="Q332" i="1" s="1"/>
  <c r="M333" i="1"/>
  <c r="Q333" i="1" s="1"/>
  <c r="M334" i="1"/>
  <c r="Q334" i="1" s="1"/>
  <c r="M335" i="1"/>
  <c r="Q335" i="1" s="1"/>
  <c r="M336" i="1"/>
  <c r="Q336" i="1" s="1"/>
  <c r="M337" i="1"/>
  <c r="Q337" i="1" s="1"/>
  <c r="M338" i="1"/>
  <c r="Q338" i="1" s="1"/>
  <c r="M339" i="1"/>
  <c r="Q339" i="1" s="1"/>
  <c r="M340" i="1"/>
  <c r="Q340" i="1" s="1"/>
  <c r="M341" i="1"/>
  <c r="Q341" i="1" s="1"/>
  <c r="M342" i="1"/>
  <c r="Q342" i="1" s="1"/>
  <c r="M343" i="1"/>
  <c r="Q343" i="1" s="1"/>
  <c r="M344" i="1"/>
  <c r="Q344" i="1" s="1"/>
  <c r="M345" i="1"/>
  <c r="Q345" i="1" s="1"/>
  <c r="M346" i="1"/>
  <c r="Q346" i="1" s="1"/>
  <c r="M347" i="1"/>
  <c r="Q347" i="1" s="1"/>
  <c r="M348" i="1"/>
  <c r="Q348" i="1" s="1"/>
  <c r="M349" i="1"/>
  <c r="Q349" i="1" s="1"/>
  <c r="M350" i="1"/>
  <c r="Q350" i="1" s="1"/>
  <c r="M351" i="1"/>
  <c r="Q351" i="1" s="1"/>
  <c r="M352" i="1"/>
  <c r="Q352" i="1" s="1"/>
  <c r="M353" i="1"/>
  <c r="Q353" i="1" s="1"/>
  <c r="M354" i="1"/>
  <c r="Q354" i="1" s="1"/>
  <c r="M355" i="1"/>
  <c r="Q355" i="1" s="1"/>
  <c r="M356" i="1"/>
  <c r="Q356" i="1" s="1"/>
  <c r="M357" i="1"/>
  <c r="Q357" i="1" s="1"/>
  <c r="M358" i="1"/>
  <c r="Q358" i="1" s="1"/>
  <c r="M359" i="1"/>
  <c r="Q359" i="1" s="1"/>
  <c r="M360" i="1"/>
  <c r="Q360" i="1" s="1"/>
  <c r="M361" i="1"/>
  <c r="Q361" i="1" s="1"/>
  <c r="M362" i="1"/>
  <c r="Q362" i="1" s="1"/>
  <c r="M363" i="1"/>
  <c r="Q363" i="1" s="1"/>
  <c r="M364" i="1"/>
  <c r="Q364" i="1" s="1"/>
  <c r="M365" i="1"/>
  <c r="Q365" i="1" s="1"/>
  <c r="M366" i="1"/>
  <c r="Q366" i="1" s="1"/>
  <c r="M367" i="1"/>
  <c r="Q367" i="1" s="1"/>
  <c r="M368" i="1"/>
  <c r="Q368" i="1" s="1"/>
  <c r="M369" i="1"/>
  <c r="Q369" i="1" s="1"/>
  <c r="M370" i="1"/>
  <c r="Q370" i="1" s="1"/>
  <c r="M371" i="1"/>
  <c r="Q371" i="1" s="1"/>
  <c r="M372" i="1"/>
  <c r="Q372" i="1" s="1"/>
  <c r="M373" i="1"/>
  <c r="Q373" i="1" s="1"/>
  <c r="M374" i="1"/>
  <c r="Q374" i="1" s="1"/>
  <c r="M375" i="1"/>
  <c r="Q375" i="1" s="1"/>
  <c r="M376" i="1"/>
  <c r="Q376" i="1" s="1"/>
  <c r="M377" i="1"/>
  <c r="Q377" i="1" s="1"/>
  <c r="M378" i="1"/>
  <c r="Q378" i="1" s="1"/>
  <c r="M379" i="1"/>
  <c r="Q379" i="1" s="1"/>
  <c r="M380" i="1"/>
  <c r="Q380" i="1" s="1"/>
  <c r="M381" i="1"/>
  <c r="Q381" i="1" s="1"/>
  <c r="M382" i="1"/>
  <c r="Q382" i="1" s="1"/>
  <c r="M383" i="1"/>
  <c r="Q383" i="1" s="1"/>
  <c r="M384" i="1"/>
  <c r="Q384" i="1" s="1"/>
  <c r="M385" i="1"/>
  <c r="Q385" i="1" s="1"/>
  <c r="M386" i="1"/>
  <c r="Q386" i="1" s="1"/>
  <c r="M387" i="1"/>
  <c r="Q387" i="1" s="1"/>
  <c r="M388" i="1"/>
  <c r="Q388" i="1" s="1"/>
  <c r="M389" i="1"/>
  <c r="Q389" i="1" s="1"/>
  <c r="M390" i="1"/>
  <c r="Q390" i="1" s="1"/>
  <c r="M391" i="1"/>
  <c r="Q391" i="1" s="1"/>
  <c r="M392" i="1"/>
  <c r="Q392" i="1" s="1"/>
  <c r="M393" i="1"/>
  <c r="Q393" i="1" s="1"/>
  <c r="M394" i="1"/>
  <c r="Q394" i="1" s="1"/>
  <c r="M395" i="1"/>
  <c r="Q395" i="1" s="1"/>
  <c r="M396" i="1"/>
  <c r="Q396" i="1" s="1"/>
  <c r="M397" i="1"/>
  <c r="Q397" i="1" s="1"/>
  <c r="M398" i="1"/>
  <c r="Q398" i="1" s="1"/>
  <c r="M399" i="1"/>
  <c r="Q399" i="1" s="1"/>
  <c r="M400" i="1"/>
  <c r="Q400" i="1" s="1"/>
  <c r="M401" i="1"/>
  <c r="Q401" i="1" s="1"/>
  <c r="M402" i="1"/>
  <c r="Q402" i="1" s="1"/>
  <c r="M403" i="1"/>
  <c r="Q403" i="1" s="1"/>
  <c r="M404" i="1"/>
  <c r="Q404" i="1" s="1"/>
  <c r="M405" i="1"/>
  <c r="Q405" i="1" s="1"/>
  <c r="M406" i="1"/>
  <c r="Q406" i="1" s="1"/>
  <c r="M407" i="1"/>
  <c r="Q407" i="1" s="1"/>
  <c r="M408" i="1"/>
  <c r="Q408" i="1" s="1"/>
  <c r="M409" i="1"/>
  <c r="Q409" i="1" s="1"/>
  <c r="M410" i="1"/>
  <c r="Q410" i="1" s="1"/>
  <c r="M411" i="1"/>
  <c r="Q411" i="1" s="1"/>
  <c r="M412" i="1"/>
  <c r="Q412" i="1" s="1"/>
  <c r="M413" i="1"/>
  <c r="Q413" i="1" s="1"/>
  <c r="M414" i="1"/>
  <c r="Q414" i="1" s="1"/>
  <c r="M415" i="1"/>
  <c r="Q415" i="1" s="1"/>
  <c r="M416" i="1"/>
  <c r="Q416" i="1" s="1"/>
  <c r="M417" i="1"/>
  <c r="Q417" i="1" s="1"/>
  <c r="M418" i="1"/>
  <c r="Q418" i="1" s="1"/>
  <c r="M419" i="1"/>
  <c r="Q419" i="1" s="1"/>
  <c r="M420" i="1"/>
  <c r="Q420" i="1" s="1"/>
  <c r="M421" i="1"/>
  <c r="Q421" i="1" s="1"/>
  <c r="M422" i="1"/>
  <c r="Q422" i="1" s="1"/>
  <c r="M423" i="1"/>
  <c r="Q423" i="1" s="1"/>
  <c r="M424" i="1"/>
  <c r="Q424" i="1" s="1"/>
  <c r="M425" i="1"/>
  <c r="Q425" i="1" s="1"/>
  <c r="M426" i="1"/>
  <c r="Q426" i="1" s="1"/>
  <c r="M427" i="1"/>
  <c r="Q427" i="1" s="1"/>
  <c r="M428" i="1"/>
  <c r="Q428" i="1" s="1"/>
  <c r="M429" i="1"/>
  <c r="Q429" i="1" s="1"/>
  <c r="M430" i="1"/>
  <c r="Q430" i="1" s="1"/>
  <c r="M431" i="1"/>
  <c r="Q431" i="1" s="1"/>
  <c r="M432" i="1"/>
  <c r="Q432" i="1" s="1"/>
  <c r="M433" i="1"/>
  <c r="Q433" i="1" s="1"/>
  <c r="M434" i="1"/>
  <c r="Q434" i="1" s="1"/>
  <c r="M435" i="1"/>
  <c r="Q435" i="1" s="1"/>
  <c r="M436" i="1"/>
  <c r="Q436" i="1" s="1"/>
  <c r="M437" i="1"/>
  <c r="Q437" i="1" s="1"/>
  <c r="M438" i="1"/>
  <c r="Q438" i="1" s="1"/>
  <c r="M439" i="1"/>
  <c r="Q439" i="1" s="1"/>
  <c r="M440" i="1"/>
  <c r="Q440" i="1" s="1"/>
  <c r="M441" i="1"/>
  <c r="Q441" i="1" s="1"/>
  <c r="M442" i="1"/>
  <c r="Q442" i="1" s="1"/>
  <c r="M443" i="1"/>
  <c r="Q443" i="1" s="1"/>
  <c r="M444" i="1"/>
  <c r="Q444" i="1" s="1"/>
  <c r="M445" i="1"/>
  <c r="Q445" i="1" s="1"/>
  <c r="M446" i="1"/>
  <c r="Q446" i="1" s="1"/>
  <c r="M447" i="1"/>
  <c r="Q447" i="1" s="1"/>
  <c r="M448" i="1"/>
  <c r="Q448" i="1" s="1"/>
  <c r="M449" i="1"/>
  <c r="Q449" i="1" s="1"/>
  <c r="M450" i="1"/>
  <c r="Q450" i="1" s="1"/>
  <c r="M451" i="1"/>
  <c r="Q451" i="1" s="1"/>
  <c r="M452" i="1"/>
  <c r="Q452" i="1" s="1"/>
  <c r="M453" i="1"/>
  <c r="Q453" i="1" s="1"/>
  <c r="M454" i="1"/>
  <c r="Q454" i="1" s="1"/>
  <c r="M455" i="1"/>
  <c r="Q455" i="1" s="1"/>
  <c r="M456" i="1"/>
  <c r="Q456" i="1" s="1"/>
  <c r="M457" i="1"/>
  <c r="Q457" i="1" s="1"/>
  <c r="M458" i="1"/>
  <c r="Q458" i="1" s="1"/>
  <c r="M459" i="1"/>
  <c r="Q459" i="1" s="1"/>
  <c r="M460" i="1"/>
  <c r="Q460" i="1" s="1"/>
  <c r="M461" i="1"/>
  <c r="Q461" i="1" s="1"/>
  <c r="M462" i="1"/>
  <c r="Q462" i="1" s="1"/>
  <c r="M463" i="1"/>
  <c r="Q463" i="1" s="1"/>
  <c r="M464" i="1"/>
  <c r="Q464" i="1" s="1"/>
  <c r="M465" i="1"/>
  <c r="Q465" i="1" s="1"/>
  <c r="M466" i="1"/>
  <c r="Q466" i="1" s="1"/>
  <c r="M467" i="1"/>
  <c r="Q467" i="1" s="1"/>
  <c r="M468" i="1"/>
  <c r="Q468" i="1" s="1"/>
  <c r="M469" i="1"/>
  <c r="Q469" i="1" s="1"/>
  <c r="M470" i="1"/>
  <c r="Q470" i="1" s="1"/>
  <c r="M471" i="1"/>
  <c r="Q471" i="1" s="1"/>
  <c r="M472" i="1"/>
  <c r="Q472" i="1" s="1"/>
  <c r="M473" i="1"/>
  <c r="Q473" i="1" s="1"/>
  <c r="M474" i="1"/>
  <c r="Q474" i="1" s="1"/>
  <c r="M475" i="1"/>
  <c r="Q475" i="1" s="1"/>
  <c r="M476" i="1"/>
  <c r="Q476" i="1" s="1"/>
  <c r="M477" i="1"/>
  <c r="Q477" i="1" s="1"/>
  <c r="M478" i="1"/>
  <c r="Q478" i="1" s="1"/>
  <c r="M479" i="1"/>
  <c r="Q479" i="1" s="1"/>
  <c r="M480" i="1"/>
  <c r="Q480" i="1" s="1"/>
  <c r="M481" i="1"/>
  <c r="Q481" i="1" s="1"/>
  <c r="M482" i="1"/>
  <c r="Q482" i="1" s="1"/>
  <c r="M483" i="1"/>
  <c r="Q483" i="1" s="1"/>
  <c r="M484" i="1"/>
  <c r="Q484" i="1" s="1"/>
  <c r="M485" i="1"/>
  <c r="Q485" i="1" s="1"/>
  <c r="M486" i="1"/>
  <c r="Q486" i="1" s="1"/>
  <c r="M487" i="1"/>
  <c r="Q487" i="1" s="1"/>
  <c r="M488" i="1"/>
  <c r="Q488" i="1" s="1"/>
  <c r="M489" i="1"/>
  <c r="Q489" i="1" s="1"/>
  <c r="M490" i="1"/>
  <c r="Q490" i="1" s="1"/>
  <c r="M491" i="1"/>
  <c r="Q491" i="1" s="1"/>
  <c r="M492" i="1"/>
  <c r="Q492" i="1" s="1"/>
  <c r="M493" i="1"/>
  <c r="Q493" i="1" s="1"/>
  <c r="M494" i="1"/>
  <c r="Q494" i="1" s="1"/>
  <c r="M495" i="1"/>
  <c r="Q495" i="1" s="1"/>
  <c r="M496" i="1"/>
  <c r="Q496" i="1" s="1"/>
  <c r="M497" i="1"/>
  <c r="Q497" i="1" s="1"/>
  <c r="M498" i="1"/>
  <c r="Q498" i="1" s="1"/>
  <c r="M499" i="1"/>
  <c r="Q499" i="1" s="1"/>
  <c r="M500" i="1"/>
  <c r="Q500" i="1" s="1"/>
  <c r="M501" i="1"/>
  <c r="Q501" i="1" s="1"/>
  <c r="M502" i="1"/>
  <c r="Q502" i="1" s="1"/>
  <c r="M503" i="1"/>
  <c r="Q503" i="1" s="1"/>
  <c r="M504" i="1"/>
  <c r="Q504" i="1" s="1"/>
  <c r="M505" i="1"/>
  <c r="Q505" i="1" s="1"/>
  <c r="M506" i="1"/>
  <c r="Q506" i="1" s="1"/>
  <c r="M507" i="1"/>
  <c r="Q507" i="1" s="1"/>
  <c r="M508" i="1"/>
  <c r="Q508" i="1" s="1"/>
  <c r="M509" i="1"/>
  <c r="Q509" i="1" s="1"/>
  <c r="M510" i="1"/>
  <c r="Q510" i="1" s="1"/>
  <c r="M511" i="1"/>
  <c r="Q511" i="1" s="1"/>
  <c r="M512" i="1"/>
  <c r="Q512" i="1" s="1"/>
  <c r="M513" i="1"/>
  <c r="Q513" i="1" s="1"/>
  <c r="M514" i="1"/>
  <c r="Q514" i="1" s="1"/>
  <c r="M515" i="1"/>
  <c r="Q515" i="1" s="1"/>
  <c r="M516" i="1"/>
  <c r="Q516" i="1" s="1"/>
  <c r="M517" i="1"/>
  <c r="Q517" i="1" s="1"/>
  <c r="M518" i="1"/>
  <c r="Q518" i="1" s="1"/>
  <c r="M519" i="1"/>
  <c r="Q519" i="1" s="1"/>
  <c r="M520" i="1"/>
  <c r="Q520" i="1" s="1"/>
  <c r="M521" i="1"/>
  <c r="Q521" i="1" s="1"/>
  <c r="M522" i="1"/>
  <c r="Q522" i="1" s="1"/>
  <c r="M523" i="1"/>
  <c r="Q523" i="1" s="1"/>
  <c r="M524" i="1"/>
  <c r="Q524" i="1" s="1"/>
  <c r="M525" i="1"/>
  <c r="Q525" i="1" s="1"/>
  <c r="M526" i="1"/>
  <c r="Q526" i="1" s="1"/>
  <c r="M527" i="1"/>
  <c r="Q527" i="1" s="1"/>
  <c r="M528" i="1"/>
  <c r="Q528" i="1" s="1"/>
  <c r="M529" i="1"/>
  <c r="Q529" i="1" s="1"/>
  <c r="M530" i="1"/>
  <c r="Q530" i="1" s="1"/>
  <c r="M531" i="1"/>
  <c r="Q531" i="1" s="1"/>
  <c r="M532" i="1"/>
  <c r="Q532" i="1" s="1"/>
  <c r="M533" i="1"/>
  <c r="Q533" i="1" s="1"/>
  <c r="M534" i="1"/>
  <c r="Q534" i="1" s="1"/>
  <c r="M535" i="1"/>
  <c r="Q535" i="1" s="1"/>
  <c r="M536" i="1"/>
  <c r="Q536" i="1" s="1"/>
  <c r="M537" i="1"/>
  <c r="Q537" i="1" s="1"/>
  <c r="M538" i="1"/>
  <c r="Q538" i="1" s="1"/>
  <c r="M539" i="1"/>
  <c r="Q539" i="1" s="1"/>
  <c r="M540" i="1"/>
  <c r="Q540" i="1" s="1"/>
  <c r="M541" i="1"/>
  <c r="Q541" i="1" s="1"/>
  <c r="M542" i="1"/>
  <c r="Q542" i="1" s="1"/>
  <c r="M543" i="1"/>
  <c r="Q543" i="1" s="1"/>
  <c r="M544" i="1"/>
  <c r="Q544" i="1" s="1"/>
  <c r="M545" i="1"/>
  <c r="Q545" i="1" s="1"/>
  <c r="M546" i="1"/>
  <c r="Q546" i="1" s="1"/>
  <c r="M547" i="1"/>
  <c r="Q547" i="1" s="1"/>
  <c r="M548" i="1"/>
  <c r="Q548" i="1" s="1"/>
  <c r="M549" i="1"/>
  <c r="Q549" i="1" s="1"/>
  <c r="M550" i="1"/>
  <c r="Q550" i="1" s="1"/>
  <c r="M551" i="1"/>
  <c r="Q551" i="1" s="1"/>
  <c r="M552" i="1"/>
  <c r="Q552" i="1" s="1"/>
  <c r="M553" i="1"/>
  <c r="Q553" i="1" s="1"/>
  <c r="M554" i="1"/>
  <c r="Q554" i="1" s="1"/>
  <c r="M555" i="1"/>
  <c r="Q555" i="1" s="1"/>
  <c r="M556" i="1"/>
  <c r="Q556" i="1" s="1"/>
  <c r="M557" i="1"/>
  <c r="Q557" i="1" s="1"/>
  <c r="M558" i="1"/>
  <c r="Q558" i="1" s="1"/>
  <c r="M559" i="1"/>
  <c r="Q559" i="1" s="1"/>
  <c r="M560" i="1"/>
  <c r="Q560" i="1" s="1"/>
  <c r="M561" i="1"/>
  <c r="Q561" i="1" s="1"/>
  <c r="M562" i="1"/>
  <c r="Q562" i="1" s="1"/>
  <c r="M563" i="1"/>
  <c r="Q563" i="1" s="1"/>
  <c r="M564" i="1"/>
  <c r="Q564" i="1" s="1"/>
  <c r="M565" i="1"/>
  <c r="Q565" i="1" s="1"/>
  <c r="M566" i="1"/>
  <c r="Q566" i="1" s="1"/>
  <c r="M567" i="1"/>
  <c r="Q567" i="1" s="1"/>
  <c r="M568" i="1"/>
  <c r="Q568" i="1" s="1"/>
  <c r="M569" i="1"/>
  <c r="Q569" i="1" s="1"/>
  <c r="M570" i="1"/>
  <c r="Q570" i="1" s="1"/>
  <c r="M571" i="1"/>
  <c r="Q571" i="1" s="1"/>
  <c r="M572" i="1"/>
  <c r="Q572" i="1" s="1"/>
  <c r="M573" i="1"/>
  <c r="Q573" i="1" s="1"/>
  <c r="M574" i="1"/>
  <c r="Q574" i="1" s="1"/>
  <c r="M575" i="1"/>
  <c r="Q575" i="1" s="1"/>
  <c r="M576" i="1"/>
  <c r="Q576" i="1" s="1"/>
  <c r="M577" i="1"/>
  <c r="Q577" i="1" s="1"/>
  <c r="M578" i="1"/>
  <c r="Q578" i="1" s="1"/>
  <c r="M579" i="1"/>
  <c r="Q579" i="1" s="1"/>
  <c r="M580" i="1"/>
  <c r="Q580" i="1" s="1"/>
  <c r="M581" i="1"/>
  <c r="Q581" i="1" s="1"/>
  <c r="M582" i="1"/>
  <c r="Q582" i="1" s="1"/>
  <c r="M583" i="1"/>
  <c r="Q583" i="1" s="1"/>
  <c r="M584" i="1"/>
  <c r="Q584" i="1" s="1"/>
  <c r="M585" i="1"/>
  <c r="Q585" i="1" s="1"/>
  <c r="M586" i="1"/>
  <c r="Q586" i="1" s="1"/>
  <c r="M587" i="1"/>
  <c r="Q587" i="1" s="1"/>
  <c r="M588" i="1"/>
  <c r="Q588" i="1" s="1"/>
  <c r="M589" i="1"/>
  <c r="Q589" i="1" s="1"/>
  <c r="M590" i="1"/>
  <c r="Q590" i="1" s="1"/>
  <c r="M591" i="1"/>
  <c r="Q591" i="1" s="1"/>
  <c r="M592" i="1"/>
  <c r="Q592" i="1" s="1"/>
  <c r="M593" i="1"/>
  <c r="Q593" i="1" s="1"/>
  <c r="M594" i="1"/>
  <c r="Q594" i="1" s="1"/>
  <c r="M595" i="1"/>
  <c r="Q595" i="1" s="1"/>
  <c r="M596" i="1"/>
  <c r="Q596" i="1" s="1"/>
  <c r="M597" i="1"/>
  <c r="Q597" i="1" s="1"/>
  <c r="M598" i="1"/>
  <c r="Q598" i="1" s="1"/>
  <c r="M599" i="1"/>
  <c r="Q599" i="1" s="1"/>
  <c r="M600" i="1"/>
  <c r="Q600" i="1" s="1"/>
  <c r="M601" i="1"/>
  <c r="Q601" i="1" s="1"/>
  <c r="M602" i="1"/>
  <c r="Q602" i="1" s="1"/>
  <c r="M603" i="1"/>
  <c r="Q603" i="1" s="1"/>
  <c r="M604" i="1"/>
  <c r="Q604" i="1" s="1"/>
  <c r="M605" i="1"/>
  <c r="Q605" i="1" s="1"/>
  <c r="M606" i="1"/>
  <c r="Q606" i="1" s="1"/>
  <c r="M607" i="1"/>
  <c r="Q607" i="1" s="1"/>
  <c r="M608" i="1"/>
  <c r="Q608" i="1" s="1"/>
  <c r="M609" i="1"/>
  <c r="Q609" i="1" s="1"/>
  <c r="M610" i="1"/>
  <c r="Q610" i="1" s="1"/>
  <c r="M611" i="1"/>
  <c r="Q611" i="1" s="1"/>
  <c r="M612" i="1"/>
  <c r="Q612" i="1" s="1"/>
  <c r="M613" i="1"/>
  <c r="Q613" i="1" s="1"/>
  <c r="M614" i="1"/>
  <c r="Q614" i="1" s="1"/>
  <c r="M615" i="1"/>
  <c r="Q615" i="1" s="1"/>
  <c r="M616" i="1"/>
  <c r="Q616" i="1" s="1"/>
  <c r="M617" i="1"/>
  <c r="Q617" i="1" s="1"/>
  <c r="M618" i="1"/>
  <c r="Q618" i="1" s="1"/>
  <c r="M619" i="1"/>
  <c r="Q619" i="1" s="1"/>
  <c r="M620" i="1"/>
  <c r="Q620" i="1" s="1"/>
  <c r="M621" i="1"/>
  <c r="Q621" i="1" s="1"/>
  <c r="M622" i="1"/>
  <c r="Q622" i="1" s="1"/>
  <c r="M623" i="1"/>
  <c r="Q623" i="1" s="1"/>
  <c r="M624" i="1"/>
  <c r="Q624" i="1" s="1"/>
  <c r="M625" i="1"/>
  <c r="Q625" i="1" s="1"/>
  <c r="M626" i="1"/>
  <c r="Q626" i="1" s="1"/>
  <c r="M627" i="1"/>
  <c r="Q627" i="1" s="1"/>
  <c r="M628" i="1"/>
  <c r="Q628" i="1" s="1"/>
  <c r="M629" i="1"/>
  <c r="Q629" i="1" s="1"/>
  <c r="M630" i="1"/>
  <c r="Q630" i="1" s="1"/>
  <c r="M631" i="1"/>
  <c r="Q631" i="1" s="1"/>
  <c r="M632" i="1"/>
  <c r="Q632" i="1" s="1"/>
  <c r="M633" i="1"/>
  <c r="Q633" i="1" s="1"/>
  <c r="M634" i="1"/>
  <c r="Q634" i="1" s="1"/>
  <c r="M635" i="1"/>
  <c r="Q635" i="1" s="1"/>
  <c r="M636" i="1"/>
  <c r="Q636" i="1" s="1"/>
  <c r="M637" i="1"/>
  <c r="Q637" i="1" s="1"/>
  <c r="M638" i="1"/>
  <c r="Q638" i="1" s="1"/>
  <c r="M639" i="1"/>
  <c r="Q639" i="1" s="1"/>
  <c r="M640" i="1"/>
  <c r="Q640" i="1" s="1"/>
  <c r="M641" i="1"/>
  <c r="Q641" i="1" s="1"/>
  <c r="M642" i="1"/>
  <c r="Q642" i="1" s="1"/>
  <c r="M643" i="1"/>
  <c r="Q643" i="1" s="1"/>
  <c r="M644" i="1"/>
  <c r="Q644" i="1" s="1"/>
  <c r="M645" i="1"/>
  <c r="Q645" i="1" s="1"/>
  <c r="M646" i="1"/>
  <c r="Q646" i="1" s="1"/>
  <c r="M647" i="1"/>
  <c r="Q647" i="1" s="1"/>
  <c r="M648" i="1"/>
  <c r="Q648" i="1" s="1"/>
  <c r="M649" i="1"/>
  <c r="Q649" i="1" s="1"/>
  <c r="M650" i="1"/>
  <c r="Q650" i="1" s="1"/>
  <c r="M651" i="1"/>
  <c r="Q651" i="1" s="1"/>
  <c r="M652" i="1"/>
  <c r="Q652" i="1" s="1"/>
  <c r="M653" i="1"/>
  <c r="Q653" i="1" s="1"/>
  <c r="M654" i="1"/>
  <c r="Q654" i="1" s="1"/>
  <c r="M655" i="1"/>
  <c r="Q655" i="1" s="1"/>
  <c r="M656" i="1"/>
  <c r="Q656" i="1" s="1"/>
  <c r="M657" i="1"/>
  <c r="Q657" i="1" s="1"/>
  <c r="M658" i="1"/>
  <c r="Q658" i="1" s="1"/>
  <c r="M659" i="1"/>
  <c r="Q659" i="1" s="1"/>
  <c r="M660" i="1"/>
  <c r="Q660" i="1" s="1"/>
  <c r="M661" i="1"/>
  <c r="Q661" i="1" s="1"/>
  <c r="M662" i="1"/>
  <c r="Q662" i="1" s="1"/>
  <c r="M663" i="1"/>
  <c r="Q663" i="1" s="1"/>
  <c r="M664" i="1"/>
  <c r="Q664" i="1" s="1"/>
  <c r="M665" i="1"/>
  <c r="Q665" i="1" s="1"/>
  <c r="M666" i="1"/>
  <c r="Q666" i="1" s="1"/>
  <c r="M667" i="1"/>
  <c r="Q667" i="1" s="1"/>
  <c r="M668" i="1"/>
  <c r="Q668" i="1" s="1"/>
  <c r="M669" i="1"/>
  <c r="Q669" i="1" s="1"/>
  <c r="M670" i="1"/>
  <c r="Q670" i="1" s="1"/>
  <c r="M671" i="1"/>
  <c r="Q671" i="1" s="1"/>
  <c r="M672" i="1"/>
  <c r="Q672" i="1" s="1"/>
  <c r="M673" i="1"/>
  <c r="Q673" i="1" s="1"/>
  <c r="M674" i="1"/>
  <c r="Q674" i="1" s="1"/>
  <c r="M675" i="1"/>
  <c r="Q675" i="1" s="1"/>
  <c r="M676" i="1"/>
  <c r="Q676" i="1" s="1"/>
  <c r="M677" i="1"/>
  <c r="Q677" i="1" s="1"/>
  <c r="M678" i="1"/>
  <c r="Q678" i="1" s="1"/>
  <c r="M679" i="1"/>
  <c r="Q679" i="1" s="1"/>
  <c r="M680" i="1"/>
  <c r="Q680" i="1" s="1"/>
  <c r="M681" i="1"/>
  <c r="Q681" i="1" s="1"/>
  <c r="M682" i="1"/>
  <c r="Q682" i="1" s="1"/>
  <c r="M683" i="1"/>
  <c r="Q683" i="1" s="1"/>
  <c r="M684" i="1"/>
  <c r="Q684" i="1" s="1"/>
  <c r="M685" i="1"/>
  <c r="Q685" i="1" s="1"/>
  <c r="M686" i="1"/>
  <c r="Q686" i="1" s="1"/>
  <c r="M687" i="1"/>
  <c r="Q687" i="1" s="1"/>
  <c r="M688" i="1"/>
  <c r="Q688" i="1" s="1"/>
  <c r="M689" i="1"/>
  <c r="Q689" i="1" s="1"/>
  <c r="M690" i="1"/>
  <c r="Q690" i="1" s="1"/>
  <c r="M691" i="1"/>
  <c r="Q691" i="1" s="1"/>
  <c r="M692" i="1"/>
  <c r="Q692" i="1" s="1"/>
  <c r="M693" i="1"/>
  <c r="Q693" i="1" s="1"/>
  <c r="M694" i="1"/>
  <c r="Q694" i="1" s="1"/>
  <c r="M695" i="1"/>
  <c r="Q695" i="1" s="1"/>
  <c r="M696" i="1"/>
  <c r="Q696" i="1" s="1"/>
  <c r="M697" i="1"/>
  <c r="Q697" i="1" s="1"/>
  <c r="M698" i="1"/>
  <c r="Q698" i="1" s="1"/>
  <c r="M699" i="1"/>
  <c r="Q699" i="1" s="1"/>
  <c r="M700" i="1"/>
  <c r="Q700" i="1" s="1"/>
  <c r="M701" i="1"/>
  <c r="Q701" i="1" s="1"/>
  <c r="M702" i="1"/>
  <c r="Q702" i="1" s="1"/>
  <c r="M703" i="1"/>
  <c r="Q703" i="1" s="1"/>
  <c r="M704" i="1"/>
  <c r="Q704" i="1" s="1"/>
  <c r="M705" i="1"/>
  <c r="Q705" i="1" s="1"/>
  <c r="M706" i="1"/>
  <c r="Q706" i="1" s="1"/>
  <c r="M707" i="1"/>
  <c r="Q707" i="1" s="1"/>
  <c r="M708" i="1"/>
  <c r="Q708" i="1" s="1"/>
  <c r="M709" i="1"/>
  <c r="Q709" i="1" s="1"/>
  <c r="M710" i="1"/>
  <c r="Q710" i="1" s="1"/>
  <c r="M711" i="1"/>
  <c r="Q711" i="1" s="1"/>
  <c r="M712" i="1"/>
  <c r="Q712" i="1" s="1"/>
  <c r="M713" i="1"/>
  <c r="Q713" i="1" s="1"/>
  <c r="M714" i="1"/>
  <c r="Q714" i="1" s="1"/>
  <c r="M715" i="1"/>
  <c r="Q715" i="1" s="1"/>
  <c r="M716" i="1"/>
  <c r="Q716" i="1" s="1"/>
  <c r="M717" i="1"/>
  <c r="Q717" i="1" s="1"/>
  <c r="M718" i="1"/>
  <c r="Q718" i="1" s="1"/>
  <c r="M719" i="1"/>
  <c r="Q719" i="1" s="1"/>
  <c r="M720" i="1"/>
  <c r="Q720" i="1" s="1"/>
  <c r="M721" i="1"/>
  <c r="Q721" i="1" s="1"/>
  <c r="M722" i="1"/>
  <c r="Q722" i="1" s="1"/>
  <c r="M723" i="1"/>
  <c r="Q723" i="1" s="1"/>
  <c r="M724" i="1"/>
  <c r="Q724" i="1" s="1"/>
  <c r="M725" i="1"/>
  <c r="Q725" i="1" s="1"/>
  <c r="M726" i="1"/>
  <c r="Q726" i="1" s="1"/>
  <c r="M727" i="1"/>
  <c r="Q727" i="1" s="1"/>
  <c r="M728" i="1"/>
  <c r="Q728" i="1" s="1"/>
  <c r="M729" i="1"/>
  <c r="Q729" i="1" s="1"/>
  <c r="M730" i="1"/>
  <c r="Q730" i="1" s="1"/>
  <c r="M731" i="1"/>
  <c r="Q731" i="1" s="1"/>
  <c r="M732" i="1"/>
  <c r="Q732" i="1" s="1"/>
  <c r="M733" i="1"/>
  <c r="Q733" i="1" s="1"/>
  <c r="M734" i="1"/>
  <c r="Q734" i="1" s="1"/>
  <c r="M735" i="1"/>
  <c r="Q735" i="1" s="1"/>
  <c r="M736" i="1"/>
  <c r="Q736" i="1" s="1"/>
  <c r="M737" i="1"/>
  <c r="Q737" i="1" s="1"/>
  <c r="M738" i="1"/>
  <c r="Q738" i="1" s="1"/>
  <c r="M739" i="1"/>
  <c r="Q739" i="1" s="1"/>
  <c r="M740" i="1"/>
  <c r="Q740" i="1" s="1"/>
  <c r="M741" i="1"/>
  <c r="Q741" i="1" s="1"/>
  <c r="M742" i="1"/>
  <c r="Q742" i="1" s="1"/>
  <c r="M743" i="1"/>
  <c r="Q743" i="1" s="1"/>
  <c r="M744" i="1"/>
  <c r="Q744" i="1" s="1"/>
  <c r="M745" i="1"/>
  <c r="Q745" i="1" s="1"/>
  <c r="M746" i="1"/>
  <c r="Q746" i="1" s="1"/>
  <c r="M747" i="1"/>
  <c r="Q747" i="1" s="1"/>
  <c r="M748" i="1"/>
  <c r="Q748" i="1" s="1"/>
  <c r="M749" i="1"/>
  <c r="Q749" i="1" s="1"/>
  <c r="M750" i="1"/>
  <c r="Q750" i="1" s="1"/>
  <c r="M751" i="1"/>
  <c r="Q751" i="1" s="1"/>
  <c r="M752" i="1"/>
  <c r="Q752" i="1" s="1"/>
  <c r="M753" i="1"/>
  <c r="Q753" i="1" s="1"/>
  <c r="M754" i="1"/>
  <c r="Q754" i="1" s="1"/>
  <c r="M755" i="1"/>
  <c r="Q755" i="1" s="1"/>
  <c r="M756" i="1"/>
  <c r="Q756" i="1" s="1"/>
  <c r="M757" i="1"/>
  <c r="Q757" i="1" s="1"/>
  <c r="M758" i="1"/>
  <c r="Q758" i="1" s="1"/>
  <c r="M759" i="1"/>
  <c r="Q759" i="1" s="1"/>
  <c r="M760" i="1"/>
  <c r="Q760" i="1" s="1"/>
  <c r="M761" i="1"/>
  <c r="Q761" i="1" s="1"/>
  <c r="M762" i="1"/>
  <c r="Q762" i="1" s="1"/>
  <c r="M763" i="1"/>
  <c r="Q763" i="1" s="1"/>
  <c r="M764" i="1"/>
  <c r="Q764" i="1" s="1"/>
  <c r="M765" i="1"/>
  <c r="Q765" i="1" s="1"/>
  <c r="M766" i="1"/>
  <c r="Q766" i="1" s="1"/>
  <c r="M767" i="1"/>
  <c r="Q767" i="1" s="1"/>
  <c r="M768" i="1"/>
  <c r="Q768" i="1" s="1"/>
  <c r="M769" i="1"/>
  <c r="Q769" i="1" s="1"/>
  <c r="M770" i="1"/>
  <c r="Q770" i="1" s="1"/>
  <c r="M771" i="1"/>
  <c r="Q771" i="1" s="1"/>
  <c r="M772" i="1"/>
  <c r="Q772" i="1" s="1"/>
  <c r="M773" i="1"/>
  <c r="Q773" i="1" s="1"/>
  <c r="M774" i="1"/>
  <c r="Q774" i="1" s="1"/>
  <c r="M775" i="1"/>
  <c r="Q775" i="1" s="1"/>
  <c r="M776" i="1"/>
  <c r="Q776" i="1" s="1"/>
  <c r="M777" i="1"/>
  <c r="Q777" i="1" s="1"/>
  <c r="M778" i="1"/>
  <c r="Q778" i="1" s="1"/>
  <c r="M779" i="1"/>
  <c r="Q779" i="1" s="1"/>
  <c r="M780" i="1"/>
  <c r="Q780" i="1" s="1"/>
  <c r="M781" i="1"/>
  <c r="Q781" i="1" s="1"/>
  <c r="M782" i="1"/>
  <c r="Q782" i="1" s="1"/>
  <c r="M783" i="1"/>
  <c r="Q783" i="1" s="1"/>
  <c r="M784" i="1"/>
  <c r="Q784" i="1" s="1"/>
  <c r="M785" i="1"/>
  <c r="Q785" i="1" s="1"/>
  <c r="M786" i="1"/>
  <c r="Q786" i="1" s="1"/>
  <c r="M787" i="1"/>
  <c r="Q787" i="1" s="1"/>
  <c r="M788" i="1"/>
  <c r="Q788" i="1" s="1"/>
  <c r="M789" i="1"/>
  <c r="Q789" i="1" s="1"/>
  <c r="M790" i="1"/>
  <c r="Q790" i="1" s="1"/>
  <c r="M791" i="1"/>
  <c r="Q791" i="1" s="1"/>
  <c r="M792" i="1"/>
  <c r="Q792" i="1" s="1"/>
  <c r="M793" i="1"/>
  <c r="Q793" i="1" s="1"/>
  <c r="M794" i="1"/>
  <c r="Q794" i="1" s="1"/>
  <c r="M795" i="1"/>
  <c r="Q795" i="1" s="1"/>
  <c r="M796" i="1"/>
  <c r="Q796" i="1" s="1"/>
  <c r="M797" i="1"/>
  <c r="Q797" i="1" s="1"/>
  <c r="M798" i="1"/>
  <c r="Q798" i="1" s="1"/>
  <c r="M799" i="1"/>
  <c r="Q799" i="1" s="1"/>
  <c r="M800" i="1"/>
  <c r="Q800" i="1" s="1"/>
  <c r="M801" i="1"/>
  <c r="Q801" i="1" s="1"/>
  <c r="M802" i="1"/>
  <c r="Q802" i="1" s="1"/>
  <c r="M803" i="1"/>
  <c r="Q803" i="1" s="1"/>
  <c r="M804" i="1"/>
  <c r="Q804" i="1" s="1"/>
  <c r="M805" i="1"/>
  <c r="Q805" i="1" s="1"/>
  <c r="M806" i="1"/>
  <c r="Q806" i="1" s="1"/>
  <c r="M807" i="1"/>
  <c r="Q807" i="1" s="1"/>
  <c r="M808" i="1"/>
  <c r="Q808" i="1" s="1"/>
  <c r="M809" i="1"/>
  <c r="Q809" i="1" s="1"/>
  <c r="M810" i="1"/>
  <c r="Q810" i="1" s="1"/>
  <c r="M811" i="1"/>
  <c r="Q811" i="1" s="1"/>
  <c r="M812" i="1"/>
  <c r="Q812" i="1" s="1"/>
  <c r="M813" i="1"/>
  <c r="Q813" i="1" s="1"/>
  <c r="M814" i="1"/>
  <c r="Q814" i="1" s="1"/>
  <c r="M815" i="1"/>
  <c r="Q815" i="1" s="1"/>
  <c r="M816" i="1"/>
  <c r="Q816" i="1" s="1"/>
  <c r="M817" i="1"/>
  <c r="Q817" i="1" s="1"/>
  <c r="M818" i="1"/>
  <c r="Q818" i="1" s="1"/>
  <c r="M819" i="1"/>
  <c r="Q819" i="1" s="1"/>
  <c r="M820" i="1"/>
  <c r="Q820" i="1" s="1"/>
  <c r="M821" i="1"/>
  <c r="Q821" i="1" s="1"/>
  <c r="M822" i="1"/>
  <c r="Q822" i="1" s="1"/>
  <c r="M823" i="1"/>
  <c r="Q823" i="1" s="1"/>
  <c r="M824" i="1"/>
  <c r="Q824" i="1" s="1"/>
  <c r="M825" i="1"/>
  <c r="Q825" i="1" s="1"/>
  <c r="M826" i="1"/>
  <c r="Q826" i="1" s="1"/>
  <c r="M827" i="1"/>
  <c r="Q827" i="1" s="1"/>
  <c r="M828" i="1"/>
  <c r="Q828" i="1" s="1"/>
  <c r="M829" i="1"/>
  <c r="Q829" i="1" s="1"/>
  <c r="M830" i="1"/>
  <c r="Q830" i="1" s="1"/>
  <c r="M831" i="1"/>
  <c r="Q831" i="1" s="1"/>
  <c r="M832" i="1"/>
  <c r="Q832" i="1" s="1"/>
  <c r="M833" i="1"/>
  <c r="Q833" i="1" s="1"/>
  <c r="M834" i="1"/>
  <c r="Q834" i="1" s="1"/>
  <c r="M835" i="1"/>
  <c r="Q835" i="1" s="1"/>
  <c r="M836" i="1"/>
  <c r="Q836" i="1" s="1"/>
  <c r="M837" i="1"/>
  <c r="Q837" i="1" s="1"/>
  <c r="M838" i="1"/>
  <c r="Q838" i="1" s="1"/>
  <c r="M839" i="1"/>
  <c r="Q839" i="1" s="1"/>
  <c r="M840" i="1"/>
  <c r="Q840" i="1" s="1"/>
  <c r="M841" i="1"/>
  <c r="Q841" i="1" s="1"/>
  <c r="M842" i="1"/>
  <c r="Q842" i="1" s="1"/>
  <c r="M843" i="1"/>
  <c r="Q843" i="1" s="1"/>
  <c r="M844" i="1"/>
  <c r="Q844" i="1" s="1"/>
  <c r="M845" i="1"/>
  <c r="Q845" i="1" s="1"/>
  <c r="M846" i="1"/>
  <c r="Q846" i="1" s="1"/>
  <c r="M847" i="1"/>
  <c r="Q847" i="1" s="1"/>
  <c r="M848" i="1"/>
  <c r="Q848" i="1" s="1"/>
  <c r="M849" i="1"/>
  <c r="Q849" i="1" s="1"/>
  <c r="M850" i="1"/>
  <c r="Q850" i="1" s="1"/>
  <c r="M851" i="1"/>
  <c r="Q851" i="1" s="1"/>
  <c r="M852" i="1"/>
  <c r="Q852" i="1" s="1"/>
  <c r="M853" i="1"/>
  <c r="Q853" i="1" s="1"/>
  <c r="M854" i="1"/>
  <c r="Q854" i="1" s="1"/>
  <c r="M855" i="1"/>
  <c r="Q855" i="1" s="1"/>
  <c r="M856" i="1"/>
  <c r="Q856" i="1" s="1"/>
  <c r="M857" i="1"/>
  <c r="Q857" i="1" s="1"/>
  <c r="M858" i="1"/>
  <c r="Q858" i="1" s="1"/>
  <c r="M859" i="1"/>
  <c r="Q859" i="1" s="1"/>
  <c r="M860" i="1"/>
  <c r="Q860" i="1" s="1"/>
  <c r="M861" i="1"/>
  <c r="Q861" i="1" s="1"/>
  <c r="M862" i="1"/>
  <c r="Q862" i="1" s="1"/>
  <c r="M863" i="1"/>
  <c r="Q863" i="1" s="1"/>
  <c r="M864" i="1"/>
  <c r="Q864" i="1" s="1"/>
  <c r="M865" i="1"/>
  <c r="Q865" i="1" s="1"/>
  <c r="M866" i="1"/>
  <c r="Q866" i="1" s="1"/>
  <c r="M867" i="1"/>
  <c r="Q867" i="1" s="1"/>
  <c r="M868" i="1"/>
  <c r="Q868" i="1" s="1"/>
  <c r="M869" i="1"/>
  <c r="Q869" i="1" s="1"/>
  <c r="M870" i="1"/>
  <c r="Q870" i="1" s="1"/>
  <c r="M871" i="1"/>
  <c r="Q871" i="1" s="1"/>
  <c r="M872" i="1"/>
  <c r="Q872" i="1" s="1"/>
  <c r="M873" i="1"/>
  <c r="Q873" i="1" s="1"/>
  <c r="M874" i="1"/>
  <c r="Q874" i="1" s="1"/>
  <c r="M875" i="1"/>
  <c r="Q875" i="1" s="1"/>
  <c r="M876" i="1"/>
  <c r="Q876" i="1" s="1"/>
  <c r="M877" i="1"/>
  <c r="Q877" i="1" s="1"/>
  <c r="M878" i="1"/>
  <c r="Q878" i="1" s="1"/>
  <c r="M879" i="1"/>
  <c r="Q879" i="1" s="1"/>
  <c r="M880" i="1"/>
  <c r="Q880" i="1" s="1"/>
  <c r="M881" i="1"/>
  <c r="Q881" i="1" s="1"/>
  <c r="M882" i="1"/>
  <c r="Q882" i="1" s="1"/>
  <c r="M883" i="1"/>
  <c r="Q883" i="1" s="1"/>
  <c r="M884" i="1"/>
  <c r="Q884" i="1" s="1"/>
  <c r="M885" i="1"/>
  <c r="Q885" i="1" s="1"/>
  <c r="M886" i="1"/>
  <c r="Q886" i="1" s="1"/>
  <c r="M887" i="1"/>
  <c r="Q887" i="1" s="1"/>
  <c r="M888" i="1"/>
  <c r="Q888" i="1" s="1"/>
  <c r="M889" i="1"/>
  <c r="Q889" i="1" s="1"/>
  <c r="M890" i="1"/>
  <c r="Q890" i="1" s="1"/>
  <c r="M891" i="1"/>
  <c r="Q891" i="1" s="1"/>
  <c r="M892" i="1"/>
  <c r="Q892" i="1" s="1"/>
  <c r="M893" i="1"/>
  <c r="Q893" i="1" s="1"/>
  <c r="M894" i="1"/>
  <c r="Q894" i="1" s="1"/>
  <c r="M895" i="1"/>
  <c r="Q895" i="1" s="1"/>
  <c r="M896" i="1"/>
  <c r="Q896" i="1" s="1"/>
  <c r="M897" i="1"/>
  <c r="Q897" i="1" s="1"/>
  <c r="M898" i="1"/>
  <c r="Q898" i="1" s="1"/>
  <c r="M899" i="1"/>
  <c r="Q899" i="1" s="1"/>
  <c r="M900" i="1"/>
  <c r="Q900" i="1" s="1"/>
  <c r="M901" i="1"/>
  <c r="Q901" i="1" s="1"/>
  <c r="M902" i="1"/>
  <c r="Q902" i="1" s="1"/>
  <c r="M903" i="1"/>
  <c r="Q903" i="1" s="1"/>
  <c r="M904" i="1"/>
  <c r="Q904" i="1" s="1"/>
  <c r="M905" i="1"/>
  <c r="Q905" i="1" s="1"/>
  <c r="M906" i="1"/>
  <c r="Q906" i="1" s="1"/>
  <c r="M907" i="1"/>
  <c r="Q907" i="1" s="1"/>
  <c r="M908" i="1"/>
  <c r="Q908" i="1" s="1"/>
  <c r="M909" i="1"/>
  <c r="Q909" i="1" s="1"/>
  <c r="M910" i="1"/>
  <c r="Q910" i="1" s="1"/>
  <c r="M911" i="1"/>
  <c r="Q911" i="1" s="1"/>
  <c r="M912" i="1"/>
  <c r="Q912" i="1" s="1"/>
  <c r="M913" i="1"/>
  <c r="Q913" i="1" s="1"/>
  <c r="M914" i="1"/>
  <c r="Q914" i="1" s="1"/>
  <c r="M915" i="1"/>
  <c r="Q915" i="1" s="1"/>
  <c r="M916" i="1"/>
  <c r="Q916" i="1" s="1"/>
  <c r="M917" i="1"/>
  <c r="Q917" i="1" s="1"/>
  <c r="M918" i="1"/>
  <c r="Q918" i="1" s="1"/>
  <c r="M919" i="1"/>
  <c r="Q919" i="1" s="1"/>
  <c r="M920" i="1"/>
  <c r="Q920" i="1" s="1"/>
  <c r="M921" i="1"/>
  <c r="Q921" i="1" s="1"/>
  <c r="M922" i="1"/>
  <c r="Q922" i="1" s="1"/>
  <c r="M923" i="1"/>
  <c r="Q923" i="1" s="1"/>
  <c r="M924" i="1"/>
  <c r="Q924" i="1" s="1"/>
  <c r="M925" i="1"/>
  <c r="Q925" i="1" s="1"/>
  <c r="M926" i="1"/>
  <c r="Q926" i="1" s="1"/>
  <c r="M927" i="1"/>
  <c r="Q927" i="1" s="1"/>
  <c r="M928" i="1"/>
  <c r="Q928" i="1" s="1"/>
  <c r="M929" i="1"/>
  <c r="Q929" i="1" s="1"/>
  <c r="M930" i="1"/>
  <c r="Q930" i="1" s="1"/>
  <c r="M931" i="1"/>
  <c r="Q931" i="1" s="1"/>
  <c r="M932" i="1"/>
  <c r="Q932" i="1" s="1"/>
  <c r="M933" i="1"/>
  <c r="Q933" i="1" s="1"/>
  <c r="M934" i="1"/>
  <c r="Q934" i="1" s="1"/>
  <c r="M935" i="1"/>
  <c r="Q935" i="1" s="1"/>
  <c r="M936" i="1"/>
  <c r="Q936" i="1" s="1"/>
  <c r="M937" i="1"/>
  <c r="Q937" i="1" s="1"/>
  <c r="M938" i="1"/>
  <c r="Q938" i="1" s="1"/>
  <c r="M939" i="1"/>
  <c r="Q939" i="1" s="1"/>
  <c r="M940" i="1"/>
  <c r="Q940" i="1" s="1"/>
  <c r="M941" i="1"/>
  <c r="Q941" i="1" s="1"/>
  <c r="M942" i="1"/>
  <c r="Q942" i="1" s="1"/>
  <c r="M943" i="1"/>
  <c r="Q943" i="1" s="1"/>
  <c r="M944" i="1"/>
  <c r="Q944" i="1" s="1"/>
  <c r="M945" i="1"/>
  <c r="Q945" i="1" s="1"/>
  <c r="M946" i="1"/>
  <c r="Q946" i="1" s="1"/>
  <c r="M947" i="1"/>
  <c r="Q947" i="1" s="1"/>
  <c r="M948" i="1"/>
  <c r="Q948" i="1" s="1"/>
  <c r="M949" i="1"/>
  <c r="Q949" i="1" s="1"/>
  <c r="M950" i="1"/>
  <c r="Q950" i="1" s="1"/>
  <c r="M951" i="1"/>
  <c r="Q951" i="1" s="1"/>
  <c r="M952" i="1"/>
  <c r="Q952" i="1" s="1"/>
  <c r="M953" i="1"/>
  <c r="Q953" i="1" s="1"/>
  <c r="M954" i="1"/>
  <c r="Q954" i="1" s="1"/>
  <c r="M955" i="1"/>
  <c r="Q955" i="1" s="1"/>
  <c r="M956" i="1"/>
  <c r="Q956" i="1" s="1"/>
  <c r="M957" i="1"/>
  <c r="Q957" i="1" s="1"/>
  <c r="M958" i="1"/>
  <c r="Q958" i="1" s="1"/>
  <c r="M959" i="1"/>
  <c r="Q959" i="1" s="1"/>
  <c r="M960" i="1"/>
  <c r="Q960" i="1" s="1"/>
  <c r="M961" i="1"/>
  <c r="Q961" i="1" s="1"/>
  <c r="M962" i="1"/>
  <c r="Q962" i="1" s="1"/>
  <c r="M963" i="1"/>
  <c r="Q963" i="1" s="1"/>
  <c r="M964" i="1"/>
  <c r="Q964" i="1" s="1"/>
  <c r="M965" i="1"/>
  <c r="Q965" i="1" s="1"/>
  <c r="M966" i="1"/>
  <c r="Q966" i="1" s="1"/>
  <c r="M967" i="1"/>
  <c r="Q967" i="1" s="1"/>
  <c r="M968" i="1"/>
  <c r="Q968" i="1" s="1"/>
  <c r="M969" i="1"/>
  <c r="Q969" i="1" s="1"/>
  <c r="M970" i="1"/>
  <c r="Q970" i="1" s="1"/>
  <c r="M971" i="1"/>
  <c r="Q971" i="1" s="1"/>
  <c r="M972" i="1"/>
  <c r="Q972" i="1" s="1"/>
  <c r="M973" i="1"/>
  <c r="Q973" i="1" s="1"/>
  <c r="M974" i="1"/>
  <c r="Q974" i="1" s="1"/>
  <c r="M975" i="1"/>
  <c r="Q975" i="1" s="1"/>
  <c r="M976" i="1"/>
  <c r="Q976" i="1" s="1"/>
  <c r="M977" i="1"/>
  <c r="Q977" i="1" s="1"/>
  <c r="M978" i="1"/>
  <c r="Q978" i="1" s="1"/>
  <c r="M979" i="1"/>
  <c r="Q979" i="1" s="1"/>
  <c r="M980" i="1"/>
  <c r="Q980" i="1" s="1"/>
  <c r="M981" i="1"/>
  <c r="Q981" i="1" s="1"/>
  <c r="M982" i="1"/>
  <c r="Q982" i="1" s="1"/>
  <c r="M983" i="1"/>
  <c r="Q983" i="1" s="1"/>
  <c r="M984" i="1"/>
  <c r="Q984" i="1" s="1"/>
  <c r="M985" i="1"/>
  <c r="Q985" i="1" s="1"/>
  <c r="M986" i="1"/>
  <c r="Q986" i="1" s="1"/>
  <c r="M987" i="1"/>
  <c r="Q987" i="1" s="1"/>
  <c r="M988" i="1"/>
  <c r="Q988" i="1" s="1"/>
  <c r="M989" i="1"/>
  <c r="Q989" i="1" s="1"/>
  <c r="M990" i="1"/>
  <c r="Q990" i="1" s="1"/>
  <c r="M991" i="1"/>
  <c r="Q991" i="1" s="1"/>
  <c r="M992" i="1"/>
  <c r="Q992" i="1" s="1"/>
  <c r="M993" i="1"/>
  <c r="Q993" i="1" s="1"/>
  <c r="M994" i="1"/>
  <c r="Q994" i="1" s="1"/>
  <c r="M995" i="1"/>
  <c r="Q995" i="1" s="1"/>
  <c r="M996" i="1"/>
  <c r="Q996" i="1" s="1"/>
  <c r="M997" i="1"/>
  <c r="Q997" i="1" s="1"/>
  <c r="M998" i="1"/>
  <c r="Q998" i="1" s="1"/>
  <c r="M999" i="1"/>
  <c r="Q999" i="1" s="1"/>
  <c r="M1000" i="1"/>
  <c r="Q1000" i="1" s="1"/>
  <c r="M1001" i="1"/>
  <c r="Q1001" i="1" s="1"/>
  <c r="M1002" i="1"/>
  <c r="Q1002" i="1" s="1"/>
  <c r="M1003" i="1"/>
  <c r="Q1003" i="1" s="1"/>
  <c r="M1004" i="1"/>
  <c r="Q1004" i="1" s="1"/>
  <c r="M1005" i="1"/>
  <c r="Q1005" i="1" s="1"/>
  <c r="M1006" i="1"/>
  <c r="Q1006" i="1" s="1"/>
  <c r="M1007" i="1"/>
  <c r="Q1007" i="1" s="1"/>
  <c r="M1008" i="1"/>
  <c r="Q1008" i="1" s="1"/>
  <c r="M1009" i="1"/>
  <c r="Q1009" i="1" s="1"/>
  <c r="M1010" i="1"/>
  <c r="Q1010" i="1" s="1"/>
  <c r="M1011" i="1"/>
  <c r="Q1011" i="1" s="1"/>
  <c r="M1012" i="1"/>
  <c r="Q1012" i="1" s="1"/>
  <c r="M1013" i="1"/>
  <c r="Q1013" i="1" s="1"/>
  <c r="M1014" i="1"/>
  <c r="Q1014" i="1" s="1"/>
  <c r="M1015" i="1"/>
  <c r="Q1015" i="1" s="1"/>
  <c r="M1016" i="1"/>
  <c r="Q1016" i="1" s="1"/>
  <c r="M1017" i="1"/>
  <c r="Q1017" i="1" s="1"/>
  <c r="M1018" i="1"/>
  <c r="Q1018" i="1" s="1"/>
  <c r="M1019" i="1"/>
  <c r="Q1019" i="1" s="1"/>
  <c r="M1020" i="1"/>
  <c r="Q1020" i="1" s="1"/>
  <c r="M1021" i="1"/>
  <c r="Q1021" i="1" s="1"/>
  <c r="M1022" i="1"/>
  <c r="Q1022" i="1" s="1"/>
  <c r="M1023" i="1"/>
  <c r="Q1023" i="1" s="1"/>
  <c r="M1024" i="1"/>
  <c r="Q1024" i="1" s="1"/>
  <c r="M1025" i="1"/>
  <c r="Q1025" i="1" s="1"/>
  <c r="M1026" i="1"/>
  <c r="Q1026" i="1" s="1"/>
  <c r="M1027" i="1"/>
  <c r="Q1027" i="1" s="1"/>
  <c r="M1028" i="1"/>
  <c r="Q1028" i="1" s="1"/>
  <c r="M1029" i="1"/>
  <c r="Q1029" i="1" s="1"/>
  <c r="M1030" i="1"/>
  <c r="Q1030" i="1" s="1"/>
  <c r="M1031" i="1"/>
  <c r="Q1031" i="1" s="1"/>
  <c r="M1032" i="1"/>
  <c r="Q1032" i="1" s="1"/>
  <c r="M1033" i="1"/>
  <c r="Q1033" i="1" s="1"/>
  <c r="M1034" i="1"/>
  <c r="Q1034" i="1" s="1"/>
  <c r="M1035" i="1"/>
  <c r="Q1035" i="1" s="1"/>
  <c r="M1036" i="1"/>
  <c r="Q1036" i="1" s="1"/>
  <c r="M1037" i="1"/>
  <c r="Q1037" i="1" s="1"/>
  <c r="M1038" i="1"/>
  <c r="Q1038" i="1" s="1"/>
  <c r="M1039" i="1"/>
  <c r="Q1039" i="1" s="1"/>
  <c r="M1040" i="1"/>
  <c r="Q1040" i="1" s="1"/>
  <c r="M1041" i="1"/>
  <c r="Q1041" i="1" s="1"/>
  <c r="M1042" i="1"/>
  <c r="Q1042" i="1" s="1"/>
  <c r="M1043" i="1"/>
  <c r="Q1043" i="1" s="1"/>
  <c r="M1044" i="1"/>
  <c r="Q1044" i="1" s="1"/>
  <c r="M1045" i="1"/>
  <c r="Q1045" i="1" s="1"/>
  <c r="M1046" i="1"/>
  <c r="Q1046" i="1" s="1"/>
  <c r="M1047" i="1"/>
  <c r="Q1047" i="1" s="1"/>
  <c r="M1048" i="1"/>
  <c r="Q1048" i="1" s="1"/>
  <c r="M1049" i="1"/>
  <c r="Q1049" i="1" s="1"/>
  <c r="M1050" i="1"/>
  <c r="Q1050" i="1" s="1"/>
  <c r="M1051" i="1"/>
  <c r="Q1051" i="1" s="1"/>
  <c r="M1052" i="1"/>
  <c r="Q1052" i="1" s="1"/>
  <c r="M1053" i="1"/>
  <c r="Q1053" i="1" s="1"/>
  <c r="M1054" i="1"/>
  <c r="Q1054" i="1" s="1"/>
  <c r="M1055" i="1"/>
  <c r="Q1055" i="1" s="1"/>
  <c r="M1056" i="1"/>
  <c r="Q1056" i="1" s="1"/>
  <c r="M1057" i="1"/>
  <c r="Q1057" i="1" s="1"/>
  <c r="M1058" i="1"/>
  <c r="Q1058" i="1" s="1"/>
  <c r="M1059" i="1"/>
  <c r="Q1059" i="1" s="1"/>
  <c r="M1060" i="1"/>
  <c r="Q1060" i="1" s="1"/>
  <c r="M1061" i="1"/>
  <c r="Q1061" i="1" s="1"/>
  <c r="M1062" i="1"/>
  <c r="Q1062" i="1" s="1"/>
  <c r="M1063" i="1"/>
  <c r="Q1063" i="1" s="1"/>
  <c r="M1064" i="1"/>
  <c r="Q1064" i="1" s="1"/>
  <c r="M1065" i="1"/>
  <c r="Q1065" i="1" s="1"/>
  <c r="M1066" i="1"/>
  <c r="Q1066" i="1" s="1"/>
  <c r="M1067" i="1"/>
  <c r="Q1067" i="1" s="1"/>
  <c r="M1068" i="1"/>
  <c r="Q1068" i="1" s="1"/>
  <c r="M1069" i="1"/>
  <c r="Q1069" i="1" s="1"/>
  <c r="M1070" i="1"/>
  <c r="Q1070" i="1" s="1"/>
  <c r="M1071" i="1"/>
  <c r="Q1071" i="1" s="1"/>
  <c r="M1072" i="1"/>
  <c r="Q1072" i="1" s="1"/>
  <c r="M1073" i="1"/>
  <c r="Q1073" i="1" s="1"/>
  <c r="M1074" i="1"/>
  <c r="Q1074" i="1" s="1"/>
  <c r="M1075" i="1"/>
  <c r="Q1075" i="1" s="1"/>
  <c r="M1076" i="1"/>
  <c r="Q1076" i="1" s="1"/>
  <c r="M1077" i="1"/>
  <c r="Q1077" i="1" s="1"/>
  <c r="M1078" i="1"/>
  <c r="Q1078" i="1" s="1"/>
  <c r="M1079" i="1"/>
  <c r="Q1079" i="1" s="1"/>
  <c r="M1080" i="1"/>
  <c r="Q1080" i="1" s="1"/>
  <c r="M1081" i="1"/>
  <c r="Q1081" i="1" s="1"/>
  <c r="M1082" i="1"/>
  <c r="Q1082" i="1" s="1"/>
  <c r="M1083" i="1"/>
  <c r="Q1083" i="1" s="1"/>
  <c r="M1084" i="1"/>
  <c r="Q1084" i="1" s="1"/>
  <c r="M1085" i="1"/>
  <c r="Q1085" i="1" s="1"/>
  <c r="M1086" i="1"/>
  <c r="Q1086" i="1" s="1"/>
  <c r="M1087" i="1"/>
  <c r="Q1087" i="1" s="1"/>
  <c r="M1088" i="1"/>
  <c r="Q1088" i="1" s="1"/>
  <c r="M1089" i="1"/>
  <c r="Q1089" i="1" s="1"/>
  <c r="M1090" i="1"/>
  <c r="Q1090" i="1" s="1"/>
  <c r="M1091" i="1"/>
  <c r="Q1091" i="1" s="1"/>
  <c r="M1092" i="1"/>
  <c r="Q1092" i="1" s="1"/>
  <c r="M1093" i="1"/>
  <c r="Q1093" i="1" s="1"/>
  <c r="M1094" i="1"/>
  <c r="Q1094" i="1" s="1"/>
  <c r="M1095" i="1"/>
  <c r="Q1095" i="1" s="1"/>
  <c r="M1096" i="1"/>
  <c r="Q1096" i="1" s="1"/>
  <c r="M1097" i="1"/>
  <c r="Q1097" i="1" s="1"/>
  <c r="M1098" i="1"/>
  <c r="Q1098" i="1" s="1"/>
  <c r="M1099" i="1"/>
  <c r="Q1099" i="1" s="1"/>
  <c r="M1100" i="1"/>
  <c r="Q1100" i="1" s="1"/>
  <c r="M1101" i="1"/>
  <c r="Q1101" i="1" s="1"/>
  <c r="M1102" i="1"/>
  <c r="Q1102" i="1" s="1"/>
  <c r="M1103" i="1"/>
  <c r="Q1103" i="1" s="1"/>
  <c r="M1104" i="1"/>
  <c r="Q1104" i="1" s="1"/>
  <c r="M1105" i="1"/>
  <c r="Q1105" i="1" s="1"/>
  <c r="M1106" i="1"/>
  <c r="Q1106" i="1" s="1"/>
  <c r="M1107" i="1"/>
  <c r="Q1107" i="1" s="1"/>
  <c r="M1108" i="1"/>
  <c r="Q1108" i="1" s="1"/>
  <c r="M1109" i="1"/>
  <c r="Q1109" i="1" s="1"/>
  <c r="M1110" i="1"/>
  <c r="Q1110" i="1" s="1"/>
  <c r="M1111" i="1"/>
  <c r="Q1111" i="1" s="1"/>
  <c r="M1112" i="1"/>
  <c r="Q1112" i="1" s="1"/>
  <c r="M1113" i="1"/>
  <c r="Q1113" i="1" s="1"/>
  <c r="M1114" i="1"/>
  <c r="Q1114" i="1" s="1"/>
  <c r="M1115" i="1"/>
  <c r="Q1115" i="1" s="1"/>
  <c r="M1116" i="1"/>
  <c r="Q1116" i="1" s="1"/>
  <c r="M1117" i="1"/>
  <c r="Q1117" i="1" s="1"/>
  <c r="M1118" i="1"/>
  <c r="Q1118" i="1" s="1"/>
  <c r="M1119" i="1"/>
  <c r="Q1119" i="1" s="1"/>
  <c r="M1120" i="1"/>
  <c r="Q1120" i="1" s="1"/>
  <c r="M1121" i="1"/>
  <c r="Q1121" i="1" s="1"/>
  <c r="M1122" i="1"/>
  <c r="Q1122" i="1" s="1"/>
  <c r="M1123" i="1"/>
  <c r="Q1123" i="1" s="1"/>
  <c r="M1124" i="1"/>
  <c r="Q1124" i="1" s="1"/>
  <c r="M1125" i="1"/>
  <c r="Q1125" i="1" s="1"/>
  <c r="M1126" i="1"/>
  <c r="Q1126" i="1" s="1"/>
  <c r="M1127" i="1"/>
  <c r="Q1127" i="1" s="1"/>
  <c r="M1128" i="1"/>
  <c r="Q1128" i="1" s="1"/>
  <c r="M1129" i="1"/>
  <c r="Q1129" i="1" s="1"/>
  <c r="M1130" i="1"/>
  <c r="Q1130" i="1" s="1"/>
  <c r="M1131" i="1"/>
  <c r="Q1131" i="1" s="1"/>
  <c r="M1132" i="1"/>
  <c r="Q1132" i="1" s="1"/>
  <c r="M1133" i="1"/>
  <c r="Q1133" i="1" s="1"/>
  <c r="M1134" i="1"/>
  <c r="Q1134" i="1" s="1"/>
  <c r="M1135" i="1"/>
  <c r="Q1135" i="1" s="1"/>
  <c r="M1136" i="1"/>
  <c r="Q1136" i="1" s="1"/>
  <c r="M1137" i="1"/>
  <c r="Q1137" i="1" s="1"/>
  <c r="M1138" i="1"/>
  <c r="Q1138" i="1" s="1"/>
  <c r="M1139" i="1"/>
  <c r="Q1139" i="1" s="1"/>
  <c r="M1140" i="1"/>
  <c r="Q1140" i="1" s="1"/>
  <c r="M1141" i="1"/>
  <c r="Q1141" i="1" s="1"/>
  <c r="M1142" i="1"/>
  <c r="Q1142" i="1" s="1"/>
  <c r="M1143" i="1"/>
  <c r="Q1143" i="1" s="1"/>
  <c r="M1144" i="1"/>
  <c r="Q1144" i="1" s="1"/>
  <c r="M1145" i="1"/>
  <c r="Q1145" i="1" s="1"/>
  <c r="M1146" i="1"/>
  <c r="Q1146" i="1" s="1"/>
  <c r="M1147" i="1"/>
  <c r="Q1147" i="1" s="1"/>
  <c r="M1148" i="1"/>
  <c r="Q1148" i="1" s="1"/>
  <c r="M1149" i="1"/>
  <c r="Q1149" i="1" s="1"/>
  <c r="M1150" i="1"/>
  <c r="Q1150" i="1" s="1"/>
  <c r="M1151" i="1"/>
  <c r="Q1151" i="1" s="1"/>
  <c r="M1152" i="1"/>
  <c r="Q1152" i="1" s="1"/>
  <c r="M1153" i="1"/>
  <c r="Q1153" i="1" s="1"/>
  <c r="M1154" i="1"/>
  <c r="Q1154" i="1" s="1"/>
  <c r="M1155" i="1"/>
  <c r="Q1155" i="1" s="1"/>
  <c r="M1156" i="1"/>
  <c r="Q1156" i="1" s="1"/>
  <c r="M1157" i="1"/>
  <c r="Q1157" i="1" s="1"/>
  <c r="M1158" i="1"/>
  <c r="Q1158" i="1" s="1"/>
  <c r="M1159" i="1"/>
  <c r="Q1159" i="1" s="1"/>
  <c r="M1160" i="1"/>
  <c r="Q1160" i="1" s="1"/>
  <c r="M1161" i="1"/>
  <c r="Q1161" i="1" s="1"/>
  <c r="M1162" i="1"/>
  <c r="Q1162" i="1" s="1"/>
  <c r="M1163" i="1"/>
  <c r="Q1163" i="1" s="1"/>
  <c r="M1164" i="1"/>
  <c r="Q1164" i="1" s="1"/>
  <c r="M1165" i="1"/>
  <c r="Q1165" i="1" s="1"/>
  <c r="M1166" i="1"/>
  <c r="Q1166" i="1" s="1"/>
  <c r="M1167" i="1"/>
  <c r="Q1167" i="1" s="1"/>
  <c r="M1168" i="1"/>
  <c r="Q1168" i="1" s="1"/>
  <c r="M1169" i="1"/>
  <c r="Q1169" i="1" s="1"/>
  <c r="M1170" i="1"/>
  <c r="Q1170" i="1" s="1"/>
  <c r="M1171" i="1"/>
  <c r="Q1171" i="1" s="1"/>
  <c r="M1172" i="1"/>
  <c r="Q1172" i="1" s="1"/>
  <c r="M1173" i="1"/>
  <c r="Q1173" i="1" s="1"/>
  <c r="M1174" i="1"/>
  <c r="Q1174" i="1" s="1"/>
  <c r="M1175" i="1"/>
  <c r="Q1175" i="1" s="1"/>
  <c r="M1176" i="1"/>
  <c r="Q1176" i="1" s="1"/>
  <c r="M1177" i="1"/>
  <c r="Q1177" i="1" s="1"/>
  <c r="M1178" i="1"/>
  <c r="Q1178" i="1" s="1"/>
  <c r="M1179" i="1"/>
  <c r="Q1179" i="1" s="1"/>
  <c r="M1180" i="1"/>
  <c r="Q1180" i="1" s="1"/>
  <c r="M1181" i="1"/>
  <c r="Q1181" i="1" s="1"/>
  <c r="M1182" i="1"/>
  <c r="Q1182" i="1" s="1"/>
  <c r="M1183" i="1"/>
  <c r="Q1183" i="1" s="1"/>
  <c r="M1184" i="1"/>
  <c r="Q1184" i="1" s="1"/>
  <c r="M1185" i="1"/>
  <c r="Q1185" i="1" s="1"/>
  <c r="M1186" i="1"/>
  <c r="Q1186" i="1" s="1"/>
  <c r="M1187" i="1"/>
  <c r="Q1187" i="1" s="1"/>
  <c r="M1188" i="1"/>
  <c r="Q1188" i="1" s="1"/>
  <c r="M1189" i="1"/>
  <c r="Q1189" i="1" s="1"/>
  <c r="M1190" i="1"/>
  <c r="Q1190" i="1" s="1"/>
  <c r="M1191" i="1"/>
  <c r="Q1191" i="1" s="1"/>
  <c r="M1192" i="1"/>
  <c r="Q1192" i="1" s="1"/>
  <c r="M1193" i="1"/>
  <c r="Q1193" i="1" s="1"/>
  <c r="M1194" i="1"/>
  <c r="Q1194" i="1" s="1"/>
  <c r="M1195" i="1"/>
  <c r="Q1195" i="1" s="1"/>
  <c r="M1196" i="1"/>
  <c r="Q1196" i="1" s="1"/>
  <c r="M1197" i="1"/>
  <c r="Q1197" i="1" s="1"/>
  <c r="M1198" i="1"/>
  <c r="Q1198" i="1" s="1"/>
  <c r="M1199" i="1"/>
  <c r="Q1199" i="1" s="1"/>
  <c r="M1200" i="1"/>
  <c r="Q1200" i="1" s="1"/>
  <c r="M1201" i="1"/>
  <c r="Q1201" i="1" s="1"/>
  <c r="M1202" i="1"/>
  <c r="Q1202" i="1" s="1"/>
  <c r="M1203" i="1"/>
  <c r="Q1203" i="1" s="1"/>
  <c r="M1204" i="1"/>
  <c r="Q1204" i="1" s="1"/>
  <c r="M1205" i="1"/>
  <c r="Q1205" i="1" s="1"/>
  <c r="M1206" i="1"/>
  <c r="Q1206" i="1" s="1"/>
  <c r="M1207" i="1"/>
  <c r="Q1207" i="1" s="1"/>
  <c r="M1208" i="1"/>
  <c r="Q1208" i="1" s="1"/>
  <c r="M1209" i="1"/>
  <c r="Q1209" i="1" s="1"/>
  <c r="M1210" i="1"/>
  <c r="Q1210" i="1" s="1"/>
  <c r="M1211" i="1"/>
  <c r="Q1211" i="1" s="1"/>
  <c r="M1212" i="1"/>
  <c r="Q1212" i="1" s="1"/>
  <c r="M1213" i="1"/>
  <c r="Q1213" i="1" s="1"/>
  <c r="M1214" i="1"/>
  <c r="Q1214" i="1" s="1"/>
  <c r="M1215" i="1"/>
  <c r="Q1215" i="1" s="1"/>
  <c r="M1216" i="1"/>
  <c r="Q1216" i="1" s="1"/>
  <c r="M1217" i="1"/>
  <c r="Q1217" i="1" s="1"/>
  <c r="M1218" i="1"/>
  <c r="Q1218" i="1" s="1"/>
  <c r="M1219" i="1"/>
  <c r="Q1219" i="1" s="1"/>
  <c r="M1220" i="1"/>
  <c r="Q1220" i="1" s="1"/>
  <c r="M1221" i="1"/>
  <c r="Q1221" i="1" s="1"/>
  <c r="M1222" i="1"/>
  <c r="Q1222" i="1" s="1"/>
  <c r="M1223" i="1"/>
  <c r="Q1223" i="1" s="1"/>
  <c r="M1224" i="1"/>
  <c r="Q1224" i="1" s="1"/>
  <c r="M1225" i="1"/>
  <c r="Q1225" i="1" s="1"/>
  <c r="M1226" i="1"/>
  <c r="Q1226" i="1" s="1"/>
  <c r="M1227" i="1"/>
  <c r="Q1227" i="1" s="1"/>
  <c r="M1228" i="1"/>
  <c r="Q1228" i="1" s="1"/>
  <c r="M1229" i="1"/>
  <c r="Q1229" i="1" s="1"/>
  <c r="M1230" i="1"/>
  <c r="Q1230" i="1" s="1"/>
  <c r="M1231" i="1"/>
  <c r="Q1231" i="1" s="1"/>
  <c r="M1232" i="1"/>
  <c r="Q1232" i="1" s="1"/>
  <c r="M1233" i="1"/>
  <c r="Q1233" i="1" s="1"/>
  <c r="M1234" i="1"/>
  <c r="Q1234" i="1" s="1"/>
  <c r="M1235" i="1"/>
  <c r="Q1235" i="1" s="1"/>
  <c r="M1236" i="1"/>
  <c r="Q1236" i="1" s="1"/>
  <c r="M1237" i="1"/>
  <c r="Q1237" i="1" s="1"/>
  <c r="M1238" i="1"/>
  <c r="Q1238" i="1" s="1"/>
  <c r="M1239" i="1"/>
  <c r="Q1239" i="1" s="1"/>
  <c r="M1240" i="1"/>
  <c r="Q1240" i="1" s="1"/>
  <c r="M1241" i="1"/>
  <c r="Q1241" i="1" s="1"/>
  <c r="M1242" i="1"/>
  <c r="Q1242" i="1" s="1"/>
  <c r="M1243" i="1"/>
  <c r="Q1243" i="1" s="1"/>
  <c r="M1244" i="1"/>
  <c r="Q1244" i="1" s="1"/>
  <c r="M1245" i="1"/>
  <c r="Q1245" i="1" s="1"/>
  <c r="M1246" i="1"/>
  <c r="Q1246" i="1" s="1"/>
  <c r="M1247" i="1"/>
  <c r="Q1247" i="1" s="1"/>
  <c r="M1248" i="1"/>
  <c r="Q1248" i="1" s="1"/>
  <c r="M1249" i="1"/>
  <c r="Q1249" i="1" s="1"/>
  <c r="M1250" i="1"/>
  <c r="Q1250" i="1" s="1"/>
  <c r="M1251" i="1"/>
  <c r="Q1251" i="1" s="1"/>
  <c r="M1252" i="1"/>
  <c r="Q1252" i="1" s="1"/>
  <c r="M1253" i="1"/>
  <c r="Q1253" i="1" s="1"/>
  <c r="M1254" i="1"/>
  <c r="Q1254" i="1" s="1"/>
  <c r="M1255" i="1"/>
  <c r="Q1255" i="1" s="1"/>
  <c r="M1256" i="1"/>
  <c r="Q1256" i="1" s="1"/>
  <c r="M1257" i="1"/>
  <c r="Q1257" i="1" s="1"/>
  <c r="M1258" i="1"/>
  <c r="Q1258" i="1" s="1"/>
  <c r="M1259" i="1"/>
  <c r="Q1259" i="1" s="1"/>
  <c r="M1260" i="1"/>
  <c r="Q1260" i="1" s="1"/>
  <c r="M1261" i="1"/>
  <c r="Q1261" i="1" s="1"/>
  <c r="M1262" i="1"/>
  <c r="Q1262" i="1" s="1"/>
  <c r="M1263" i="1"/>
  <c r="Q1263" i="1" s="1"/>
  <c r="M1264" i="1"/>
  <c r="Q1264" i="1" s="1"/>
  <c r="M1265" i="1"/>
  <c r="Q1265" i="1" s="1"/>
  <c r="M1266" i="1"/>
  <c r="Q1266" i="1" s="1"/>
  <c r="M1267" i="1"/>
  <c r="Q1267" i="1" s="1"/>
  <c r="M1268" i="1"/>
  <c r="Q1268" i="1" s="1"/>
  <c r="M1269" i="1"/>
  <c r="Q1269" i="1" s="1"/>
  <c r="M1270" i="1"/>
  <c r="Q1270" i="1" s="1"/>
  <c r="M1271" i="1"/>
  <c r="Q1271" i="1" s="1"/>
  <c r="M1272" i="1"/>
  <c r="Q1272" i="1" s="1"/>
  <c r="M1273" i="1"/>
  <c r="Q1273" i="1" s="1"/>
  <c r="M1274" i="1"/>
  <c r="Q1274" i="1" s="1"/>
  <c r="M1275" i="1"/>
  <c r="Q1275" i="1" s="1"/>
  <c r="M1276" i="1"/>
  <c r="Q1276" i="1" s="1"/>
  <c r="M1277" i="1"/>
  <c r="Q1277" i="1" s="1"/>
  <c r="M1278" i="1"/>
  <c r="Q1278" i="1" s="1"/>
  <c r="M1279" i="1"/>
  <c r="Q1279" i="1" s="1"/>
  <c r="M1280" i="1"/>
  <c r="Q1280" i="1" s="1"/>
  <c r="M1281" i="1"/>
  <c r="Q1281" i="1" s="1"/>
  <c r="M1282" i="1"/>
  <c r="Q1282" i="1" s="1"/>
  <c r="M1283" i="1"/>
  <c r="Q1283" i="1" s="1"/>
  <c r="M1284" i="1"/>
  <c r="Q1284" i="1" s="1"/>
  <c r="M1285" i="1"/>
  <c r="Q1285" i="1" s="1"/>
  <c r="M1286" i="1"/>
  <c r="Q1286" i="1" s="1"/>
  <c r="M1287" i="1"/>
  <c r="Q1287" i="1" s="1"/>
  <c r="M1288" i="1"/>
  <c r="Q1288" i="1" s="1"/>
  <c r="M1289" i="1"/>
  <c r="Q1289" i="1" s="1"/>
  <c r="M1290" i="1"/>
  <c r="Q1290" i="1" s="1"/>
  <c r="M1291" i="1"/>
  <c r="Q1291" i="1" s="1"/>
  <c r="M1292" i="1"/>
  <c r="Q1292" i="1" s="1"/>
  <c r="M1293" i="1"/>
  <c r="Q1293" i="1" s="1"/>
  <c r="M1294" i="1"/>
  <c r="Q1294" i="1" s="1"/>
  <c r="M1295" i="1"/>
  <c r="Q1295" i="1" s="1"/>
  <c r="M1296" i="1"/>
  <c r="Q1296" i="1" s="1"/>
  <c r="M1297" i="1"/>
  <c r="Q1297" i="1" s="1"/>
  <c r="M1298" i="1"/>
  <c r="Q1298" i="1" s="1"/>
  <c r="M1299" i="1"/>
  <c r="Q1299" i="1" s="1"/>
  <c r="M1300" i="1"/>
  <c r="Q1300" i="1" s="1"/>
  <c r="M1301" i="1"/>
  <c r="Q1301" i="1" s="1"/>
  <c r="M1302" i="1"/>
  <c r="Q1302" i="1" s="1"/>
  <c r="M1303" i="1"/>
  <c r="Q1303" i="1" s="1"/>
  <c r="M1304" i="1"/>
  <c r="Q1304" i="1" s="1"/>
  <c r="M1305" i="1"/>
  <c r="Q1305" i="1" s="1"/>
  <c r="M1306" i="1"/>
  <c r="Q1306" i="1" s="1"/>
  <c r="M1307" i="1"/>
  <c r="Q1307" i="1" s="1"/>
  <c r="M1308" i="1"/>
  <c r="Q1308" i="1" s="1"/>
  <c r="M1309" i="1"/>
  <c r="Q1309" i="1" s="1"/>
  <c r="M1310" i="1"/>
  <c r="Q1310" i="1" s="1"/>
  <c r="M1311" i="1"/>
  <c r="Q1311" i="1" s="1"/>
  <c r="M1312" i="1"/>
  <c r="Q1312" i="1" s="1"/>
  <c r="M1313" i="1"/>
  <c r="Q1313" i="1" s="1"/>
  <c r="M1314" i="1"/>
  <c r="Q1314" i="1" s="1"/>
  <c r="M1315" i="1"/>
  <c r="Q1315" i="1" s="1"/>
  <c r="M1316" i="1"/>
  <c r="Q1316" i="1" s="1"/>
  <c r="M1317" i="1"/>
  <c r="Q1317" i="1" s="1"/>
  <c r="M1318" i="1"/>
  <c r="Q1318" i="1" s="1"/>
  <c r="M1319" i="1"/>
  <c r="Q1319" i="1" s="1"/>
  <c r="M1320" i="1"/>
  <c r="Q1320" i="1" s="1"/>
  <c r="M1321" i="1"/>
  <c r="Q1321" i="1" s="1"/>
  <c r="M1322" i="1"/>
  <c r="Q1322" i="1" s="1"/>
  <c r="M1323" i="1"/>
  <c r="Q1323" i="1" s="1"/>
  <c r="M1324" i="1"/>
  <c r="Q1324" i="1" s="1"/>
  <c r="M1325" i="1"/>
  <c r="Q1325" i="1" s="1"/>
  <c r="M1326" i="1"/>
  <c r="Q1326" i="1" s="1"/>
  <c r="M1327" i="1"/>
  <c r="Q1327" i="1" s="1"/>
  <c r="M1328" i="1"/>
  <c r="Q1328" i="1" s="1"/>
  <c r="M1329" i="1"/>
  <c r="Q1329" i="1" s="1"/>
  <c r="M1330" i="1"/>
  <c r="Q1330" i="1" s="1"/>
  <c r="M1331" i="1"/>
  <c r="Q1331" i="1" s="1"/>
  <c r="M1332" i="1"/>
  <c r="Q1332" i="1" s="1"/>
  <c r="M1333" i="1"/>
  <c r="Q1333" i="1" s="1"/>
  <c r="M1334" i="1"/>
  <c r="Q1334" i="1" s="1"/>
  <c r="M1335" i="1"/>
  <c r="Q1335" i="1" s="1"/>
  <c r="M1336" i="1"/>
  <c r="Q1336" i="1" s="1"/>
  <c r="M1337" i="1"/>
  <c r="Q1337" i="1" s="1"/>
  <c r="M1338" i="1"/>
  <c r="Q1338" i="1" s="1"/>
  <c r="M1339" i="1"/>
  <c r="Q1339" i="1" s="1"/>
  <c r="M1340" i="1"/>
  <c r="Q1340" i="1" s="1"/>
  <c r="M1341" i="1"/>
  <c r="Q1341" i="1" s="1"/>
  <c r="M1342" i="1"/>
  <c r="Q1342" i="1" s="1"/>
  <c r="M1343" i="1"/>
  <c r="Q1343" i="1" s="1"/>
  <c r="M1344" i="1"/>
  <c r="Q1344" i="1" s="1"/>
  <c r="M1345" i="1"/>
  <c r="Q1345" i="1" s="1"/>
  <c r="M1346" i="1"/>
  <c r="Q1346" i="1" s="1"/>
  <c r="M1347" i="1"/>
  <c r="Q1347" i="1" s="1"/>
  <c r="M1348" i="1"/>
  <c r="Q1348" i="1" s="1"/>
  <c r="M1349" i="1"/>
  <c r="Q1349" i="1" s="1"/>
  <c r="M1350" i="1"/>
  <c r="Q1350" i="1" s="1"/>
  <c r="M1351" i="1"/>
  <c r="Q1351" i="1" s="1"/>
  <c r="M1352" i="1"/>
  <c r="Q1352" i="1" s="1"/>
  <c r="M1353" i="1"/>
  <c r="Q1353" i="1" s="1"/>
  <c r="M1354" i="1"/>
  <c r="Q1354" i="1" s="1"/>
  <c r="M1355" i="1"/>
  <c r="Q1355" i="1" s="1"/>
  <c r="M1356" i="1"/>
  <c r="Q1356" i="1" s="1"/>
  <c r="M1357" i="1"/>
  <c r="Q1357" i="1" s="1"/>
  <c r="M1358" i="1"/>
  <c r="Q1358" i="1" s="1"/>
  <c r="M1359" i="1"/>
  <c r="Q1359" i="1" s="1"/>
  <c r="M1360" i="1"/>
  <c r="Q1360" i="1" s="1"/>
  <c r="M1361" i="1"/>
  <c r="Q1361" i="1" s="1"/>
  <c r="M1362" i="1"/>
  <c r="Q1362" i="1" s="1"/>
  <c r="M1363" i="1"/>
  <c r="Q1363" i="1" s="1"/>
  <c r="M1364" i="1"/>
  <c r="Q1364" i="1" s="1"/>
  <c r="M1365" i="1"/>
  <c r="Q1365" i="1" s="1"/>
  <c r="M1366" i="1"/>
  <c r="Q1366" i="1" s="1"/>
  <c r="M1367" i="1"/>
  <c r="Q1367" i="1" s="1"/>
  <c r="M1368" i="1"/>
  <c r="Q1368" i="1" s="1"/>
  <c r="M1369" i="1"/>
  <c r="Q1369" i="1" s="1"/>
  <c r="M1370" i="1"/>
  <c r="Q1370" i="1" s="1"/>
  <c r="M1371" i="1"/>
  <c r="Q1371" i="1" s="1"/>
  <c r="M1372" i="1"/>
  <c r="Q1372" i="1" s="1"/>
  <c r="M1373" i="1"/>
  <c r="Q1373" i="1" s="1"/>
  <c r="M1374" i="1"/>
  <c r="Q1374" i="1" s="1"/>
  <c r="M1375" i="1"/>
  <c r="Q1375" i="1" s="1"/>
  <c r="M1376" i="1"/>
  <c r="Q1376" i="1" s="1"/>
  <c r="M1377" i="1"/>
  <c r="Q1377" i="1" s="1"/>
  <c r="M1378" i="1"/>
  <c r="Q1378" i="1" s="1"/>
  <c r="M1379" i="1"/>
  <c r="Q1379" i="1" s="1"/>
  <c r="M1380" i="1"/>
  <c r="Q1380" i="1" s="1"/>
  <c r="M1381" i="1"/>
  <c r="Q1381" i="1" s="1"/>
  <c r="M1382" i="1"/>
  <c r="Q1382" i="1" s="1"/>
  <c r="M1383" i="1"/>
  <c r="Q1383" i="1" s="1"/>
  <c r="M1384" i="1"/>
  <c r="Q1384" i="1" s="1"/>
  <c r="M1385" i="1"/>
  <c r="Q1385" i="1" s="1"/>
  <c r="M1386" i="1"/>
  <c r="Q1386" i="1" s="1"/>
  <c r="M1387" i="1"/>
  <c r="Q1387" i="1" s="1"/>
  <c r="M1388" i="1"/>
  <c r="Q1388" i="1" s="1"/>
  <c r="M1389" i="1"/>
  <c r="Q1389" i="1" s="1"/>
  <c r="M1390" i="1"/>
  <c r="Q1390" i="1" s="1"/>
  <c r="M1391" i="1"/>
  <c r="Q1391" i="1" s="1"/>
  <c r="M1392" i="1"/>
  <c r="Q1392" i="1" s="1"/>
  <c r="M1393" i="1"/>
  <c r="Q1393" i="1" s="1"/>
  <c r="M1394" i="1"/>
  <c r="Q1394" i="1" s="1"/>
  <c r="M1395" i="1"/>
  <c r="Q1395" i="1" s="1"/>
  <c r="M1396" i="1"/>
  <c r="Q1396" i="1" s="1"/>
  <c r="M1397" i="1"/>
  <c r="Q1397" i="1" s="1"/>
  <c r="M1398" i="1"/>
  <c r="Q1398" i="1" s="1"/>
  <c r="M1399" i="1"/>
  <c r="Q1399" i="1" s="1"/>
  <c r="M1400" i="1"/>
  <c r="Q1400" i="1" s="1"/>
  <c r="M1401" i="1"/>
  <c r="Q1401" i="1" s="1"/>
  <c r="M1402" i="1"/>
  <c r="Q1402" i="1" s="1"/>
  <c r="M1403" i="1"/>
  <c r="Q1403" i="1" s="1"/>
  <c r="M1404" i="1"/>
  <c r="Q1404" i="1" s="1"/>
  <c r="M1405" i="1"/>
  <c r="Q1405" i="1" s="1"/>
  <c r="M1406" i="1"/>
  <c r="Q1406" i="1" s="1"/>
  <c r="M1407" i="1"/>
  <c r="Q1407" i="1" s="1"/>
  <c r="M1408" i="1"/>
  <c r="Q1408" i="1" s="1"/>
  <c r="M1409" i="1"/>
  <c r="Q1409" i="1" s="1"/>
  <c r="M1410" i="1"/>
  <c r="Q1410" i="1" s="1"/>
  <c r="M1411" i="1"/>
  <c r="Q1411" i="1" s="1"/>
  <c r="M1412" i="1"/>
  <c r="Q1412" i="1" s="1"/>
  <c r="M1413" i="1"/>
  <c r="Q1413" i="1" s="1"/>
  <c r="M1414" i="1"/>
  <c r="Q1414" i="1" s="1"/>
  <c r="M1415" i="1"/>
  <c r="Q1415" i="1" s="1"/>
  <c r="M1416" i="1"/>
  <c r="Q1416" i="1" s="1"/>
  <c r="M1417" i="1"/>
  <c r="Q1417" i="1" s="1"/>
  <c r="M1418" i="1"/>
  <c r="Q1418" i="1" s="1"/>
  <c r="M1419" i="1"/>
  <c r="Q1419" i="1" s="1"/>
  <c r="M1420" i="1"/>
  <c r="Q1420" i="1" s="1"/>
  <c r="M1421" i="1"/>
  <c r="Q1421" i="1" s="1"/>
  <c r="M1422" i="1"/>
  <c r="Q1422" i="1" s="1"/>
  <c r="M1423" i="1"/>
  <c r="Q1423" i="1" s="1"/>
  <c r="M1424" i="1"/>
  <c r="Q1424" i="1" s="1"/>
  <c r="M1425" i="1"/>
  <c r="Q1425" i="1" s="1"/>
  <c r="M1426" i="1"/>
  <c r="Q1426" i="1" s="1"/>
  <c r="M1427" i="1"/>
  <c r="Q1427" i="1" s="1"/>
  <c r="M1428" i="1"/>
  <c r="Q1428" i="1" s="1"/>
  <c r="M1429" i="1"/>
  <c r="Q1429" i="1" s="1"/>
  <c r="M1430" i="1"/>
  <c r="Q1430" i="1" s="1"/>
  <c r="M1431" i="1"/>
  <c r="Q1431" i="1" s="1"/>
  <c r="M1432" i="1"/>
  <c r="Q1432" i="1" s="1"/>
  <c r="M1433" i="1"/>
  <c r="Q1433" i="1" s="1"/>
  <c r="M1434" i="1"/>
  <c r="Q1434" i="1" s="1"/>
  <c r="M1435" i="1"/>
  <c r="Q1435" i="1" s="1"/>
  <c r="M1436" i="1"/>
  <c r="Q1436" i="1" s="1"/>
  <c r="M1437" i="1"/>
  <c r="Q1437" i="1" s="1"/>
  <c r="M1438" i="1"/>
  <c r="Q1438" i="1" s="1"/>
  <c r="M1439" i="1"/>
  <c r="Q1439" i="1" s="1"/>
  <c r="M1440" i="1"/>
  <c r="Q1440" i="1" s="1"/>
  <c r="M1441" i="1"/>
  <c r="Q1441" i="1" s="1"/>
  <c r="M1442" i="1"/>
  <c r="Q1442" i="1" s="1"/>
  <c r="M1443" i="1"/>
  <c r="Q1443" i="1" s="1"/>
  <c r="M1444" i="1"/>
  <c r="Q1444" i="1" s="1"/>
  <c r="M1445" i="1"/>
  <c r="Q1445" i="1" s="1"/>
  <c r="M1446" i="1"/>
  <c r="Q1446" i="1" s="1"/>
  <c r="M1447" i="1"/>
  <c r="Q1447" i="1" s="1"/>
  <c r="M1448" i="1"/>
  <c r="Q1448" i="1" s="1"/>
  <c r="M1449" i="1"/>
  <c r="Q1449" i="1" s="1"/>
  <c r="M1450" i="1"/>
  <c r="Q1450" i="1" s="1"/>
  <c r="M1451" i="1"/>
  <c r="Q1451" i="1" s="1"/>
  <c r="M1452" i="1"/>
  <c r="Q1452" i="1" s="1"/>
  <c r="M1453" i="1"/>
  <c r="Q1453" i="1" s="1"/>
  <c r="M1454" i="1"/>
  <c r="Q1454" i="1" s="1"/>
  <c r="M1455" i="1"/>
  <c r="Q1455" i="1" s="1"/>
  <c r="M1456" i="1"/>
  <c r="Q1456" i="1" s="1"/>
  <c r="M1457" i="1"/>
  <c r="Q1457" i="1" s="1"/>
  <c r="M1458" i="1"/>
  <c r="Q1458" i="1" s="1"/>
  <c r="M1459" i="1"/>
  <c r="Q1459" i="1" s="1"/>
  <c r="M1460" i="1"/>
  <c r="Q1460" i="1" s="1"/>
  <c r="M1461" i="1"/>
  <c r="Q1461" i="1" s="1"/>
  <c r="M1462" i="1"/>
  <c r="Q1462" i="1" s="1"/>
  <c r="M1463" i="1"/>
  <c r="Q1463" i="1" s="1"/>
  <c r="M1464" i="1"/>
  <c r="Q1464" i="1" s="1"/>
  <c r="M1465" i="1"/>
  <c r="Q1465" i="1" s="1"/>
  <c r="M1466" i="1"/>
  <c r="Q1466" i="1" s="1"/>
  <c r="M1467" i="1"/>
  <c r="Q1467" i="1" s="1"/>
  <c r="M1468" i="1"/>
  <c r="Q1468" i="1" s="1"/>
  <c r="M1469" i="1"/>
  <c r="Q1469" i="1" s="1"/>
  <c r="M1470" i="1"/>
  <c r="Q1470" i="1" s="1"/>
  <c r="M1471" i="1"/>
  <c r="Q1471" i="1" s="1"/>
  <c r="M1472" i="1"/>
  <c r="Q1472" i="1" s="1"/>
  <c r="M1473" i="1"/>
  <c r="Q1473" i="1" s="1"/>
  <c r="M1474" i="1"/>
  <c r="Q1474" i="1" s="1"/>
  <c r="M1475" i="1"/>
  <c r="Q1475" i="1" s="1"/>
  <c r="M1476" i="1"/>
  <c r="Q1476" i="1" s="1"/>
  <c r="M1477" i="1"/>
  <c r="Q1477" i="1" s="1"/>
  <c r="M1478" i="1"/>
  <c r="Q1478" i="1" s="1"/>
  <c r="M1479" i="1"/>
  <c r="Q1479" i="1" s="1"/>
  <c r="M1480" i="1"/>
  <c r="Q1480" i="1" s="1"/>
  <c r="M1481" i="1"/>
  <c r="Q1481" i="1" s="1"/>
  <c r="M1482" i="1"/>
  <c r="Q1482" i="1" s="1"/>
  <c r="M1483" i="1"/>
  <c r="Q1483" i="1" s="1"/>
  <c r="M1484" i="1"/>
  <c r="Q1484" i="1" s="1"/>
  <c r="M1485" i="1"/>
  <c r="Q1485" i="1" s="1"/>
  <c r="M1486" i="1"/>
  <c r="Q1486" i="1" s="1"/>
  <c r="M1487" i="1"/>
  <c r="Q1487" i="1" s="1"/>
  <c r="M1488" i="1"/>
  <c r="Q1488" i="1" s="1"/>
  <c r="M1489" i="1"/>
  <c r="Q1489" i="1" s="1"/>
  <c r="M1490" i="1"/>
  <c r="Q1490" i="1" s="1"/>
  <c r="M1491" i="1"/>
  <c r="Q1491" i="1" s="1"/>
  <c r="M1492" i="1"/>
  <c r="Q1492" i="1" s="1"/>
  <c r="M1493" i="1"/>
  <c r="Q1493" i="1" s="1"/>
  <c r="M1494" i="1"/>
  <c r="Q1494" i="1" s="1"/>
  <c r="M1495" i="1"/>
  <c r="Q1495" i="1" s="1"/>
  <c r="M1496" i="1"/>
  <c r="Q1496" i="1" s="1"/>
  <c r="M1497" i="1"/>
  <c r="Q1497" i="1" s="1"/>
  <c r="M1498" i="1"/>
  <c r="Q1498" i="1" s="1"/>
  <c r="M1499" i="1"/>
  <c r="Q1499" i="1" s="1"/>
  <c r="M1500" i="1"/>
  <c r="Q1500" i="1" s="1"/>
  <c r="M1501" i="1"/>
  <c r="Q1501" i="1" s="1"/>
  <c r="M1502" i="1"/>
  <c r="Q1502" i="1" s="1"/>
  <c r="M1503" i="1"/>
  <c r="Q1503" i="1" s="1"/>
  <c r="M1504" i="1"/>
  <c r="Q1504" i="1" s="1"/>
  <c r="M1505" i="1"/>
  <c r="Q1505" i="1" s="1"/>
  <c r="M1506" i="1"/>
  <c r="Q1506" i="1" s="1"/>
  <c r="M1507" i="1"/>
  <c r="Q1507" i="1" s="1"/>
  <c r="M1508" i="1"/>
  <c r="Q1508" i="1" s="1"/>
  <c r="M1509" i="1"/>
  <c r="Q1509" i="1" s="1"/>
  <c r="M1510" i="1"/>
  <c r="Q1510" i="1" s="1"/>
  <c r="M1511" i="1"/>
  <c r="Q1511" i="1" s="1"/>
  <c r="M1512" i="1"/>
  <c r="Q1512" i="1" s="1"/>
  <c r="M1513" i="1"/>
  <c r="Q1513" i="1" s="1"/>
  <c r="M1514" i="1"/>
  <c r="Q1514" i="1" s="1"/>
  <c r="M1515" i="1"/>
  <c r="Q1515" i="1" s="1"/>
  <c r="M1516" i="1"/>
  <c r="Q1516" i="1" s="1"/>
  <c r="M1517" i="1"/>
  <c r="Q1517" i="1" s="1"/>
  <c r="M1518" i="1"/>
  <c r="Q1518" i="1" s="1"/>
  <c r="M1519" i="1"/>
  <c r="Q1519" i="1" s="1"/>
  <c r="M1520" i="1"/>
  <c r="Q1520" i="1" s="1"/>
  <c r="M1521" i="1"/>
  <c r="Q1521" i="1" s="1"/>
  <c r="M1522" i="1"/>
  <c r="Q1522" i="1" s="1"/>
  <c r="M1523" i="1"/>
  <c r="Q1523" i="1" s="1"/>
  <c r="M1524" i="1"/>
  <c r="Q1524" i="1" s="1"/>
  <c r="M1525" i="1"/>
  <c r="Q1525" i="1" s="1"/>
  <c r="M1526" i="1"/>
  <c r="Q1526" i="1" s="1"/>
  <c r="M1527" i="1"/>
  <c r="Q1527" i="1" s="1"/>
  <c r="M1528" i="1"/>
  <c r="Q1528" i="1" s="1"/>
  <c r="M1529" i="1"/>
  <c r="Q1529" i="1" s="1"/>
  <c r="M1530" i="1"/>
  <c r="Q1530" i="1" s="1"/>
  <c r="M1531" i="1"/>
  <c r="Q1531" i="1" s="1"/>
  <c r="M1532" i="1"/>
  <c r="Q1532" i="1" s="1"/>
  <c r="M1533" i="1"/>
  <c r="Q1533" i="1" s="1"/>
  <c r="M1534" i="1"/>
  <c r="Q1534" i="1" s="1"/>
  <c r="M1535" i="1"/>
  <c r="Q1535" i="1" s="1"/>
  <c r="M1536" i="1"/>
  <c r="Q1536" i="1" s="1"/>
  <c r="M1537" i="1"/>
  <c r="Q1537" i="1" s="1"/>
  <c r="M1538" i="1"/>
  <c r="Q1538" i="1" s="1"/>
  <c r="M1539" i="1"/>
  <c r="Q1539" i="1" s="1"/>
  <c r="M1540" i="1"/>
  <c r="Q1540" i="1" s="1"/>
  <c r="M1541" i="1"/>
  <c r="Q1541" i="1" s="1"/>
  <c r="M1542" i="1"/>
  <c r="Q1542" i="1" s="1"/>
  <c r="M1543" i="1"/>
  <c r="Q1543" i="1" s="1"/>
  <c r="M1544" i="1"/>
  <c r="Q1544" i="1" s="1"/>
  <c r="M1545" i="1"/>
  <c r="Q1545" i="1" s="1"/>
  <c r="M1546" i="1"/>
  <c r="Q1546" i="1" s="1"/>
  <c r="M1547" i="1"/>
  <c r="Q1547" i="1" s="1"/>
  <c r="M1548" i="1"/>
  <c r="Q1548" i="1" s="1"/>
  <c r="M1549" i="1"/>
  <c r="Q1549" i="1" s="1"/>
  <c r="M1550" i="1"/>
  <c r="Q1550" i="1" s="1"/>
  <c r="M1551" i="1"/>
  <c r="Q1551" i="1" s="1"/>
  <c r="M1552" i="1"/>
  <c r="Q1552" i="1" s="1"/>
  <c r="M1553" i="1"/>
  <c r="Q1553" i="1" s="1"/>
  <c r="M1554" i="1"/>
  <c r="Q1554" i="1" s="1"/>
  <c r="M1555" i="1"/>
  <c r="Q1555" i="1" s="1"/>
  <c r="M1556" i="1"/>
  <c r="Q1556" i="1" s="1"/>
  <c r="M1557" i="1"/>
  <c r="Q1557" i="1" s="1"/>
  <c r="M1558" i="1"/>
  <c r="Q1558" i="1" s="1"/>
  <c r="M1559" i="1"/>
  <c r="Q1559" i="1" s="1"/>
  <c r="M1560" i="1"/>
  <c r="Q1560" i="1" s="1"/>
  <c r="M1561" i="1"/>
  <c r="Q1561" i="1" s="1"/>
  <c r="M1562" i="1"/>
  <c r="Q1562" i="1" s="1"/>
  <c r="M1563" i="1"/>
  <c r="Q1563" i="1" s="1"/>
  <c r="M1564" i="1"/>
  <c r="Q1564" i="1" s="1"/>
  <c r="M1565" i="1"/>
  <c r="Q1565" i="1" s="1"/>
  <c r="M1566" i="1"/>
  <c r="Q1566" i="1" s="1"/>
  <c r="M1567" i="1"/>
  <c r="Q1567" i="1" s="1"/>
  <c r="M1568" i="1"/>
  <c r="Q1568" i="1" s="1"/>
  <c r="M1569" i="1"/>
  <c r="Q1569" i="1" s="1"/>
  <c r="M1570" i="1"/>
  <c r="Q1570" i="1" s="1"/>
  <c r="M1571" i="1"/>
  <c r="Q1571" i="1" s="1"/>
  <c r="M1572" i="1"/>
  <c r="Q1572" i="1" s="1"/>
  <c r="M1573" i="1"/>
  <c r="Q1573" i="1" s="1"/>
  <c r="M1574" i="1"/>
  <c r="Q1574" i="1" s="1"/>
  <c r="M1575" i="1"/>
  <c r="Q1575" i="1" s="1"/>
  <c r="M1576" i="1"/>
  <c r="Q1576" i="1" s="1"/>
  <c r="M1577" i="1"/>
  <c r="Q1577" i="1" s="1"/>
  <c r="M1578" i="1"/>
  <c r="Q1578" i="1" s="1"/>
  <c r="M1579" i="1"/>
  <c r="Q1579" i="1" s="1"/>
  <c r="M1580" i="1"/>
  <c r="Q1580" i="1" s="1"/>
  <c r="M1581" i="1"/>
  <c r="Q1581" i="1" s="1"/>
  <c r="M1582" i="1"/>
  <c r="Q1582" i="1" s="1"/>
  <c r="M1583" i="1"/>
  <c r="Q1583" i="1" s="1"/>
  <c r="M1584" i="1"/>
  <c r="Q1584" i="1" s="1"/>
  <c r="M1585" i="1"/>
  <c r="Q1585" i="1" s="1"/>
  <c r="M1586" i="1"/>
  <c r="Q1586" i="1" s="1"/>
  <c r="M1587" i="1"/>
  <c r="Q1587" i="1" s="1"/>
  <c r="M1588" i="1"/>
  <c r="Q1588" i="1" s="1"/>
  <c r="M1589" i="1"/>
  <c r="Q1589" i="1" s="1"/>
  <c r="M1590" i="1"/>
  <c r="Q1590" i="1" s="1"/>
  <c r="M1591" i="1"/>
  <c r="Q1591" i="1" s="1"/>
  <c r="M1592" i="1"/>
  <c r="Q1592" i="1" s="1"/>
  <c r="M1593" i="1"/>
  <c r="Q1593" i="1" s="1"/>
  <c r="M1594" i="1"/>
  <c r="Q1594" i="1" s="1"/>
  <c r="M1595" i="1"/>
  <c r="Q1595" i="1" s="1"/>
  <c r="M1596" i="1"/>
  <c r="Q1596" i="1" s="1"/>
  <c r="M1597" i="1"/>
  <c r="Q1597" i="1" s="1"/>
  <c r="M1598" i="1"/>
  <c r="Q1598" i="1" s="1"/>
  <c r="M1599" i="1"/>
  <c r="Q1599" i="1" s="1"/>
  <c r="M1600" i="1"/>
  <c r="Q1600" i="1" s="1"/>
  <c r="M1601" i="1"/>
  <c r="Q1601" i="1" s="1"/>
  <c r="M1602" i="1"/>
  <c r="Q1602" i="1" s="1"/>
  <c r="M1603" i="1"/>
  <c r="Q1603" i="1" s="1"/>
  <c r="M1604" i="1"/>
  <c r="Q1604" i="1" s="1"/>
  <c r="M1605" i="1"/>
  <c r="Q1605" i="1" s="1"/>
  <c r="M1606" i="1"/>
  <c r="Q1606" i="1" s="1"/>
  <c r="M1607" i="1"/>
  <c r="Q1607" i="1" s="1"/>
  <c r="M1608" i="1"/>
  <c r="Q1608" i="1" s="1"/>
  <c r="M1609" i="1"/>
  <c r="Q1609" i="1" s="1"/>
  <c r="M1610" i="1"/>
  <c r="Q1610" i="1" s="1"/>
  <c r="M1611" i="1"/>
  <c r="Q1611" i="1" s="1"/>
  <c r="M1612" i="1"/>
  <c r="Q1612" i="1" s="1"/>
  <c r="M1613" i="1"/>
  <c r="Q1613" i="1" s="1"/>
  <c r="M1614" i="1"/>
  <c r="Q1614" i="1" s="1"/>
  <c r="M1615" i="1"/>
  <c r="Q1615" i="1" s="1"/>
  <c r="M1616" i="1"/>
  <c r="Q1616" i="1" s="1"/>
  <c r="M1617" i="1"/>
  <c r="Q1617" i="1" s="1"/>
  <c r="M1618" i="1"/>
  <c r="Q1618" i="1" s="1"/>
  <c r="M1619" i="1"/>
  <c r="Q1619" i="1" s="1"/>
  <c r="M1620" i="1"/>
  <c r="Q1620" i="1" s="1"/>
  <c r="M1621" i="1"/>
  <c r="Q1621" i="1" s="1"/>
  <c r="M1622" i="1"/>
  <c r="Q1622" i="1" s="1"/>
  <c r="M1623" i="1"/>
  <c r="Q1623" i="1" s="1"/>
  <c r="M1624" i="1"/>
  <c r="Q1624" i="1" s="1"/>
  <c r="M1625" i="1"/>
  <c r="Q1625" i="1" s="1"/>
  <c r="M1626" i="1"/>
  <c r="Q1626" i="1" s="1"/>
  <c r="M1627" i="1"/>
  <c r="Q1627" i="1" s="1"/>
  <c r="M1628" i="1"/>
  <c r="Q1628" i="1" s="1"/>
  <c r="M1629" i="1"/>
  <c r="Q1629" i="1" s="1"/>
  <c r="M1630" i="1"/>
  <c r="Q1630" i="1" s="1"/>
  <c r="M1631" i="1"/>
  <c r="Q1631" i="1" s="1"/>
  <c r="M1632" i="1"/>
  <c r="Q1632" i="1" s="1"/>
  <c r="M1633" i="1"/>
  <c r="Q1633" i="1" s="1"/>
  <c r="M1634" i="1"/>
  <c r="Q1634" i="1" s="1"/>
  <c r="M1635" i="1"/>
  <c r="Q1635" i="1" s="1"/>
  <c r="M1636" i="1"/>
  <c r="Q1636" i="1" s="1"/>
  <c r="M1637" i="1"/>
  <c r="Q1637" i="1" s="1"/>
  <c r="M1638" i="1"/>
  <c r="Q1638" i="1" s="1"/>
  <c r="M1639" i="1"/>
  <c r="Q1639" i="1" s="1"/>
  <c r="M1640" i="1"/>
  <c r="Q1640" i="1" s="1"/>
  <c r="M1641" i="1"/>
  <c r="Q1641" i="1" s="1"/>
  <c r="M1642" i="1"/>
  <c r="Q1642" i="1" s="1"/>
  <c r="M1643" i="1"/>
  <c r="Q1643" i="1" s="1"/>
  <c r="M1644" i="1"/>
  <c r="Q1644" i="1" s="1"/>
  <c r="M1645" i="1"/>
  <c r="Q1645" i="1" s="1"/>
  <c r="M1646" i="1"/>
  <c r="Q1646" i="1" s="1"/>
  <c r="M1647" i="1"/>
  <c r="Q1647" i="1" s="1"/>
  <c r="M1648" i="1"/>
  <c r="Q1648" i="1" s="1"/>
  <c r="M1649" i="1"/>
  <c r="Q1649" i="1" s="1"/>
  <c r="M1650" i="1"/>
  <c r="Q1650" i="1" s="1"/>
  <c r="M1651" i="1"/>
  <c r="Q1651" i="1" s="1"/>
  <c r="M1652" i="1"/>
  <c r="Q1652" i="1" s="1"/>
  <c r="M1653" i="1"/>
  <c r="Q1653" i="1" s="1"/>
  <c r="M1654" i="1"/>
  <c r="Q1654" i="1" s="1"/>
  <c r="M1655" i="1"/>
  <c r="Q1655" i="1" s="1"/>
  <c r="M1656" i="1"/>
  <c r="Q1656" i="1" s="1"/>
  <c r="M1657" i="1"/>
  <c r="Q1657" i="1" s="1"/>
  <c r="M1658" i="1"/>
  <c r="Q1658" i="1" s="1"/>
  <c r="M1659" i="1"/>
  <c r="Q1659" i="1" s="1"/>
  <c r="M1660" i="1"/>
  <c r="Q1660" i="1" s="1"/>
  <c r="M1661" i="1"/>
  <c r="Q1661" i="1" s="1"/>
  <c r="M1662" i="1"/>
  <c r="Q1662" i="1" s="1"/>
  <c r="M1663" i="1"/>
  <c r="Q1663" i="1" s="1"/>
  <c r="M1664" i="1"/>
  <c r="Q1664" i="1" s="1"/>
  <c r="M1665" i="1"/>
  <c r="Q1665" i="1" s="1"/>
  <c r="M1666" i="1"/>
  <c r="Q1666" i="1" s="1"/>
  <c r="M1667" i="1"/>
  <c r="Q1667" i="1" s="1"/>
  <c r="M1668" i="1"/>
  <c r="Q1668" i="1" s="1"/>
  <c r="M1669" i="1"/>
  <c r="Q1669" i="1" s="1"/>
  <c r="M1670" i="1"/>
  <c r="Q1670" i="1" s="1"/>
  <c r="M1671" i="1"/>
  <c r="Q1671" i="1" s="1"/>
  <c r="M1672" i="1"/>
  <c r="Q1672" i="1" s="1"/>
  <c r="M1673" i="1"/>
  <c r="Q1673" i="1" s="1"/>
  <c r="M1674" i="1"/>
  <c r="Q1674" i="1" s="1"/>
  <c r="M1675" i="1"/>
  <c r="Q1675" i="1" s="1"/>
  <c r="M1676" i="1"/>
  <c r="Q1676" i="1" s="1"/>
  <c r="M1677" i="1"/>
  <c r="Q1677" i="1" s="1"/>
  <c r="M1678" i="1"/>
  <c r="Q1678" i="1" s="1"/>
  <c r="M1679" i="1"/>
  <c r="Q1679" i="1" s="1"/>
  <c r="M1680" i="1"/>
  <c r="Q1680" i="1" s="1"/>
  <c r="M1681" i="1"/>
  <c r="Q1681" i="1" s="1"/>
  <c r="M1682" i="1"/>
  <c r="Q1682" i="1" s="1"/>
  <c r="M1683" i="1"/>
  <c r="Q1683" i="1" s="1"/>
  <c r="M1684" i="1"/>
  <c r="Q1684" i="1" s="1"/>
  <c r="M1685" i="1"/>
  <c r="Q1685" i="1" s="1"/>
  <c r="M1686" i="1"/>
  <c r="Q1686" i="1" s="1"/>
  <c r="M1687" i="1"/>
  <c r="Q1687" i="1" s="1"/>
  <c r="M1688" i="1"/>
  <c r="Q1688" i="1" s="1"/>
  <c r="M1689" i="1"/>
  <c r="Q1689" i="1" s="1"/>
  <c r="M1690" i="1"/>
  <c r="Q1690" i="1" s="1"/>
  <c r="M1691" i="1"/>
  <c r="Q1691" i="1" s="1"/>
  <c r="M1692" i="1"/>
  <c r="Q1692" i="1" s="1"/>
  <c r="M1693" i="1"/>
  <c r="Q1693" i="1" s="1"/>
  <c r="M1694" i="1"/>
  <c r="Q1694" i="1" s="1"/>
  <c r="M1695" i="1"/>
  <c r="Q1695" i="1" s="1"/>
  <c r="M1696" i="1"/>
  <c r="Q1696" i="1" s="1"/>
  <c r="M1697" i="1"/>
  <c r="Q1697" i="1" s="1"/>
  <c r="M1698" i="1"/>
  <c r="Q1698" i="1" s="1"/>
  <c r="M1699" i="1"/>
  <c r="Q1699" i="1" s="1"/>
  <c r="M1700" i="1"/>
  <c r="Q1700" i="1" s="1"/>
  <c r="M1701" i="1"/>
  <c r="Q1701" i="1" s="1"/>
  <c r="M1702" i="1"/>
  <c r="Q1702" i="1" s="1"/>
  <c r="M1703" i="1"/>
  <c r="Q1703" i="1" s="1"/>
  <c r="M1704" i="1"/>
  <c r="Q1704" i="1" s="1"/>
  <c r="M1705" i="1"/>
  <c r="Q1705" i="1" s="1"/>
  <c r="M1706" i="1"/>
  <c r="Q1706" i="1" s="1"/>
  <c r="M1707" i="1"/>
  <c r="Q1707" i="1" s="1"/>
  <c r="M1708" i="1"/>
  <c r="Q1708" i="1" s="1"/>
  <c r="M1709" i="1"/>
  <c r="Q1709" i="1" s="1"/>
  <c r="M1710" i="1"/>
  <c r="Q1710" i="1" s="1"/>
  <c r="M1711" i="1"/>
  <c r="Q1711" i="1" s="1"/>
  <c r="M1712" i="1"/>
  <c r="Q1712" i="1" s="1"/>
  <c r="M1713" i="1"/>
  <c r="Q1713" i="1" s="1"/>
  <c r="M1714" i="1"/>
  <c r="Q1714" i="1" s="1"/>
  <c r="M1715" i="1"/>
  <c r="Q1715" i="1" s="1"/>
  <c r="M1716" i="1"/>
  <c r="Q1716" i="1" s="1"/>
  <c r="M1717" i="1"/>
  <c r="Q1717" i="1" s="1"/>
  <c r="M1718" i="1"/>
  <c r="Q1718" i="1" s="1"/>
  <c r="M1719" i="1"/>
  <c r="Q1719" i="1" s="1"/>
  <c r="M1720" i="1"/>
  <c r="Q1720" i="1" s="1"/>
  <c r="M1721" i="1"/>
  <c r="Q1721" i="1" s="1"/>
  <c r="M1722" i="1"/>
  <c r="Q1722" i="1" s="1"/>
  <c r="M1723" i="1"/>
  <c r="Q1723" i="1" s="1"/>
  <c r="M1724" i="1"/>
  <c r="Q1724" i="1" s="1"/>
  <c r="M1725" i="1"/>
  <c r="Q1725" i="1" s="1"/>
  <c r="M1726" i="1"/>
  <c r="Q1726" i="1" s="1"/>
  <c r="M1727" i="1"/>
  <c r="Q1727" i="1" s="1"/>
  <c r="M1728" i="1"/>
  <c r="Q1728" i="1" s="1"/>
  <c r="M1729" i="1"/>
  <c r="Q1729" i="1" s="1"/>
  <c r="M1730" i="1"/>
  <c r="Q1730" i="1" s="1"/>
  <c r="M1731" i="1"/>
  <c r="Q1731" i="1" s="1"/>
  <c r="M1732" i="1"/>
  <c r="Q1732" i="1" s="1"/>
  <c r="M1733" i="1"/>
  <c r="Q1733" i="1" s="1"/>
  <c r="M1734" i="1"/>
  <c r="Q1734" i="1" s="1"/>
  <c r="M1735" i="1"/>
  <c r="Q1735" i="1" s="1"/>
  <c r="M1736" i="1"/>
  <c r="Q1736" i="1" s="1"/>
  <c r="M1737" i="1"/>
  <c r="Q1737" i="1" s="1"/>
  <c r="M1738" i="1"/>
  <c r="Q1738" i="1" s="1"/>
  <c r="M1739" i="1"/>
  <c r="Q1739" i="1" s="1"/>
  <c r="M1740" i="1"/>
  <c r="Q1740" i="1" s="1"/>
  <c r="M1741" i="1"/>
  <c r="Q1741" i="1" s="1"/>
  <c r="M1742" i="1"/>
  <c r="Q1742" i="1" s="1"/>
  <c r="M1743" i="1"/>
  <c r="Q1743" i="1" s="1"/>
  <c r="M1744" i="1"/>
  <c r="Q1744" i="1" s="1"/>
  <c r="M1745" i="1"/>
  <c r="Q1745" i="1" s="1"/>
  <c r="M1746" i="1"/>
  <c r="Q1746" i="1" s="1"/>
  <c r="M1747" i="1"/>
  <c r="Q1747" i="1" s="1"/>
  <c r="M1748" i="1"/>
  <c r="Q1748" i="1" s="1"/>
  <c r="M1749" i="1"/>
  <c r="Q1749" i="1" s="1"/>
  <c r="M1750" i="1"/>
  <c r="Q1750" i="1" s="1"/>
  <c r="M1751" i="1"/>
  <c r="Q1751" i="1" s="1"/>
  <c r="M1752" i="1"/>
  <c r="Q1752" i="1" s="1"/>
  <c r="M1753" i="1"/>
  <c r="Q1753" i="1" s="1"/>
  <c r="M1754" i="1"/>
  <c r="Q1754" i="1" s="1"/>
  <c r="M1755" i="1"/>
  <c r="Q1755" i="1" s="1"/>
  <c r="M1756" i="1"/>
  <c r="Q1756" i="1" s="1"/>
  <c r="M1757" i="1"/>
  <c r="Q1757" i="1" s="1"/>
  <c r="M1758" i="1"/>
  <c r="Q1758" i="1" s="1"/>
  <c r="M1759" i="1"/>
  <c r="Q1759" i="1" s="1"/>
  <c r="M1760" i="1"/>
  <c r="Q1760" i="1" s="1"/>
  <c r="M1761" i="1"/>
  <c r="Q1761" i="1" s="1"/>
  <c r="M1762" i="1"/>
  <c r="Q1762" i="1" s="1"/>
  <c r="M1763" i="1"/>
  <c r="Q1763" i="1" s="1"/>
  <c r="M1764" i="1"/>
  <c r="Q1764" i="1" s="1"/>
  <c r="M1765" i="1"/>
  <c r="Q1765" i="1" s="1"/>
  <c r="M1766" i="1"/>
  <c r="Q1766" i="1" s="1"/>
  <c r="M1767" i="1"/>
  <c r="Q1767" i="1" s="1"/>
  <c r="M1768" i="1"/>
  <c r="Q1768" i="1" s="1"/>
  <c r="M1769" i="1"/>
  <c r="Q1769" i="1" s="1"/>
  <c r="M1770" i="1"/>
  <c r="Q1770" i="1" s="1"/>
  <c r="M1771" i="1"/>
  <c r="Q1771" i="1" s="1"/>
  <c r="M1772" i="1"/>
  <c r="Q1772" i="1" s="1"/>
  <c r="M1773" i="1"/>
  <c r="Q1773" i="1" s="1"/>
  <c r="M1774" i="1"/>
  <c r="Q1774" i="1" s="1"/>
  <c r="M1775" i="1"/>
  <c r="Q1775" i="1" s="1"/>
  <c r="M1776" i="1"/>
  <c r="Q1776" i="1" s="1"/>
  <c r="M1777" i="1"/>
  <c r="Q1777" i="1" s="1"/>
  <c r="M1778" i="1"/>
  <c r="Q1778" i="1" s="1"/>
  <c r="M1779" i="1"/>
  <c r="Q1779" i="1" s="1"/>
  <c r="M1780" i="1"/>
  <c r="Q1780" i="1" s="1"/>
  <c r="M1781" i="1"/>
  <c r="Q1781" i="1" s="1"/>
  <c r="M1782" i="1"/>
  <c r="Q1782" i="1" s="1"/>
  <c r="M1783" i="1"/>
  <c r="Q1783" i="1" s="1"/>
  <c r="M1784" i="1"/>
  <c r="Q1784" i="1" s="1"/>
  <c r="M1785" i="1"/>
  <c r="Q1785" i="1" s="1"/>
  <c r="M1786" i="1"/>
  <c r="Q1786" i="1" s="1"/>
  <c r="M1787" i="1"/>
  <c r="Q1787" i="1" s="1"/>
  <c r="M1788" i="1"/>
  <c r="Q1788" i="1" s="1"/>
  <c r="M1789" i="1"/>
  <c r="Q1789" i="1" s="1"/>
  <c r="M1790" i="1"/>
  <c r="Q1790" i="1" s="1"/>
  <c r="M1791" i="1"/>
  <c r="Q1791" i="1" s="1"/>
  <c r="M1792" i="1"/>
  <c r="Q1792" i="1" s="1"/>
  <c r="M1793" i="1"/>
  <c r="Q1793" i="1" s="1"/>
  <c r="M1794" i="1"/>
  <c r="Q1794" i="1" s="1"/>
  <c r="M1795" i="1"/>
  <c r="Q1795" i="1" s="1"/>
  <c r="M1796" i="1"/>
  <c r="Q1796" i="1" s="1"/>
  <c r="M1797" i="1"/>
  <c r="Q1797" i="1" s="1"/>
  <c r="M1798" i="1"/>
  <c r="Q1798" i="1" s="1"/>
  <c r="M1799" i="1"/>
  <c r="Q1799" i="1" s="1"/>
  <c r="M1800" i="1"/>
  <c r="Q1800" i="1" s="1"/>
  <c r="M1801" i="1"/>
  <c r="Q1801" i="1" s="1"/>
  <c r="M1802" i="1"/>
  <c r="Q1802" i="1" s="1"/>
  <c r="M1803" i="1"/>
  <c r="Q1803" i="1" s="1"/>
  <c r="M1804" i="1"/>
  <c r="Q1804" i="1" s="1"/>
  <c r="M1805" i="1"/>
  <c r="Q1805" i="1" s="1"/>
  <c r="M1806" i="1"/>
  <c r="Q1806" i="1" s="1"/>
  <c r="M1807" i="1"/>
  <c r="Q1807" i="1" s="1"/>
  <c r="M1808" i="1"/>
  <c r="Q1808" i="1" s="1"/>
  <c r="M1809" i="1"/>
  <c r="Q1809" i="1" s="1"/>
  <c r="M1810" i="1"/>
  <c r="Q1810" i="1" s="1"/>
  <c r="M1811" i="1"/>
  <c r="Q1811" i="1" s="1"/>
  <c r="M1812" i="1"/>
  <c r="Q1812" i="1" s="1"/>
  <c r="M1813" i="1"/>
  <c r="Q1813" i="1" s="1"/>
  <c r="M1814" i="1"/>
  <c r="Q1814" i="1" s="1"/>
  <c r="M1815" i="1"/>
  <c r="Q1815" i="1" s="1"/>
  <c r="M1816" i="1"/>
  <c r="Q1816" i="1" s="1"/>
  <c r="M1817" i="1"/>
  <c r="Q1817" i="1" s="1"/>
  <c r="M1818" i="1"/>
  <c r="Q1818" i="1" s="1"/>
  <c r="M1819" i="1"/>
  <c r="Q1819" i="1" s="1"/>
  <c r="M1820" i="1"/>
  <c r="Q1820" i="1" s="1"/>
  <c r="M1821" i="1"/>
  <c r="Q1821" i="1" s="1"/>
  <c r="M1822" i="1"/>
  <c r="Q1822" i="1" s="1"/>
  <c r="M1823" i="1"/>
  <c r="Q1823" i="1" s="1"/>
  <c r="M1824" i="1"/>
  <c r="Q1824" i="1" s="1"/>
  <c r="M1825" i="1"/>
  <c r="Q1825" i="1" s="1"/>
  <c r="M1826" i="1"/>
  <c r="Q1826" i="1" s="1"/>
  <c r="M1827" i="1"/>
  <c r="Q1827" i="1" s="1"/>
  <c r="M1828" i="1"/>
  <c r="Q1828" i="1" s="1"/>
  <c r="M1829" i="1"/>
  <c r="Q1829" i="1" s="1"/>
  <c r="M1830" i="1"/>
  <c r="Q1830" i="1" s="1"/>
  <c r="M1831" i="1"/>
  <c r="Q1831" i="1" s="1"/>
  <c r="M1832" i="1"/>
  <c r="Q1832" i="1" s="1"/>
  <c r="M1833" i="1"/>
  <c r="Q1833" i="1" s="1"/>
  <c r="M1834" i="1"/>
  <c r="Q1834" i="1" s="1"/>
  <c r="M1835" i="1"/>
  <c r="Q1835" i="1" s="1"/>
  <c r="M1836" i="1"/>
  <c r="Q1836" i="1" s="1"/>
  <c r="M1837" i="1"/>
  <c r="Q1837" i="1" s="1"/>
  <c r="M1838" i="1"/>
  <c r="Q1838" i="1" s="1"/>
  <c r="M1839" i="1"/>
  <c r="Q1839" i="1" s="1"/>
  <c r="M1840" i="1"/>
  <c r="Q1840" i="1" s="1"/>
  <c r="M1841" i="1"/>
  <c r="Q1841" i="1" s="1"/>
  <c r="M1842" i="1"/>
  <c r="Q1842" i="1" s="1"/>
  <c r="M1843" i="1"/>
  <c r="Q1843" i="1" s="1"/>
  <c r="M1844" i="1"/>
  <c r="Q1844" i="1" s="1"/>
  <c r="M1845" i="1"/>
  <c r="Q1845" i="1" s="1"/>
  <c r="M1846" i="1"/>
  <c r="Q1846" i="1" s="1"/>
  <c r="M1847" i="1"/>
  <c r="Q1847" i="1" s="1"/>
  <c r="M1848" i="1"/>
  <c r="Q1848" i="1" s="1"/>
  <c r="M1849" i="1"/>
  <c r="Q1849" i="1" s="1"/>
  <c r="M1850" i="1"/>
  <c r="Q1850" i="1" s="1"/>
  <c r="M1851" i="1"/>
  <c r="Q1851" i="1" s="1"/>
  <c r="M1852" i="1"/>
  <c r="Q1852" i="1" s="1"/>
  <c r="M1853" i="1"/>
  <c r="Q1853" i="1" s="1"/>
  <c r="M1854" i="1"/>
  <c r="Q1854" i="1" s="1"/>
  <c r="M1855" i="1"/>
  <c r="Q1855" i="1" s="1"/>
  <c r="M1856" i="1"/>
  <c r="Q1856" i="1" s="1"/>
  <c r="M1857" i="1"/>
  <c r="Q1857" i="1" s="1"/>
  <c r="M1858" i="1"/>
  <c r="Q1858" i="1" s="1"/>
  <c r="M1859" i="1"/>
  <c r="Q1859" i="1" s="1"/>
  <c r="M1860" i="1"/>
  <c r="Q1860" i="1" s="1"/>
  <c r="M1861" i="1"/>
  <c r="Q1861" i="1" s="1"/>
  <c r="M1862" i="1"/>
  <c r="Q1862" i="1" s="1"/>
  <c r="M1863" i="1"/>
  <c r="Q1863" i="1" s="1"/>
  <c r="M1864" i="1"/>
  <c r="Q1864" i="1" s="1"/>
  <c r="M1865" i="1"/>
  <c r="Q1865" i="1" s="1"/>
  <c r="M1866" i="1"/>
  <c r="Q1866" i="1" s="1"/>
  <c r="M1867" i="1"/>
  <c r="Q1867" i="1" s="1"/>
  <c r="M1868" i="1"/>
  <c r="Q1868" i="1" s="1"/>
  <c r="M1869" i="1"/>
  <c r="Q1869" i="1" s="1"/>
  <c r="M1870" i="1"/>
  <c r="Q1870" i="1" s="1"/>
  <c r="M1871" i="1"/>
  <c r="Q1871" i="1" s="1"/>
  <c r="M1872" i="1"/>
  <c r="Q1872" i="1" s="1"/>
  <c r="M1873" i="1"/>
  <c r="Q1873" i="1" s="1"/>
  <c r="M1874" i="1"/>
  <c r="Q1874" i="1" s="1"/>
  <c r="M1875" i="1"/>
  <c r="Q1875" i="1" s="1"/>
  <c r="M1876" i="1"/>
  <c r="Q1876" i="1" s="1"/>
  <c r="M1877" i="1"/>
  <c r="Q1877" i="1" s="1"/>
  <c r="M1878" i="1"/>
  <c r="Q1878" i="1" s="1"/>
  <c r="M1879" i="1"/>
  <c r="Q1879" i="1" s="1"/>
  <c r="M1880" i="1"/>
  <c r="Q1880" i="1" s="1"/>
  <c r="M1881" i="1"/>
  <c r="Q1881" i="1" s="1"/>
  <c r="M1882" i="1"/>
  <c r="Q1882" i="1" s="1"/>
  <c r="M1883" i="1"/>
  <c r="Q1883" i="1" s="1"/>
  <c r="M1884" i="1"/>
  <c r="Q1884" i="1" s="1"/>
  <c r="M1885" i="1"/>
  <c r="Q1885" i="1" s="1"/>
  <c r="M1886" i="1"/>
  <c r="Q1886" i="1" s="1"/>
  <c r="M1887" i="1"/>
  <c r="Q1887" i="1" s="1"/>
  <c r="M1888" i="1"/>
  <c r="Q1888" i="1" s="1"/>
  <c r="M1889" i="1"/>
  <c r="Q1889" i="1" s="1"/>
  <c r="M1890" i="1"/>
  <c r="Q1890" i="1" s="1"/>
  <c r="M1891" i="1"/>
  <c r="Q1891" i="1" s="1"/>
  <c r="M1892" i="1"/>
  <c r="Q1892" i="1" s="1"/>
  <c r="M1893" i="1"/>
  <c r="Q1893" i="1" s="1"/>
  <c r="M1894" i="1"/>
  <c r="Q1894" i="1" s="1"/>
  <c r="M1895" i="1"/>
  <c r="Q1895" i="1" s="1"/>
  <c r="M1896" i="1"/>
  <c r="Q1896" i="1" s="1"/>
  <c r="M1897" i="1"/>
  <c r="Q1897" i="1" s="1"/>
  <c r="M1898" i="1"/>
  <c r="Q1898" i="1" s="1"/>
  <c r="M1899" i="1"/>
  <c r="Q1899" i="1" s="1"/>
  <c r="M1900" i="1"/>
  <c r="Q1900" i="1" s="1"/>
  <c r="M1901" i="1"/>
  <c r="Q1901" i="1" s="1"/>
  <c r="M1902" i="1"/>
  <c r="Q1902" i="1" s="1"/>
  <c r="M1903" i="1"/>
  <c r="Q1903" i="1" s="1"/>
  <c r="M1904" i="1"/>
  <c r="Q1904" i="1" s="1"/>
  <c r="M1905" i="1"/>
  <c r="Q1905" i="1" s="1"/>
  <c r="M1906" i="1"/>
  <c r="Q1906" i="1" s="1"/>
  <c r="M1907" i="1"/>
  <c r="Q1907" i="1" s="1"/>
  <c r="M1908" i="1"/>
  <c r="Q1908" i="1" s="1"/>
  <c r="M1909" i="1"/>
  <c r="Q1909" i="1" s="1"/>
  <c r="M1910" i="1"/>
  <c r="Q1910" i="1" s="1"/>
  <c r="M1911" i="1"/>
  <c r="Q1911" i="1" s="1"/>
  <c r="M1912" i="1"/>
  <c r="Q1912" i="1" s="1"/>
  <c r="M1913" i="1"/>
  <c r="Q1913" i="1" s="1"/>
  <c r="M1914" i="1"/>
  <c r="Q1914" i="1" s="1"/>
  <c r="M1915" i="1"/>
  <c r="Q1915" i="1" s="1"/>
  <c r="M1916" i="1"/>
  <c r="Q1916" i="1" s="1"/>
  <c r="M1917" i="1"/>
  <c r="Q1917" i="1" s="1"/>
  <c r="M1918" i="1"/>
  <c r="Q1918" i="1" s="1"/>
  <c r="M1919" i="1"/>
  <c r="Q1919" i="1" s="1"/>
  <c r="M1920" i="1"/>
  <c r="Q1920" i="1" s="1"/>
  <c r="M1921" i="1"/>
  <c r="Q1921" i="1" s="1"/>
  <c r="M1922" i="1"/>
  <c r="Q1922" i="1" s="1"/>
  <c r="M1923" i="1"/>
  <c r="Q1923" i="1" s="1"/>
  <c r="M1924" i="1"/>
  <c r="Q1924" i="1" s="1"/>
  <c r="M1925" i="1"/>
  <c r="Q1925" i="1" s="1"/>
  <c r="M1926" i="1"/>
  <c r="Q1926" i="1" s="1"/>
  <c r="M1927" i="1"/>
  <c r="Q1927" i="1" s="1"/>
  <c r="M1928" i="1"/>
  <c r="Q1928" i="1" s="1"/>
  <c r="M1929" i="1"/>
  <c r="Q1929" i="1" s="1"/>
  <c r="M1930" i="1"/>
  <c r="Q1930" i="1" s="1"/>
  <c r="M1931" i="1"/>
  <c r="Q1931" i="1" s="1"/>
  <c r="M1932" i="1"/>
  <c r="Q1932" i="1" s="1"/>
  <c r="M1933" i="1"/>
  <c r="Q1933" i="1" s="1"/>
  <c r="M1934" i="1"/>
  <c r="Q1934" i="1" s="1"/>
  <c r="M1935" i="1"/>
  <c r="Q1935" i="1" s="1"/>
  <c r="M1936" i="1"/>
  <c r="Q1936" i="1" s="1"/>
  <c r="M1937" i="1"/>
  <c r="Q1937" i="1" s="1"/>
  <c r="M1938" i="1"/>
  <c r="Q1938" i="1" s="1"/>
  <c r="M1939" i="1"/>
  <c r="Q1939" i="1" s="1"/>
  <c r="M1940" i="1"/>
  <c r="Q1940" i="1" s="1"/>
  <c r="M1941" i="1"/>
  <c r="Q1941" i="1" s="1"/>
  <c r="M1942" i="1"/>
  <c r="Q1942" i="1" s="1"/>
  <c r="M1943" i="1"/>
  <c r="Q1943" i="1" s="1"/>
  <c r="M1944" i="1"/>
  <c r="Q1944" i="1" s="1"/>
  <c r="M1945" i="1"/>
  <c r="Q1945" i="1" s="1"/>
  <c r="M1946" i="1"/>
  <c r="Q1946" i="1" s="1"/>
  <c r="M1947" i="1"/>
  <c r="Q1947" i="1" s="1"/>
  <c r="M1948" i="1"/>
  <c r="Q1948" i="1" s="1"/>
  <c r="M1949" i="1"/>
  <c r="Q1949" i="1" s="1"/>
  <c r="M1950" i="1"/>
  <c r="Q1950" i="1" s="1"/>
  <c r="M1951" i="1"/>
  <c r="Q1951" i="1" s="1"/>
  <c r="M1952" i="1"/>
  <c r="Q1952" i="1" s="1"/>
  <c r="M1953" i="1"/>
  <c r="Q1953" i="1" s="1"/>
  <c r="M1954" i="1"/>
  <c r="Q1954" i="1" s="1"/>
  <c r="M1955" i="1"/>
  <c r="Q1955" i="1" s="1"/>
  <c r="M1956" i="1"/>
  <c r="Q1956" i="1" s="1"/>
  <c r="M1957" i="1"/>
  <c r="Q1957" i="1" s="1"/>
  <c r="M1958" i="1"/>
  <c r="Q1958" i="1" s="1"/>
  <c r="M1959" i="1"/>
  <c r="Q1959" i="1" s="1"/>
  <c r="M1960" i="1"/>
  <c r="Q1960" i="1" s="1"/>
  <c r="M1961" i="1"/>
  <c r="Q1961" i="1" s="1"/>
  <c r="M1962" i="1"/>
  <c r="Q1962" i="1" s="1"/>
  <c r="M1963" i="1"/>
  <c r="Q1963" i="1" s="1"/>
  <c r="M1964" i="1"/>
  <c r="Q1964" i="1" s="1"/>
  <c r="M1965" i="1"/>
  <c r="Q1965" i="1" s="1"/>
  <c r="M1966" i="1"/>
  <c r="Q1966" i="1" s="1"/>
  <c r="M1967" i="1"/>
  <c r="Q1967" i="1" s="1"/>
  <c r="M1968" i="1"/>
  <c r="Q1968" i="1" s="1"/>
  <c r="M1969" i="1"/>
  <c r="Q1969" i="1" s="1"/>
  <c r="M1970" i="1"/>
  <c r="Q1970" i="1" s="1"/>
  <c r="M1971" i="1"/>
  <c r="Q1971" i="1" s="1"/>
  <c r="M1972" i="1"/>
  <c r="Q1972" i="1" s="1"/>
  <c r="M1973" i="1"/>
  <c r="Q1973" i="1" s="1"/>
  <c r="M1974" i="1"/>
  <c r="Q1974" i="1" s="1"/>
  <c r="M1975" i="1"/>
  <c r="Q1975" i="1" s="1"/>
  <c r="M1976" i="1"/>
  <c r="Q1976" i="1" s="1"/>
  <c r="M1977" i="1"/>
  <c r="Q1977" i="1" s="1"/>
  <c r="M1978" i="1"/>
  <c r="Q1978" i="1" s="1"/>
  <c r="M1979" i="1"/>
  <c r="Q1979" i="1" s="1"/>
  <c r="M1980" i="1"/>
  <c r="Q1980" i="1" s="1"/>
  <c r="M1981" i="1"/>
  <c r="Q1981" i="1" s="1"/>
  <c r="M1982" i="1"/>
  <c r="Q1982" i="1" s="1"/>
  <c r="M1983" i="1"/>
  <c r="Q1983" i="1" s="1"/>
  <c r="M1984" i="1"/>
  <c r="Q1984" i="1" s="1"/>
  <c r="M1985" i="1"/>
  <c r="Q1985" i="1" s="1"/>
  <c r="M1986" i="1"/>
  <c r="Q1986" i="1" s="1"/>
  <c r="M1987" i="1"/>
  <c r="Q1987" i="1" s="1"/>
  <c r="M1988" i="1"/>
  <c r="Q1988" i="1" s="1"/>
  <c r="M1989" i="1"/>
  <c r="Q1989" i="1" s="1"/>
  <c r="M1990" i="1"/>
  <c r="Q1990" i="1" s="1"/>
  <c r="M1991" i="1"/>
  <c r="Q1991" i="1" s="1"/>
  <c r="M1992" i="1"/>
  <c r="Q1992" i="1" s="1"/>
  <c r="M1993" i="1"/>
  <c r="Q1993" i="1" s="1"/>
  <c r="M1994" i="1"/>
  <c r="Q1994" i="1" s="1"/>
  <c r="M1995" i="1"/>
  <c r="Q1995" i="1" s="1"/>
  <c r="M1996" i="1"/>
  <c r="Q1996" i="1" s="1"/>
  <c r="M1997" i="1"/>
  <c r="Q1997" i="1" s="1"/>
  <c r="M1998" i="1"/>
  <c r="Q1998" i="1" s="1"/>
  <c r="M1999" i="1"/>
  <c r="Q1999" i="1" s="1"/>
  <c r="M2000" i="1"/>
  <c r="Q2000" i="1" s="1"/>
  <c r="M2001" i="1"/>
  <c r="Q2001" i="1" s="1"/>
  <c r="AF4" i="1"/>
  <c r="AF5" i="1"/>
  <c r="AF6" i="1"/>
  <c r="AF7" i="1"/>
  <c r="AF8" i="1"/>
  <c r="AE4" i="1"/>
  <c r="AE5" i="1"/>
  <c r="AE6" i="1"/>
  <c r="AE7" i="1"/>
  <c r="AE8" i="1"/>
  <c r="M37" i="3" l="1"/>
  <c r="P33" i="4" s="1"/>
  <c r="P26" i="4"/>
  <c r="U19" i="1"/>
  <c r="U25" i="1"/>
  <c r="U27" i="1" s="1"/>
  <c r="U26" i="1"/>
  <c r="U22" i="1"/>
  <c r="V12" i="1"/>
  <c r="V13" i="1"/>
  <c r="V11" i="1"/>
  <c r="V10" i="1"/>
  <c r="O1891" i="1"/>
  <c r="O1827" i="1"/>
  <c r="O1763" i="1"/>
  <c r="O1699" i="1"/>
  <c r="O1635" i="1"/>
  <c r="O1571" i="1"/>
  <c r="O1507" i="1"/>
  <c r="O1443" i="1"/>
  <c r="O1379" i="1"/>
  <c r="O1315" i="1"/>
  <c r="O1251" i="1"/>
  <c r="O1131" i="1"/>
  <c r="O458" i="1"/>
  <c r="P1987" i="1"/>
  <c r="P1880" i="1"/>
  <c r="P1539" i="1"/>
  <c r="P1475" i="1"/>
  <c r="P1411" i="1"/>
  <c r="P1295" i="1"/>
  <c r="O1875" i="1"/>
  <c r="O1811" i="1"/>
  <c r="O1747" i="1"/>
  <c r="O1683" i="1"/>
  <c r="O1619" i="1"/>
  <c r="O1555" i="1"/>
  <c r="O1491" i="1"/>
  <c r="O1427" i="1"/>
  <c r="O1363" i="1"/>
  <c r="O1299" i="1"/>
  <c r="O1235" i="1"/>
  <c r="O1107" i="1"/>
  <c r="O363" i="1"/>
  <c r="P1971" i="1"/>
  <c r="P1639" i="1"/>
  <c r="P1523" i="1"/>
  <c r="P1459" i="1"/>
  <c r="P1395" i="1"/>
  <c r="P1231" i="1"/>
  <c r="O1859" i="1"/>
  <c r="O1795" i="1"/>
  <c r="O1731" i="1"/>
  <c r="O1667" i="1"/>
  <c r="O1603" i="1"/>
  <c r="O1347" i="1"/>
  <c r="O1283" i="1"/>
  <c r="O1195" i="1"/>
  <c r="O791" i="1"/>
  <c r="O129" i="1"/>
  <c r="P1944" i="1"/>
  <c r="P1607" i="1"/>
  <c r="P1167" i="1"/>
  <c r="O1907" i="1"/>
  <c r="O1843" i="1"/>
  <c r="O1779" i="1"/>
  <c r="O1715" i="1"/>
  <c r="O1651" i="1"/>
  <c r="O1587" i="1"/>
  <c r="O1331" i="1"/>
  <c r="O1267" i="1"/>
  <c r="O1171" i="1"/>
  <c r="O727" i="1"/>
  <c r="P1992" i="1"/>
  <c r="P1912" i="1"/>
  <c r="P1575" i="1"/>
  <c r="P1359" i="1"/>
  <c r="P1103" i="1"/>
  <c r="O2001" i="1"/>
  <c r="P2001" i="1"/>
  <c r="O1989" i="1"/>
  <c r="P1989" i="1"/>
  <c r="O1981" i="1"/>
  <c r="P1981" i="1"/>
  <c r="O1973" i="1"/>
  <c r="P1973" i="1"/>
  <c r="O1965" i="1"/>
  <c r="P1965" i="1"/>
  <c r="O1957" i="1"/>
  <c r="P1957" i="1"/>
  <c r="P1949" i="1"/>
  <c r="O1949" i="1"/>
  <c r="O1941" i="1"/>
  <c r="P1941" i="1"/>
  <c r="P1933" i="1"/>
  <c r="O1933" i="1"/>
  <c r="O1925" i="1"/>
  <c r="P1925" i="1"/>
  <c r="P1917" i="1"/>
  <c r="O1917" i="1"/>
  <c r="O1909" i="1"/>
  <c r="P1909" i="1"/>
  <c r="O1901" i="1"/>
  <c r="P1901" i="1"/>
  <c r="O1893" i="1"/>
  <c r="P1893" i="1"/>
  <c r="O1885" i="1"/>
  <c r="P1885" i="1"/>
  <c r="O1877" i="1"/>
  <c r="P1877" i="1"/>
  <c r="O1869" i="1"/>
  <c r="P1869" i="1"/>
  <c r="O1861" i="1"/>
  <c r="P1861" i="1"/>
  <c r="O1853" i="1"/>
  <c r="P1853" i="1"/>
  <c r="O1845" i="1"/>
  <c r="P1845" i="1"/>
  <c r="O1837" i="1"/>
  <c r="P1837" i="1"/>
  <c r="O1829" i="1"/>
  <c r="P1829" i="1"/>
  <c r="O1821" i="1"/>
  <c r="P1821" i="1"/>
  <c r="O1813" i="1"/>
  <c r="P1813" i="1"/>
  <c r="O1805" i="1"/>
  <c r="P1805" i="1"/>
  <c r="O1797" i="1"/>
  <c r="P1797" i="1"/>
  <c r="O1789" i="1"/>
  <c r="P1789" i="1"/>
  <c r="O1781" i="1"/>
  <c r="P1781" i="1"/>
  <c r="O1773" i="1"/>
  <c r="P1773" i="1"/>
  <c r="O1765" i="1"/>
  <c r="P1765" i="1"/>
  <c r="O1757" i="1"/>
  <c r="P1757" i="1"/>
  <c r="O1749" i="1"/>
  <c r="P1749" i="1"/>
  <c r="O1741" i="1"/>
  <c r="P1741" i="1"/>
  <c r="O1733" i="1"/>
  <c r="P1733" i="1"/>
  <c r="O1725" i="1"/>
  <c r="P1725" i="1"/>
  <c r="O1717" i="1"/>
  <c r="P1717" i="1"/>
  <c r="O1709" i="1"/>
  <c r="P1709" i="1"/>
  <c r="O1701" i="1"/>
  <c r="P1701" i="1"/>
  <c r="O1693" i="1"/>
  <c r="P1693" i="1"/>
  <c r="O1685" i="1"/>
  <c r="P1685" i="1"/>
  <c r="O1677" i="1"/>
  <c r="P1677" i="1"/>
  <c r="O1669" i="1"/>
  <c r="P1669" i="1"/>
  <c r="O1661" i="1"/>
  <c r="P1661" i="1"/>
  <c r="O1653" i="1"/>
  <c r="P1653" i="1"/>
  <c r="O1645" i="1"/>
  <c r="P1645" i="1"/>
  <c r="O1641" i="1"/>
  <c r="P1641" i="1"/>
  <c r="O1633" i="1"/>
  <c r="P1633" i="1"/>
  <c r="O1625" i="1"/>
  <c r="P1625" i="1"/>
  <c r="O1613" i="1"/>
  <c r="P1613" i="1"/>
  <c r="O1605" i="1"/>
  <c r="P1605" i="1"/>
  <c r="O1597" i="1"/>
  <c r="P1597" i="1"/>
  <c r="O1589" i="1"/>
  <c r="P1589" i="1"/>
  <c r="O1581" i="1"/>
  <c r="P1581" i="1"/>
  <c r="O1573" i="1"/>
  <c r="P1573" i="1"/>
  <c r="O1565" i="1"/>
  <c r="P1565" i="1"/>
  <c r="O1561" i="1"/>
  <c r="P1561" i="1"/>
  <c r="O1553" i="1"/>
  <c r="P1553" i="1"/>
  <c r="O1545" i="1"/>
  <c r="P1545" i="1"/>
  <c r="O1537" i="1"/>
  <c r="P1537" i="1"/>
  <c r="O1493" i="1"/>
  <c r="P1493" i="1"/>
  <c r="O1997" i="1"/>
  <c r="P1997" i="1"/>
  <c r="P1993" i="1"/>
  <c r="O1993" i="1"/>
  <c r="O1985" i="1"/>
  <c r="P1985" i="1"/>
  <c r="P1977" i="1"/>
  <c r="O1977" i="1"/>
  <c r="O1969" i="1"/>
  <c r="P1969" i="1"/>
  <c r="P1961" i="1"/>
  <c r="O1961" i="1"/>
  <c r="O1953" i="1"/>
  <c r="P1953" i="1"/>
  <c r="P1945" i="1"/>
  <c r="O1945" i="1"/>
  <c r="O1937" i="1"/>
  <c r="P1937" i="1"/>
  <c r="P1929" i="1"/>
  <c r="O1929" i="1"/>
  <c r="O1921" i="1"/>
  <c r="P1921" i="1"/>
  <c r="P1913" i="1"/>
  <c r="O1913" i="1"/>
  <c r="O1905" i="1"/>
  <c r="P1905" i="1"/>
  <c r="O1897" i="1"/>
  <c r="P1897" i="1"/>
  <c r="O1889" i="1"/>
  <c r="P1889" i="1"/>
  <c r="O1881" i="1"/>
  <c r="P1881" i="1"/>
  <c r="O1873" i="1"/>
  <c r="P1873" i="1"/>
  <c r="O1865" i="1"/>
  <c r="P1865" i="1"/>
  <c r="O1857" i="1"/>
  <c r="P1857" i="1"/>
  <c r="O1849" i="1"/>
  <c r="P1849" i="1"/>
  <c r="O1841" i="1"/>
  <c r="P1841" i="1"/>
  <c r="O1833" i="1"/>
  <c r="P1833" i="1"/>
  <c r="O1825" i="1"/>
  <c r="P1825" i="1"/>
  <c r="O1817" i="1"/>
  <c r="P1817" i="1"/>
  <c r="O1809" i="1"/>
  <c r="P1809" i="1"/>
  <c r="O1801" i="1"/>
  <c r="P1801" i="1"/>
  <c r="O1793" i="1"/>
  <c r="P1793" i="1"/>
  <c r="O1785" i="1"/>
  <c r="P1785" i="1"/>
  <c r="O1777" i="1"/>
  <c r="P1777" i="1"/>
  <c r="O1769" i="1"/>
  <c r="P1769" i="1"/>
  <c r="O1761" i="1"/>
  <c r="P1761" i="1"/>
  <c r="O1753" i="1"/>
  <c r="P1753" i="1"/>
  <c r="O1745" i="1"/>
  <c r="P1745" i="1"/>
  <c r="O1737" i="1"/>
  <c r="P1737" i="1"/>
  <c r="O1729" i="1"/>
  <c r="P1729" i="1"/>
  <c r="O1721" i="1"/>
  <c r="P1721" i="1"/>
  <c r="O1713" i="1"/>
  <c r="P1713" i="1"/>
  <c r="O1705" i="1"/>
  <c r="P1705" i="1"/>
  <c r="O1697" i="1"/>
  <c r="P1697" i="1"/>
  <c r="O1689" i="1"/>
  <c r="P1689" i="1"/>
  <c r="O1681" i="1"/>
  <c r="P1681" i="1"/>
  <c r="O1673" i="1"/>
  <c r="P1673" i="1"/>
  <c r="O1665" i="1"/>
  <c r="P1665" i="1"/>
  <c r="O1657" i="1"/>
  <c r="P1657" i="1"/>
  <c r="O1649" i="1"/>
  <c r="P1649" i="1"/>
  <c r="O1637" i="1"/>
  <c r="P1637" i="1"/>
  <c r="O1629" i="1"/>
  <c r="P1629" i="1"/>
  <c r="O1621" i="1"/>
  <c r="P1621" i="1"/>
  <c r="O1617" i="1"/>
  <c r="P1617" i="1"/>
  <c r="O1609" i="1"/>
  <c r="P1609" i="1"/>
  <c r="O1601" i="1"/>
  <c r="P1601" i="1"/>
  <c r="O1593" i="1"/>
  <c r="P1593" i="1"/>
  <c r="O1585" i="1"/>
  <c r="P1585" i="1"/>
  <c r="O1577" i="1"/>
  <c r="P1577" i="1"/>
  <c r="O1569" i="1"/>
  <c r="P1569" i="1"/>
  <c r="O1557" i="1"/>
  <c r="P1557" i="1"/>
  <c r="O1549" i="1"/>
  <c r="P1549" i="1"/>
  <c r="O1541" i="1"/>
  <c r="P1541" i="1"/>
  <c r="O1533" i="1"/>
  <c r="P1533" i="1"/>
  <c r="O1529" i="1"/>
  <c r="P1529" i="1"/>
  <c r="O1525" i="1"/>
  <c r="P1525" i="1"/>
  <c r="O1521" i="1"/>
  <c r="P1521" i="1"/>
  <c r="O1517" i="1"/>
  <c r="P1517" i="1"/>
  <c r="O1513" i="1"/>
  <c r="P1513" i="1"/>
  <c r="O1509" i="1"/>
  <c r="P1509" i="1"/>
  <c r="O1505" i="1"/>
  <c r="P1505" i="1"/>
  <c r="O1501" i="1"/>
  <c r="P1501" i="1"/>
  <c r="O1497" i="1"/>
  <c r="P1497" i="1"/>
  <c r="O1489" i="1"/>
  <c r="P1489" i="1"/>
  <c r="O1485" i="1"/>
  <c r="P1485" i="1"/>
  <c r="O1481" i="1"/>
  <c r="P1481" i="1"/>
  <c r="O1477" i="1"/>
  <c r="P1477" i="1"/>
  <c r="O1473" i="1"/>
  <c r="P1473" i="1"/>
  <c r="O1465" i="1"/>
  <c r="P1465" i="1"/>
  <c r="O1457" i="1"/>
  <c r="P1457" i="1"/>
  <c r="O1449" i="1"/>
  <c r="P1449" i="1"/>
  <c r="O1441" i="1"/>
  <c r="P1441" i="1"/>
  <c r="O1429" i="1"/>
  <c r="P1429" i="1"/>
  <c r="O1421" i="1"/>
  <c r="P1421" i="1"/>
  <c r="O1413" i="1"/>
  <c r="P1413" i="1"/>
  <c r="O1405" i="1"/>
  <c r="P1405" i="1"/>
  <c r="O1397" i="1"/>
  <c r="P1397" i="1"/>
  <c r="O1393" i="1"/>
  <c r="P1393" i="1"/>
  <c r="O1385" i="1"/>
  <c r="P1385" i="1"/>
  <c r="O1377" i="1"/>
  <c r="P1377" i="1"/>
  <c r="O1369" i="1"/>
  <c r="P1369" i="1"/>
  <c r="O1361" i="1"/>
  <c r="P1361" i="1"/>
  <c r="O1353" i="1"/>
  <c r="P1353" i="1"/>
  <c r="O1345" i="1"/>
  <c r="P1345" i="1"/>
  <c r="O1333" i="1"/>
  <c r="P1333" i="1"/>
  <c r="O1325" i="1"/>
  <c r="P1325" i="1"/>
  <c r="O1317" i="1"/>
  <c r="P1317" i="1"/>
  <c r="O1309" i="1"/>
  <c r="P1309" i="1"/>
  <c r="O1301" i="1"/>
  <c r="P1301" i="1"/>
  <c r="O1293" i="1"/>
  <c r="P1293" i="1"/>
  <c r="O1285" i="1"/>
  <c r="P1285" i="1"/>
  <c r="O1277" i="1"/>
  <c r="P1277" i="1"/>
  <c r="O1269" i="1"/>
  <c r="P1269" i="1"/>
  <c r="O1261" i="1"/>
  <c r="P1261" i="1"/>
  <c r="O1253" i="1"/>
  <c r="P1253" i="1"/>
  <c r="O1245" i="1"/>
  <c r="P1245" i="1"/>
  <c r="O1237" i="1"/>
  <c r="P1237" i="1"/>
  <c r="O1229" i="1"/>
  <c r="P1229" i="1"/>
  <c r="O1221" i="1"/>
  <c r="P1221" i="1"/>
  <c r="O1213" i="1"/>
  <c r="P1213" i="1"/>
  <c r="O1209" i="1"/>
  <c r="P1209" i="1"/>
  <c r="O1201" i="1"/>
  <c r="P1201" i="1"/>
  <c r="O1193" i="1"/>
  <c r="P1193" i="1"/>
  <c r="O1185" i="1"/>
  <c r="P1185" i="1"/>
  <c r="O1177" i="1"/>
  <c r="P1177" i="1"/>
  <c r="O1169" i="1"/>
  <c r="P1169" i="1"/>
  <c r="O1157" i="1"/>
  <c r="P1157" i="1"/>
  <c r="O1149" i="1"/>
  <c r="P1149" i="1"/>
  <c r="O1145" i="1"/>
  <c r="P1145" i="1"/>
  <c r="O1137" i="1"/>
  <c r="P1137" i="1"/>
  <c r="O1129" i="1"/>
  <c r="P1129" i="1"/>
  <c r="O1121" i="1"/>
  <c r="P1121" i="1"/>
  <c r="O1113" i="1"/>
  <c r="P1113" i="1"/>
  <c r="O1105" i="1"/>
  <c r="P1105" i="1"/>
  <c r="O1097" i="1"/>
  <c r="P1097" i="1"/>
  <c r="O1089" i="1"/>
  <c r="P1089" i="1"/>
  <c r="O1069" i="1"/>
  <c r="P1069" i="1"/>
  <c r="P1061" i="1"/>
  <c r="O1061" i="1"/>
  <c r="O1053" i="1"/>
  <c r="P1053" i="1"/>
  <c r="P1045" i="1"/>
  <c r="O1045" i="1"/>
  <c r="O1037" i="1"/>
  <c r="P1037" i="1"/>
  <c r="P1029" i="1"/>
  <c r="O1029" i="1"/>
  <c r="O1021" i="1"/>
  <c r="P1021" i="1"/>
  <c r="P1013" i="1"/>
  <c r="O1013" i="1"/>
  <c r="O1005" i="1"/>
  <c r="P1005" i="1"/>
  <c r="P997" i="1"/>
  <c r="O997" i="1"/>
  <c r="O989" i="1"/>
  <c r="P989" i="1"/>
  <c r="P981" i="1"/>
  <c r="O981" i="1"/>
  <c r="O973" i="1"/>
  <c r="P973" i="1"/>
  <c r="P965" i="1"/>
  <c r="O965" i="1"/>
  <c r="O957" i="1"/>
  <c r="P957" i="1"/>
  <c r="O953" i="1"/>
  <c r="P953" i="1"/>
  <c r="O945" i="1"/>
  <c r="P945" i="1"/>
  <c r="O937" i="1"/>
  <c r="P937" i="1"/>
  <c r="O929" i="1"/>
  <c r="P929" i="1"/>
  <c r="O921" i="1"/>
  <c r="P921" i="1"/>
  <c r="O913" i="1"/>
  <c r="P913" i="1"/>
  <c r="P901" i="1"/>
  <c r="O901" i="1"/>
  <c r="O897" i="1"/>
  <c r="P897" i="1"/>
  <c r="O889" i="1"/>
  <c r="P889" i="1"/>
  <c r="O881" i="1"/>
  <c r="P881" i="1"/>
  <c r="P869" i="1"/>
  <c r="O869" i="1"/>
  <c r="O861" i="1"/>
  <c r="P861" i="1"/>
  <c r="O857" i="1"/>
  <c r="P857" i="1"/>
  <c r="O849" i="1"/>
  <c r="P849" i="1"/>
  <c r="O841" i="1"/>
  <c r="P841" i="1"/>
  <c r="O829" i="1"/>
  <c r="P829" i="1"/>
  <c r="O821" i="1"/>
  <c r="P821" i="1"/>
  <c r="O813" i="1"/>
  <c r="P813" i="1"/>
  <c r="O805" i="1"/>
  <c r="P805" i="1"/>
  <c r="O797" i="1"/>
  <c r="P797" i="1"/>
  <c r="O789" i="1"/>
  <c r="P789" i="1"/>
  <c r="O781" i="1"/>
  <c r="P781" i="1"/>
  <c r="O773" i="1"/>
  <c r="P773" i="1"/>
  <c r="O765" i="1"/>
  <c r="P765" i="1"/>
  <c r="O757" i="1"/>
  <c r="P757" i="1"/>
  <c r="O749" i="1"/>
  <c r="P749" i="1"/>
  <c r="O741" i="1"/>
  <c r="P741" i="1"/>
  <c r="O733" i="1"/>
  <c r="P733" i="1"/>
  <c r="O725" i="1"/>
  <c r="P725" i="1"/>
  <c r="O717" i="1"/>
  <c r="P717" i="1"/>
  <c r="O709" i="1"/>
  <c r="P709" i="1"/>
  <c r="O701" i="1"/>
  <c r="P701" i="1"/>
  <c r="O693" i="1"/>
  <c r="P693" i="1"/>
  <c r="O685" i="1"/>
  <c r="P685" i="1"/>
  <c r="O677" i="1"/>
  <c r="P677" i="1"/>
  <c r="O669" i="1"/>
  <c r="P669" i="1"/>
  <c r="O661" i="1"/>
  <c r="P661" i="1"/>
  <c r="O653" i="1"/>
  <c r="P653" i="1"/>
  <c r="O645" i="1"/>
  <c r="P645" i="1"/>
  <c r="O637" i="1"/>
  <c r="P637" i="1"/>
  <c r="O629" i="1"/>
  <c r="P629" i="1"/>
  <c r="P621" i="1"/>
  <c r="O621" i="1"/>
  <c r="O613" i="1"/>
  <c r="P613" i="1"/>
  <c r="O605" i="1"/>
  <c r="P605" i="1"/>
  <c r="O601" i="1"/>
  <c r="P601" i="1"/>
  <c r="O593" i="1"/>
  <c r="P593" i="1"/>
  <c r="O585" i="1"/>
  <c r="P585" i="1"/>
  <c r="O573" i="1"/>
  <c r="P573" i="1"/>
  <c r="O1984" i="1"/>
  <c r="P1984" i="1"/>
  <c r="O1980" i="1"/>
  <c r="P1980" i="1"/>
  <c r="O1972" i="1"/>
  <c r="P1972" i="1"/>
  <c r="O1956" i="1"/>
  <c r="P1956" i="1"/>
  <c r="O1932" i="1"/>
  <c r="P1932" i="1"/>
  <c r="O1916" i="1"/>
  <c r="P1916" i="1"/>
  <c r="O1900" i="1"/>
  <c r="P1900" i="1"/>
  <c r="O1892" i="1"/>
  <c r="P1892" i="1"/>
  <c r="O1872" i="1"/>
  <c r="P1872" i="1"/>
  <c r="O1864" i="1"/>
  <c r="P1864" i="1"/>
  <c r="O1856" i="1"/>
  <c r="P1856" i="1"/>
  <c r="O1800" i="1"/>
  <c r="P1800" i="1"/>
  <c r="O244" i="1"/>
  <c r="P244" i="1"/>
  <c r="O240" i="1"/>
  <c r="P240" i="1"/>
  <c r="O236" i="1"/>
  <c r="P236" i="1"/>
  <c r="O232" i="1"/>
  <c r="P232" i="1"/>
  <c r="O228" i="1"/>
  <c r="P228" i="1"/>
  <c r="O224" i="1"/>
  <c r="P224" i="1"/>
  <c r="O220" i="1"/>
  <c r="P220" i="1"/>
  <c r="O216" i="1"/>
  <c r="P216" i="1"/>
  <c r="O212" i="1"/>
  <c r="P212" i="1"/>
  <c r="O208" i="1"/>
  <c r="P208" i="1"/>
  <c r="O204" i="1"/>
  <c r="P204" i="1"/>
  <c r="O200" i="1"/>
  <c r="P200" i="1"/>
  <c r="O196" i="1"/>
  <c r="P196" i="1"/>
  <c r="O192" i="1"/>
  <c r="P192" i="1"/>
  <c r="O188" i="1"/>
  <c r="P188" i="1"/>
  <c r="O184" i="1"/>
  <c r="P184" i="1"/>
  <c r="O180" i="1"/>
  <c r="P180" i="1"/>
  <c r="O176" i="1"/>
  <c r="P176" i="1"/>
  <c r="O172" i="1"/>
  <c r="P172" i="1"/>
  <c r="O168" i="1"/>
  <c r="P168" i="1"/>
  <c r="O164" i="1"/>
  <c r="P164" i="1"/>
  <c r="O160" i="1"/>
  <c r="P160" i="1"/>
  <c r="O156" i="1"/>
  <c r="P156" i="1"/>
  <c r="O152" i="1"/>
  <c r="P152" i="1"/>
  <c r="O148" i="1"/>
  <c r="P148" i="1"/>
  <c r="O144" i="1"/>
  <c r="P144" i="1"/>
  <c r="O140" i="1"/>
  <c r="P140" i="1"/>
  <c r="O136" i="1"/>
  <c r="P136" i="1"/>
  <c r="O132" i="1"/>
  <c r="P132" i="1"/>
  <c r="O128" i="1"/>
  <c r="P128" i="1"/>
  <c r="O124" i="1"/>
  <c r="P124" i="1"/>
  <c r="O120" i="1"/>
  <c r="P120" i="1"/>
  <c r="O116" i="1"/>
  <c r="P116" i="1"/>
  <c r="O112" i="1"/>
  <c r="P112" i="1"/>
  <c r="O108" i="1"/>
  <c r="P108" i="1"/>
  <c r="O104" i="1"/>
  <c r="P104" i="1"/>
  <c r="O100" i="1"/>
  <c r="P100" i="1"/>
  <c r="O96" i="1"/>
  <c r="P96" i="1"/>
  <c r="O92" i="1"/>
  <c r="P92" i="1"/>
  <c r="O88" i="1"/>
  <c r="P88" i="1"/>
  <c r="O84" i="1"/>
  <c r="P84" i="1"/>
  <c r="O80" i="1"/>
  <c r="P80" i="1"/>
  <c r="O76" i="1"/>
  <c r="P76" i="1"/>
  <c r="O72" i="1"/>
  <c r="P72" i="1"/>
  <c r="O68" i="1"/>
  <c r="P68" i="1"/>
  <c r="O64" i="1"/>
  <c r="P64" i="1"/>
  <c r="O60" i="1"/>
  <c r="P60" i="1"/>
  <c r="O56" i="1"/>
  <c r="P56" i="1"/>
  <c r="O52" i="1"/>
  <c r="P52" i="1"/>
  <c r="O48" i="1"/>
  <c r="P48" i="1"/>
  <c r="O44" i="1"/>
  <c r="P44" i="1"/>
  <c r="O40" i="1"/>
  <c r="P40" i="1"/>
  <c r="O36" i="1"/>
  <c r="P36" i="1"/>
  <c r="O32" i="1"/>
  <c r="P32" i="1"/>
  <c r="O28" i="1"/>
  <c r="P28" i="1"/>
  <c r="O24" i="1"/>
  <c r="P24" i="1"/>
  <c r="O20" i="1"/>
  <c r="P20" i="1"/>
  <c r="O16" i="1"/>
  <c r="P16" i="1"/>
  <c r="O12" i="1"/>
  <c r="P12" i="1"/>
  <c r="O8" i="1"/>
  <c r="P8" i="1"/>
  <c r="O4" i="1"/>
  <c r="P4" i="1"/>
  <c r="O1998" i="1"/>
  <c r="O1077" i="1"/>
  <c r="O902" i="1"/>
  <c r="O662" i="1"/>
  <c r="P1936" i="1"/>
  <c r="P1904" i="1"/>
  <c r="O1986" i="1"/>
  <c r="O1934" i="1"/>
  <c r="O1154" i="1"/>
  <c r="O1030" i="1"/>
  <c r="O854" i="1"/>
  <c r="O598" i="1"/>
  <c r="P1960" i="1"/>
  <c r="P1928" i="1"/>
  <c r="P1896" i="1"/>
  <c r="O1469" i="1"/>
  <c r="P1469" i="1"/>
  <c r="O1461" i="1"/>
  <c r="P1461" i="1"/>
  <c r="O1453" i="1"/>
  <c r="P1453" i="1"/>
  <c r="O1445" i="1"/>
  <c r="P1445" i="1"/>
  <c r="O1437" i="1"/>
  <c r="P1437" i="1"/>
  <c r="O1433" i="1"/>
  <c r="P1433" i="1"/>
  <c r="O1425" i="1"/>
  <c r="P1425" i="1"/>
  <c r="O1417" i="1"/>
  <c r="P1417" i="1"/>
  <c r="O1409" i="1"/>
  <c r="P1409" i="1"/>
  <c r="O1401" i="1"/>
  <c r="P1401" i="1"/>
  <c r="O1389" i="1"/>
  <c r="P1389" i="1"/>
  <c r="O1381" i="1"/>
  <c r="P1381" i="1"/>
  <c r="O1373" i="1"/>
  <c r="P1373" i="1"/>
  <c r="O1365" i="1"/>
  <c r="P1365" i="1"/>
  <c r="O1357" i="1"/>
  <c r="P1357" i="1"/>
  <c r="O1349" i="1"/>
  <c r="P1349" i="1"/>
  <c r="O1341" i="1"/>
  <c r="P1341" i="1"/>
  <c r="O1337" i="1"/>
  <c r="P1337" i="1"/>
  <c r="O1329" i="1"/>
  <c r="P1329" i="1"/>
  <c r="O1321" i="1"/>
  <c r="P1321" i="1"/>
  <c r="O1313" i="1"/>
  <c r="P1313" i="1"/>
  <c r="O1305" i="1"/>
  <c r="P1305" i="1"/>
  <c r="O1297" i="1"/>
  <c r="P1297" i="1"/>
  <c r="O1289" i="1"/>
  <c r="P1289" i="1"/>
  <c r="O1281" i="1"/>
  <c r="P1281" i="1"/>
  <c r="O1273" i="1"/>
  <c r="P1273" i="1"/>
  <c r="O1265" i="1"/>
  <c r="P1265" i="1"/>
  <c r="O1257" i="1"/>
  <c r="P1257" i="1"/>
  <c r="O1249" i="1"/>
  <c r="P1249" i="1"/>
  <c r="O1241" i="1"/>
  <c r="P1241" i="1"/>
  <c r="O1233" i="1"/>
  <c r="P1233" i="1"/>
  <c r="O1225" i="1"/>
  <c r="P1225" i="1"/>
  <c r="O1217" i="1"/>
  <c r="P1217" i="1"/>
  <c r="O1205" i="1"/>
  <c r="P1205" i="1"/>
  <c r="O1197" i="1"/>
  <c r="P1197" i="1"/>
  <c r="O1189" i="1"/>
  <c r="P1189" i="1"/>
  <c r="O1181" i="1"/>
  <c r="P1181" i="1"/>
  <c r="O1173" i="1"/>
  <c r="P1173" i="1"/>
  <c r="O1165" i="1"/>
  <c r="P1165" i="1"/>
  <c r="O1161" i="1"/>
  <c r="P1161" i="1"/>
  <c r="O1153" i="1"/>
  <c r="P1153" i="1"/>
  <c r="O1141" i="1"/>
  <c r="P1141" i="1"/>
  <c r="O1133" i="1"/>
  <c r="P1133" i="1"/>
  <c r="O1125" i="1"/>
  <c r="P1125" i="1"/>
  <c r="O1117" i="1"/>
  <c r="P1117" i="1"/>
  <c r="O1109" i="1"/>
  <c r="P1109" i="1"/>
  <c r="O1101" i="1"/>
  <c r="P1101" i="1"/>
  <c r="P1093" i="1"/>
  <c r="O1093" i="1"/>
  <c r="O1085" i="1"/>
  <c r="P1085" i="1"/>
  <c r="O1081" i="1"/>
  <c r="P1081" i="1"/>
  <c r="O1073" i="1"/>
  <c r="P1073" i="1"/>
  <c r="O1065" i="1"/>
  <c r="P1065" i="1"/>
  <c r="O1057" i="1"/>
  <c r="P1057" i="1"/>
  <c r="O1049" i="1"/>
  <c r="P1049" i="1"/>
  <c r="O1041" i="1"/>
  <c r="P1041" i="1"/>
  <c r="O1033" i="1"/>
  <c r="P1033" i="1"/>
  <c r="O1025" i="1"/>
  <c r="P1025" i="1"/>
  <c r="O1017" i="1"/>
  <c r="P1017" i="1"/>
  <c r="O1009" i="1"/>
  <c r="P1009" i="1"/>
  <c r="O1001" i="1"/>
  <c r="P1001" i="1"/>
  <c r="O993" i="1"/>
  <c r="P993" i="1"/>
  <c r="O985" i="1"/>
  <c r="P985" i="1"/>
  <c r="O977" i="1"/>
  <c r="P977" i="1"/>
  <c r="O969" i="1"/>
  <c r="P969" i="1"/>
  <c r="O961" i="1"/>
  <c r="P961" i="1"/>
  <c r="O941" i="1"/>
  <c r="P941" i="1"/>
  <c r="P933" i="1"/>
  <c r="O933" i="1"/>
  <c r="O925" i="1"/>
  <c r="P925" i="1"/>
  <c r="P917" i="1"/>
  <c r="O917" i="1"/>
  <c r="O909" i="1"/>
  <c r="P909" i="1"/>
  <c r="O905" i="1"/>
  <c r="P905" i="1"/>
  <c r="O893" i="1"/>
  <c r="P893" i="1"/>
  <c r="P885" i="1"/>
  <c r="O885" i="1"/>
  <c r="O877" i="1"/>
  <c r="P877" i="1"/>
  <c r="O873" i="1"/>
  <c r="P873" i="1"/>
  <c r="O865" i="1"/>
  <c r="P865" i="1"/>
  <c r="P853" i="1"/>
  <c r="O853" i="1"/>
  <c r="O845" i="1"/>
  <c r="P845" i="1"/>
  <c r="O837" i="1"/>
  <c r="P837" i="1"/>
  <c r="P833" i="1"/>
  <c r="O833" i="1"/>
  <c r="O825" i="1"/>
  <c r="P825" i="1"/>
  <c r="O817" i="1"/>
  <c r="P817" i="1"/>
  <c r="O809" i="1"/>
  <c r="P809" i="1"/>
  <c r="O801" i="1"/>
  <c r="P801" i="1"/>
  <c r="O793" i="1"/>
  <c r="P793" i="1"/>
  <c r="O785" i="1"/>
  <c r="P785" i="1"/>
  <c r="O777" i="1"/>
  <c r="P777" i="1"/>
  <c r="P769" i="1"/>
  <c r="O769" i="1"/>
  <c r="O761" i="1"/>
  <c r="P761" i="1"/>
  <c r="O753" i="1"/>
  <c r="P753" i="1"/>
  <c r="O745" i="1"/>
  <c r="P745" i="1"/>
  <c r="O737" i="1"/>
  <c r="P737" i="1"/>
  <c r="O729" i="1"/>
  <c r="P729" i="1"/>
  <c r="O721" i="1"/>
  <c r="P721" i="1"/>
  <c r="O713" i="1"/>
  <c r="P713" i="1"/>
  <c r="P705" i="1"/>
  <c r="O705" i="1"/>
  <c r="O697" i="1"/>
  <c r="P697" i="1"/>
  <c r="O689" i="1"/>
  <c r="P689" i="1"/>
  <c r="O681" i="1"/>
  <c r="P681" i="1"/>
  <c r="O673" i="1"/>
  <c r="P673" i="1"/>
  <c r="O665" i="1"/>
  <c r="P665" i="1"/>
  <c r="O657" i="1"/>
  <c r="P657" i="1"/>
  <c r="O649" i="1"/>
  <c r="P649" i="1"/>
  <c r="P641" i="1"/>
  <c r="O641" i="1"/>
  <c r="O633" i="1"/>
  <c r="P633" i="1"/>
  <c r="O625" i="1"/>
  <c r="P625" i="1"/>
  <c r="O617" i="1"/>
  <c r="P617" i="1"/>
  <c r="O609" i="1"/>
  <c r="P609" i="1"/>
  <c r="O597" i="1"/>
  <c r="P597" i="1"/>
  <c r="O589" i="1"/>
  <c r="P589" i="1"/>
  <c r="O581" i="1"/>
  <c r="P581" i="1"/>
  <c r="P577" i="1"/>
  <c r="O577" i="1"/>
  <c r="O949" i="1"/>
  <c r="O2000" i="1"/>
  <c r="P2000" i="1"/>
  <c r="O1996" i="1"/>
  <c r="P1996" i="1"/>
  <c r="O1988" i="1"/>
  <c r="P1988" i="1"/>
  <c r="O1968" i="1"/>
  <c r="P1968" i="1"/>
  <c r="O1964" i="1"/>
  <c r="P1964" i="1"/>
  <c r="O1948" i="1"/>
  <c r="P1948" i="1"/>
  <c r="O1940" i="1"/>
  <c r="P1940" i="1"/>
  <c r="O1924" i="1"/>
  <c r="P1924" i="1"/>
  <c r="O1908" i="1"/>
  <c r="P1908" i="1"/>
  <c r="O1884" i="1"/>
  <c r="P1884" i="1"/>
  <c r="O1876" i="1"/>
  <c r="P1876" i="1"/>
  <c r="O1868" i="1"/>
  <c r="P1868" i="1"/>
  <c r="O1860" i="1"/>
  <c r="P1860" i="1"/>
  <c r="O1852" i="1"/>
  <c r="P1852" i="1"/>
  <c r="O1848" i="1"/>
  <c r="P1848" i="1"/>
  <c r="O1844" i="1"/>
  <c r="P1844" i="1"/>
  <c r="O1840" i="1"/>
  <c r="P1840" i="1"/>
  <c r="O1836" i="1"/>
  <c r="P1836" i="1"/>
  <c r="O1832" i="1"/>
  <c r="P1832" i="1"/>
  <c r="O1828" i="1"/>
  <c r="P1828" i="1"/>
  <c r="O1824" i="1"/>
  <c r="P1824" i="1"/>
  <c r="O1820" i="1"/>
  <c r="P1820" i="1"/>
  <c r="O1816" i="1"/>
  <c r="P1816" i="1"/>
  <c r="O1812" i="1"/>
  <c r="P1812" i="1"/>
  <c r="O1808" i="1"/>
  <c r="P1808" i="1"/>
  <c r="O1804" i="1"/>
  <c r="P1804" i="1"/>
  <c r="O1796" i="1"/>
  <c r="P1796" i="1"/>
  <c r="O1792" i="1"/>
  <c r="P1792" i="1"/>
  <c r="O1788" i="1"/>
  <c r="P1788" i="1"/>
  <c r="O1784" i="1"/>
  <c r="P1784" i="1"/>
  <c r="O1780" i="1"/>
  <c r="P1780" i="1"/>
  <c r="O1776" i="1"/>
  <c r="P1776" i="1"/>
  <c r="O1772" i="1"/>
  <c r="P1772" i="1"/>
  <c r="O1768" i="1"/>
  <c r="P1768" i="1"/>
  <c r="O1764" i="1"/>
  <c r="P1764" i="1"/>
  <c r="O1760" i="1"/>
  <c r="P1760" i="1"/>
  <c r="O1756" i="1"/>
  <c r="P1756" i="1"/>
  <c r="O1752" i="1"/>
  <c r="P1752" i="1"/>
  <c r="O1748" i="1"/>
  <c r="P1748" i="1"/>
  <c r="O1744" i="1"/>
  <c r="P1744" i="1"/>
  <c r="O1740" i="1"/>
  <c r="P1740" i="1"/>
  <c r="O1736" i="1"/>
  <c r="P1736" i="1"/>
  <c r="O1732" i="1"/>
  <c r="P1732" i="1"/>
  <c r="O1728" i="1"/>
  <c r="P1728" i="1"/>
  <c r="O1724" i="1"/>
  <c r="P1724" i="1"/>
  <c r="O1720" i="1"/>
  <c r="P1720" i="1"/>
  <c r="O1716" i="1"/>
  <c r="P1716" i="1"/>
  <c r="O1712" i="1"/>
  <c r="P1712" i="1"/>
  <c r="O1708" i="1"/>
  <c r="P1708" i="1"/>
  <c r="O1704" i="1"/>
  <c r="P1704" i="1"/>
  <c r="O1700" i="1"/>
  <c r="P1700" i="1"/>
  <c r="O1696" i="1"/>
  <c r="P1696" i="1"/>
  <c r="O1692" i="1"/>
  <c r="P1692" i="1"/>
  <c r="O1688" i="1"/>
  <c r="P1688" i="1"/>
  <c r="O1684" i="1"/>
  <c r="P1684" i="1"/>
  <c r="O1680" i="1"/>
  <c r="P1680" i="1"/>
  <c r="O1676" i="1"/>
  <c r="P1676" i="1"/>
  <c r="O1672" i="1"/>
  <c r="P1672" i="1"/>
  <c r="O1668" i="1"/>
  <c r="P1668" i="1"/>
  <c r="O1664" i="1"/>
  <c r="P1664" i="1"/>
  <c r="O1660" i="1"/>
  <c r="P1660" i="1"/>
  <c r="O1656" i="1"/>
  <c r="P1656" i="1"/>
  <c r="O1652" i="1"/>
  <c r="P1652" i="1"/>
  <c r="O1648" i="1"/>
  <c r="P1648" i="1"/>
  <c r="O1644" i="1"/>
  <c r="P1644" i="1"/>
  <c r="O1640" i="1"/>
  <c r="P1640" i="1"/>
  <c r="O1636" i="1"/>
  <c r="P1636" i="1"/>
  <c r="O1632" i="1"/>
  <c r="P1632" i="1"/>
  <c r="O1628" i="1"/>
  <c r="P1628" i="1"/>
  <c r="O1624" i="1"/>
  <c r="P1624" i="1"/>
  <c r="O1620" i="1"/>
  <c r="P1620" i="1"/>
  <c r="O1616" i="1"/>
  <c r="P1616" i="1"/>
  <c r="O1612" i="1"/>
  <c r="P1612" i="1"/>
  <c r="O1608" i="1"/>
  <c r="P1608" i="1"/>
  <c r="O1604" i="1"/>
  <c r="P1604" i="1"/>
  <c r="O1600" i="1"/>
  <c r="P1600" i="1"/>
  <c r="O1596" i="1"/>
  <c r="P1596" i="1"/>
  <c r="O1592" i="1"/>
  <c r="P1592" i="1"/>
  <c r="O1588" i="1"/>
  <c r="P1588" i="1"/>
  <c r="O1584" i="1"/>
  <c r="P1584" i="1"/>
  <c r="O1580" i="1"/>
  <c r="P1580" i="1"/>
  <c r="O1576" i="1"/>
  <c r="P1576" i="1"/>
  <c r="O1572" i="1"/>
  <c r="P1572" i="1"/>
  <c r="O1568" i="1"/>
  <c r="P1568" i="1"/>
  <c r="O1564" i="1"/>
  <c r="P1564" i="1"/>
  <c r="O1560" i="1"/>
  <c r="P1560" i="1"/>
  <c r="O1556" i="1"/>
  <c r="P1556" i="1"/>
  <c r="O1552" i="1"/>
  <c r="P1552" i="1"/>
  <c r="O1548" i="1"/>
  <c r="P1548" i="1"/>
  <c r="O1544" i="1"/>
  <c r="P1544" i="1"/>
  <c r="O1540" i="1"/>
  <c r="P1540" i="1"/>
  <c r="O1536" i="1"/>
  <c r="P1536" i="1"/>
  <c r="O1532" i="1"/>
  <c r="P1532" i="1"/>
  <c r="O1528" i="1"/>
  <c r="P1528" i="1"/>
  <c r="O1524" i="1"/>
  <c r="P1524" i="1"/>
  <c r="O1520" i="1"/>
  <c r="P1520" i="1"/>
  <c r="O1516" i="1"/>
  <c r="P1516" i="1"/>
  <c r="O1512" i="1"/>
  <c r="P1512" i="1"/>
  <c r="O1508" i="1"/>
  <c r="P1508" i="1"/>
  <c r="O1504" i="1"/>
  <c r="P1504" i="1"/>
  <c r="O1500" i="1"/>
  <c r="P1500" i="1"/>
  <c r="O1496" i="1"/>
  <c r="P1496" i="1"/>
  <c r="O1492" i="1"/>
  <c r="P1492" i="1"/>
  <c r="O1488" i="1"/>
  <c r="P1488" i="1"/>
  <c r="O1484" i="1"/>
  <c r="P1484" i="1"/>
  <c r="O1480" i="1"/>
  <c r="P1480" i="1"/>
  <c r="O1476" i="1"/>
  <c r="P1476" i="1"/>
  <c r="O1472" i="1"/>
  <c r="P1472" i="1"/>
  <c r="O1468" i="1"/>
  <c r="P1468" i="1"/>
  <c r="O1464" i="1"/>
  <c r="P1464" i="1"/>
  <c r="O1460" i="1"/>
  <c r="P1460" i="1"/>
  <c r="O1456" i="1"/>
  <c r="P1456" i="1"/>
  <c r="O1452" i="1"/>
  <c r="P1452" i="1"/>
  <c r="O1448" i="1"/>
  <c r="P1448" i="1"/>
  <c r="O1444" i="1"/>
  <c r="P1444" i="1"/>
  <c r="O1440" i="1"/>
  <c r="P1440" i="1"/>
  <c r="O1436" i="1"/>
  <c r="P1436" i="1"/>
  <c r="O1432" i="1"/>
  <c r="P1432" i="1"/>
  <c r="O1428" i="1"/>
  <c r="P1428" i="1"/>
  <c r="O1424" i="1"/>
  <c r="P1424" i="1"/>
  <c r="O1420" i="1"/>
  <c r="P1420" i="1"/>
  <c r="O1416" i="1"/>
  <c r="P1416" i="1"/>
  <c r="O1412" i="1"/>
  <c r="P1412" i="1"/>
  <c r="O1408" i="1"/>
  <c r="P1408" i="1"/>
  <c r="O1404" i="1"/>
  <c r="P1404" i="1"/>
  <c r="O1400" i="1"/>
  <c r="P1400" i="1"/>
  <c r="O1396" i="1"/>
  <c r="P1396" i="1"/>
  <c r="O1392" i="1"/>
  <c r="P1392" i="1"/>
  <c r="O1388" i="1"/>
  <c r="P1388" i="1"/>
  <c r="O1384" i="1"/>
  <c r="P1384" i="1"/>
  <c r="O1380" i="1"/>
  <c r="P1380" i="1"/>
  <c r="O1376" i="1"/>
  <c r="P1376" i="1"/>
  <c r="O1372" i="1"/>
  <c r="P1372" i="1"/>
  <c r="O1368" i="1"/>
  <c r="P1368" i="1"/>
  <c r="O1364" i="1"/>
  <c r="P1364" i="1"/>
  <c r="O1360" i="1"/>
  <c r="P1360" i="1"/>
  <c r="O1356" i="1"/>
  <c r="P1356" i="1"/>
  <c r="O1352" i="1"/>
  <c r="P1352" i="1"/>
  <c r="O1348" i="1"/>
  <c r="P1348" i="1"/>
  <c r="O1344" i="1"/>
  <c r="P1344" i="1"/>
  <c r="O1340" i="1"/>
  <c r="P1340" i="1"/>
  <c r="O1336" i="1"/>
  <c r="P1336" i="1"/>
  <c r="O1332" i="1"/>
  <c r="P1332" i="1"/>
  <c r="O1328" i="1"/>
  <c r="P1328" i="1"/>
  <c r="O1324" i="1"/>
  <c r="P1324" i="1"/>
  <c r="O1320" i="1"/>
  <c r="P1320" i="1"/>
  <c r="O1316" i="1"/>
  <c r="P1316" i="1"/>
  <c r="O1312" i="1"/>
  <c r="P1312" i="1"/>
  <c r="O1308" i="1"/>
  <c r="P1308" i="1"/>
  <c r="O1304" i="1"/>
  <c r="P1304" i="1"/>
  <c r="O1300" i="1"/>
  <c r="P1300" i="1"/>
  <c r="O1296" i="1"/>
  <c r="P1296" i="1"/>
  <c r="O1292" i="1"/>
  <c r="P1292" i="1"/>
  <c r="O1288" i="1"/>
  <c r="P1288" i="1"/>
  <c r="O1284" i="1"/>
  <c r="P1284" i="1"/>
  <c r="O1280" i="1"/>
  <c r="P1280" i="1"/>
  <c r="O1276" i="1"/>
  <c r="P1276" i="1"/>
  <c r="O1272" i="1"/>
  <c r="P1272" i="1"/>
  <c r="O1268" i="1"/>
  <c r="P1268" i="1"/>
  <c r="O1264" i="1"/>
  <c r="P1264" i="1"/>
  <c r="O1260" i="1"/>
  <c r="P1260" i="1"/>
  <c r="O1256" i="1"/>
  <c r="P1256" i="1"/>
  <c r="O1252" i="1"/>
  <c r="P1252" i="1"/>
  <c r="O1248" i="1"/>
  <c r="P1248" i="1"/>
  <c r="O1244" i="1"/>
  <c r="P1244" i="1"/>
  <c r="O1240" i="1"/>
  <c r="P1240" i="1"/>
  <c r="O1236" i="1"/>
  <c r="P1236" i="1"/>
  <c r="O1232" i="1"/>
  <c r="P1232" i="1"/>
  <c r="O1228" i="1"/>
  <c r="P1228" i="1"/>
  <c r="O1224" i="1"/>
  <c r="P1224" i="1"/>
  <c r="O1220" i="1"/>
  <c r="P1220" i="1"/>
  <c r="O1216" i="1"/>
  <c r="P1216" i="1"/>
  <c r="O1212" i="1"/>
  <c r="P1212" i="1"/>
  <c r="O1208" i="1"/>
  <c r="P1208" i="1"/>
  <c r="O1204" i="1"/>
  <c r="P1204" i="1"/>
  <c r="O1200" i="1"/>
  <c r="P1200" i="1"/>
  <c r="O1196" i="1"/>
  <c r="P1196" i="1"/>
  <c r="O1192" i="1"/>
  <c r="P1192" i="1"/>
  <c r="O1188" i="1"/>
  <c r="P1188" i="1"/>
  <c r="O1184" i="1"/>
  <c r="P1184" i="1"/>
  <c r="O1180" i="1"/>
  <c r="P1180" i="1"/>
  <c r="O1176" i="1"/>
  <c r="P1176" i="1"/>
  <c r="O1172" i="1"/>
  <c r="P1172" i="1"/>
  <c r="O1168" i="1"/>
  <c r="P1168" i="1"/>
  <c r="O1164" i="1"/>
  <c r="P1164" i="1"/>
  <c r="O1160" i="1"/>
  <c r="P1160" i="1"/>
  <c r="O1156" i="1"/>
  <c r="P1156" i="1"/>
  <c r="O1152" i="1"/>
  <c r="P1152" i="1"/>
  <c r="O1148" i="1"/>
  <c r="P1148" i="1"/>
  <c r="O1144" i="1"/>
  <c r="P1144" i="1"/>
  <c r="O1140" i="1"/>
  <c r="P1140" i="1"/>
  <c r="O1136" i="1"/>
  <c r="P1136" i="1"/>
  <c r="O1132" i="1"/>
  <c r="P1132" i="1"/>
  <c r="O1128" i="1"/>
  <c r="P1128" i="1"/>
  <c r="O1124" i="1"/>
  <c r="P1124" i="1"/>
  <c r="O1120" i="1"/>
  <c r="P1120" i="1"/>
  <c r="O1116" i="1"/>
  <c r="P1116" i="1"/>
  <c r="O1112" i="1"/>
  <c r="P1112" i="1"/>
  <c r="O1108" i="1"/>
  <c r="P1108" i="1"/>
  <c r="O1104" i="1"/>
  <c r="P1104" i="1"/>
  <c r="O1100" i="1"/>
  <c r="P1100" i="1"/>
  <c r="O1096" i="1"/>
  <c r="P1096" i="1"/>
  <c r="O1092" i="1"/>
  <c r="P1092" i="1"/>
  <c r="O1088" i="1"/>
  <c r="P1088" i="1"/>
  <c r="O1084" i="1"/>
  <c r="P1084" i="1"/>
  <c r="O1080" i="1"/>
  <c r="P1080" i="1"/>
  <c r="O1076" i="1"/>
  <c r="P1076" i="1"/>
  <c r="O1072" i="1"/>
  <c r="P1072" i="1"/>
  <c r="O1068" i="1"/>
  <c r="P1068" i="1"/>
  <c r="O1064" i="1"/>
  <c r="P1064" i="1"/>
  <c r="O1060" i="1"/>
  <c r="P1060" i="1"/>
  <c r="O1056" i="1"/>
  <c r="P1056" i="1"/>
  <c r="O1052" i="1"/>
  <c r="P1052" i="1"/>
  <c r="O1048" i="1"/>
  <c r="P1048" i="1"/>
  <c r="O1044" i="1"/>
  <c r="P1044" i="1"/>
  <c r="O1040" i="1"/>
  <c r="P1040" i="1"/>
  <c r="O1036" i="1"/>
  <c r="P1036" i="1"/>
  <c r="O1032" i="1"/>
  <c r="P1032" i="1"/>
  <c r="O1028" i="1"/>
  <c r="P1028" i="1"/>
  <c r="O1024" i="1"/>
  <c r="P1024" i="1"/>
  <c r="O1020" i="1"/>
  <c r="P1020" i="1"/>
  <c r="O1016" i="1"/>
  <c r="P1016" i="1"/>
  <c r="O1012" i="1"/>
  <c r="P1012" i="1"/>
  <c r="O1008" i="1"/>
  <c r="P1008" i="1"/>
  <c r="O1004" i="1"/>
  <c r="P1004" i="1"/>
  <c r="O1000" i="1"/>
  <c r="P1000" i="1"/>
  <c r="O996" i="1"/>
  <c r="P996" i="1"/>
  <c r="O992" i="1"/>
  <c r="P992" i="1"/>
  <c r="O988" i="1"/>
  <c r="P988" i="1"/>
  <c r="O984" i="1"/>
  <c r="P984" i="1"/>
  <c r="O980" i="1"/>
  <c r="P980" i="1"/>
  <c r="O976" i="1"/>
  <c r="P976" i="1"/>
  <c r="O972" i="1"/>
  <c r="P972" i="1"/>
  <c r="O968" i="1"/>
  <c r="P968" i="1"/>
  <c r="O964" i="1"/>
  <c r="P964" i="1"/>
  <c r="O960" i="1"/>
  <c r="P960" i="1"/>
  <c r="O956" i="1"/>
  <c r="P956" i="1"/>
  <c r="O952" i="1"/>
  <c r="P952" i="1"/>
  <c r="O948" i="1"/>
  <c r="P948" i="1"/>
  <c r="O944" i="1"/>
  <c r="P944" i="1"/>
  <c r="O940" i="1"/>
  <c r="P940" i="1"/>
  <c r="O936" i="1"/>
  <c r="P936" i="1"/>
  <c r="O932" i="1"/>
  <c r="P932" i="1"/>
  <c r="O928" i="1"/>
  <c r="P928" i="1"/>
  <c r="O924" i="1"/>
  <c r="P924" i="1"/>
  <c r="O920" i="1"/>
  <c r="P920" i="1"/>
  <c r="O916" i="1"/>
  <c r="P916" i="1"/>
  <c r="O912" i="1"/>
  <c r="P912" i="1"/>
  <c r="O908" i="1"/>
  <c r="P908" i="1"/>
  <c r="O904" i="1"/>
  <c r="P904" i="1"/>
  <c r="O900" i="1"/>
  <c r="P900" i="1"/>
  <c r="O896" i="1"/>
  <c r="P896" i="1"/>
  <c r="O892" i="1"/>
  <c r="P892" i="1"/>
  <c r="O888" i="1"/>
  <c r="P888" i="1"/>
  <c r="O884" i="1"/>
  <c r="P884" i="1"/>
  <c r="O880" i="1"/>
  <c r="P880" i="1"/>
  <c r="O876" i="1"/>
  <c r="P876" i="1"/>
  <c r="O872" i="1"/>
  <c r="P872" i="1"/>
  <c r="O868" i="1"/>
  <c r="P868" i="1"/>
  <c r="O864" i="1"/>
  <c r="P864" i="1"/>
  <c r="O860" i="1"/>
  <c r="P860" i="1"/>
  <c r="O856" i="1"/>
  <c r="P856" i="1"/>
  <c r="O852" i="1"/>
  <c r="P852" i="1"/>
  <c r="O848" i="1"/>
  <c r="P848" i="1"/>
  <c r="O844" i="1"/>
  <c r="P844" i="1"/>
  <c r="O840" i="1"/>
  <c r="P840" i="1"/>
  <c r="O836" i="1"/>
  <c r="P836" i="1"/>
  <c r="O832" i="1"/>
  <c r="P832" i="1"/>
  <c r="O828" i="1"/>
  <c r="P828" i="1"/>
  <c r="O824" i="1"/>
  <c r="P824" i="1"/>
  <c r="O820" i="1"/>
  <c r="P820" i="1"/>
  <c r="O816" i="1"/>
  <c r="P816" i="1"/>
  <c r="O812" i="1"/>
  <c r="P812" i="1"/>
  <c r="O808" i="1"/>
  <c r="P808" i="1"/>
  <c r="O804" i="1"/>
  <c r="P804" i="1"/>
  <c r="O800" i="1"/>
  <c r="P800" i="1"/>
  <c r="O796" i="1"/>
  <c r="P796" i="1"/>
  <c r="O792" i="1"/>
  <c r="P792" i="1"/>
  <c r="O788" i="1"/>
  <c r="P788" i="1"/>
  <c r="O784" i="1"/>
  <c r="P784" i="1"/>
  <c r="O780" i="1"/>
  <c r="P780" i="1"/>
  <c r="O776" i="1"/>
  <c r="P776" i="1"/>
  <c r="O772" i="1"/>
  <c r="P772" i="1"/>
  <c r="O768" i="1"/>
  <c r="P768" i="1"/>
  <c r="O764" i="1"/>
  <c r="P764" i="1"/>
  <c r="O760" i="1"/>
  <c r="P760" i="1"/>
  <c r="O756" i="1"/>
  <c r="P756" i="1"/>
  <c r="O752" i="1"/>
  <c r="P752" i="1"/>
  <c r="O748" i="1"/>
  <c r="P748" i="1"/>
  <c r="O744" i="1"/>
  <c r="P744" i="1"/>
  <c r="O740" i="1"/>
  <c r="P740" i="1"/>
  <c r="O736" i="1"/>
  <c r="P736" i="1"/>
  <c r="O732" i="1"/>
  <c r="P732" i="1"/>
  <c r="O728" i="1"/>
  <c r="P728" i="1"/>
  <c r="O724" i="1"/>
  <c r="P724" i="1"/>
  <c r="O720" i="1"/>
  <c r="P720" i="1"/>
  <c r="O716" i="1"/>
  <c r="P716" i="1"/>
  <c r="O712" i="1"/>
  <c r="P712" i="1"/>
  <c r="O708" i="1"/>
  <c r="P708" i="1"/>
  <c r="O704" i="1"/>
  <c r="P704" i="1"/>
  <c r="O700" i="1"/>
  <c r="P700" i="1"/>
  <c r="O696" i="1"/>
  <c r="P696" i="1"/>
  <c r="O692" i="1"/>
  <c r="P692" i="1"/>
  <c r="O688" i="1"/>
  <c r="P688" i="1"/>
  <c r="O684" i="1"/>
  <c r="P684" i="1"/>
  <c r="O680" i="1"/>
  <c r="P680" i="1"/>
  <c r="O676" i="1"/>
  <c r="P676" i="1"/>
  <c r="O672" i="1"/>
  <c r="P672" i="1"/>
  <c r="O668" i="1"/>
  <c r="P668" i="1"/>
  <c r="O664" i="1"/>
  <c r="P664" i="1"/>
  <c r="O660" i="1"/>
  <c r="P660" i="1"/>
  <c r="O656" i="1"/>
  <c r="P656" i="1"/>
  <c r="O652" i="1"/>
  <c r="P652" i="1"/>
  <c r="O648" i="1"/>
  <c r="P648" i="1"/>
  <c r="O644" i="1"/>
  <c r="P644" i="1"/>
  <c r="O640" i="1"/>
  <c r="P640" i="1"/>
  <c r="O636" i="1"/>
  <c r="P636" i="1"/>
  <c r="O632" i="1"/>
  <c r="P632" i="1"/>
  <c r="O628" i="1"/>
  <c r="P628" i="1"/>
  <c r="O624" i="1"/>
  <c r="P624" i="1"/>
  <c r="O620" i="1"/>
  <c r="P620" i="1"/>
  <c r="O616" i="1"/>
  <c r="P616" i="1"/>
  <c r="O612" i="1"/>
  <c r="P612" i="1"/>
  <c r="O608" i="1"/>
  <c r="P608" i="1"/>
  <c r="O604" i="1"/>
  <c r="P604" i="1"/>
  <c r="O600" i="1"/>
  <c r="P600" i="1"/>
  <c r="O596" i="1"/>
  <c r="P596" i="1"/>
  <c r="O592" i="1"/>
  <c r="P592" i="1"/>
  <c r="O588" i="1"/>
  <c r="P588" i="1"/>
  <c r="O584" i="1"/>
  <c r="P584" i="1"/>
  <c r="O580" i="1"/>
  <c r="P580" i="1"/>
  <c r="O576" i="1"/>
  <c r="P576" i="1"/>
  <c r="O572" i="1"/>
  <c r="P572" i="1"/>
  <c r="O568" i="1"/>
  <c r="P568" i="1"/>
  <c r="O564" i="1"/>
  <c r="P564" i="1"/>
  <c r="O560" i="1"/>
  <c r="P560" i="1"/>
  <c r="O556" i="1"/>
  <c r="P556" i="1"/>
  <c r="O552" i="1"/>
  <c r="P552" i="1"/>
  <c r="O548" i="1"/>
  <c r="P548" i="1"/>
  <c r="O544" i="1"/>
  <c r="P544" i="1"/>
  <c r="O540" i="1"/>
  <c r="P540" i="1"/>
  <c r="O536" i="1"/>
  <c r="P536" i="1"/>
  <c r="O532" i="1"/>
  <c r="P532" i="1"/>
  <c r="O528" i="1"/>
  <c r="P528" i="1"/>
  <c r="O524" i="1"/>
  <c r="P524" i="1"/>
  <c r="O520" i="1"/>
  <c r="P520" i="1"/>
  <c r="O516" i="1"/>
  <c r="P516" i="1"/>
  <c r="O512" i="1"/>
  <c r="P512" i="1"/>
  <c r="O508" i="1"/>
  <c r="P508" i="1"/>
  <c r="O504" i="1"/>
  <c r="P504" i="1"/>
  <c r="O500" i="1"/>
  <c r="P500" i="1"/>
  <c r="O496" i="1"/>
  <c r="P496" i="1"/>
  <c r="O492" i="1"/>
  <c r="P492" i="1"/>
  <c r="O488" i="1"/>
  <c r="P488" i="1"/>
  <c r="O484" i="1"/>
  <c r="P484" i="1"/>
  <c r="O480" i="1"/>
  <c r="P480" i="1"/>
  <c r="O476" i="1"/>
  <c r="P476" i="1"/>
  <c r="O472" i="1"/>
  <c r="P472" i="1"/>
  <c r="O468" i="1"/>
  <c r="P468" i="1"/>
  <c r="O464" i="1"/>
  <c r="P464" i="1"/>
  <c r="O460" i="1"/>
  <c r="P460" i="1"/>
  <c r="O456" i="1"/>
  <c r="P456" i="1"/>
  <c r="O452" i="1"/>
  <c r="P452" i="1"/>
  <c r="O448" i="1"/>
  <c r="P448" i="1"/>
  <c r="O444" i="1"/>
  <c r="P444" i="1"/>
  <c r="O440" i="1"/>
  <c r="P440" i="1"/>
  <c r="O436" i="1"/>
  <c r="P436" i="1"/>
  <c r="O432" i="1"/>
  <c r="P432" i="1"/>
  <c r="O428" i="1"/>
  <c r="P428" i="1"/>
  <c r="O424" i="1"/>
  <c r="P424" i="1"/>
  <c r="O420" i="1"/>
  <c r="P420" i="1"/>
  <c r="O416" i="1"/>
  <c r="P416" i="1"/>
  <c r="O412" i="1"/>
  <c r="P412" i="1"/>
  <c r="O408" i="1"/>
  <c r="P408" i="1"/>
  <c r="O404" i="1"/>
  <c r="P404" i="1"/>
  <c r="O400" i="1"/>
  <c r="P400" i="1"/>
  <c r="O396" i="1"/>
  <c r="P396" i="1"/>
  <c r="O392" i="1"/>
  <c r="P392" i="1"/>
  <c r="O388" i="1"/>
  <c r="P388" i="1"/>
  <c r="O384" i="1"/>
  <c r="P384" i="1"/>
  <c r="O380" i="1"/>
  <c r="P380" i="1"/>
  <c r="O376" i="1"/>
  <c r="P376" i="1"/>
  <c r="O372" i="1"/>
  <c r="P372" i="1"/>
  <c r="O368" i="1"/>
  <c r="P368" i="1"/>
  <c r="O364" i="1"/>
  <c r="P364" i="1"/>
  <c r="O360" i="1"/>
  <c r="P360" i="1"/>
  <c r="O356" i="1"/>
  <c r="P356" i="1"/>
  <c r="O352" i="1"/>
  <c r="P352" i="1"/>
  <c r="O348" i="1"/>
  <c r="P348" i="1"/>
  <c r="O344" i="1"/>
  <c r="P344" i="1"/>
  <c r="O340" i="1"/>
  <c r="P340" i="1"/>
  <c r="O336" i="1"/>
  <c r="P336" i="1"/>
  <c r="O332" i="1"/>
  <c r="P332" i="1"/>
  <c r="O328" i="1"/>
  <c r="P328" i="1"/>
  <c r="O324" i="1"/>
  <c r="P324" i="1"/>
  <c r="O320" i="1"/>
  <c r="P320" i="1"/>
  <c r="O316" i="1"/>
  <c r="P316" i="1"/>
  <c r="O312" i="1"/>
  <c r="P312" i="1"/>
  <c r="O308" i="1"/>
  <c r="P308" i="1"/>
  <c r="O304" i="1"/>
  <c r="P304" i="1"/>
  <c r="O300" i="1"/>
  <c r="P300" i="1"/>
  <c r="O296" i="1"/>
  <c r="P296" i="1"/>
  <c r="O292" i="1"/>
  <c r="P292" i="1"/>
  <c r="O288" i="1"/>
  <c r="P288" i="1"/>
  <c r="O284" i="1"/>
  <c r="P284" i="1"/>
  <c r="O280" i="1"/>
  <c r="P280" i="1"/>
  <c r="O276" i="1"/>
  <c r="P276" i="1"/>
  <c r="O272" i="1"/>
  <c r="P272" i="1"/>
  <c r="O268" i="1"/>
  <c r="P268" i="1"/>
  <c r="O264" i="1"/>
  <c r="P264" i="1"/>
  <c r="O260" i="1"/>
  <c r="P260" i="1"/>
  <c r="O256" i="1"/>
  <c r="P256" i="1"/>
  <c r="O252" i="1"/>
  <c r="P252" i="1"/>
  <c r="O248" i="1"/>
  <c r="P248" i="1"/>
  <c r="O1994" i="1"/>
  <c r="P1994" i="1"/>
  <c r="O1990" i="1"/>
  <c r="P1990" i="1"/>
  <c r="P1982" i="1"/>
  <c r="O1982" i="1"/>
  <c r="O1978" i="1"/>
  <c r="P1978" i="1"/>
  <c r="O1974" i="1"/>
  <c r="P1974" i="1"/>
  <c r="P1970" i="1"/>
  <c r="O1970" i="1"/>
  <c r="P1966" i="1"/>
  <c r="O1966" i="1"/>
  <c r="O1962" i="1"/>
  <c r="P1962" i="1"/>
  <c r="O1958" i="1"/>
  <c r="P1958" i="1"/>
  <c r="P1954" i="1"/>
  <c r="O1954" i="1"/>
  <c r="P1950" i="1"/>
  <c r="O1950" i="1"/>
  <c r="O1946" i="1"/>
  <c r="P1946" i="1"/>
  <c r="O1942" i="1"/>
  <c r="P1942" i="1"/>
  <c r="P1938" i="1"/>
  <c r="O1938" i="1"/>
  <c r="O1930" i="1"/>
  <c r="P1930" i="1"/>
  <c r="O1926" i="1"/>
  <c r="P1926" i="1"/>
  <c r="P1918" i="1"/>
  <c r="O1918" i="1"/>
  <c r="O1914" i="1"/>
  <c r="P1914" i="1"/>
  <c r="O1910" i="1"/>
  <c r="P1910" i="1"/>
  <c r="P1906" i="1"/>
  <c r="O1906" i="1"/>
  <c r="O1902" i="1"/>
  <c r="P1902" i="1"/>
  <c r="P1898" i="1"/>
  <c r="O1898" i="1"/>
  <c r="O1894" i="1"/>
  <c r="P1894" i="1"/>
  <c r="P1890" i="1"/>
  <c r="O1890" i="1"/>
  <c r="O1886" i="1"/>
  <c r="P1886" i="1"/>
  <c r="P1882" i="1"/>
  <c r="O1882" i="1"/>
  <c r="O1878" i="1"/>
  <c r="P1878" i="1"/>
  <c r="P1874" i="1"/>
  <c r="O1874" i="1"/>
  <c r="O1870" i="1"/>
  <c r="P1870" i="1"/>
  <c r="P1866" i="1"/>
  <c r="O1866" i="1"/>
  <c r="O1862" i="1"/>
  <c r="P1862" i="1"/>
  <c r="P1858" i="1"/>
  <c r="O1858" i="1"/>
  <c r="O1854" i="1"/>
  <c r="P1854" i="1"/>
  <c r="P1850" i="1"/>
  <c r="O1850" i="1"/>
  <c r="O1846" i="1"/>
  <c r="P1846" i="1"/>
  <c r="P1842" i="1"/>
  <c r="O1842" i="1"/>
  <c r="O1838" i="1"/>
  <c r="P1838" i="1"/>
  <c r="P1834" i="1"/>
  <c r="O1834" i="1"/>
  <c r="O1830" i="1"/>
  <c r="P1830" i="1"/>
  <c r="P1826" i="1"/>
  <c r="O1826" i="1"/>
  <c r="O1822" i="1"/>
  <c r="P1822" i="1"/>
  <c r="P1818" i="1"/>
  <c r="O1818" i="1"/>
  <c r="O1814" i="1"/>
  <c r="P1814" i="1"/>
  <c r="P1810" i="1"/>
  <c r="O1810" i="1"/>
  <c r="O1806" i="1"/>
  <c r="P1806" i="1"/>
  <c r="P1802" i="1"/>
  <c r="O1802" i="1"/>
  <c r="O1798" i="1"/>
  <c r="P1798" i="1"/>
  <c r="P1794" i="1"/>
  <c r="O1794" i="1"/>
  <c r="O1790" i="1"/>
  <c r="P1790" i="1"/>
  <c r="P1786" i="1"/>
  <c r="O1786" i="1"/>
  <c r="O1782" i="1"/>
  <c r="P1782" i="1"/>
  <c r="P1778" i="1"/>
  <c r="O1778" i="1"/>
  <c r="O1774" i="1"/>
  <c r="P1774" i="1"/>
  <c r="P1770" i="1"/>
  <c r="O1770" i="1"/>
  <c r="O1766" i="1"/>
  <c r="P1766" i="1"/>
  <c r="P1762" i="1"/>
  <c r="O1762" i="1"/>
  <c r="O1758" i="1"/>
  <c r="P1758" i="1"/>
  <c r="P1754" i="1"/>
  <c r="O1754" i="1"/>
  <c r="O1750" i="1"/>
  <c r="P1750" i="1"/>
  <c r="P1746" i="1"/>
  <c r="O1746" i="1"/>
  <c r="O1742" i="1"/>
  <c r="P1742" i="1"/>
  <c r="P1738" i="1"/>
  <c r="O1738" i="1"/>
  <c r="O1734" i="1"/>
  <c r="P1734" i="1"/>
  <c r="P1730" i="1"/>
  <c r="O1730" i="1"/>
  <c r="O1726" i="1"/>
  <c r="P1726" i="1"/>
  <c r="P1722" i="1"/>
  <c r="O1722" i="1"/>
  <c r="O1718" i="1"/>
  <c r="P1718" i="1"/>
  <c r="P1714" i="1"/>
  <c r="O1714" i="1"/>
  <c r="O1710" i="1"/>
  <c r="P1710" i="1"/>
  <c r="P1706" i="1"/>
  <c r="O1706" i="1"/>
  <c r="O1702" i="1"/>
  <c r="P1702" i="1"/>
  <c r="P1698" i="1"/>
  <c r="O1698" i="1"/>
  <c r="O1694" i="1"/>
  <c r="P1694" i="1"/>
  <c r="P1690" i="1"/>
  <c r="O1690" i="1"/>
  <c r="O1686" i="1"/>
  <c r="P1686" i="1"/>
  <c r="P1682" i="1"/>
  <c r="O1682" i="1"/>
  <c r="O1678" i="1"/>
  <c r="P1678" i="1"/>
  <c r="P1674" i="1"/>
  <c r="O1674" i="1"/>
  <c r="O1670" i="1"/>
  <c r="P1670" i="1"/>
  <c r="P1666" i="1"/>
  <c r="O1666" i="1"/>
  <c r="O1662" i="1"/>
  <c r="P1662" i="1"/>
  <c r="P1658" i="1"/>
  <c r="O1658" i="1"/>
  <c r="O1654" i="1"/>
  <c r="P1654" i="1"/>
  <c r="P1650" i="1"/>
  <c r="O1650" i="1"/>
  <c r="O1646" i="1"/>
  <c r="P1646" i="1"/>
  <c r="P1642" i="1"/>
  <c r="O1642" i="1"/>
  <c r="O1638" i="1"/>
  <c r="P1638" i="1"/>
  <c r="P1634" i="1"/>
  <c r="O1634" i="1"/>
  <c r="O1630" i="1"/>
  <c r="P1630" i="1"/>
  <c r="P1626" i="1"/>
  <c r="O1626" i="1"/>
  <c r="O1622" i="1"/>
  <c r="P1622" i="1"/>
  <c r="O1618" i="1"/>
  <c r="P1618" i="1"/>
  <c r="O1614" i="1"/>
  <c r="P1614" i="1"/>
  <c r="P1610" i="1"/>
  <c r="O1610" i="1"/>
  <c r="O1606" i="1"/>
  <c r="P1606" i="1"/>
  <c r="P1602" i="1"/>
  <c r="O1602" i="1"/>
  <c r="O1598" i="1"/>
  <c r="P1598" i="1"/>
  <c r="P1594" i="1"/>
  <c r="O1594" i="1"/>
  <c r="O1590" i="1"/>
  <c r="P1590" i="1"/>
  <c r="O1586" i="1"/>
  <c r="P1586" i="1"/>
  <c r="O1582" i="1"/>
  <c r="P1582" i="1"/>
  <c r="P1578" i="1"/>
  <c r="O1578" i="1"/>
  <c r="O1574" i="1"/>
  <c r="P1574" i="1"/>
  <c r="P1570" i="1"/>
  <c r="O1570" i="1"/>
  <c r="O1566" i="1"/>
  <c r="P1566" i="1"/>
  <c r="P1562" i="1"/>
  <c r="O1562" i="1"/>
  <c r="O1558" i="1"/>
  <c r="P1558" i="1"/>
  <c r="O1554" i="1"/>
  <c r="P1554" i="1"/>
  <c r="O1550" i="1"/>
  <c r="P1550" i="1"/>
  <c r="P1546" i="1"/>
  <c r="O1546" i="1"/>
  <c r="O1542" i="1"/>
  <c r="P1542" i="1"/>
  <c r="P1538" i="1"/>
  <c r="O1538" i="1"/>
  <c r="O1534" i="1"/>
  <c r="P1534" i="1"/>
  <c r="P1530" i="1"/>
  <c r="O1530" i="1"/>
  <c r="O1526" i="1"/>
  <c r="P1526" i="1"/>
  <c r="P1522" i="1"/>
  <c r="O1522" i="1"/>
  <c r="O1518" i="1"/>
  <c r="P1518" i="1"/>
  <c r="P1514" i="1"/>
  <c r="O1514" i="1"/>
  <c r="O1510" i="1"/>
  <c r="P1510" i="1"/>
  <c r="P1506" i="1"/>
  <c r="O1506" i="1"/>
  <c r="O1502" i="1"/>
  <c r="P1502" i="1"/>
  <c r="P1498" i="1"/>
  <c r="O1498" i="1"/>
  <c r="O1494" i="1"/>
  <c r="P1494" i="1"/>
  <c r="P1490" i="1"/>
  <c r="O1490" i="1"/>
  <c r="O1486" i="1"/>
  <c r="P1486" i="1"/>
  <c r="P1482" i="1"/>
  <c r="O1482" i="1"/>
  <c r="O1478" i="1"/>
  <c r="P1478" i="1"/>
  <c r="P1474" i="1"/>
  <c r="O1474" i="1"/>
  <c r="O1470" i="1"/>
  <c r="P1470" i="1"/>
  <c r="P1466" i="1"/>
  <c r="O1466" i="1"/>
  <c r="O1462" i="1"/>
  <c r="P1462" i="1"/>
  <c r="P1458" i="1"/>
  <c r="O1458" i="1"/>
  <c r="O1454" i="1"/>
  <c r="P1454" i="1"/>
  <c r="P1450" i="1"/>
  <c r="O1450" i="1"/>
  <c r="O1446" i="1"/>
  <c r="P1446" i="1"/>
  <c r="P1442" i="1"/>
  <c r="O1442" i="1"/>
  <c r="O1438" i="1"/>
  <c r="P1438" i="1"/>
  <c r="P1434" i="1"/>
  <c r="O1434" i="1"/>
  <c r="O1430" i="1"/>
  <c r="P1430" i="1"/>
  <c r="P1426" i="1"/>
  <c r="O1426" i="1"/>
  <c r="O1422" i="1"/>
  <c r="P1422" i="1"/>
  <c r="P1418" i="1"/>
  <c r="O1418" i="1"/>
  <c r="O1414" i="1"/>
  <c r="P1414" i="1"/>
  <c r="P1410" i="1"/>
  <c r="O1410" i="1"/>
  <c r="O1406" i="1"/>
  <c r="P1406" i="1"/>
  <c r="P1402" i="1"/>
  <c r="O1402" i="1"/>
  <c r="O1398" i="1"/>
  <c r="P1398" i="1"/>
  <c r="P1394" i="1"/>
  <c r="O1394" i="1"/>
  <c r="O1390" i="1"/>
  <c r="P1390" i="1"/>
  <c r="P1386" i="1"/>
  <c r="O1386" i="1"/>
  <c r="O1382" i="1"/>
  <c r="P1382" i="1"/>
  <c r="P1378" i="1"/>
  <c r="O1378" i="1"/>
  <c r="O1374" i="1"/>
  <c r="P1374" i="1"/>
  <c r="O1370" i="1"/>
  <c r="P1370" i="1"/>
  <c r="O1366" i="1"/>
  <c r="P1366" i="1"/>
  <c r="P1362" i="1"/>
  <c r="O1362" i="1"/>
  <c r="O1358" i="1"/>
  <c r="P1358" i="1"/>
  <c r="P1354" i="1"/>
  <c r="O1354" i="1"/>
  <c r="O1350" i="1"/>
  <c r="P1350" i="1"/>
  <c r="P1346" i="1"/>
  <c r="O1346" i="1"/>
  <c r="O1342" i="1"/>
  <c r="P1342" i="1"/>
  <c r="O1338" i="1"/>
  <c r="P1338" i="1"/>
  <c r="O1334" i="1"/>
  <c r="P1334" i="1"/>
  <c r="P1330" i="1"/>
  <c r="O1330" i="1"/>
  <c r="O1326" i="1"/>
  <c r="P1326" i="1"/>
  <c r="P1322" i="1"/>
  <c r="O1322" i="1"/>
  <c r="O1318" i="1"/>
  <c r="P1318" i="1"/>
  <c r="P1314" i="1"/>
  <c r="O1314" i="1"/>
  <c r="O1310" i="1"/>
  <c r="P1310" i="1"/>
  <c r="O1306" i="1"/>
  <c r="P1306" i="1"/>
  <c r="O1302" i="1"/>
  <c r="P1302" i="1"/>
  <c r="P1298" i="1"/>
  <c r="O1298" i="1"/>
  <c r="O1294" i="1"/>
  <c r="P1294" i="1"/>
  <c r="P1290" i="1"/>
  <c r="O1290" i="1"/>
  <c r="O1286" i="1"/>
  <c r="P1286" i="1"/>
  <c r="P1282" i="1"/>
  <c r="O1282" i="1"/>
  <c r="O1278" i="1"/>
  <c r="P1278" i="1"/>
  <c r="O1274" i="1"/>
  <c r="P1274" i="1"/>
  <c r="O1270" i="1"/>
  <c r="P1270" i="1"/>
  <c r="P1266" i="1"/>
  <c r="O1266" i="1"/>
  <c r="O1262" i="1"/>
  <c r="P1262" i="1"/>
  <c r="P1258" i="1"/>
  <c r="O1258" i="1"/>
  <c r="O1254" i="1"/>
  <c r="P1254" i="1"/>
  <c r="P1250" i="1"/>
  <c r="O1250" i="1"/>
  <c r="O1246" i="1"/>
  <c r="P1246" i="1"/>
  <c r="O1242" i="1"/>
  <c r="P1242" i="1"/>
  <c r="O1238" i="1"/>
  <c r="P1238" i="1"/>
  <c r="P1234" i="1"/>
  <c r="O1234" i="1"/>
  <c r="O1230" i="1"/>
  <c r="P1230" i="1"/>
  <c r="P1226" i="1"/>
  <c r="O1226" i="1"/>
  <c r="O1222" i="1"/>
  <c r="P1222" i="1"/>
  <c r="O1214" i="1"/>
  <c r="P1214" i="1"/>
  <c r="O1210" i="1"/>
  <c r="P1210" i="1"/>
  <c r="O1206" i="1"/>
  <c r="P1206" i="1"/>
  <c r="P1202" i="1"/>
  <c r="O1202" i="1"/>
  <c r="O1198" i="1"/>
  <c r="P1198" i="1"/>
  <c r="P1194" i="1"/>
  <c r="O1194" i="1"/>
  <c r="O1190" i="1"/>
  <c r="P1190" i="1"/>
  <c r="P1186" i="1"/>
  <c r="O1186" i="1"/>
  <c r="O1182" i="1"/>
  <c r="P1182" i="1"/>
  <c r="O1178" i="1"/>
  <c r="P1178" i="1"/>
  <c r="O1174" i="1"/>
  <c r="P1174" i="1"/>
  <c r="P1170" i="1"/>
  <c r="O1170" i="1"/>
  <c r="O1166" i="1"/>
  <c r="P1166" i="1"/>
  <c r="P1162" i="1"/>
  <c r="O1162" i="1"/>
  <c r="O1158" i="1"/>
  <c r="P1158" i="1"/>
  <c r="O1150" i="1"/>
  <c r="P1150" i="1"/>
  <c r="O1146" i="1"/>
  <c r="P1146" i="1"/>
  <c r="O1142" i="1"/>
  <c r="P1142" i="1"/>
  <c r="P1138" i="1"/>
  <c r="O1138" i="1"/>
  <c r="O1134" i="1"/>
  <c r="P1134" i="1"/>
  <c r="P1130" i="1"/>
  <c r="O1130" i="1"/>
  <c r="O1126" i="1"/>
  <c r="P1126" i="1"/>
  <c r="P1122" i="1"/>
  <c r="O1122" i="1"/>
  <c r="O1118" i="1"/>
  <c r="P1118" i="1"/>
  <c r="O1114" i="1"/>
  <c r="P1114" i="1"/>
  <c r="O1110" i="1"/>
  <c r="P1110" i="1"/>
  <c r="P1106" i="1"/>
  <c r="O1106" i="1"/>
  <c r="O1102" i="1"/>
  <c r="P1102" i="1"/>
  <c r="O1098" i="1"/>
  <c r="P1098" i="1"/>
  <c r="P1094" i="1"/>
  <c r="O1094" i="1"/>
  <c r="O1090" i="1"/>
  <c r="P1090" i="1"/>
  <c r="O1086" i="1"/>
  <c r="P1086" i="1"/>
  <c r="O1082" i="1"/>
  <c r="P1082" i="1"/>
  <c r="P1078" i="1"/>
  <c r="O1078" i="1"/>
  <c r="O1074" i="1"/>
  <c r="P1074" i="1"/>
  <c r="O1070" i="1"/>
  <c r="P1070" i="1"/>
  <c r="O1066" i="1"/>
  <c r="P1066" i="1"/>
  <c r="P1062" i="1"/>
  <c r="O1062" i="1"/>
  <c r="O1058" i="1"/>
  <c r="P1058" i="1"/>
  <c r="O1054" i="1"/>
  <c r="P1054" i="1"/>
  <c r="O1050" i="1"/>
  <c r="P1050" i="1"/>
  <c r="P1046" i="1"/>
  <c r="O1046" i="1"/>
  <c r="O1042" i="1"/>
  <c r="P1042" i="1"/>
  <c r="O1038" i="1"/>
  <c r="P1038" i="1"/>
  <c r="O1034" i="1"/>
  <c r="P1034" i="1"/>
  <c r="O1026" i="1"/>
  <c r="P1026" i="1"/>
  <c r="O1022" i="1"/>
  <c r="P1022" i="1"/>
  <c r="O1018" i="1"/>
  <c r="P1018" i="1"/>
  <c r="P1014" i="1"/>
  <c r="O1014" i="1"/>
  <c r="O1010" i="1"/>
  <c r="P1010" i="1"/>
  <c r="O1006" i="1"/>
  <c r="P1006" i="1"/>
  <c r="O1002" i="1"/>
  <c r="P1002" i="1"/>
  <c r="P998" i="1"/>
  <c r="O998" i="1"/>
  <c r="O994" i="1"/>
  <c r="P994" i="1"/>
  <c r="O990" i="1"/>
  <c r="P990" i="1"/>
  <c r="O986" i="1"/>
  <c r="P986" i="1"/>
  <c r="O978" i="1"/>
  <c r="P978" i="1"/>
  <c r="O974" i="1"/>
  <c r="P974" i="1"/>
  <c r="O970" i="1"/>
  <c r="P970" i="1"/>
  <c r="P966" i="1"/>
  <c r="O966" i="1"/>
  <c r="O962" i="1"/>
  <c r="P962" i="1"/>
  <c r="O958" i="1"/>
  <c r="P958" i="1"/>
  <c r="O954" i="1"/>
  <c r="P954" i="1"/>
  <c r="P950" i="1"/>
  <c r="O950" i="1"/>
  <c r="O946" i="1"/>
  <c r="P946" i="1"/>
  <c r="O942" i="1"/>
  <c r="P942" i="1"/>
  <c r="O938" i="1"/>
  <c r="P938" i="1"/>
  <c r="P934" i="1"/>
  <c r="O934" i="1"/>
  <c r="O930" i="1"/>
  <c r="P930" i="1"/>
  <c r="O926" i="1"/>
  <c r="P926" i="1"/>
  <c r="O922" i="1"/>
  <c r="P922" i="1"/>
  <c r="P918" i="1"/>
  <c r="O918" i="1"/>
  <c r="O914" i="1"/>
  <c r="P914" i="1"/>
  <c r="O910" i="1"/>
  <c r="P910" i="1"/>
  <c r="O906" i="1"/>
  <c r="P906" i="1"/>
  <c r="O898" i="1"/>
  <c r="P898" i="1"/>
  <c r="O894" i="1"/>
  <c r="P894" i="1"/>
  <c r="O890" i="1"/>
  <c r="P890" i="1"/>
  <c r="P886" i="1"/>
  <c r="O886" i="1"/>
  <c r="O882" i="1"/>
  <c r="P882" i="1"/>
  <c r="O878" i="1"/>
  <c r="P878" i="1"/>
  <c r="O874" i="1"/>
  <c r="P874" i="1"/>
  <c r="P870" i="1"/>
  <c r="O870" i="1"/>
  <c r="O866" i="1"/>
  <c r="P866" i="1"/>
  <c r="O862" i="1"/>
  <c r="P862" i="1"/>
  <c r="O858" i="1"/>
  <c r="P858" i="1"/>
  <c r="O850" i="1"/>
  <c r="P850" i="1"/>
  <c r="O846" i="1"/>
  <c r="P846" i="1"/>
  <c r="O842" i="1"/>
  <c r="P842" i="1"/>
  <c r="O838" i="1"/>
  <c r="P838" i="1"/>
  <c r="P834" i="1"/>
  <c r="O834" i="1"/>
  <c r="O830" i="1"/>
  <c r="P830" i="1"/>
  <c r="O826" i="1"/>
  <c r="P826" i="1"/>
  <c r="O822" i="1"/>
  <c r="P822" i="1"/>
  <c r="O818" i="1"/>
  <c r="P818" i="1"/>
  <c r="O814" i="1"/>
  <c r="P814" i="1"/>
  <c r="O810" i="1"/>
  <c r="P810" i="1"/>
  <c r="O806" i="1"/>
  <c r="P806" i="1"/>
  <c r="O802" i="1"/>
  <c r="P802" i="1"/>
  <c r="O798" i="1"/>
  <c r="P798" i="1"/>
  <c r="O794" i="1"/>
  <c r="P794" i="1"/>
  <c r="P790" i="1"/>
  <c r="O790" i="1"/>
  <c r="O786" i="1"/>
  <c r="P786" i="1"/>
  <c r="O782" i="1"/>
  <c r="P782" i="1"/>
  <c r="O778" i="1"/>
  <c r="P778" i="1"/>
  <c r="O774" i="1"/>
  <c r="P774" i="1"/>
  <c r="P770" i="1"/>
  <c r="O770" i="1"/>
  <c r="O766" i="1"/>
  <c r="P766" i="1"/>
  <c r="O762" i="1"/>
  <c r="P762" i="1"/>
  <c r="O758" i="1"/>
  <c r="P758" i="1"/>
  <c r="O754" i="1"/>
  <c r="P754" i="1"/>
  <c r="O750" i="1"/>
  <c r="P750" i="1"/>
  <c r="O746" i="1"/>
  <c r="P746" i="1"/>
  <c r="O742" i="1"/>
  <c r="P742" i="1"/>
  <c r="O738" i="1"/>
  <c r="P738" i="1"/>
  <c r="O734" i="1"/>
  <c r="P734" i="1"/>
  <c r="O730" i="1"/>
  <c r="P730" i="1"/>
  <c r="P726" i="1"/>
  <c r="O726" i="1"/>
  <c r="O722" i="1"/>
  <c r="P722" i="1"/>
  <c r="O718" i="1"/>
  <c r="P718" i="1"/>
  <c r="O714" i="1"/>
  <c r="P714" i="1"/>
  <c r="O710" i="1"/>
  <c r="P710" i="1"/>
  <c r="P706" i="1"/>
  <c r="O706" i="1"/>
  <c r="O702" i="1"/>
  <c r="P702" i="1"/>
  <c r="O698" i="1"/>
  <c r="P698" i="1"/>
  <c r="O694" i="1"/>
  <c r="P694" i="1"/>
  <c r="O690" i="1"/>
  <c r="P690" i="1"/>
  <c r="O686" i="1"/>
  <c r="P686" i="1"/>
  <c r="O682" i="1"/>
  <c r="P682" i="1"/>
  <c r="O678" i="1"/>
  <c r="P678" i="1"/>
  <c r="O674" i="1"/>
  <c r="P674" i="1"/>
  <c r="O670" i="1"/>
  <c r="P670" i="1"/>
  <c r="O666" i="1"/>
  <c r="P666" i="1"/>
  <c r="O658" i="1"/>
  <c r="P658" i="1"/>
  <c r="O654" i="1"/>
  <c r="P654" i="1"/>
  <c r="O650" i="1"/>
  <c r="P650" i="1"/>
  <c r="O646" i="1"/>
  <c r="P646" i="1"/>
  <c r="P642" i="1"/>
  <c r="O642" i="1"/>
  <c r="O638" i="1"/>
  <c r="P638" i="1"/>
  <c r="O634" i="1"/>
  <c r="P634" i="1"/>
  <c r="O630" i="1"/>
  <c r="P630" i="1"/>
  <c r="O626" i="1"/>
  <c r="P626" i="1"/>
  <c r="O622" i="1"/>
  <c r="P622" i="1"/>
  <c r="O618" i="1"/>
  <c r="P618" i="1"/>
  <c r="O614" i="1"/>
  <c r="P614" i="1"/>
  <c r="O610" i="1"/>
  <c r="P610" i="1"/>
  <c r="O606" i="1"/>
  <c r="P606" i="1"/>
  <c r="O602" i="1"/>
  <c r="P602" i="1"/>
  <c r="O594" i="1"/>
  <c r="P594" i="1"/>
  <c r="O590" i="1"/>
  <c r="P590" i="1"/>
  <c r="O586" i="1"/>
  <c r="P586" i="1"/>
  <c r="O582" i="1"/>
  <c r="P582" i="1"/>
  <c r="P578" i="1"/>
  <c r="O578" i="1"/>
  <c r="O574" i="1"/>
  <c r="P574" i="1"/>
  <c r="O570" i="1"/>
  <c r="P570" i="1"/>
  <c r="O566" i="1"/>
  <c r="P566" i="1"/>
  <c r="O562" i="1"/>
  <c r="P562" i="1"/>
  <c r="O558" i="1"/>
  <c r="P558" i="1"/>
  <c r="O554" i="1"/>
  <c r="P554" i="1"/>
  <c r="O550" i="1"/>
  <c r="P550" i="1"/>
  <c r="O546" i="1"/>
  <c r="P546" i="1"/>
  <c r="O542" i="1"/>
  <c r="P542" i="1"/>
  <c r="O538" i="1"/>
  <c r="P538" i="1"/>
  <c r="O530" i="1"/>
  <c r="P530" i="1"/>
  <c r="O526" i="1"/>
  <c r="P526" i="1"/>
  <c r="O522" i="1"/>
  <c r="P522" i="1"/>
  <c r="O518" i="1"/>
  <c r="P518" i="1"/>
  <c r="P514" i="1"/>
  <c r="O514" i="1"/>
  <c r="O510" i="1"/>
  <c r="P510" i="1"/>
  <c r="O506" i="1"/>
  <c r="P506" i="1"/>
  <c r="O502" i="1"/>
  <c r="P502" i="1"/>
  <c r="O498" i="1"/>
  <c r="P498" i="1"/>
  <c r="O494" i="1"/>
  <c r="P494" i="1"/>
  <c r="P490" i="1"/>
  <c r="O490" i="1"/>
  <c r="O486" i="1"/>
  <c r="P486" i="1"/>
  <c r="O482" i="1"/>
  <c r="P482" i="1"/>
  <c r="O478" i="1"/>
  <c r="P478" i="1"/>
  <c r="O474" i="1"/>
  <c r="P474" i="1"/>
  <c r="O470" i="1"/>
  <c r="P470" i="1"/>
  <c r="O466" i="1"/>
  <c r="P466" i="1"/>
  <c r="O462" i="1"/>
  <c r="P462" i="1"/>
  <c r="O454" i="1"/>
  <c r="P454" i="1"/>
  <c r="O450" i="1"/>
  <c r="P450" i="1"/>
  <c r="O446" i="1"/>
  <c r="P446" i="1"/>
  <c r="O442" i="1"/>
  <c r="P442" i="1"/>
  <c r="O438" i="1"/>
  <c r="P438" i="1"/>
  <c r="O434" i="1"/>
  <c r="P434" i="1"/>
  <c r="O430" i="1"/>
  <c r="P430" i="1"/>
  <c r="P426" i="1"/>
  <c r="O426" i="1"/>
  <c r="O422" i="1"/>
  <c r="P422" i="1"/>
  <c r="O418" i="1"/>
  <c r="P418" i="1"/>
  <c r="O414" i="1"/>
  <c r="P414" i="1"/>
  <c r="O410" i="1"/>
  <c r="P410" i="1"/>
  <c r="O406" i="1"/>
  <c r="P406" i="1"/>
  <c r="O402" i="1"/>
  <c r="P402" i="1"/>
  <c r="O398" i="1"/>
  <c r="P398" i="1"/>
  <c r="P394" i="1"/>
  <c r="O394" i="1"/>
  <c r="O390" i="1"/>
  <c r="P390" i="1"/>
  <c r="O386" i="1"/>
  <c r="P386" i="1"/>
  <c r="O382" i="1"/>
  <c r="P382" i="1"/>
  <c r="O378" i="1"/>
  <c r="P378" i="1"/>
  <c r="O374" i="1"/>
  <c r="P374" i="1"/>
  <c r="O370" i="1"/>
  <c r="P370" i="1"/>
  <c r="O366" i="1"/>
  <c r="P366" i="1"/>
  <c r="P362" i="1"/>
  <c r="O362" i="1"/>
  <c r="O358" i="1"/>
  <c r="P358" i="1"/>
  <c r="O354" i="1"/>
  <c r="P354" i="1"/>
  <c r="O350" i="1"/>
  <c r="P350" i="1"/>
  <c r="O346" i="1"/>
  <c r="P346" i="1"/>
  <c r="O342" i="1"/>
  <c r="P342" i="1"/>
  <c r="O338" i="1"/>
  <c r="P338" i="1"/>
  <c r="O334" i="1"/>
  <c r="P334" i="1"/>
  <c r="O330" i="1"/>
  <c r="P330" i="1"/>
  <c r="O326" i="1"/>
  <c r="P326" i="1"/>
  <c r="O322" i="1"/>
  <c r="P322" i="1"/>
  <c r="O318" i="1"/>
  <c r="P318" i="1"/>
  <c r="O314" i="1"/>
  <c r="P314" i="1"/>
  <c r="O310" i="1"/>
  <c r="P310" i="1"/>
  <c r="O306" i="1"/>
  <c r="P306" i="1"/>
  <c r="O302" i="1"/>
  <c r="P302" i="1"/>
  <c r="O298" i="1"/>
  <c r="P298" i="1"/>
  <c r="O294" i="1"/>
  <c r="P294" i="1"/>
  <c r="O290" i="1"/>
  <c r="P290" i="1"/>
  <c r="O286" i="1"/>
  <c r="P286" i="1"/>
  <c r="O282" i="1"/>
  <c r="P282" i="1"/>
  <c r="O278" i="1"/>
  <c r="P278" i="1"/>
  <c r="O274" i="1"/>
  <c r="P274" i="1"/>
  <c r="O270" i="1"/>
  <c r="P270" i="1"/>
  <c r="O266" i="1"/>
  <c r="P266" i="1"/>
  <c r="O262" i="1"/>
  <c r="P262" i="1"/>
  <c r="O258" i="1"/>
  <c r="P258" i="1"/>
  <c r="O254" i="1"/>
  <c r="P254" i="1"/>
  <c r="O250" i="1"/>
  <c r="P250" i="1"/>
  <c r="O246" i="1"/>
  <c r="P246" i="1"/>
  <c r="O242" i="1"/>
  <c r="P242" i="1"/>
  <c r="O238" i="1"/>
  <c r="P238" i="1"/>
  <c r="O234" i="1"/>
  <c r="P234" i="1"/>
  <c r="O230" i="1"/>
  <c r="P230" i="1"/>
  <c r="O226" i="1"/>
  <c r="P226" i="1"/>
  <c r="O222" i="1"/>
  <c r="P222" i="1"/>
  <c r="O218" i="1"/>
  <c r="P218" i="1"/>
  <c r="O214" i="1"/>
  <c r="P214" i="1"/>
  <c r="O210" i="1"/>
  <c r="P210" i="1"/>
  <c r="O206" i="1"/>
  <c r="P206" i="1"/>
  <c r="O202" i="1"/>
  <c r="P202" i="1"/>
  <c r="O198" i="1"/>
  <c r="P198" i="1"/>
  <c r="O194" i="1"/>
  <c r="P194" i="1"/>
  <c r="O190" i="1"/>
  <c r="P190" i="1"/>
  <c r="O186" i="1"/>
  <c r="P186" i="1"/>
  <c r="O182" i="1"/>
  <c r="P182" i="1"/>
  <c r="O178" i="1"/>
  <c r="P178" i="1"/>
  <c r="O174" i="1"/>
  <c r="P174" i="1"/>
  <c r="O170" i="1"/>
  <c r="P170" i="1"/>
  <c r="O166" i="1"/>
  <c r="P166" i="1"/>
  <c r="O1922" i="1"/>
  <c r="O1218" i="1"/>
  <c r="O982" i="1"/>
  <c r="O534" i="1"/>
  <c r="P1976" i="1"/>
  <c r="P1952" i="1"/>
  <c r="P1920" i="1"/>
  <c r="P1888" i="1"/>
  <c r="AG4" i="1"/>
  <c r="O1631" i="1"/>
  <c r="P1631" i="1"/>
  <c r="O1615" i="1"/>
  <c r="P1615" i="1"/>
  <c r="O1599" i="1"/>
  <c r="P1599" i="1"/>
  <c r="O1583" i="1"/>
  <c r="P1583" i="1"/>
  <c r="O1567" i="1"/>
  <c r="P1567" i="1"/>
  <c r="O1551" i="1"/>
  <c r="P1551" i="1"/>
  <c r="O1543" i="1"/>
  <c r="P1543" i="1"/>
  <c r="O1535" i="1"/>
  <c r="P1535" i="1"/>
  <c r="O1527" i="1"/>
  <c r="P1527" i="1"/>
  <c r="O1519" i="1"/>
  <c r="P1519" i="1"/>
  <c r="O1511" i="1"/>
  <c r="P1511" i="1"/>
  <c r="O1503" i="1"/>
  <c r="P1503" i="1"/>
  <c r="O1495" i="1"/>
  <c r="P1495" i="1"/>
  <c r="O1487" i="1"/>
  <c r="P1487" i="1"/>
  <c r="O1479" i="1"/>
  <c r="P1479" i="1"/>
  <c r="O1471" i="1"/>
  <c r="P1471" i="1"/>
  <c r="O1463" i="1"/>
  <c r="P1463" i="1"/>
  <c r="O1455" i="1"/>
  <c r="P1455" i="1"/>
  <c r="O1447" i="1"/>
  <c r="P1447" i="1"/>
  <c r="O1439" i="1"/>
  <c r="P1439" i="1"/>
  <c r="O1431" i="1"/>
  <c r="P1431" i="1"/>
  <c r="O1423" i="1"/>
  <c r="P1423" i="1"/>
  <c r="O1415" i="1"/>
  <c r="P1415" i="1"/>
  <c r="O1407" i="1"/>
  <c r="P1407" i="1"/>
  <c r="O1399" i="1"/>
  <c r="P1399" i="1"/>
  <c r="O1391" i="1"/>
  <c r="P1391" i="1"/>
  <c r="O1383" i="1"/>
  <c r="P1383" i="1"/>
  <c r="O1375" i="1"/>
  <c r="P1375" i="1"/>
  <c r="O1367" i="1"/>
  <c r="P1367" i="1"/>
  <c r="O1351" i="1"/>
  <c r="P1351" i="1"/>
  <c r="O1343" i="1"/>
  <c r="P1343" i="1"/>
  <c r="O1335" i="1"/>
  <c r="P1335" i="1"/>
  <c r="O1319" i="1"/>
  <c r="P1319" i="1"/>
  <c r="O1311" i="1"/>
  <c r="P1311" i="1"/>
  <c r="O1303" i="1"/>
  <c r="P1303" i="1"/>
  <c r="O1287" i="1"/>
  <c r="P1287" i="1"/>
  <c r="O1279" i="1"/>
  <c r="P1279" i="1"/>
  <c r="O1271" i="1"/>
  <c r="P1271" i="1"/>
  <c r="O1255" i="1"/>
  <c r="P1255" i="1"/>
  <c r="O1247" i="1"/>
  <c r="P1247" i="1"/>
  <c r="O1239" i="1"/>
  <c r="P1239" i="1"/>
  <c r="O1223" i="1"/>
  <c r="P1223" i="1"/>
  <c r="O1215" i="1"/>
  <c r="P1215" i="1"/>
  <c r="O1207" i="1"/>
  <c r="P1207" i="1"/>
  <c r="O1191" i="1"/>
  <c r="P1191" i="1"/>
  <c r="O1183" i="1"/>
  <c r="P1183" i="1"/>
  <c r="O1175" i="1"/>
  <c r="P1175" i="1"/>
  <c r="O1159" i="1"/>
  <c r="P1159" i="1"/>
  <c r="O1151" i="1"/>
  <c r="P1151" i="1"/>
  <c r="O1143" i="1"/>
  <c r="P1143" i="1"/>
  <c r="O1127" i="1"/>
  <c r="P1127" i="1"/>
  <c r="O1119" i="1"/>
  <c r="P1119" i="1"/>
  <c r="O1111" i="1"/>
  <c r="P1111" i="1"/>
  <c r="O1099" i="1"/>
  <c r="P1099" i="1"/>
  <c r="O1095" i="1"/>
  <c r="P1095" i="1"/>
  <c r="O1087" i="1"/>
  <c r="P1087" i="1"/>
  <c r="O1083" i="1"/>
  <c r="P1083" i="1"/>
  <c r="O1079" i="1"/>
  <c r="P1079" i="1"/>
  <c r="O1075" i="1"/>
  <c r="P1075" i="1"/>
  <c r="O1067" i="1"/>
  <c r="P1067" i="1"/>
  <c r="O1063" i="1"/>
  <c r="P1063" i="1"/>
  <c r="O1055" i="1"/>
  <c r="P1055" i="1"/>
  <c r="O1051" i="1"/>
  <c r="P1051" i="1"/>
  <c r="O1047" i="1"/>
  <c r="P1047" i="1"/>
  <c r="O1043" i="1"/>
  <c r="P1043" i="1"/>
  <c r="O1039" i="1"/>
  <c r="P1039" i="1"/>
  <c r="O1035" i="1"/>
  <c r="P1035" i="1"/>
  <c r="O1031" i="1"/>
  <c r="P1031" i="1"/>
  <c r="O1027" i="1"/>
  <c r="P1027" i="1"/>
  <c r="O1023" i="1"/>
  <c r="P1023" i="1"/>
  <c r="O1019" i="1"/>
  <c r="P1019" i="1"/>
  <c r="O1015" i="1"/>
  <c r="P1015" i="1"/>
  <c r="O1011" i="1"/>
  <c r="P1011" i="1"/>
  <c r="O1007" i="1"/>
  <c r="P1007" i="1"/>
  <c r="O1003" i="1"/>
  <c r="P1003" i="1"/>
  <c r="O999" i="1"/>
  <c r="P999" i="1"/>
  <c r="O995" i="1"/>
  <c r="P995" i="1"/>
  <c r="O991" i="1"/>
  <c r="P991" i="1"/>
  <c r="O987" i="1"/>
  <c r="P987" i="1"/>
  <c r="O983" i="1"/>
  <c r="P983" i="1"/>
  <c r="O979" i="1"/>
  <c r="P979" i="1"/>
  <c r="O975" i="1"/>
  <c r="P975" i="1"/>
  <c r="O971" i="1"/>
  <c r="P971" i="1"/>
  <c r="O967" i="1"/>
  <c r="P967" i="1"/>
  <c r="O963" i="1"/>
  <c r="P963" i="1"/>
  <c r="O959" i="1"/>
  <c r="P959" i="1"/>
  <c r="O955" i="1"/>
  <c r="P955" i="1"/>
  <c r="O951" i="1"/>
  <c r="P951" i="1"/>
  <c r="O947" i="1"/>
  <c r="P947" i="1"/>
  <c r="O943" i="1"/>
  <c r="P943" i="1"/>
  <c r="O939" i="1"/>
  <c r="P939" i="1"/>
  <c r="O935" i="1"/>
  <c r="P935" i="1"/>
  <c r="O931" i="1"/>
  <c r="P931" i="1"/>
  <c r="O927" i="1"/>
  <c r="P927" i="1"/>
  <c r="O923" i="1"/>
  <c r="P923" i="1"/>
  <c r="O919" i="1"/>
  <c r="P919" i="1"/>
  <c r="O915" i="1"/>
  <c r="P915" i="1"/>
  <c r="O911" i="1"/>
  <c r="P911" i="1"/>
  <c r="O907" i="1"/>
  <c r="P907" i="1"/>
  <c r="O903" i="1"/>
  <c r="P903" i="1"/>
  <c r="O899" i="1"/>
  <c r="P899" i="1"/>
  <c r="O895" i="1"/>
  <c r="P895" i="1"/>
  <c r="O891" i="1"/>
  <c r="P891" i="1"/>
  <c r="O887" i="1"/>
  <c r="P887" i="1"/>
  <c r="O883" i="1"/>
  <c r="P883" i="1"/>
  <c r="O879" i="1"/>
  <c r="P879" i="1"/>
  <c r="O875" i="1"/>
  <c r="P875" i="1"/>
  <c r="O871" i="1"/>
  <c r="P871" i="1"/>
  <c r="O867" i="1"/>
  <c r="P867" i="1"/>
  <c r="O863" i="1"/>
  <c r="P863" i="1"/>
  <c r="O859" i="1"/>
  <c r="P859" i="1"/>
  <c r="O855" i="1"/>
  <c r="P855" i="1"/>
  <c r="O851" i="1"/>
  <c r="P851" i="1"/>
  <c r="O847" i="1"/>
  <c r="P847" i="1"/>
  <c r="O843" i="1"/>
  <c r="P843" i="1"/>
  <c r="O839" i="1"/>
  <c r="P839" i="1"/>
  <c r="O835" i="1"/>
  <c r="P835" i="1"/>
  <c r="O831" i="1"/>
  <c r="P831" i="1"/>
  <c r="O827" i="1"/>
  <c r="P827" i="1"/>
  <c r="O823" i="1"/>
  <c r="P823" i="1"/>
  <c r="O819" i="1"/>
  <c r="P819" i="1"/>
  <c r="O815" i="1"/>
  <c r="P815" i="1"/>
  <c r="O811" i="1"/>
  <c r="P811" i="1"/>
  <c r="O807" i="1"/>
  <c r="P807" i="1"/>
  <c r="O803" i="1"/>
  <c r="P803" i="1"/>
  <c r="O799" i="1"/>
  <c r="P799" i="1"/>
  <c r="O795" i="1"/>
  <c r="P795" i="1"/>
  <c r="O787" i="1"/>
  <c r="P787" i="1"/>
  <c r="O783" i="1"/>
  <c r="P783" i="1"/>
  <c r="O779" i="1"/>
  <c r="P779" i="1"/>
  <c r="O775" i="1"/>
  <c r="P775" i="1"/>
  <c r="O771" i="1"/>
  <c r="P771" i="1"/>
  <c r="O767" i="1"/>
  <c r="P767" i="1"/>
  <c r="O763" i="1"/>
  <c r="P763" i="1"/>
  <c r="O759" i="1"/>
  <c r="P759" i="1"/>
  <c r="O755" i="1"/>
  <c r="P755" i="1"/>
  <c r="O751" i="1"/>
  <c r="P751" i="1"/>
  <c r="O747" i="1"/>
  <c r="P747" i="1"/>
  <c r="O743" i="1"/>
  <c r="P743" i="1"/>
  <c r="O739" i="1"/>
  <c r="P739" i="1"/>
  <c r="O735" i="1"/>
  <c r="P735" i="1"/>
  <c r="O731" i="1"/>
  <c r="P731" i="1"/>
  <c r="O723" i="1"/>
  <c r="P723" i="1"/>
  <c r="O719" i="1"/>
  <c r="P719" i="1"/>
  <c r="O715" i="1"/>
  <c r="P715" i="1"/>
  <c r="O711" i="1"/>
  <c r="P711" i="1"/>
  <c r="O707" i="1"/>
  <c r="P707" i="1"/>
  <c r="O703" i="1"/>
  <c r="P703" i="1"/>
  <c r="O699" i="1"/>
  <c r="P699" i="1"/>
  <c r="O695" i="1"/>
  <c r="P695" i="1"/>
  <c r="O691" i="1"/>
  <c r="P691" i="1"/>
  <c r="O687" i="1"/>
  <c r="P687" i="1"/>
  <c r="O683" i="1"/>
  <c r="P683" i="1"/>
  <c r="O679" i="1"/>
  <c r="P679" i="1"/>
  <c r="O675" i="1"/>
  <c r="P675" i="1"/>
  <c r="O671" i="1"/>
  <c r="P671" i="1"/>
  <c r="O667" i="1"/>
  <c r="P667" i="1"/>
  <c r="P663" i="1"/>
  <c r="O663" i="1"/>
  <c r="O659" i="1"/>
  <c r="P659" i="1"/>
  <c r="O655" i="1"/>
  <c r="P655" i="1"/>
  <c r="O651" i="1"/>
  <c r="P651" i="1"/>
  <c r="O647" i="1"/>
  <c r="P647" i="1"/>
  <c r="O643" i="1"/>
  <c r="P643" i="1"/>
  <c r="O639" i="1"/>
  <c r="P639" i="1"/>
  <c r="O635" i="1"/>
  <c r="P635" i="1"/>
  <c r="O631" i="1"/>
  <c r="P631" i="1"/>
  <c r="O627" i="1"/>
  <c r="P627" i="1"/>
  <c r="O623" i="1"/>
  <c r="P623" i="1"/>
  <c r="O619" i="1"/>
  <c r="P619" i="1"/>
  <c r="O615" i="1"/>
  <c r="P615" i="1"/>
  <c r="O611" i="1"/>
  <c r="P611" i="1"/>
  <c r="O607" i="1"/>
  <c r="P607" i="1"/>
  <c r="O603" i="1"/>
  <c r="P603" i="1"/>
  <c r="O595" i="1"/>
  <c r="P595" i="1"/>
  <c r="O591" i="1"/>
  <c r="P591" i="1"/>
  <c r="O587" i="1"/>
  <c r="P587" i="1"/>
  <c r="O583" i="1"/>
  <c r="P583" i="1"/>
  <c r="O579" i="1"/>
  <c r="P579" i="1"/>
  <c r="O575" i="1"/>
  <c r="P575" i="1"/>
  <c r="O571" i="1"/>
  <c r="P571" i="1"/>
  <c r="O567" i="1"/>
  <c r="P567" i="1"/>
  <c r="O563" i="1"/>
  <c r="P563" i="1"/>
  <c r="O559" i="1"/>
  <c r="P559" i="1"/>
  <c r="O555" i="1"/>
  <c r="P555" i="1"/>
  <c r="O551" i="1"/>
  <c r="P551" i="1"/>
  <c r="O547" i="1"/>
  <c r="P547" i="1"/>
  <c r="O543" i="1"/>
  <c r="P543" i="1"/>
  <c r="O539" i="1"/>
  <c r="P539" i="1"/>
  <c r="O531" i="1"/>
  <c r="P531" i="1"/>
  <c r="O527" i="1"/>
  <c r="P527" i="1"/>
  <c r="O523" i="1"/>
  <c r="P523" i="1"/>
  <c r="O519" i="1"/>
  <c r="P519" i="1"/>
  <c r="O515" i="1"/>
  <c r="P515" i="1"/>
  <c r="O511" i="1"/>
  <c r="P511" i="1"/>
  <c r="O507" i="1"/>
  <c r="P507" i="1"/>
  <c r="O503" i="1"/>
  <c r="P503" i="1"/>
  <c r="O499" i="1"/>
  <c r="P499" i="1"/>
  <c r="O495" i="1"/>
  <c r="P495" i="1"/>
  <c r="O487" i="1"/>
  <c r="P487" i="1"/>
  <c r="O483" i="1"/>
  <c r="P483" i="1"/>
  <c r="O479" i="1"/>
  <c r="P479" i="1"/>
  <c r="O475" i="1"/>
  <c r="P475" i="1"/>
  <c r="O471" i="1"/>
  <c r="P471" i="1"/>
  <c r="O467" i="1"/>
  <c r="P467" i="1"/>
  <c r="O463" i="1"/>
  <c r="P463" i="1"/>
  <c r="P459" i="1"/>
  <c r="O459" i="1"/>
  <c r="O455" i="1"/>
  <c r="P455" i="1"/>
  <c r="O451" i="1"/>
  <c r="P451" i="1"/>
  <c r="O447" i="1"/>
  <c r="P447" i="1"/>
  <c r="O443" i="1"/>
  <c r="P443" i="1"/>
  <c r="O439" i="1"/>
  <c r="P439" i="1"/>
  <c r="O435" i="1"/>
  <c r="P435" i="1"/>
  <c r="O431" i="1"/>
  <c r="P431" i="1"/>
  <c r="O423" i="1"/>
  <c r="P423" i="1"/>
  <c r="O419" i="1"/>
  <c r="P419" i="1"/>
  <c r="O415" i="1"/>
  <c r="P415" i="1"/>
  <c r="O411" i="1"/>
  <c r="P411" i="1"/>
  <c r="O407" i="1"/>
  <c r="P407" i="1"/>
  <c r="O403" i="1"/>
  <c r="P403" i="1"/>
  <c r="O399" i="1"/>
  <c r="P399" i="1"/>
  <c r="P395" i="1"/>
  <c r="O395" i="1"/>
  <c r="O391" i="1"/>
  <c r="P391" i="1"/>
  <c r="O387" i="1"/>
  <c r="P387" i="1"/>
  <c r="O383" i="1"/>
  <c r="P383" i="1"/>
  <c r="O379" i="1"/>
  <c r="P379" i="1"/>
  <c r="O375" i="1"/>
  <c r="P375" i="1"/>
  <c r="O371" i="1"/>
  <c r="P371" i="1"/>
  <c r="O367" i="1"/>
  <c r="P367" i="1"/>
  <c r="O359" i="1"/>
  <c r="P359" i="1"/>
  <c r="O355" i="1"/>
  <c r="P355" i="1"/>
  <c r="O351" i="1"/>
  <c r="P351" i="1"/>
  <c r="O347" i="1"/>
  <c r="P347" i="1"/>
  <c r="O343" i="1"/>
  <c r="P343" i="1"/>
  <c r="O339" i="1"/>
  <c r="P339" i="1"/>
  <c r="O335" i="1"/>
  <c r="P335" i="1"/>
  <c r="O331" i="1"/>
  <c r="P331" i="1"/>
  <c r="O327" i="1"/>
  <c r="P327" i="1"/>
  <c r="O323" i="1"/>
  <c r="P323" i="1"/>
  <c r="O319" i="1"/>
  <c r="P319" i="1"/>
  <c r="O315" i="1"/>
  <c r="P315" i="1"/>
  <c r="O311" i="1"/>
  <c r="P311" i="1"/>
  <c r="O307" i="1"/>
  <c r="P307" i="1"/>
  <c r="O303" i="1"/>
  <c r="P303" i="1"/>
  <c r="O299" i="1"/>
  <c r="P299" i="1"/>
  <c r="O295" i="1"/>
  <c r="P295" i="1"/>
  <c r="O291" i="1"/>
  <c r="P291" i="1"/>
  <c r="O287" i="1"/>
  <c r="P287" i="1"/>
  <c r="O283" i="1"/>
  <c r="P283" i="1"/>
  <c r="O279" i="1"/>
  <c r="P279" i="1"/>
  <c r="O275" i="1"/>
  <c r="P275" i="1"/>
  <c r="O271" i="1"/>
  <c r="P271" i="1"/>
  <c r="O267" i="1"/>
  <c r="P267" i="1"/>
  <c r="O263" i="1"/>
  <c r="P263" i="1"/>
  <c r="O259" i="1"/>
  <c r="P259" i="1"/>
  <c r="O255" i="1"/>
  <c r="P255" i="1"/>
  <c r="O251" i="1"/>
  <c r="P251" i="1"/>
  <c r="O247" i="1"/>
  <c r="P247" i="1"/>
  <c r="O243" i="1"/>
  <c r="P243" i="1"/>
  <c r="O239" i="1"/>
  <c r="P239" i="1"/>
  <c r="O235" i="1"/>
  <c r="P235" i="1"/>
  <c r="O231" i="1"/>
  <c r="P231" i="1"/>
  <c r="O227" i="1"/>
  <c r="P227" i="1"/>
  <c r="O223" i="1"/>
  <c r="P223" i="1"/>
  <c r="O219" i="1"/>
  <c r="P219" i="1"/>
  <c r="O215" i="1"/>
  <c r="P215" i="1"/>
  <c r="O211" i="1"/>
  <c r="P211" i="1"/>
  <c r="O207" i="1"/>
  <c r="P207" i="1"/>
  <c r="O203" i="1"/>
  <c r="P203" i="1"/>
  <c r="O199" i="1"/>
  <c r="P199" i="1"/>
  <c r="O195" i="1"/>
  <c r="P195" i="1"/>
  <c r="O191" i="1"/>
  <c r="P191" i="1"/>
  <c r="O187" i="1"/>
  <c r="P187" i="1"/>
  <c r="O183" i="1"/>
  <c r="P183" i="1"/>
  <c r="O179" i="1"/>
  <c r="P179" i="1"/>
  <c r="O175" i="1"/>
  <c r="P175" i="1"/>
  <c r="O171" i="1"/>
  <c r="P171" i="1"/>
  <c r="O167" i="1"/>
  <c r="P167" i="1"/>
  <c r="O163" i="1"/>
  <c r="P163" i="1"/>
  <c r="O159" i="1"/>
  <c r="P159" i="1"/>
  <c r="O155" i="1"/>
  <c r="P155" i="1"/>
  <c r="O151" i="1"/>
  <c r="P151" i="1"/>
  <c r="O147" i="1"/>
  <c r="P147" i="1"/>
  <c r="O143" i="1"/>
  <c r="P143" i="1"/>
  <c r="O139" i="1"/>
  <c r="P139" i="1"/>
  <c r="O135" i="1"/>
  <c r="P135" i="1"/>
  <c r="O131" i="1"/>
  <c r="P131" i="1"/>
  <c r="O127" i="1"/>
  <c r="P127" i="1"/>
  <c r="O123" i="1"/>
  <c r="P123" i="1"/>
  <c r="O119" i="1"/>
  <c r="P119" i="1"/>
  <c r="O115" i="1"/>
  <c r="P115" i="1"/>
  <c r="O111" i="1"/>
  <c r="P111" i="1"/>
  <c r="O107" i="1"/>
  <c r="P107" i="1"/>
  <c r="O103" i="1"/>
  <c r="P103" i="1"/>
  <c r="O99" i="1"/>
  <c r="P99" i="1"/>
  <c r="O95" i="1"/>
  <c r="P95" i="1"/>
  <c r="O91" i="1"/>
  <c r="P91" i="1"/>
  <c r="O87" i="1"/>
  <c r="P87" i="1"/>
  <c r="O83" i="1"/>
  <c r="P83" i="1"/>
  <c r="O79" i="1"/>
  <c r="P79" i="1"/>
  <c r="O75" i="1"/>
  <c r="P75" i="1"/>
  <c r="O71" i="1"/>
  <c r="P71" i="1"/>
  <c r="O67" i="1"/>
  <c r="P67" i="1"/>
  <c r="O63" i="1"/>
  <c r="P63" i="1"/>
  <c r="O59" i="1"/>
  <c r="P59" i="1"/>
  <c r="O55" i="1"/>
  <c r="P55" i="1"/>
  <c r="O51" i="1"/>
  <c r="P51" i="1"/>
  <c r="O47" i="1"/>
  <c r="P47" i="1"/>
  <c r="O43" i="1"/>
  <c r="P43" i="1"/>
  <c r="O39" i="1"/>
  <c r="P39" i="1"/>
  <c r="O35" i="1"/>
  <c r="P35" i="1"/>
  <c r="O31" i="1"/>
  <c r="P31" i="1"/>
  <c r="O27" i="1"/>
  <c r="P27" i="1"/>
  <c r="O23" i="1"/>
  <c r="P23" i="1"/>
  <c r="O19" i="1"/>
  <c r="P19" i="1"/>
  <c r="O15" i="1"/>
  <c r="P15" i="1"/>
  <c r="O11" i="1"/>
  <c r="P11" i="1"/>
  <c r="O7" i="1"/>
  <c r="P7" i="1"/>
  <c r="O3" i="1"/>
  <c r="P3" i="1"/>
  <c r="O1955" i="1"/>
  <c r="O1211" i="1"/>
  <c r="O1187" i="1"/>
  <c r="O1147" i="1"/>
  <c r="O1123" i="1"/>
  <c r="O513" i="1"/>
  <c r="O427" i="1"/>
  <c r="P1991" i="1"/>
  <c r="P1975" i="1"/>
  <c r="P1959" i="1"/>
  <c r="P1951" i="1"/>
  <c r="P1943" i="1"/>
  <c r="P1935" i="1"/>
  <c r="P1927" i="1"/>
  <c r="P1919" i="1"/>
  <c r="P1911" i="1"/>
  <c r="P1903" i="1"/>
  <c r="P1895" i="1"/>
  <c r="P1887" i="1"/>
  <c r="P1879" i="1"/>
  <c r="P1871" i="1"/>
  <c r="P1863" i="1"/>
  <c r="P1855" i="1"/>
  <c r="P1847" i="1"/>
  <c r="P1839" i="1"/>
  <c r="P1831" i="1"/>
  <c r="P1823" i="1"/>
  <c r="P1815" i="1"/>
  <c r="P1807" i="1"/>
  <c r="P1799" i="1"/>
  <c r="P1791" i="1"/>
  <c r="P1783" i="1"/>
  <c r="P1775" i="1"/>
  <c r="P1767" i="1"/>
  <c r="P1759" i="1"/>
  <c r="P1751" i="1"/>
  <c r="P1743" i="1"/>
  <c r="P1735" i="1"/>
  <c r="P1727" i="1"/>
  <c r="P1719" i="1"/>
  <c r="P1711" i="1"/>
  <c r="P1703" i="1"/>
  <c r="P1695" i="1"/>
  <c r="P1687" i="1"/>
  <c r="P1679" i="1"/>
  <c r="P1671" i="1"/>
  <c r="P1663" i="1"/>
  <c r="P1655" i="1"/>
  <c r="P1647" i="1"/>
  <c r="P1627" i="1"/>
  <c r="P1595" i="1"/>
  <c r="P1563" i="1"/>
  <c r="P1059" i="1"/>
  <c r="O162" i="1"/>
  <c r="P162" i="1"/>
  <c r="O158" i="1"/>
  <c r="P158" i="1"/>
  <c r="O154" i="1"/>
  <c r="P154" i="1"/>
  <c r="O150" i="1"/>
  <c r="P150" i="1"/>
  <c r="O146" i="1"/>
  <c r="P146" i="1"/>
  <c r="O142" i="1"/>
  <c r="P142" i="1"/>
  <c r="O138" i="1"/>
  <c r="P138" i="1"/>
  <c r="O134" i="1"/>
  <c r="P134" i="1"/>
  <c r="O130" i="1"/>
  <c r="P130" i="1"/>
  <c r="O126" i="1"/>
  <c r="P126" i="1"/>
  <c r="O122" i="1"/>
  <c r="P122" i="1"/>
  <c r="O118" i="1"/>
  <c r="P118" i="1"/>
  <c r="O114" i="1"/>
  <c r="P114" i="1"/>
  <c r="O110" i="1"/>
  <c r="P110" i="1"/>
  <c r="O106" i="1"/>
  <c r="P106" i="1"/>
  <c r="O102" i="1"/>
  <c r="P102" i="1"/>
  <c r="O98" i="1"/>
  <c r="P98" i="1"/>
  <c r="O94" i="1"/>
  <c r="P94" i="1"/>
  <c r="O90" i="1"/>
  <c r="P90" i="1"/>
  <c r="O86" i="1"/>
  <c r="P86" i="1"/>
  <c r="O82" i="1"/>
  <c r="P82" i="1"/>
  <c r="O78" i="1"/>
  <c r="P78" i="1"/>
  <c r="O74" i="1"/>
  <c r="P74" i="1"/>
  <c r="O70" i="1"/>
  <c r="P70" i="1"/>
  <c r="O66" i="1"/>
  <c r="P66" i="1"/>
  <c r="O62" i="1"/>
  <c r="P62" i="1"/>
  <c r="O58" i="1"/>
  <c r="P58" i="1"/>
  <c r="O54" i="1"/>
  <c r="P54" i="1"/>
  <c r="O50" i="1"/>
  <c r="P50" i="1"/>
  <c r="O46" i="1"/>
  <c r="P46" i="1"/>
  <c r="O42" i="1"/>
  <c r="P42" i="1"/>
  <c r="O38" i="1"/>
  <c r="P38" i="1"/>
  <c r="O34" i="1"/>
  <c r="P34" i="1"/>
  <c r="O30" i="1"/>
  <c r="P30" i="1"/>
  <c r="O26" i="1"/>
  <c r="P26" i="1"/>
  <c r="O22" i="1"/>
  <c r="P22" i="1"/>
  <c r="O18" i="1"/>
  <c r="P18" i="1"/>
  <c r="O14" i="1"/>
  <c r="P14" i="1"/>
  <c r="O10" i="1"/>
  <c r="P10" i="1"/>
  <c r="O6" i="1"/>
  <c r="P6" i="1"/>
  <c r="O1939" i="1"/>
  <c r="O1899" i="1"/>
  <c r="O1883" i="1"/>
  <c r="O1867" i="1"/>
  <c r="O1851" i="1"/>
  <c r="O1835" i="1"/>
  <c r="O1819" i="1"/>
  <c r="O1803" i="1"/>
  <c r="O1787" i="1"/>
  <c r="O1771" i="1"/>
  <c r="O1755" i="1"/>
  <c r="O1739" i="1"/>
  <c r="O1723" i="1"/>
  <c r="O1707" i="1"/>
  <c r="O1691" i="1"/>
  <c r="O1675" i="1"/>
  <c r="O1659" i="1"/>
  <c r="O1643" i="1"/>
  <c r="O1611" i="1"/>
  <c r="O1579" i="1"/>
  <c r="O1547" i="1"/>
  <c r="O1531" i="1"/>
  <c r="O1515" i="1"/>
  <c r="O1499" i="1"/>
  <c r="O1483" i="1"/>
  <c r="O1467" i="1"/>
  <c r="O1451" i="1"/>
  <c r="O1435" i="1"/>
  <c r="O1419" i="1"/>
  <c r="O1403" i="1"/>
  <c r="O1387" i="1"/>
  <c r="O1371" i="1"/>
  <c r="O1355" i="1"/>
  <c r="O1339" i="1"/>
  <c r="O1323" i="1"/>
  <c r="O1307" i="1"/>
  <c r="O1291" i="1"/>
  <c r="O1275" i="1"/>
  <c r="O1259" i="1"/>
  <c r="O1243" i="1"/>
  <c r="O1227" i="1"/>
  <c r="O1203" i="1"/>
  <c r="O1163" i="1"/>
  <c r="O1139" i="1"/>
  <c r="O557" i="1"/>
  <c r="O491" i="1"/>
  <c r="O257" i="1"/>
  <c r="P1995" i="1"/>
  <c r="P1979" i="1"/>
  <c r="P1963" i="1"/>
  <c r="P1623" i="1"/>
  <c r="P1591" i="1"/>
  <c r="P1559" i="1"/>
  <c r="P1327" i="1"/>
  <c r="P1263" i="1"/>
  <c r="P1199" i="1"/>
  <c r="P1135" i="1"/>
  <c r="P1071" i="1"/>
  <c r="O569" i="1"/>
  <c r="P569" i="1"/>
  <c r="O565" i="1"/>
  <c r="P565" i="1"/>
  <c r="O561" i="1"/>
  <c r="P561" i="1"/>
  <c r="O553" i="1"/>
  <c r="P553" i="1"/>
  <c r="O549" i="1"/>
  <c r="P549" i="1"/>
  <c r="O545" i="1"/>
  <c r="P545" i="1"/>
  <c r="O541" i="1"/>
  <c r="P541" i="1"/>
  <c r="O537" i="1"/>
  <c r="P537" i="1"/>
  <c r="O533" i="1"/>
  <c r="P533" i="1"/>
  <c r="O529" i="1"/>
  <c r="P529" i="1"/>
  <c r="O525" i="1"/>
  <c r="P525" i="1"/>
  <c r="O521" i="1"/>
  <c r="P521" i="1"/>
  <c r="O517" i="1"/>
  <c r="P517" i="1"/>
  <c r="O509" i="1"/>
  <c r="P509" i="1"/>
  <c r="O505" i="1"/>
  <c r="P505" i="1"/>
  <c r="O501" i="1"/>
  <c r="P501" i="1"/>
  <c r="O497" i="1"/>
  <c r="P497" i="1"/>
  <c r="O493" i="1"/>
  <c r="P493" i="1"/>
  <c r="O489" i="1"/>
  <c r="P489" i="1"/>
  <c r="O485" i="1"/>
  <c r="P485" i="1"/>
  <c r="O481" i="1"/>
  <c r="P481" i="1"/>
  <c r="O477" i="1"/>
  <c r="P477" i="1"/>
  <c r="O473" i="1"/>
  <c r="P473" i="1"/>
  <c r="O469" i="1"/>
  <c r="P469" i="1"/>
  <c r="O465" i="1"/>
  <c r="P465" i="1"/>
  <c r="O461" i="1"/>
  <c r="P461" i="1"/>
  <c r="O457" i="1"/>
  <c r="P457" i="1"/>
  <c r="O453" i="1"/>
  <c r="P453" i="1"/>
  <c r="O449" i="1"/>
  <c r="P449" i="1"/>
  <c r="O445" i="1"/>
  <c r="P445" i="1"/>
  <c r="O441" i="1"/>
  <c r="P441" i="1"/>
  <c r="O437" i="1"/>
  <c r="P437" i="1"/>
  <c r="O433" i="1"/>
  <c r="P433" i="1"/>
  <c r="O429" i="1"/>
  <c r="P429" i="1"/>
  <c r="O425" i="1"/>
  <c r="P425" i="1"/>
  <c r="O421" i="1"/>
  <c r="P421" i="1"/>
  <c r="O417" i="1"/>
  <c r="P417" i="1"/>
  <c r="O413" i="1"/>
  <c r="P413" i="1"/>
  <c r="O409" i="1"/>
  <c r="P409" i="1"/>
  <c r="O405" i="1"/>
  <c r="P405" i="1"/>
  <c r="O401" i="1"/>
  <c r="P401" i="1"/>
  <c r="O397" i="1"/>
  <c r="P397" i="1"/>
  <c r="O393" i="1"/>
  <c r="P393" i="1"/>
  <c r="O389" i="1"/>
  <c r="P389" i="1"/>
  <c r="O385" i="1"/>
  <c r="P385" i="1"/>
  <c r="O381" i="1"/>
  <c r="P381" i="1"/>
  <c r="O377" i="1"/>
  <c r="P377" i="1"/>
  <c r="O373" i="1"/>
  <c r="P373" i="1"/>
  <c r="O369" i="1"/>
  <c r="P369" i="1"/>
  <c r="O365" i="1"/>
  <c r="P365" i="1"/>
  <c r="O361" i="1"/>
  <c r="P361" i="1"/>
  <c r="O357" i="1"/>
  <c r="P357" i="1"/>
  <c r="O353" i="1"/>
  <c r="P353" i="1"/>
  <c r="O349" i="1"/>
  <c r="P349" i="1"/>
  <c r="O345" i="1"/>
  <c r="P345" i="1"/>
  <c r="O341" i="1"/>
  <c r="P341" i="1"/>
  <c r="O337" i="1"/>
  <c r="P337" i="1"/>
  <c r="O333" i="1"/>
  <c r="P333" i="1"/>
  <c r="O329" i="1"/>
  <c r="P329" i="1"/>
  <c r="O325" i="1"/>
  <c r="P325" i="1"/>
  <c r="P321" i="1"/>
  <c r="O321" i="1"/>
  <c r="O317" i="1"/>
  <c r="P317" i="1"/>
  <c r="O313" i="1"/>
  <c r="P313" i="1"/>
  <c r="O309" i="1"/>
  <c r="P309" i="1"/>
  <c r="O305" i="1"/>
  <c r="P305" i="1"/>
  <c r="O301" i="1"/>
  <c r="P301" i="1"/>
  <c r="O297" i="1"/>
  <c r="P297" i="1"/>
  <c r="O293" i="1"/>
  <c r="P293" i="1"/>
  <c r="O289" i="1"/>
  <c r="P289" i="1"/>
  <c r="O285" i="1"/>
  <c r="P285" i="1"/>
  <c r="O281" i="1"/>
  <c r="P281" i="1"/>
  <c r="O277" i="1"/>
  <c r="P277" i="1"/>
  <c r="O273" i="1"/>
  <c r="P273" i="1"/>
  <c r="O269" i="1"/>
  <c r="P269" i="1"/>
  <c r="O265" i="1"/>
  <c r="P265" i="1"/>
  <c r="O261" i="1"/>
  <c r="P261" i="1"/>
  <c r="O253" i="1"/>
  <c r="P253" i="1"/>
  <c r="O249" i="1"/>
  <c r="P249" i="1"/>
  <c r="O245" i="1"/>
  <c r="P245" i="1"/>
  <c r="O241" i="1"/>
  <c r="P241" i="1"/>
  <c r="O237" i="1"/>
  <c r="P237" i="1"/>
  <c r="O233" i="1"/>
  <c r="P233" i="1"/>
  <c r="O229" i="1"/>
  <c r="P229" i="1"/>
  <c r="O225" i="1"/>
  <c r="P225" i="1"/>
  <c r="O221" i="1"/>
  <c r="P221" i="1"/>
  <c r="O217" i="1"/>
  <c r="P217" i="1"/>
  <c r="O213" i="1"/>
  <c r="P213" i="1"/>
  <c r="O209" i="1"/>
  <c r="P209" i="1"/>
  <c r="O205" i="1"/>
  <c r="P205" i="1"/>
  <c r="O201" i="1"/>
  <c r="P201" i="1"/>
  <c r="O197" i="1"/>
  <c r="P197" i="1"/>
  <c r="O189" i="1"/>
  <c r="P189" i="1"/>
  <c r="O185" i="1"/>
  <c r="P185" i="1"/>
  <c r="O181" i="1"/>
  <c r="P181" i="1"/>
  <c r="O177" i="1"/>
  <c r="P177" i="1"/>
  <c r="O173" i="1"/>
  <c r="P173" i="1"/>
  <c r="O169" i="1"/>
  <c r="P169" i="1"/>
  <c r="O165" i="1"/>
  <c r="P165" i="1"/>
  <c r="O161" i="1"/>
  <c r="P161" i="1"/>
  <c r="O157" i="1"/>
  <c r="P157" i="1"/>
  <c r="O153" i="1"/>
  <c r="P153" i="1"/>
  <c r="O149" i="1"/>
  <c r="P149" i="1"/>
  <c r="O145" i="1"/>
  <c r="P145" i="1"/>
  <c r="O141" i="1"/>
  <c r="P141" i="1"/>
  <c r="O137" i="1"/>
  <c r="P137" i="1"/>
  <c r="O133" i="1"/>
  <c r="P133" i="1"/>
  <c r="O125" i="1"/>
  <c r="P125" i="1"/>
  <c r="O121" i="1"/>
  <c r="P121" i="1"/>
  <c r="O117" i="1"/>
  <c r="P117" i="1"/>
  <c r="O113" i="1"/>
  <c r="P113" i="1"/>
  <c r="O109" i="1"/>
  <c r="P109" i="1"/>
  <c r="O105" i="1"/>
  <c r="P105" i="1"/>
  <c r="O101" i="1"/>
  <c r="P101" i="1"/>
  <c r="O97" i="1"/>
  <c r="P97" i="1"/>
  <c r="O93" i="1"/>
  <c r="P93" i="1"/>
  <c r="O89" i="1"/>
  <c r="P89" i="1"/>
  <c r="O85" i="1"/>
  <c r="P85" i="1"/>
  <c r="O81" i="1"/>
  <c r="P81" i="1"/>
  <c r="O77" i="1"/>
  <c r="P77" i="1"/>
  <c r="O73" i="1"/>
  <c r="P73" i="1"/>
  <c r="O69" i="1"/>
  <c r="P69" i="1"/>
  <c r="P65" i="1"/>
  <c r="O65" i="1"/>
  <c r="O61" i="1"/>
  <c r="P61" i="1"/>
  <c r="O57" i="1"/>
  <c r="P57" i="1"/>
  <c r="O53" i="1"/>
  <c r="P53" i="1"/>
  <c r="O49" i="1"/>
  <c r="P49" i="1"/>
  <c r="O45" i="1"/>
  <c r="P45" i="1"/>
  <c r="O41" i="1"/>
  <c r="P41" i="1"/>
  <c r="O37" i="1"/>
  <c r="P37" i="1"/>
  <c r="O33" i="1"/>
  <c r="P33" i="1"/>
  <c r="O29" i="1"/>
  <c r="P29" i="1"/>
  <c r="O25" i="1"/>
  <c r="P25" i="1"/>
  <c r="O21" i="1"/>
  <c r="P21" i="1"/>
  <c r="O17" i="1"/>
  <c r="P17" i="1"/>
  <c r="O13" i="1"/>
  <c r="P13" i="1"/>
  <c r="O9" i="1"/>
  <c r="P9" i="1"/>
  <c r="O5" i="1"/>
  <c r="P5" i="1"/>
  <c r="O2" i="1"/>
  <c r="P2" i="1"/>
  <c r="O1923" i="1"/>
  <c r="O1219" i="1"/>
  <c r="O1179" i="1"/>
  <c r="O1155" i="1"/>
  <c r="O1115" i="1"/>
  <c r="O599" i="1"/>
  <c r="O535" i="1"/>
  <c r="O193" i="1"/>
  <c r="P1999" i="1"/>
  <c r="P1983" i="1"/>
  <c r="P1967" i="1"/>
  <c r="P1947" i="1"/>
  <c r="P1931" i="1"/>
  <c r="P1915" i="1"/>
  <c r="P1091" i="1"/>
  <c r="Q2" i="1"/>
  <c r="AG6" i="1"/>
  <c r="W2" i="1"/>
  <c r="W4" i="1"/>
  <c r="AG5" i="1"/>
  <c r="W5" i="1"/>
  <c r="W3" i="1"/>
  <c r="AG8" i="1"/>
  <c r="AG7" i="1"/>
  <c r="W6" i="1" l="1"/>
  <c r="V14" i="1"/>
  <c r="U20" i="1"/>
  <c r="U21" i="1" s="1"/>
  <c r="U23" i="1" s="1"/>
  <c r="U28" i="1" s="1"/>
  <c r="V6" i="1"/>
  <c r="U6" i="1"/>
  <c r="U3" i="1"/>
  <c r="V3" i="1"/>
  <c r="V4" i="1"/>
  <c r="V5" i="1"/>
  <c r="U2" i="1"/>
  <c r="U4" i="1"/>
  <c r="V2" i="1"/>
  <c r="U5" i="1"/>
  <c r="W7" i="1"/>
  <c r="AG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5D5AFB-B2B5-49B3-BA4E-E676062C88F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EDEB932-194E-4B80-B244-F4D27AA9B213}" name="WorksheetConnection_General-Ledger.xlsx!GL_Table" type="102" refreshedVersion="8" minRefreshableVersion="5">
    <extLst>
      <ext xmlns:x15="http://schemas.microsoft.com/office/spreadsheetml/2010/11/main" uri="{DE250136-89BD-433C-8126-D09CA5730AF9}">
        <x15:connection id="GL_Table">
          <x15:rangePr sourceName="_xlcn.WorksheetConnection_GeneralLedger.xlsxGL_Table1"/>
        </x15:connection>
      </ext>
    </extLst>
  </connection>
  <connection id="3" xr16:uid="{E51E25E3-DCE9-451B-93F6-E628AFE3E91F}" name="WorksheetConnection_General-Ledger.xlsx!Table5" type="102" refreshedVersion="8" minRefreshableVersion="5">
    <extLst>
      <ext xmlns:x15="http://schemas.microsoft.com/office/spreadsheetml/2010/11/main" uri="{DE250136-89BD-433C-8126-D09CA5730AF9}">
        <x15:connection id="Table5" autoDelete="1">
          <x15:rangePr sourceName="_xlcn.WorksheetConnection_GeneralLedger.xlsxTable5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GL_Table].[Year].&amp;[2025]}"/>
  </metadataStrings>
  <mdxMetadata count="1">
    <mdx n="0" f="s">
      <ms ns="1" c="0"/>
    </mdx>
  </mdxMetadata>
  <valueMetadata count="1">
    <bk>
      <rc t="1" v="0"/>
    </bk>
  </valueMetadata>
</metadata>
</file>

<file path=xl/sharedStrings.xml><?xml version="1.0" encoding="utf-8"?>
<sst xmlns="http://schemas.openxmlformats.org/spreadsheetml/2006/main" count="14250" uniqueCount="4088">
  <si>
    <t>GLID</t>
  </si>
  <si>
    <t>TxnDate</t>
  </si>
  <si>
    <t>AccountNumber</t>
  </si>
  <si>
    <t>AccountName</t>
  </si>
  <si>
    <t>Debit</t>
  </si>
  <si>
    <t>Credit</t>
  </si>
  <si>
    <t>Dept</t>
  </si>
  <si>
    <t>CostCenter</t>
  </si>
  <si>
    <t>Description</t>
  </si>
  <si>
    <t>Currency</t>
  </si>
  <si>
    <t>GL000000</t>
  </si>
  <si>
    <t>GL000001</t>
  </si>
  <si>
    <t>GL000002</t>
  </si>
  <si>
    <t>GL000003</t>
  </si>
  <si>
    <t>GL000004</t>
  </si>
  <si>
    <t>GL000005</t>
  </si>
  <si>
    <t>GL000006</t>
  </si>
  <si>
    <t>GL000007</t>
  </si>
  <si>
    <t>GL000008</t>
  </si>
  <si>
    <t>GL000009</t>
  </si>
  <si>
    <t>GL000010</t>
  </si>
  <si>
    <t>GL000011</t>
  </si>
  <si>
    <t>GL000012</t>
  </si>
  <si>
    <t>GL000013</t>
  </si>
  <si>
    <t>GL000014</t>
  </si>
  <si>
    <t>GL000015</t>
  </si>
  <si>
    <t>GL000016</t>
  </si>
  <si>
    <t>GL000017</t>
  </si>
  <si>
    <t>GL000018</t>
  </si>
  <si>
    <t>GL000019</t>
  </si>
  <si>
    <t>GL000020</t>
  </si>
  <si>
    <t>GL000021</t>
  </si>
  <si>
    <t>GL000022</t>
  </si>
  <si>
    <t>GL000023</t>
  </si>
  <si>
    <t>GL000024</t>
  </si>
  <si>
    <t>GL000025</t>
  </si>
  <si>
    <t>GL000026</t>
  </si>
  <si>
    <t>GL000027</t>
  </si>
  <si>
    <t>GL000028</t>
  </si>
  <si>
    <t>GL000029</t>
  </si>
  <si>
    <t>GL000030</t>
  </si>
  <si>
    <t>GL000031</t>
  </si>
  <si>
    <t>GL000032</t>
  </si>
  <si>
    <t>GL000033</t>
  </si>
  <si>
    <t>GL000034</t>
  </si>
  <si>
    <t>GL000035</t>
  </si>
  <si>
    <t>GL000036</t>
  </si>
  <si>
    <t>GL000037</t>
  </si>
  <si>
    <t>GL000038</t>
  </si>
  <si>
    <t>GL000039</t>
  </si>
  <si>
    <t>GL000040</t>
  </si>
  <si>
    <t>GL000041</t>
  </si>
  <si>
    <t>GL000042</t>
  </si>
  <si>
    <t>GL000043</t>
  </si>
  <si>
    <t>GL000044</t>
  </si>
  <si>
    <t>GL000045</t>
  </si>
  <si>
    <t>GL000046</t>
  </si>
  <si>
    <t>GL000047</t>
  </si>
  <si>
    <t>GL000048</t>
  </si>
  <si>
    <t>GL000049</t>
  </si>
  <si>
    <t>GL000050</t>
  </si>
  <si>
    <t>GL000051</t>
  </si>
  <si>
    <t>GL000052</t>
  </si>
  <si>
    <t>GL000053</t>
  </si>
  <si>
    <t>GL000054</t>
  </si>
  <si>
    <t>GL000055</t>
  </si>
  <si>
    <t>GL000056</t>
  </si>
  <si>
    <t>GL000057</t>
  </si>
  <si>
    <t>GL000058</t>
  </si>
  <si>
    <t>GL000059</t>
  </si>
  <si>
    <t>GL000060</t>
  </si>
  <si>
    <t>GL000061</t>
  </si>
  <si>
    <t>GL000062</t>
  </si>
  <si>
    <t>GL000063</t>
  </si>
  <si>
    <t>GL000064</t>
  </si>
  <si>
    <t>GL000065</t>
  </si>
  <si>
    <t>GL000066</t>
  </si>
  <si>
    <t>GL000067</t>
  </si>
  <si>
    <t>GL000068</t>
  </si>
  <si>
    <t>GL000069</t>
  </si>
  <si>
    <t>GL000070</t>
  </si>
  <si>
    <t>GL000071</t>
  </si>
  <si>
    <t>GL000072</t>
  </si>
  <si>
    <t>GL000073</t>
  </si>
  <si>
    <t>GL000074</t>
  </si>
  <si>
    <t>GL000075</t>
  </si>
  <si>
    <t>GL000076</t>
  </si>
  <si>
    <t>GL000077</t>
  </si>
  <si>
    <t>GL000078</t>
  </si>
  <si>
    <t>GL000079</t>
  </si>
  <si>
    <t>GL000080</t>
  </si>
  <si>
    <t>GL000081</t>
  </si>
  <si>
    <t>GL000082</t>
  </si>
  <si>
    <t>GL000083</t>
  </si>
  <si>
    <t>GL000084</t>
  </si>
  <si>
    <t>GL000085</t>
  </si>
  <si>
    <t>GL000086</t>
  </si>
  <si>
    <t>GL000087</t>
  </si>
  <si>
    <t>GL000088</t>
  </si>
  <si>
    <t>GL000089</t>
  </si>
  <si>
    <t>GL000090</t>
  </si>
  <si>
    <t>GL000091</t>
  </si>
  <si>
    <t>GL000092</t>
  </si>
  <si>
    <t>GL000093</t>
  </si>
  <si>
    <t>GL000094</t>
  </si>
  <si>
    <t>GL000095</t>
  </si>
  <si>
    <t>GL000096</t>
  </si>
  <si>
    <t>GL000097</t>
  </si>
  <si>
    <t>GL000098</t>
  </si>
  <si>
    <t>GL000099</t>
  </si>
  <si>
    <t>GL000100</t>
  </si>
  <si>
    <t>GL000101</t>
  </si>
  <si>
    <t>GL000102</t>
  </si>
  <si>
    <t>GL000103</t>
  </si>
  <si>
    <t>GL000104</t>
  </si>
  <si>
    <t>GL000105</t>
  </si>
  <si>
    <t>GL000106</t>
  </si>
  <si>
    <t>GL000107</t>
  </si>
  <si>
    <t>GL000108</t>
  </si>
  <si>
    <t>GL000109</t>
  </si>
  <si>
    <t>GL000110</t>
  </si>
  <si>
    <t>GL000111</t>
  </si>
  <si>
    <t>GL000112</t>
  </si>
  <si>
    <t>GL000113</t>
  </si>
  <si>
    <t>GL000114</t>
  </si>
  <si>
    <t>GL000115</t>
  </si>
  <si>
    <t>GL000116</t>
  </si>
  <si>
    <t>GL000117</t>
  </si>
  <si>
    <t>GL000118</t>
  </si>
  <si>
    <t>GL000119</t>
  </si>
  <si>
    <t>GL000120</t>
  </si>
  <si>
    <t>GL000121</t>
  </si>
  <si>
    <t>GL000122</t>
  </si>
  <si>
    <t>GL000123</t>
  </si>
  <si>
    <t>GL000124</t>
  </si>
  <si>
    <t>GL000125</t>
  </si>
  <si>
    <t>GL000126</t>
  </si>
  <si>
    <t>GL000127</t>
  </si>
  <si>
    <t>GL000128</t>
  </si>
  <si>
    <t>GL000129</t>
  </si>
  <si>
    <t>GL000130</t>
  </si>
  <si>
    <t>GL000131</t>
  </si>
  <si>
    <t>GL000132</t>
  </si>
  <si>
    <t>GL000133</t>
  </si>
  <si>
    <t>GL000134</t>
  </si>
  <si>
    <t>GL000135</t>
  </si>
  <si>
    <t>GL000136</t>
  </si>
  <si>
    <t>GL000137</t>
  </si>
  <si>
    <t>GL000138</t>
  </si>
  <si>
    <t>GL000139</t>
  </si>
  <si>
    <t>GL000140</t>
  </si>
  <si>
    <t>GL000141</t>
  </si>
  <si>
    <t>GL000142</t>
  </si>
  <si>
    <t>GL000143</t>
  </si>
  <si>
    <t>GL000144</t>
  </si>
  <si>
    <t>GL000145</t>
  </si>
  <si>
    <t>GL000146</t>
  </si>
  <si>
    <t>GL000147</t>
  </si>
  <si>
    <t>GL000148</t>
  </si>
  <si>
    <t>GL000149</t>
  </si>
  <si>
    <t>GL000150</t>
  </si>
  <si>
    <t>GL000151</t>
  </si>
  <si>
    <t>GL000152</t>
  </si>
  <si>
    <t>GL000153</t>
  </si>
  <si>
    <t>GL000154</t>
  </si>
  <si>
    <t>GL000155</t>
  </si>
  <si>
    <t>GL000156</t>
  </si>
  <si>
    <t>GL000157</t>
  </si>
  <si>
    <t>GL000158</t>
  </si>
  <si>
    <t>GL000159</t>
  </si>
  <si>
    <t>GL000160</t>
  </si>
  <si>
    <t>GL000161</t>
  </si>
  <si>
    <t>GL000162</t>
  </si>
  <si>
    <t>GL000163</t>
  </si>
  <si>
    <t>GL000164</t>
  </si>
  <si>
    <t>GL000165</t>
  </si>
  <si>
    <t>GL000166</t>
  </si>
  <si>
    <t>GL000167</t>
  </si>
  <si>
    <t>GL000168</t>
  </si>
  <si>
    <t>GL000169</t>
  </si>
  <si>
    <t>GL000170</t>
  </si>
  <si>
    <t>GL000171</t>
  </si>
  <si>
    <t>GL000172</t>
  </si>
  <si>
    <t>GL000173</t>
  </si>
  <si>
    <t>GL000174</t>
  </si>
  <si>
    <t>GL000175</t>
  </si>
  <si>
    <t>GL000176</t>
  </si>
  <si>
    <t>GL000177</t>
  </si>
  <si>
    <t>GL000178</t>
  </si>
  <si>
    <t>GL000179</t>
  </si>
  <si>
    <t>GL000180</t>
  </si>
  <si>
    <t>GL000181</t>
  </si>
  <si>
    <t>GL000182</t>
  </si>
  <si>
    <t>GL000183</t>
  </si>
  <si>
    <t>GL000184</t>
  </si>
  <si>
    <t>GL000185</t>
  </si>
  <si>
    <t>GL000186</t>
  </si>
  <si>
    <t>GL000187</t>
  </si>
  <si>
    <t>GL000188</t>
  </si>
  <si>
    <t>GL000189</t>
  </si>
  <si>
    <t>GL000190</t>
  </si>
  <si>
    <t>GL000191</t>
  </si>
  <si>
    <t>GL000192</t>
  </si>
  <si>
    <t>GL000193</t>
  </si>
  <si>
    <t>GL000194</t>
  </si>
  <si>
    <t>GL000195</t>
  </si>
  <si>
    <t>GL000196</t>
  </si>
  <si>
    <t>GL000197</t>
  </si>
  <si>
    <t>GL000198</t>
  </si>
  <si>
    <t>GL000199</t>
  </si>
  <si>
    <t>GL000200</t>
  </si>
  <si>
    <t>GL000201</t>
  </si>
  <si>
    <t>GL000202</t>
  </si>
  <si>
    <t>GL000203</t>
  </si>
  <si>
    <t>GL000204</t>
  </si>
  <si>
    <t>GL000205</t>
  </si>
  <si>
    <t>GL000206</t>
  </si>
  <si>
    <t>GL000207</t>
  </si>
  <si>
    <t>GL000208</t>
  </si>
  <si>
    <t>GL000209</t>
  </si>
  <si>
    <t>GL000210</t>
  </si>
  <si>
    <t>GL000211</t>
  </si>
  <si>
    <t>GL000212</t>
  </si>
  <si>
    <t>GL000213</t>
  </si>
  <si>
    <t>GL000214</t>
  </si>
  <si>
    <t>GL000215</t>
  </si>
  <si>
    <t>GL000216</t>
  </si>
  <si>
    <t>GL000217</t>
  </si>
  <si>
    <t>GL000218</t>
  </si>
  <si>
    <t>GL000219</t>
  </si>
  <si>
    <t>GL000220</t>
  </si>
  <si>
    <t>GL000221</t>
  </si>
  <si>
    <t>GL000222</t>
  </si>
  <si>
    <t>GL000223</t>
  </si>
  <si>
    <t>GL000224</t>
  </si>
  <si>
    <t>GL000225</t>
  </si>
  <si>
    <t>GL000226</t>
  </si>
  <si>
    <t>GL000227</t>
  </si>
  <si>
    <t>GL000228</t>
  </si>
  <si>
    <t>GL000229</t>
  </si>
  <si>
    <t>GL000230</t>
  </si>
  <si>
    <t>GL000231</t>
  </si>
  <si>
    <t>GL000232</t>
  </si>
  <si>
    <t>GL000233</t>
  </si>
  <si>
    <t>GL000234</t>
  </si>
  <si>
    <t>GL000235</t>
  </si>
  <si>
    <t>GL000236</t>
  </si>
  <si>
    <t>GL000237</t>
  </si>
  <si>
    <t>GL000238</t>
  </si>
  <si>
    <t>GL000239</t>
  </si>
  <si>
    <t>GL000240</t>
  </si>
  <si>
    <t>GL000241</t>
  </si>
  <si>
    <t>GL000242</t>
  </si>
  <si>
    <t>GL000243</t>
  </si>
  <si>
    <t>GL000244</t>
  </si>
  <si>
    <t>GL000245</t>
  </si>
  <si>
    <t>GL000246</t>
  </si>
  <si>
    <t>GL000247</t>
  </si>
  <si>
    <t>GL000248</t>
  </si>
  <si>
    <t>GL000249</t>
  </si>
  <si>
    <t>GL000250</t>
  </si>
  <si>
    <t>GL000251</t>
  </si>
  <si>
    <t>GL000252</t>
  </si>
  <si>
    <t>GL000253</t>
  </si>
  <si>
    <t>GL000254</t>
  </si>
  <si>
    <t>GL000255</t>
  </si>
  <si>
    <t>GL000256</t>
  </si>
  <si>
    <t>GL000257</t>
  </si>
  <si>
    <t>GL000258</t>
  </si>
  <si>
    <t>GL000259</t>
  </si>
  <si>
    <t>GL000260</t>
  </si>
  <si>
    <t>GL000261</t>
  </si>
  <si>
    <t>GL000262</t>
  </si>
  <si>
    <t>GL000263</t>
  </si>
  <si>
    <t>GL000264</t>
  </si>
  <si>
    <t>GL000265</t>
  </si>
  <si>
    <t>GL000266</t>
  </si>
  <si>
    <t>GL000267</t>
  </si>
  <si>
    <t>GL000268</t>
  </si>
  <si>
    <t>GL000269</t>
  </si>
  <si>
    <t>GL000270</t>
  </si>
  <si>
    <t>GL000271</t>
  </si>
  <si>
    <t>GL000272</t>
  </si>
  <si>
    <t>GL000273</t>
  </si>
  <si>
    <t>GL000274</t>
  </si>
  <si>
    <t>GL000275</t>
  </si>
  <si>
    <t>GL000276</t>
  </si>
  <si>
    <t>GL000277</t>
  </si>
  <si>
    <t>GL000278</t>
  </si>
  <si>
    <t>GL000279</t>
  </si>
  <si>
    <t>GL000280</t>
  </si>
  <si>
    <t>GL000281</t>
  </si>
  <si>
    <t>GL000282</t>
  </si>
  <si>
    <t>GL000283</t>
  </si>
  <si>
    <t>GL000284</t>
  </si>
  <si>
    <t>GL000285</t>
  </si>
  <si>
    <t>GL000286</t>
  </si>
  <si>
    <t>GL000287</t>
  </si>
  <si>
    <t>GL000288</t>
  </si>
  <si>
    <t>GL000289</t>
  </si>
  <si>
    <t>GL000290</t>
  </si>
  <si>
    <t>GL000291</t>
  </si>
  <si>
    <t>GL000292</t>
  </si>
  <si>
    <t>GL000293</t>
  </si>
  <si>
    <t>GL000294</t>
  </si>
  <si>
    <t>GL000295</t>
  </si>
  <si>
    <t>GL000296</t>
  </si>
  <si>
    <t>GL000297</t>
  </si>
  <si>
    <t>GL000298</t>
  </si>
  <si>
    <t>GL000299</t>
  </si>
  <si>
    <t>GL000300</t>
  </si>
  <si>
    <t>GL000301</t>
  </si>
  <si>
    <t>GL000302</t>
  </si>
  <si>
    <t>GL000303</t>
  </si>
  <si>
    <t>GL000304</t>
  </si>
  <si>
    <t>GL000305</t>
  </si>
  <si>
    <t>GL000306</t>
  </si>
  <si>
    <t>GL000307</t>
  </si>
  <si>
    <t>GL000308</t>
  </si>
  <si>
    <t>GL000309</t>
  </si>
  <si>
    <t>GL000310</t>
  </si>
  <si>
    <t>GL000311</t>
  </si>
  <si>
    <t>GL000312</t>
  </si>
  <si>
    <t>GL000313</t>
  </si>
  <si>
    <t>GL000314</t>
  </si>
  <si>
    <t>GL000315</t>
  </si>
  <si>
    <t>GL000316</t>
  </si>
  <si>
    <t>GL000317</t>
  </si>
  <si>
    <t>GL000318</t>
  </si>
  <si>
    <t>GL000319</t>
  </si>
  <si>
    <t>GL000320</t>
  </si>
  <si>
    <t>GL000321</t>
  </si>
  <si>
    <t>GL000322</t>
  </si>
  <si>
    <t>GL000323</t>
  </si>
  <si>
    <t>GL000324</t>
  </si>
  <si>
    <t>GL000325</t>
  </si>
  <si>
    <t>GL000326</t>
  </si>
  <si>
    <t>GL000327</t>
  </si>
  <si>
    <t>GL000328</t>
  </si>
  <si>
    <t>GL000329</t>
  </si>
  <si>
    <t>GL000330</t>
  </si>
  <si>
    <t>GL000331</t>
  </si>
  <si>
    <t>GL000332</t>
  </si>
  <si>
    <t>GL000333</t>
  </si>
  <si>
    <t>GL000334</t>
  </si>
  <si>
    <t>GL000335</t>
  </si>
  <si>
    <t>GL000336</t>
  </si>
  <si>
    <t>GL000337</t>
  </si>
  <si>
    <t>GL000338</t>
  </si>
  <si>
    <t>GL000339</t>
  </si>
  <si>
    <t>GL000340</t>
  </si>
  <si>
    <t>GL000341</t>
  </si>
  <si>
    <t>GL000342</t>
  </si>
  <si>
    <t>GL000343</t>
  </si>
  <si>
    <t>GL000344</t>
  </si>
  <si>
    <t>GL000345</t>
  </si>
  <si>
    <t>GL000346</t>
  </si>
  <si>
    <t>GL000347</t>
  </si>
  <si>
    <t>GL000348</t>
  </si>
  <si>
    <t>GL000349</t>
  </si>
  <si>
    <t>GL000350</t>
  </si>
  <si>
    <t>GL000351</t>
  </si>
  <si>
    <t>GL000352</t>
  </si>
  <si>
    <t>GL000353</t>
  </si>
  <si>
    <t>GL000354</t>
  </si>
  <si>
    <t>GL000355</t>
  </si>
  <si>
    <t>GL000356</t>
  </si>
  <si>
    <t>GL000357</t>
  </si>
  <si>
    <t>GL000358</t>
  </si>
  <si>
    <t>GL000359</t>
  </si>
  <si>
    <t>GL000360</t>
  </si>
  <si>
    <t>GL000361</t>
  </si>
  <si>
    <t>GL000362</t>
  </si>
  <si>
    <t>GL000363</t>
  </si>
  <si>
    <t>GL000364</t>
  </si>
  <si>
    <t>GL000365</t>
  </si>
  <si>
    <t>GL000366</t>
  </si>
  <si>
    <t>GL000367</t>
  </si>
  <si>
    <t>GL000368</t>
  </si>
  <si>
    <t>GL000369</t>
  </si>
  <si>
    <t>GL000370</t>
  </si>
  <si>
    <t>GL000371</t>
  </si>
  <si>
    <t>GL000372</t>
  </si>
  <si>
    <t>GL000373</t>
  </si>
  <si>
    <t>GL000374</t>
  </si>
  <si>
    <t>GL000375</t>
  </si>
  <si>
    <t>GL000376</t>
  </si>
  <si>
    <t>GL000377</t>
  </si>
  <si>
    <t>GL000378</t>
  </si>
  <si>
    <t>GL000379</t>
  </si>
  <si>
    <t>GL000380</t>
  </si>
  <si>
    <t>GL000381</t>
  </si>
  <si>
    <t>GL000382</t>
  </si>
  <si>
    <t>GL000383</t>
  </si>
  <si>
    <t>GL000384</t>
  </si>
  <si>
    <t>GL000385</t>
  </si>
  <si>
    <t>GL000386</t>
  </si>
  <si>
    <t>GL000387</t>
  </si>
  <si>
    <t>GL000388</t>
  </si>
  <si>
    <t>GL000389</t>
  </si>
  <si>
    <t>GL000390</t>
  </si>
  <si>
    <t>GL000391</t>
  </si>
  <si>
    <t>GL000392</t>
  </si>
  <si>
    <t>GL000393</t>
  </si>
  <si>
    <t>GL000394</t>
  </si>
  <si>
    <t>GL000395</t>
  </si>
  <si>
    <t>GL000396</t>
  </si>
  <si>
    <t>GL000397</t>
  </si>
  <si>
    <t>GL000398</t>
  </si>
  <si>
    <t>GL000399</t>
  </si>
  <si>
    <t>GL000400</t>
  </si>
  <si>
    <t>GL000401</t>
  </si>
  <si>
    <t>GL000402</t>
  </si>
  <si>
    <t>GL000403</t>
  </si>
  <si>
    <t>GL000404</t>
  </si>
  <si>
    <t>GL000405</t>
  </si>
  <si>
    <t>GL000406</t>
  </si>
  <si>
    <t>GL000407</t>
  </si>
  <si>
    <t>GL000408</t>
  </si>
  <si>
    <t>GL000409</t>
  </si>
  <si>
    <t>GL000410</t>
  </si>
  <si>
    <t>GL000411</t>
  </si>
  <si>
    <t>GL000412</t>
  </si>
  <si>
    <t>GL000413</t>
  </si>
  <si>
    <t>GL000414</t>
  </si>
  <si>
    <t>GL000415</t>
  </si>
  <si>
    <t>GL000416</t>
  </si>
  <si>
    <t>GL000417</t>
  </si>
  <si>
    <t>GL000418</t>
  </si>
  <si>
    <t>GL000419</t>
  </si>
  <si>
    <t>GL000420</t>
  </si>
  <si>
    <t>GL000421</t>
  </si>
  <si>
    <t>GL000422</t>
  </si>
  <si>
    <t>GL000423</t>
  </si>
  <si>
    <t>GL000424</t>
  </si>
  <si>
    <t>GL000425</t>
  </si>
  <si>
    <t>GL000426</t>
  </si>
  <si>
    <t>GL000427</t>
  </si>
  <si>
    <t>GL000428</t>
  </si>
  <si>
    <t>GL000429</t>
  </si>
  <si>
    <t>GL000430</t>
  </si>
  <si>
    <t>GL000431</t>
  </si>
  <si>
    <t>GL000432</t>
  </si>
  <si>
    <t>GL000433</t>
  </si>
  <si>
    <t>GL000434</t>
  </si>
  <si>
    <t>GL000435</t>
  </si>
  <si>
    <t>GL000436</t>
  </si>
  <si>
    <t>GL000437</t>
  </si>
  <si>
    <t>GL000438</t>
  </si>
  <si>
    <t>GL000439</t>
  </si>
  <si>
    <t>GL000440</t>
  </si>
  <si>
    <t>GL000441</t>
  </si>
  <si>
    <t>GL000442</t>
  </si>
  <si>
    <t>GL000443</t>
  </si>
  <si>
    <t>GL000444</t>
  </si>
  <si>
    <t>GL000445</t>
  </si>
  <si>
    <t>GL000446</t>
  </si>
  <si>
    <t>GL000447</t>
  </si>
  <si>
    <t>GL000448</t>
  </si>
  <si>
    <t>GL000449</t>
  </si>
  <si>
    <t>GL000450</t>
  </si>
  <si>
    <t>GL000451</t>
  </si>
  <si>
    <t>GL000452</t>
  </si>
  <si>
    <t>GL000453</t>
  </si>
  <si>
    <t>GL000454</t>
  </si>
  <si>
    <t>GL000455</t>
  </si>
  <si>
    <t>GL000456</t>
  </si>
  <si>
    <t>GL000457</t>
  </si>
  <si>
    <t>GL000458</t>
  </si>
  <si>
    <t>GL000459</t>
  </si>
  <si>
    <t>GL000460</t>
  </si>
  <si>
    <t>GL000461</t>
  </si>
  <si>
    <t>GL000462</t>
  </si>
  <si>
    <t>GL000463</t>
  </si>
  <si>
    <t>GL000464</t>
  </si>
  <si>
    <t>GL000465</t>
  </si>
  <si>
    <t>GL000466</t>
  </si>
  <si>
    <t>GL000467</t>
  </si>
  <si>
    <t>GL000468</t>
  </si>
  <si>
    <t>GL000469</t>
  </si>
  <si>
    <t>GL000470</t>
  </si>
  <si>
    <t>GL000471</t>
  </si>
  <si>
    <t>GL000472</t>
  </si>
  <si>
    <t>GL000473</t>
  </si>
  <si>
    <t>GL000474</t>
  </si>
  <si>
    <t>GL000475</t>
  </si>
  <si>
    <t>GL000476</t>
  </si>
  <si>
    <t>GL000477</t>
  </si>
  <si>
    <t>GL000478</t>
  </si>
  <si>
    <t>GL000479</t>
  </si>
  <si>
    <t>GL000480</t>
  </si>
  <si>
    <t>GL000481</t>
  </si>
  <si>
    <t>GL000482</t>
  </si>
  <si>
    <t>GL000483</t>
  </si>
  <si>
    <t>GL000484</t>
  </si>
  <si>
    <t>GL000485</t>
  </si>
  <si>
    <t>GL000486</t>
  </si>
  <si>
    <t>GL000487</t>
  </si>
  <si>
    <t>GL000488</t>
  </si>
  <si>
    <t>GL000489</t>
  </si>
  <si>
    <t>GL000490</t>
  </si>
  <si>
    <t>GL000491</t>
  </si>
  <si>
    <t>GL000492</t>
  </si>
  <si>
    <t>GL000493</t>
  </si>
  <si>
    <t>GL000494</t>
  </si>
  <si>
    <t>GL000495</t>
  </si>
  <si>
    <t>GL000496</t>
  </si>
  <si>
    <t>GL000497</t>
  </si>
  <si>
    <t>GL000498</t>
  </si>
  <si>
    <t>GL000499</t>
  </si>
  <si>
    <t>GL000500</t>
  </si>
  <si>
    <t>GL000501</t>
  </si>
  <si>
    <t>GL000502</t>
  </si>
  <si>
    <t>GL000503</t>
  </si>
  <si>
    <t>GL000504</t>
  </si>
  <si>
    <t>GL000505</t>
  </si>
  <si>
    <t>GL000506</t>
  </si>
  <si>
    <t>GL000507</t>
  </si>
  <si>
    <t>GL000508</t>
  </si>
  <si>
    <t>GL000509</t>
  </si>
  <si>
    <t>GL000510</t>
  </si>
  <si>
    <t>GL000511</t>
  </si>
  <si>
    <t>GL000512</t>
  </si>
  <si>
    <t>GL000513</t>
  </si>
  <si>
    <t>GL000514</t>
  </si>
  <si>
    <t>GL000515</t>
  </si>
  <si>
    <t>GL000516</t>
  </si>
  <si>
    <t>GL000517</t>
  </si>
  <si>
    <t>GL000518</t>
  </si>
  <si>
    <t>GL000519</t>
  </si>
  <si>
    <t>GL000520</t>
  </si>
  <si>
    <t>GL000521</t>
  </si>
  <si>
    <t>GL000522</t>
  </si>
  <si>
    <t>GL000523</t>
  </si>
  <si>
    <t>GL000524</t>
  </si>
  <si>
    <t>GL000525</t>
  </si>
  <si>
    <t>GL000526</t>
  </si>
  <si>
    <t>GL000527</t>
  </si>
  <si>
    <t>GL000528</t>
  </si>
  <si>
    <t>GL000529</t>
  </si>
  <si>
    <t>GL000530</t>
  </si>
  <si>
    <t>GL000531</t>
  </si>
  <si>
    <t>GL000532</t>
  </si>
  <si>
    <t>GL000533</t>
  </si>
  <si>
    <t>GL000534</t>
  </si>
  <si>
    <t>GL000535</t>
  </si>
  <si>
    <t>GL000536</t>
  </si>
  <si>
    <t>GL000537</t>
  </si>
  <si>
    <t>GL000538</t>
  </si>
  <si>
    <t>GL000539</t>
  </si>
  <si>
    <t>GL000540</t>
  </si>
  <si>
    <t>GL000541</t>
  </si>
  <si>
    <t>GL000542</t>
  </si>
  <si>
    <t>GL000543</t>
  </si>
  <si>
    <t>GL000544</t>
  </si>
  <si>
    <t>GL000545</t>
  </si>
  <si>
    <t>GL000546</t>
  </si>
  <si>
    <t>GL000547</t>
  </si>
  <si>
    <t>GL000548</t>
  </si>
  <si>
    <t>GL000549</t>
  </si>
  <si>
    <t>GL000550</t>
  </si>
  <si>
    <t>GL000551</t>
  </si>
  <si>
    <t>GL000552</t>
  </si>
  <si>
    <t>GL000553</t>
  </si>
  <si>
    <t>GL000554</t>
  </si>
  <si>
    <t>GL000555</t>
  </si>
  <si>
    <t>GL000556</t>
  </si>
  <si>
    <t>GL000557</t>
  </si>
  <si>
    <t>GL000558</t>
  </si>
  <si>
    <t>GL000559</t>
  </si>
  <si>
    <t>GL000560</t>
  </si>
  <si>
    <t>GL000561</t>
  </si>
  <si>
    <t>GL000562</t>
  </si>
  <si>
    <t>GL000563</t>
  </si>
  <si>
    <t>GL000564</t>
  </si>
  <si>
    <t>GL000565</t>
  </si>
  <si>
    <t>GL000566</t>
  </si>
  <si>
    <t>GL000567</t>
  </si>
  <si>
    <t>GL000568</t>
  </si>
  <si>
    <t>GL000569</t>
  </si>
  <si>
    <t>GL000570</t>
  </si>
  <si>
    <t>GL000571</t>
  </si>
  <si>
    <t>GL000572</t>
  </si>
  <si>
    <t>GL000573</t>
  </si>
  <si>
    <t>GL000574</t>
  </si>
  <si>
    <t>GL000575</t>
  </si>
  <si>
    <t>GL000576</t>
  </si>
  <si>
    <t>GL000577</t>
  </si>
  <si>
    <t>GL000578</t>
  </si>
  <si>
    <t>GL000579</t>
  </si>
  <si>
    <t>GL000580</t>
  </si>
  <si>
    <t>GL000581</t>
  </si>
  <si>
    <t>GL000582</t>
  </si>
  <si>
    <t>GL000583</t>
  </si>
  <si>
    <t>GL000584</t>
  </si>
  <si>
    <t>GL000585</t>
  </si>
  <si>
    <t>GL000586</t>
  </si>
  <si>
    <t>GL000587</t>
  </si>
  <si>
    <t>GL000588</t>
  </si>
  <si>
    <t>GL000589</t>
  </si>
  <si>
    <t>GL000590</t>
  </si>
  <si>
    <t>GL000591</t>
  </si>
  <si>
    <t>GL000592</t>
  </si>
  <si>
    <t>GL000593</t>
  </si>
  <si>
    <t>GL000594</t>
  </si>
  <si>
    <t>GL000595</t>
  </si>
  <si>
    <t>GL000596</t>
  </si>
  <si>
    <t>GL000597</t>
  </si>
  <si>
    <t>GL000598</t>
  </si>
  <si>
    <t>GL000599</t>
  </si>
  <si>
    <t>GL000600</t>
  </si>
  <si>
    <t>GL000601</t>
  </si>
  <si>
    <t>GL000602</t>
  </si>
  <si>
    <t>GL000603</t>
  </si>
  <si>
    <t>GL000604</t>
  </si>
  <si>
    <t>GL000605</t>
  </si>
  <si>
    <t>GL000606</t>
  </si>
  <si>
    <t>GL000607</t>
  </si>
  <si>
    <t>GL000608</t>
  </si>
  <si>
    <t>GL000609</t>
  </si>
  <si>
    <t>GL000610</t>
  </si>
  <si>
    <t>GL000611</t>
  </si>
  <si>
    <t>GL000612</t>
  </si>
  <si>
    <t>GL000613</t>
  </si>
  <si>
    <t>GL000614</t>
  </si>
  <si>
    <t>GL000615</t>
  </si>
  <si>
    <t>GL000616</t>
  </si>
  <si>
    <t>GL000617</t>
  </si>
  <si>
    <t>GL000618</t>
  </si>
  <si>
    <t>GL000619</t>
  </si>
  <si>
    <t>GL000620</t>
  </si>
  <si>
    <t>GL000621</t>
  </si>
  <si>
    <t>GL000622</t>
  </si>
  <si>
    <t>GL000623</t>
  </si>
  <si>
    <t>GL000624</t>
  </si>
  <si>
    <t>GL000625</t>
  </si>
  <si>
    <t>GL000626</t>
  </si>
  <si>
    <t>GL000627</t>
  </si>
  <si>
    <t>GL000628</t>
  </si>
  <si>
    <t>GL000629</t>
  </si>
  <si>
    <t>GL000630</t>
  </si>
  <si>
    <t>GL000631</t>
  </si>
  <si>
    <t>GL000632</t>
  </si>
  <si>
    <t>GL000633</t>
  </si>
  <si>
    <t>GL000634</t>
  </si>
  <si>
    <t>GL000635</t>
  </si>
  <si>
    <t>GL000636</t>
  </si>
  <si>
    <t>GL000637</t>
  </si>
  <si>
    <t>GL000638</t>
  </si>
  <si>
    <t>GL000639</t>
  </si>
  <si>
    <t>GL000640</t>
  </si>
  <si>
    <t>GL000641</t>
  </si>
  <si>
    <t>GL000642</t>
  </si>
  <si>
    <t>GL000643</t>
  </si>
  <si>
    <t>GL000644</t>
  </si>
  <si>
    <t>GL000645</t>
  </si>
  <si>
    <t>GL000646</t>
  </si>
  <si>
    <t>GL000647</t>
  </si>
  <si>
    <t>GL000648</t>
  </si>
  <si>
    <t>GL000649</t>
  </si>
  <si>
    <t>GL000650</t>
  </si>
  <si>
    <t>GL000651</t>
  </si>
  <si>
    <t>GL000652</t>
  </si>
  <si>
    <t>GL000653</t>
  </si>
  <si>
    <t>GL000654</t>
  </si>
  <si>
    <t>GL000655</t>
  </si>
  <si>
    <t>GL000656</t>
  </si>
  <si>
    <t>GL000657</t>
  </si>
  <si>
    <t>GL000658</t>
  </si>
  <si>
    <t>GL000659</t>
  </si>
  <si>
    <t>GL000660</t>
  </si>
  <si>
    <t>GL000661</t>
  </si>
  <si>
    <t>GL000662</t>
  </si>
  <si>
    <t>GL000663</t>
  </si>
  <si>
    <t>GL000664</t>
  </si>
  <si>
    <t>GL000665</t>
  </si>
  <si>
    <t>GL000666</t>
  </si>
  <si>
    <t>GL000667</t>
  </si>
  <si>
    <t>GL000668</t>
  </si>
  <si>
    <t>GL000669</t>
  </si>
  <si>
    <t>GL000670</t>
  </si>
  <si>
    <t>GL000671</t>
  </si>
  <si>
    <t>GL000672</t>
  </si>
  <si>
    <t>GL000673</t>
  </si>
  <si>
    <t>GL000674</t>
  </si>
  <si>
    <t>GL000675</t>
  </si>
  <si>
    <t>GL000676</t>
  </si>
  <si>
    <t>GL000677</t>
  </si>
  <si>
    <t>GL000678</t>
  </si>
  <si>
    <t>GL000679</t>
  </si>
  <si>
    <t>GL000680</t>
  </si>
  <si>
    <t>GL000681</t>
  </si>
  <si>
    <t>GL000682</t>
  </si>
  <si>
    <t>GL000683</t>
  </si>
  <si>
    <t>GL000684</t>
  </si>
  <si>
    <t>GL000685</t>
  </si>
  <si>
    <t>GL000686</t>
  </si>
  <si>
    <t>GL000687</t>
  </si>
  <si>
    <t>GL000688</t>
  </si>
  <si>
    <t>GL000689</t>
  </si>
  <si>
    <t>GL000690</t>
  </si>
  <si>
    <t>GL000691</t>
  </si>
  <si>
    <t>GL000692</t>
  </si>
  <si>
    <t>GL000693</t>
  </si>
  <si>
    <t>GL000694</t>
  </si>
  <si>
    <t>GL000695</t>
  </si>
  <si>
    <t>GL000696</t>
  </si>
  <si>
    <t>GL000697</t>
  </si>
  <si>
    <t>GL000698</t>
  </si>
  <si>
    <t>GL000699</t>
  </si>
  <si>
    <t>GL000700</t>
  </si>
  <si>
    <t>GL000701</t>
  </si>
  <si>
    <t>GL000702</t>
  </si>
  <si>
    <t>GL000703</t>
  </si>
  <si>
    <t>GL000704</t>
  </si>
  <si>
    <t>GL000705</t>
  </si>
  <si>
    <t>GL000706</t>
  </si>
  <si>
    <t>GL000707</t>
  </si>
  <si>
    <t>GL000708</t>
  </si>
  <si>
    <t>GL000709</t>
  </si>
  <si>
    <t>GL000710</t>
  </si>
  <si>
    <t>GL000711</t>
  </si>
  <si>
    <t>GL000712</t>
  </si>
  <si>
    <t>GL000713</t>
  </si>
  <si>
    <t>GL000714</t>
  </si>
  <si>
    <t>GL000715</t>
  </si>
  <si>
    <t>GL000716</t>
  </si>
  <si>
    <t>GL000717</t>
  </si>
  <si>
    <t>GL000718</t>
  </si>
  <si>
    <t>GL000719</t>
  </si>
  <si>
    <t>GL000720</t>
  </si>
  <si>
    <t>GL000721</t>
  </si>
  <si>
    <t>GL000722</t>
  </si>
  <si>
    <t>GL000723</t>
  </si>
  <si>
    <t>GL000724</t>
  </si>
  <si>
    <t>GL000725</t>
  </si>
  <si>
    <t>GL000726</t>
  </si>
  <si>
    <t>GL000727</t>
  </si>
  <si>
    <t>GL000728</t>
  </si>
  <si>
    <t>GL000729</t>
  </si>
  <si>
    <t>GL000730</t>
  </si>
  <si>
    <t>GL000731</t>
  </si>
  <si>
    <t>GL000732</t>
  </si>
  <si>
    <t>GL000733</t>
  </si>
  <si>
    <t>GL000734</t>
  </si>
  <si>
    <t>GL000735</t>
  </si>
  <si>
    <t>GL000736</t>
  </si>
  <si>
    <t>GL000737</t>
  </si>
  <si>
    <t>GL000738</t>
  </si>
  <si>
    <t>GL000739</t>
  </si>
  <si>
    <t>GL000740</t>
  </si>
  <si>
    <t>GL000741</t>
  </si>
  <si>
    <t>GL000742</t>
  </si>
  <si>
    <t>GL000743</t>
  </si>
  <si>
    <t>GL000744</t>
  </si>
  <si>
    <t>GL000745</t>
  </si>
  <si>
    <t>GL000746</t>
  </si>
  <si>
    <t>GL000747</t>
  </si>
  <si>
    <t>GL000748</t>
  </si>
  <si>
    <t>GL000749</t>
  </si>
  <si>
    <t>GL000750</t>
  </si>
  <si>
    <t>GL000751</t>
  </si>
  <si>
    <t>GL000752</t>
  </si>
  <si>
    <t>GL000753</t>
  </si>
  <si>
    <t>GL000754</t>
  </si>
  <si>
    <t>GL000755</t>
  </si>
  <si>
    <t>GL000756</t>
  </si>
  <si>
    <t>GL000757</t>
  </si>
  <si>
    <t>GL000758</t>
  </si>
  <si>
    <t>GL000759</t>
  </si>
  <si>
    <t>GL000760</t>
  </si>
  <si>
    <t>GL000761</t>
  </si>
  <si>
    <t>GL000762</t>
  </si>
  <si>
    <t>GL000763</t>
  </si>
  <si>
    <t>GL000764</t>
  </si>
  <si>
    <t>GL000765</t>
  </si>
  <si>
    <t>GL000766</t>
  </si>
  <si>
    <t>GL000767</t>
  </si>
  <si>
    <t>GL000768</t>
  </si>
  <si>
    <t>GL000769</t>
  </si>
  <si>
    <t>GL000770</t>
  </si>
  <si>
    <t>GL000771</t>
  </si>
  <si>
    <t>GL000772</t>
  </si>
  <si>
    <t>GL000773</t>
  </si>
  <si>
    <t>GL000774</t>
  </si>
  <si>
    <t>GL000775</t>
  </si>
  <si>
    <t>GL000776</t>
  </si>
  <si>
    <t>GL000777</t>
  </si>
  <si>
    <t>GL000778</t>
  </si>
  <si>
    <t>GL000779</t>
  </si>
  <si>
    <t>GL000780</t>
  </si>
  <si>
    <t>GL000781</t>
  </si>
  <si>
    <t>GL000782</t>
  </si>
  <si>
    <t>GL000783</t>
  </si>
  <si>
    <t>GL000784</t>
  </si>
  <si>
    <t>GL000785</t>
  </si>
  <si>
    <t>GL000786</t>
  </si>
  <si>
    <t>GL000787</t>
  </si>
  <si>
    <t>GL000788</t>
  </si>
  <si>
    <t>GL000789</t>
  </si>
  <si>
    <t>GL000790</t>
  </si>
  <si>
    <t>GL000791</t>
  </si>
  <si>
    <t>GL000792</t>
  </si>
  <si>
    <t>GL000793</t>
  </si>
  <si>
    <t>GL000794</t>
  </si>
  <si>
    <t>GL000795</t>
  </si>
  <si>
    <t>GL000796</t>
  </si>
  <si>
    <t>GL000797</t>
  </si>
  <si>
    <t>GL000798</t>
  </si>
  <si>
    <t>GL000799</t>
  </si>
  <si>
    <t>GL000800</t>
  </si>
  <si>
    <t>GL000801</t>
  </si>
  <si>
    <t>GL000802</t>
  </si>
  <si>
    <t>GL000803</t>
  </si>
  <si>
    <t>GL000804</t>
  </si>
  <si>
    <t>GL000805</t>
  </si>
  <si>
    <t>GL000806</t>
  </si>
  <si>
    <t>GL000807</t>
  </si>
  <si>
    <t>GL000808</t>
  </si>
  <si>
    <t>GL000809</t>
  </si>
  <si>
    <t>GL000810</t>
  </si>
  <si>
    <t>GL000811</t>
  </si>
  <si>
    <t>GL000812</t>
  </si>
  <si>
    <t>GL000813</t>
  </si>
  <si>
    <t>GL000814</t>
  </si>
  <si>
    <t>GL000815</t>
  </si>
  <si>
    <t>GL000816</t>
  </si>
  <si>
    <t>GL000817</t>
  </si>
  <si>
    <t>GL000818</t>
  </si>
  <si>
    <t>GL000819</t>
  </si>
  <si>
    <t>GL000820</t>
  </si>
  <si>
    <t>GL000821</t>
  </si>
  <si>
    <t>GL000822</t>
  </si>
  <si>
    <t>GL000823</t>
  </si>
  <si>
    <t>GL000824</t>
  </si>
  <si>
    <t>GL000825</t>
  </si>
  <si>
    <t>GL000826</t>
  </si>
  <si>
    <t>GL000827</t>
  </si>
  <si>
    <t>GL000828</t>
  </si>
  <si>
    <t>GL000829</t>
  </si>
  <si>
    <t>GL000830</t>
  </si>
  <si>
    <t>GL000831</t>
  </si>
  <si>
    <t>GL000832</t>
  </si>
  <si>
    <t>GL000833</t>
  </si>
  <si>
    <t>GL000834</t>
  </si>
  <si>
    <t>GL000835</t>
  </si>
  <si>
    <t>GL000836</t>
  </si>
  <si>
    <t>GL000837</t>
  </si>
  <si>
    <t>GL000838</t>
  </si>
  <si>
    <t>GL000839</t>
  </si>
  <si>
    <t>GL000840</t>
  </si>
  <si>
    <t>GL000841</t>
  </si>
  <si>
    <t>GL000842</t>
  </si>
  <si>
    <t>GL000843</t>
  </si>
  <si>
    <t>GL000844</t>
  </si>
  <si>
    <t>GL000845</t>
  </si>
  <si>
    <t>GL000846</t>
  </si>
  <si>
    <t>GL000847</t>
  </si>
  <si>
    <t>GL000848</t>
  </si>
  <si>
    <t>GL000849</t>
  </si>
  <si>
    <t>GL000850</t>
  </si>
  <si>
    <t>GL000851</t>
  </si>
  <si>
    <t>GL000852</t>
  </si>
  <si>
    <t>GL000853</t>
  </si>
  <si>
    <t>GL000854</t>
  </si>
  <si>
    <t>GL000855</t>
  </si>
  <si>
    <t>GL000856</t>
  </si>
  <si>
    <t>GL000857</t>
  </si>
  <si>
    <t>GL000858</t>
  </si>
  <si>
    <t>GL000859</t>
  </si>
  <si>
    <t>GL000860</t>
  </si>
  <si>
    <t>GL000861</t>
  </si>
  <si>
    <t>GL000862</t>
  </si>
  <si>
    <t>GL000863</t>
  </si>
  <si>
    <t>GL000864</t>
  </si>
  <si>
    <t>GL000865</t>
  </si>
  <si>
    <t>GL000866</t>
  </si>
  <si>
    <t>GL000867</t>
  </si>
  <si>
    <t>GL000868</t>
  </si>
  <si>
    <t>GL000869</t>
  </si>
  <si>
    <t>GL000870</t>
  </si>
  <si>
    <t>GL000871</t>
  </si>
  <si>
    <t>GL000872</t>
  </si>
  <si>
    <t>GL000873</t>
  </si>
  <si>
    <t>GL000874</t>
  </si>
  <si>
    <t>GL000875</t>
  </si>
  <si>
    <t>GL000876</t>
  </si>
  <si>
    <t>GL000877</t>
  </si>
  <si>
    <t>GL000878</t>
  </si>
  <si>
    <t>GL000879</t>
  </si>
  <si>
    <t>GL000880</t>
  </si>
  <si>
    <t>GL000881</t>
  </si>
  <si>
    <t>GL000882</t>
  </si>
  <si>
    <t>GL000883</t>
  </si>
  <si>
    <t>GL000884</t>
  </si>
  <si>
    <t>GL000885</t>
  </si>
  <si>
    <t>GL000886</t>
  </si>
  <si>
    <t>GL000887</t>
  </si>
  <si>
    <t>GL000888</t>
  </si>
  <si>
    <t>GL000889</t>
  </si>
  <si>
    <t>GL000890</t>
  </si>
  <si>
    <t>GL000891</t>
  </si>
  <si>
    <t>GL000892</t>
  </si>
  <si>
    <t>GL000893</t>
  </si>
  <si>
    <t>GL000894</t>
  </si>
  <si>
    <t>GL000895</t>
  </si>
  <si>
    <t>GL000896</t>
  </si>
  <si>
    <t>GL000897</t>
  </si>
  <si>
    <t>GL000898</t>
  </si>
  <si>
    <t>GL000899</t>
  </si>
  <si>
    <t>GL000900</t>
  </si>
  <si>
    <t>GL000901</t>
  </si>
  <si>
    <t>GL000902</t>
  </si>
  <si>
    <t>GL000903</t>
  </si>
  <si>
    <t>GL000904</t>
  </si>
  <si>
    <t>GL000905</t>
  </si>
  <si>
    <t>GL000906</t>
  </si>
  <si>
    <t>GL000907</t>
  </si>
  <si>
    <t>GL000908</t>
  </si>
  <si>
    <t>GL000909</t>
  </si>
  <si>
    <t>GL000910</t>
  </si>
  <si>
    <t>GL000911</t>
  </si>
  <si>
    <t>GL000912</t>
  </si>
  <si>
    <t>GL000913</t>
  </si>
  <si>
    <t>GL000914</t>
  </si>
  <si>
    <t>GL000915</t>
  </si>
  <si>
    <t>GL000916</t>
  </si>
  <si>
    <t>GL000917</t>
  </si>
  <si>
    <t>GL000918</t>
  </si>
  <si>
    <t>GL000919</t>
  </si>
  <si>
    <t>GL000920</t>
  </si>
  <si>
    <t>GL000921</t>
  </si>
  <si>
    <t>GL000922</t>
  </si>
  <si>
    <t>GL000923</t>
  </si>
  <si>
    <t>GL000924</t>
  </si>
  <si>
    <t>GL000925</t>
  </si>
  <si>
    <t>GL000926</t>
  </si>
  <si>
    <t>GL000927</t>
  </si>
  <si>
    <t>GL000928</t>
  </si>
  <si>
    <t>GL000929</t>
  </si>
  <si>
    <t>GL000930</t>
  </si>
  <si>
    <t>GL000931</t>
  </si>
  <si>
    <t>GL000932</t>
  </si>
  <si>
    <t>GL000933</t>
  </si>
  <si>
    <t>GL000934</t>
  </si>
  <si>
    <t>GL000935</t>
  </si>
  <si>
    <t>GL000936</t>
  </si>
  <si>
    <t>GL000937</t>
  </si>
  <si>
    <t>GL000938</t>
  </si>
  <si>
    <t>GL000939</t>
  </si>
  <si>
    <t>GL000940</t>
  </si>
  <si>
    <t>GL000941</t>
  </si>
  <si>
    <t>GL000942</t>
  </si>
  <si>
    <t>GL000943</t>
  </si>
  <si>
    <t>GL000944</t>
  </si>
  <si>
    <t>GL000945</t>
  </si>
  <si>
    <t>GL000946</t>
  </si>
  <si>
    <t>GL000947</t>
  </si>
  <si>
    <t>GL000948</t>
  </si>
  <si>
    <t>GL000949</t>
  </si>
  <si>
    <t>GL000950</t>
  </si>
  <si>
    <t>GL000951</t>
  </si>
  <si>
    <t>GL000952</t>
  </si>
  <si>
    <t>GL000953</t>
  </si>
  <si>
    <t>GL000954</t>
  </si>
  <si>
    <t>GL000955</t>
  </si>
  <si>
    <t>GL000956</t>
  </si>
  <si>
    <t>GL000957</t>
  </si>
  <si>
    <t>GL000958</t>
  </si>
  <si>
    <t>GL000959</t>
  </si>
  <si>
    <t>GL000960</t>
  </si>
  <si>
    <t>GL000961</t>
  </si>
  <si>
    <t>GL000962</t>
  </si>
  <si>
    <t>GL000963</t>
  </si>
  <si>
    <t>GL000964</t>
  </si>
  <si>
    <t>GL000965</t>
  </si>
  <si>
    <t>GL000966</t>
  </si>
  <si>
    <t>GL000967</t>
  </si>
  <si>
    <t>GL000968</t>
  </si>
  <si>
    <t>GL000969</t>
  </si>
  <si>
    <t>GL000970</t>
  </si>
  <si>
    <t>GL000971</t>
  </si>
  <si>
    <t>GL000972</t>
  </si>
  <si>
    <t>GL000973</t>
  </si>
  <si>
    <t>GL000974</t>
  </si>
  <si>
    <t>GL000975</t>
  </si>
  <si>
    <t>GL000976</t>
  </si>
  <si>
    <t>GL000977</t>
  </si>
  <si>
    <t>GL000978</t>
  </si>
  <si>
    <t>GL000979</t>
  </si>
  <si>
    <t>GL000980</t>
  </si>
  <si>
    <t>GL000981</t>
  </si>
  <si>
    <t>GL000982</t>
  </si>
  <si>
    <t>GL000983</t>
  </si>
  <si>
    <t>GL000984</t>
  </si>
  <si>
    <t>GL000985</t>
  </si>
  <si>
    <t>GL000986</t>
  </si>
  <si>
    <t>GL000987</t>
  </si>
  <si>
    <t>GL000988</t>
  </si>
  <si>
    <t>GL000989</t>
  </si>
  <si>
    <t>GL000990</t>
  </si>
  <si>
    <t>GL000991</t>
  </si>
  <si>
    <t>GL000992</t>
  </si>
  <si>
    <t>GL000993</t>
  </si>
  <si>
    <t>GL000994</t>
  </si>
  <si>
    <t>GL000995</t>
  </si>
  <si>
    <t>GL000996</t>
  </si>
  <si>
    <t>GL000997</t>
  </si>
  <si>
    <t>GL000998</t>
  </si>
  <si>
    <t>GL000999</t>
  </si>
  <si>
    <t>GL001000</t>
  </si>
  <si>
    <t>GL001001</t>
  </si>
  <si>
    <t>GL001002</t>
  </si>
  <si>
    <t>GL001003</t>
  </si>
  <si>
    <t>GL001004</t>
  </si>
  <si>
    <t>GL001005</t>
  </si>
  <si>
    <t>GL001006</t>
  </si>
  <si>
    <t>GL001007</t>
  </si>
  <si>
    <t>GL001008</t>
  </si>
  <si>
    <t>GL001009</t>
  </si>
  <si>
    <t>GL001010</t>
  </si>
  <si>
    <t>GL001011</t>
  </si>
  <si>
    <t>GL001012</t>
  </si>
  <si>
    <t>GL001013</t>
  </si>
  <si>
    <t>GL001014</t>
  </si>
  <si>
    <t>GL001015</t>
  </si>
  <si>
    <t>GL001016</t>
  </si>
  <si>
    <t>GL001017</t>
  </si>
  <si>
    <t>GL001018</t>
  </si>
  <si>
    <t>GL001019</t>
  </si>
  <si>
    <t>GL001020</t>
  </si>
  <si>
    <t>GL001021</t>
  </si>
  <si>
    <t>GL001022</t>
  </si>
  <si>
    <t>GL001023</t>
  </si>
  <si>
    <t>GL001024</t>
  </si>
  <si>
    <t>GL001025</t>
  </si>
  <si>
    <t>GL001026</t>
  </si>
  <si>
    <t>GL001027</t>
  </si>
  <si>
    <t>GL001028</t>
  </si>
  <si>
    <t>GL001029</t>
  </si>
  <si>
    <t>GL001030</t>
  </si>
  <si>
    <t>GL001031</t>
  </si>
  <si>
    <t>GL001032</t>
  </si>
  <si>
    <t>GL001033</t>
  </si>
  <si>
    <t>GL001034</t>
  </si>
  <si>
    <t>GL001035</t>
  </si>
  <si>
    <t>GL001036</t>
  </si>
  <si>
    <t>GL001037</t>
  </si>
  <si>
    <t>GL001038</t>
  </si>
  <si>
    <t>GL001039</t>
  </si>
  <si>
    <t>GL001040</t>
  </si>
  <si>
    <t>GL001041</t>
  </si>
  <si>
    <t>GL001042</t>
  </si>
  <si>
    <t>GL001043</t>
  </si>
  <si>
    <t>GL001044</t>
  </si>
  <si>
    <t>GL001045</t>
  </si>
  <si>
    <t>GL001046</t>
  </si>
  <si>
    <t>GL001047</t>
  </si>
  <si>
    <t>GL001048</t>
  </si>
  <si>
    <t>GL001049</t>
  </si>
  <si>
    <t>GL001050</t>
  </si>
  <si>
    <t>GL001051</t>
  </si>
  <si>
    <t>GL001052</t>
  </si>
  <si>
    <t>GL001053</t>
  </si>
  <si>
    <t>GL001054</t>
  </si>
  <si>
    <t>GL001055</t>
  </si>
  <si>
    <t>GL001056</t>
  </si>
  <si>
    <t>GL001057</t>
  </si>
  <si>
    <t>GL001058</t>
  </si>
  <si>
    <t>GL001059</t>
  </si>
  <si>
    <t>GL001060</t>
  </si>
  <si>
    <t>GL001061</t>
  </si>
  <si>
    <t>GL001062</t>
  </si>
  <si>
    <t>GL001063</t>
  </si>
  <si>
    <t>GL001064</t>
  </si>
  <si>
    <t>GL001065</t>
  </si>
  <si>
    <t>GL001066</t>
  </si>
  <si>
    <t>GL001067</t>
  </si>
  <si>
    <t>GL001068</t>
  </si>
  <si>
    <t>GL001069</t>
  </si>
  <si>
    <t>GL001070</t>
  </si>
  <si>
    <t>GL001071</t>
  </si>
  <si>
    <t>GL001072</t>
  </si>
  <si>
    <t>GL001073</t>
  </si>
  <si>
    <t>GL001074</t>
  </si>
  <si>
    <t>GL001075</t>
  </si>
  <si>
    <t>GL001076</t>
  </si>
  <si>
    <t>GL001077</t>
  </si>
  <si>
    <t>GL001078</t>
  </si>
  <si>
    <t>GL001079</t>
  </si>
  <si>
    <t>GL001080</t>
  </si>
  <si>
    <t>GL001081</t>
  </si>
  <si>
    <t>GL001082</t>
  </si>
  <si>
    <t>GL001083</t>
  </si>
  <si>
    <t>GL001084</t>
  </si>
  <si>
    <t>GL001085</t>
  </si>
  <si>
    <t>GL001086</t>
  </si>
  <si>
    <t>GL001087</t>
  </si>
  <si>
    <t>GL001088</t>
  </si>
  <si>
    <t>GL001089</t>
  </si>
  <si>
    <t>GL001090</t>
  </si>
  <si>
    <t>GL001091</t>
  </si>
  <si>
    <t>GL001092</t>
  </si>
  <si>
    <t>GL001093</t>
  </si>
  <si>
    <t>GL001094</t>
  </si>
  <si>
    <t>GL001095</t>
  </si>
  <si>
    <t>GL001096</t>
  </si>
  <si>
    <t>GL001097</t>
  </si>
  <si>
    <t>GL001098</t>
  </si>
  <si>
    <t>GL001099</t>
  </si>
  <si>
    <t>GL001100</t>
  </si>
  <si>
    <t>GL001101</t>
  </si>
  <si>
    <t>GL001102</t>
  </si>
  <si>
    <t>GL001103</t>
  </si>
  <si>
    <t>GL001104</t>
  </si>
  <si>
    <t>GL001105</t>
  </si>
  <si>
    <t>GL001106</t>
  </si>
  <si>
    <t>GL001107</t>
  </si>
  <si>
    <t>GL001108</t>
  </si>
  <si>
    <t>GL001109</t>
  </si>
  <si>
    <t>GL001110</t>
  </si>
  <si>
    <t>GL001111</t>
  </si>
  <si>
    <t>GL001112</t>
  </si>
  <si>
    <t>GL001113</t>
  </si>
  <si>
    <t>GL001114</t>
  </si>
  <si>
    <t>GL001115</t>
  </si>
  <si>
    <t>GL001116</t>
  </si>
  <si>
    <t>GL001117</t>
  </si>
  <si>
    <t>GL001118</t>
  </si>
  <si>
    <t>GL001119</t>
  </si>
  <si>
    <t>GL001120</t>
  </si>
  <si>
    <t>GL001121</t>
  </si>
  <si>
    <t>GL001122</t>
  </si>
  <si>
    <t>GL001123</t>
  </si>
  <si>
    <t>GL001124</t>
  </si>
  <si>
    <t>GL001125</t>
  </si>
  <si>
    <t>GL001126</t>
  </si>
  <si>
    <t>GL001127</t>
  </si>
  <si>
    <t>GL001128</t>
  </si>
  <si>
    <t>GL001129</t>
  </si>
  <si>
    <t>GL001130</t>
  </si>
  <si>
    <t>GL001131</t>
  </si>
  <si>
    <t>GL001132</t>
  </si>
  <si>
    <t>GL001133</t>
  </si>
  <si>
    <t>GL001134</t>
  </si>
  <si>
    <t>GL001135</t>
  </si>
  <si>
    <t>GL001136</t>
  </si>
  <si>
    <t>GL001137</t>
  </si>
  <si>
    <t>GL001138</t>
  </si>
  <si>
    <t>GL001139</t>
  </si>
  <si>
    <t>GL001140</t>
  </si>
  <si>
    <t>GL001141</t>
  </si>
  <si>
    <t>GL001142</t>
  </si>
  <si>
    <t>GL001143</t>
  </si>
  <si>
    <t>GL001144</t>
  </si>
  <si>
    <t>GL001145</t>
  </si>
  <si>
    <t>GL001146</t>
  </si>
  <si>
    <t>GL001147</t>
  </si>
  <si>
    <t>GL001148</t>
  </si>
  <si>
    <t>GL001149</t>
  </si>
  <si>
    <t>GL001150</t>
  </si>
  <si>
    <t>GL001151</t>
  </si>
  <si>
    <t>GL001152</t>
  </si>
  <si>
    <t>GL001153</t>
  </si>
  <si>
    <t>GL001154</t>
  </si>
  <si>
    <t>GL001155</t>
  </si>
  <si>
    <t>GL001156</t>
  </si>
  <si>
    <t>GL001157</t>
  </si>
  <si>
    <t>GL001158</t>
  </si>
  <si>
    <t>GL001159</t>
  </si>
  <si>
    <t>GL001160</t>
  </si>
  <si>
    <t>GL001161</t>
  </si>
  <si>
    <t>GL001162</t>
  </si>
  <si>
    <t>GL001163</t>
  </si>
  <si>
    <t>GL001164</t>
  </si>
  <si>
    <t>GL001165</t>
  </si>
  <si>
    <t>GL001166</t>
  </si>
  <si>
    <t>GL001167</t>
  </si>
  <si>
    <t>GL001168</t>
  </si>
  <si>
    <t>GL001169</t>
  </si>
  <si>
    <t>GL001170</t>
  </si>
  <si>
    <t>GL001171</t>
  </si>
  <si>
    <t>GL001172</t>
  </si>
  <si>
    <t>GL001173</t>
  </si>
  <si>
    <t>GL001174</t>
  </si>
  <si>
    <t>GL001175</t>
  </si>
  <si>
    <t>GL001176</t>
  </si>
  <si>
    <t>GL001177</t>
  </si>
  <si>
    <t>GL001178</t>
  </si>
  <si>
    <t>GL001179</t>
  </si>
  <si>
    <t>GL001180</t>
  </si>
  <si>
    <t>GL001181</t>
  </si>
  <si>
    <t>GL001182</t>
  </si>
  <si>
    <t>GL001183</t>
  </si>
  <si>
    <t>GL001184</t>
  </si>
  <si>
    <t>GL001185</t>
  </si>
  <si>
    <t>GL001186</t>
  </si>
  <si>
    <t>GL001187</t>
  </si>
  <si>
    <t>GL001188</t>
  </si>
  <si>
    <t>GL001189</t>
  </si>
  <si>
    <t>GL001190</t>
  </si>
  <si>
    <t>GL001191</t>
  </si>
  <si>
    <t>GL001192</t>
  </si>
  <si>
    <t>GL001193</t>
  </si>
  <si>
    <t>GL001194</t>
  </si>
  <si>
    <t>GL001195</t>
  </si>
  <si>
    <t>GL001196</t>
  </si>
  <si>
    <t>GL001197</t>
  </si>
  <si>
    <t>GL001198</t>
  </si>
  <si>
    <t>GL001199</t>
  </si>
  <si>
    <t>GL001200</t>
  </si>
  <si>
    <t>GL001201</t>
  </si>
  <si>
    <t>GL001202</t>
  </si>
  <si>
    <t>GL001203</t>
  </si>
  <si>
    <t>GL001204</t>
  </si>
  <si>
    <t>GL001205</t>
  </si>
  <si>
    <t>GL001206</t>
  </si>
  <si>
    <t>GL001207</t>
  </si>
  <si>
    <t>GL001208</t>
  </si>
  <si>
    <t>GL001209</t>
  </si>
  <si>
    <t>GL001210</t>
  </si>
  <si>
    <t>GL001211</t>
  </si>
  <si>
    <t>GL001212</t>
  </si>
  <si>
    <t>GL001213</t>
  </si>
  <si>
    <t>GL001214</t>
  </si>
  <si>
    <t>GL001215</t>
  </si>
  <si>
    <t>GL001216</t>
  </si>
  <si>
    <t>GL001217</t>
  </si>
  <si>
    <t>GL001218</t>
  </si>
  <si>
    <t>GL001219</t>
  </si>
  <si>
    <t>GL001220</t>
  </si>
  <si>
    <t>GL001221</t>
  </si>
  <si>
    <t>GL001222</t>
  </si>
  <si>
    <t>GL001223</t>
  </si>
  <si>
    <t>GL001224</t>
  </si>
  <si>
    <t>GL001225</t>
  </si>
  <si>
    <t>GL001226</t>
  </si>
  <si>
    <t>GL001227</t>
  </si>
  <si>
    <t>GL001228</t>
  </si>
  <si>
    <t>GL001229</t>
  </si>
  <si>
    <t>GL001230</t>
  </si>
  <si>
    <t>GL001231</t>
  </si>
  <si>
    <t>GL001232</t>
  </si>
  <si>
    <t>GL001233</t>
  </si>
  <si>
    <t>GL001234</t>
  </si>
  <si>
    <t>GL001235</t>
  </si>
  <si>
    <t>GL001236</t>
  </si>
  <si>
    <t>GL001237</t>
  </si>
  <si>
    <t>GL001238</t>
  </si>
  <si>
    <t>GL001239</t>
  </si>
  <si>
    <t>GL001240</t>
  </si>
  <si>
    <t>GL001241</t>
  </si>
  <si>
    <t>GL001242</t>
  </si>
  <si>
    <t>GL001243</t>
  </si>
  <si>
    <t>GL001244</t>
  </si>
  <si>
    <t>GL001245</t>
  </si>
  <si>
    <t>GL001246</t>
  </si>
  <si>
    <t>GL001247</t>
  </si>
  <si>
    <t>GL001248</t>
  </si>
  <si>
    <t>GL001249</t>
  </si>
  <si>
    <t>GL001250</t>
  </si>
  <si>
    <t>GL001251</t>
  </si>
  <si>
    <t>GL001252</t>
  </si>
  <si>
    <t>GL001253</t>
  </si>
  <si>
    <t>GL001254</t>
  </si>
  <si>
    <t>GL001255</t>
  </si>
  <si>
    <t>GL001256</t>
  </si>
  <si>
    <t>GL001257</t>
  </si>
  <si>
    <t>GL001258</t>
  </si>
  <si>
    <t>GL001259</t>
  </si>
  <si>
    <t>GL001260</t>
  </si>
  <si>
    <t>GL001261</t>
  </si>
  <si>
    <t>GL001262</t>
  </si>
  <si>
    <t>GL001263</t>
  </si>
  <si>
    <t>GL001264</t>
  </si>
  <si>
    <t>GL001265</t>
  </si>
  <si>
    <t>GL001266</t>
  </si>
  <si>
    <t>GL001267</t>
  </si>
  <si>
    <t>GL001268</t>
  </si>
  <si>
    <t>GL001269</t>
  </si>
  <si>
    <t>GL001270</t>
  </si>
  <si>
    <t>GL001271</t>
  </si>
  <si>
    <t>GL001272</t>
  </si>
  <si>
    <t>GL001273</t>
  </si>
  <si>
    <t>GL001274</t>
  </si>
  <si>
    <t>GL001275</t>
  </si>
  <si>
    <t>GL001276</t>
  </si>
  <si>
    <t>GL001277</t>
  </si>
  <si>
    <t>GL001278</t>
  </si>
  <si>
    <t>GL001279</t>
  </si>
  <si>
    <t>GL001280</t>
  </si>
  <si>
    <t>GL001281</t>
  </si>
  <si>
    <t>GL001282</t>
  </si>
  <si>
    <t>GL001283</t>
  </si>
  <si>
    <t>GL001284</t>
  </si>
  <si>
    <t>GL001285</t>
  </si>
  <si>
    <t>GL001286</t>
  </si>
  <si>
    <t>GL001287</t>
  </si>
  <si>
    <t>GL001288</t>
  </si>
  <si>
    <t>GL001289</t>
  </si>
  <si>
    <t>GL001290</t>
  </si>
  <si>
    <t>GL001291</t>
  </si>
  <si>
    <t>GL001292</t>
  </si>
  <si>
    <t>GL001293</t>
  </si>
  <si>
    <t>GL001294</t>
  </si>
  <si>
    <t>GL001295</t>
  </si>
  <si>
    <t>GL001296</t>
  </si>
  <si>
    <t>GL001297</t>
  </si>
  <si>
    <t>GL001298</t>
  </si>
  <si>
    <t>GL001299</t>
  </si>
  <si>
    <t>GL001300</t>
  </si>
  <si>
    <t>GL001301</t>
  </si>
  <si>
    <t>GL001302</t>
  </si>
  <si>
    <t>GL001303</t>
  </si>
  <si>
    <t>GL001304</t>
  </si>
  <si>
    <t>GL001305</t>
  </si>
  <si>
    <t>GL001306</t>
  </si>
  <si>
    <t>GL001307</t>
  </si>
  <si>
    <t>GL001308</t>
  </si>
  <si>
    <t>GL001309</t>
  </si>
  <si>
    <t>GL001310</t>
  </si>
  <si>
    <t>GL001311</t>
  </si>
  <si>
    <t>GL001312</t>
  </si>
  <si>
    <t>GL001313</t>
  </si>
  <si>
    <t>GL001314</t>
  </si>
  <si>
    <t>GL001315</t>
  </si>
  <si>
    <t>GL001316</t>
  </si>
  <si>
    <t>GL001317</t>
  </si>
  <si>
    <t>GL001318</t>
  </si>
  <si>
    <t>GL001319</t>
  </si>
  <si>
    <t>GL001320</t>
  </si>
  <si>
    <t>GL001321</t>
  </si>
  <si>
    <t>GL001322</t>
  </si>
  <si>
    <t>GL001323</t>
  </si>
  <si>
    <t>GL001324</t>
  </si>
  <si>
    <t>GL001325</t>
  </si>
  <si>
    <t>GL001326</t>
  </si>
  <si>
    <t>GL001327</t>
  </si>
  <si>
    <t>GL001328</t>
  </si>
  <si>
    <t>GL001329</t>
  </si>
  <si>
    <t>GL001330</t>
  </si>
  <si>
    <t>GL001331</t>
  </si>
  <si>
    <t>GL001332</t>
  </si>
  <si>
    <t>GL001333</t>
  </si>
  <si>
    <t>GL001334</t>
  </si>
  <si>
    <t>GL001335</t>
  </si>
  <si>
    <t>GL001336</t>
  </si>
  <si>
    <t>GL001337</t>
  </si>
  <si>
    <t>GL001338</t>
  </si>
  <si>
    <t>GL001339</t>
  </si>
  <si>
    <t>GL001340</t>
  </si>
  <si>
    <t>GL001341</t>
  </si>
  <si>
    <t>GL001342</t>
  </si>
  <si>
    <t>GL001343</t>
  </si>
  <si>
    <t>GL001344</t>
  </si>
  <si>
    <t>GL001345</t>
  </si>
  <si>
    <t>GL001346</t>
  </si>
  <si>
    <t>GL001347</t>
  </si>
  <si>
    <t>GL001348</t>
  </si>
  <si>
    <t>GL001349</t>
  </si>
  <si>
    <t>GL001350</t>
  </si>
  <si>
    <t>GL001351</t>
  </si>
  <si>
    <t>GL001352</t>
  </si>
  <si>
    <t>GL001353</t>
  </si>
  <si>
    <t>GL001354</t>
  </si>
  <si>
    <t>GL001355</t>
  </si>
  <si>
    <t>GL001356</t>
  </si>
  <si>
    <t>GL001357</t>
  </si>
  <si>
    <t>GL001358</t>
  </si>
  <si>
    <t>GL001359</t>
  </si>
  <si>
    <t>GL001360</t>
  </si>
  <si>
    <t>GL001361</t>
  </si>
  <si>
    <t>GL001362</t>
  </si>
  <si>
    <t>GL001363</t>
  </si>
  <si>
    <t>GL001364</t>
  </si>
  <si>
    <t>GL001365</t>
  </si>
  <si>
    <t>GL001366</t>
  </si>
  <si>
    <t>GL001367</t>
  </si>
  <si>
    <t>GL001368</t>
  </si>
  <si>
    <t>GL001369</t>
  </si>
  <si>
    <t>GL001370</t>
  </si>
  <si>
    <t>GL001371</t>
  </si>
  <si>
    <t>GL001372</t>
  </si>
  <si>
    <t>GL001373</t>
  </si>
  <si>
    <t>GL001374</t>
  </si>
  <si>
    <t>GL001375</t>
  </si>
  <si>
    <t>GL001376</t>
  </si>
  <si>
    <t>GL001377</t>
  </si>
  <si>
    <t>GL001378</t>
  </si>
  <si>
    <t>GL001379</t>
  </si>
  <si>
    <t>GL001380</t>
  </si>
  <si>
    <t>GL001381</t>
  </si>
  <si>
    <t>GL001382</t>
  </si>
  <si>
    <t>GL001383</t>
  </si>
  <si>
    <t>GL001384</t>
  </si>
  <si>
    <t>GL001385</t>
  </si>
  <si>
    <t>GL001386</t>
  </si>
  <si>
    <t>GL001387</t>
  </si>
  <si>
    <t>GL001388</t>
  </si>
  <si>
    <t>GL001389</t>
  </si>
  <si>
    <t>GL001390</t>
  </si>
  <si>
    <t>GL001391</t>
  </si>
  <si>
    <t>GL001392</t>
  </si>
  <si>
    <t>GL001393</t>
  </si>
  <si>
    <t>GL001394</t>
  </si>
  <si>
    <t>GL001395</t>
  </si>
  <si>
    <t>GL001396</t>
  </si>
  <si>
    <t>GL001397</t>
  </si>
  <si>
    <t>GL001398</t>
  </si>
  <si>
    <t>GL001399</t>
  </si>
  <si>
    <t>GL001400</t>
  </si>
  <si>
    <t>GL001401</t>
  </si>
  <si>
    <t>GL001402</t>
  </si>
  <si>
    <t>GL001403</t>
  </si>
  <si>
    <t>GL001404</t>
  </si>
  <si>
    <t>GL001405</t>
  </si>
  <si>
    <t>GL001406</t>
  </si>
  <si>
    <t>GL001407</t>
  </si>
  <si>
    <t>GL001408</t>
  </si>
  <si>
    <t>GL001409</t>
  </si>
  <si>
    <t>GL001410</t>
  </si>
  <si>
    <t>GL001411</t>
  </si>
  <si>
    <t>GL001412</t>
  </si>
  <si>
    <t>GL001413</t>
  </si>
  <si>
    <t>GL001414</t>
  </si>
  <si>
    <t>GL001415</t>
  </si>
  <si>
    <t>GL001416</t>
  </si>
  <si>
    <t>GL001417</t>
  </si>
  <si>
    <t>GL001418</t>
  </si>
  <si>
    <t>GL001419</t>
  </si>
  <si>
    <t>GL001420</t>
  </si>
  <si>
    <t>GL001421</t>
  </si>
  <si>
    <t>GL001422</t>
  </si>
  <si>
    <t>GL001423</t>
  </si>
  <si>
    <t>GL001424</t>
  </si>
  <si>
    <t>GL001425</t>
  </si>
  <si>
    <t>GL001426</t>
  </si>
  <si>
    <t>GL001427</t>
  </si>
  <si>
    <t>GL001428</t>
  </si>
  <si>
    <t>GL001429</t>
  </si>
  <si>
    <t>GL001430</t>
  </si>
  <si>
    <t>GL001431</t>
  </si>
  <si>
    <t>GL001432</t>
  </si>
  <si>
    <t>GL001433</t>
  </si>
  <si>
    <t>GL001434</t>
  </si>
  <si>
    <t>GL001435</t>
  </si>
  <si>
    <t>GL001436</t>
  </si>
  <si>
    <t>GL001437</t>
  </si>
  <si>
    <t>GL001438</t>
  </si>
  <si>
    <t>GL001439</t>
  </si>
  <si>
    <t>GL001440</t>
  </si>
  <si>
    <t>GL001441</t>
  </si>
  <si>
    <t>GL001442</t>
  </si>
  <si>
    <t>GL001443</t>
  </si>
  <si>
    <t>GL001444</t>
  </si>
  <si>
    <t>GL001445</t>
  </si>
  <si>
    <t>GL001446</t>
  </si>
  <si>
    <t>GL001447</t>
  </si>
  <si>
    <t>GL001448</t>
  </si>
  <si>
    <t>GL001449</t>
  </si>
  <si>
    <t>GL001450</t>
  </si>
  <si>
    <t>GL001451</t>
  </si>
  <si>
    <t>GL001452</t>
  </si>
  <si>
    <t>GL001453</t>
  </si>
  <si>
    <t>GL001454</t>
  </si>
  <si>
    <t>GL001455</t>
  </si>
  <si>
    <t>GL001456</t>
  </si>
  <si>
    <t>GL001457</t>
  </si>
  <si>
    <t>GL001458</t>
  </si>
  <si>
    <t>GL001459</t>
  </si>
  <si>
    <t>GL001460</t>
  </si>
  <si>
    <t>GL001461</t>
  </si>
  <si>
    <t>GL001462</t>
  </si>
  <si>
    <t>GL001463</t>
  </si>
  <si>
    <t>GL001464</t>
  </si>
  <si>
    <t>GL001465</t>
  </si>
  <si>
    <t>GL001466</t>
  </si>
  <si>
    <t>GL001467</t>
  </si>
  <si>
    <t>GL001468</t>
  </si>
  <si>
    <t>GL001469</t>
  </si>
  <si>
    <t>GL001470</t>
  </si>
  <si>
    <t>GL001471</t>
  </si>
  <si>
    <t>GL001472</t>
  </si>
  <si>
    <t>GL001473</t>
  </si>
  <si>
    <t>GL001474</t>
  </si>
  <si>
    <t>GL001475</t>
  </si>
  <si>
    <t>GL001476</t>
  </si>
  <si>
    <t>GL001477</t>
  </si>
  <si>
    <t>GL001478</t>
  </si>
  <si>
    <t>GL001479</t>
  </si>
  <si>
    <t>GL001480</t>
  </si>
  <si>
    <t>GL001481</t>
  </si>
  <si>
    <t>GL001482</t>
  </si>
  <si>
    <t>GL001483</t>
  </si>
  <si>
    <t>GL001484</t>
  </si>
  <si>
    <t>GL001485</t>
  </si>
  <si>
    <t>GL001486</t>
  </si>
  <si>
    <t>GL001487</t>
  </si>
  <si>
    <t>GL001488</t>
  </si>
  <si>
    <t>GL001489</t>
  </si>
  <si>
    <t>GL001490</t>
  </si>
  <si>
    <t>GL001491</t>
  </si>
  <si>
    <t>GL001492</t>
  </si>
  <si>
    <t>GL001493</t>
  </si>
  <si>
    <t>GL001494</t>
  </si>
  <si>
    <t>GL001495</t>
  </si>
  <si>
    <t>GL001496</t>
  </si>
  <si>
    <t>GL001497</t>
  </si>
  <si>
    <t>GL001498</t>
  </si>
  <si>
    <t>GL001499</t>
  </si>
  <si>
    <t>GL001500</t>
  </si>
  <si>
    <t>GL001501</t>
  </si>
  <si>
    <t>GL001502</t>
  </si>
  <si>
    <t>GL001503</t>
  </si>
  <si>
    <t>GL001504</t>
  </si>
  <si>
    <t>GL001505</t>
  </si>
  <si>
    <t>GL001506</t>
  </si>
  <si>
    <t>GL001507</t>
  </si>
  <si>
    <t>GL001508</t>
  </si>
  <si>
    <t>GL001509</t>
  </si>
  <si>
    <t>GL001510</t>
  </si>
  <si>
    <t>GL001511</t>
  </si>
  <si>
    <t>GL001512</t>
  </si>
  <si>
    <t>GL001513</t>
  </si>
  <si>
    <t>GL001514</t>
  </si>
  <si>
    <t>GL001515</t>
  </si>
  <si>
    <t>GL001516</t>
  </si>
  <si>
    <t>GL001517</t>
  </si>
  <si>
    <t>GL001518</t>
  </si>
  <si>
    <t>GL001519</t>
  </si>
  <si>
    <t>GL001520</t>
  </si>
  <si>
    <t>GL001521</t>
  </si>
  <si>
    <t>GL001522</t>
  </si>
  <si>
    <t>GL001523</t>
  </si>
  <si>
    <t>GL001524</t>
  </si>
  <si>
    <t>GL001525</t>
  </si>
  <si>
    <t>GL001526</t>
  </si>
  <si>
    <t>GL001527</t>
  </si>
  <si>
    <t>GL001528</t>
  </si>
  <si>
    <t>GL001529</t>
  </si>
  <si>
    <t>GL001530</t>
  </si>
  <si>
    <t>GL001531</t>
  </si>
  <si>
    <t>GL001532</t>
  </si>
  <si>
    <t>GL001533</t>
  </si>
  <si>
    <t>GL001534</t>
  </si>
  <si>
    <t>GL001535</t>
  </si>
  <si>
    <t>GL001536</t>
  </si>
  <si>
    <t>GL001537</t>
  </si>
  <si>
    <t>GL001538</t>
  </si>
  <si>
    <t>GL001539</t>
  </si>
  <si>
    <t>GL001540</t>
  </si>
  <si>
    <t>GL001541</t>
  </si>
  <si>
    <t>GL001542</t>
  </si>
  <si>
    <t>GL001543</t>
  </si>
  <si>
    <t>GL001544</t>
  </si>
  <si>
    <t>GL001545</t>
  </si>
  <si>
    <t>GL001546</t>
  </si>
  <si>
    <t>GL001547</t>
  </si>
  <si>
    <t>GL001548</t>
  </si>
  <si>
    <t>GL001549</t>
  </si>
  <si>
    <t>GL001550</t>
  </si>
  <si>
    <t>GL001551</t>
  </si>
  <si>
    <t>GL001552</t>
  </si>
  <si>
    <t>GL001553</t>
  </si>
  <si>
    <t>GL001554</t>
  </si>
  <si>
    <t>GL001555</t>
  </si>
  <si>
    <t>GL001556</t>
  </si>
  <si>
    <t>GL001557</t>
  </si>
  <si>
    <t>GL001558</t>
  </si>
  <si>
    <t>GL001559</t>
  </si>
  <si>
    <t>GL001560</t>
  </si>
  <si>
    <t>GL001561</t>
  </si>
  <si>
    <t>GL001562</t>
  </si>
  <si>
    <t>GL001563</t>
  </si>
  <si>
    <t>GL001564</t>
  </si>
  <si>
    <t>GL001565</t>
  </si>
  <si>
    <t>GL001566</t>
  </si>
  <si>
    <t>GL001567</t>
  </si>
  <si>
    <t>GL001568</t>
  </si>
  <si>
    <t>GL001569</t>
  </si>
  <si>
    <t>GL001570</t>
  </si>
  <si>
    <t>GL001571</t>
  </si>
  <si>
    <t>GL001572</t>
  </si>
  <si>
    <t>GL001573</t>
  </si>
  <si>
    <t>GL001574</t>
  </si>
  <si>
    <t>GL001575</t>
  </si>
  <si>
    <t>GL001576</t>
  </si>
  <si>
    <t>GL001577</t>
  </si>
  <si>
    <t>GL001578</t>
  </si>
  <si>
    <t>GL001579</t>
  </si>
  <si>
    <t>GL001580</t>
  </si>
  <si>
    <t>GL001581</t>
  </si>
  <si>
    <t>GL001582</t>
  </si>
  <si>
    <t>GL001583</t>
  </si>
  <si>
    <t>GL001584</t>
  </si>
  <si>
    <t>GL001585</t>
  </si>
  <si>
    <t>GL001586</t>
  </si>
  <si>
    <t>GL001587</t>
  </si>
  <si>
    <t>GL001588</t>
  </si>
  <si>
    <t>GL001589</t>
  </si>
  <si>
    <t>GL001590</t>
  </si>
  <si>
    <t>GL001591</t>
  </si>
  <si>
    <t>GL001592</t>
  </si>
  <si>
    <t>GL001593</t>
  </si>
  <si>
    <t>GL001594</t>
  </si>
  <si>
    <t>GL001595</t>
  </si>
  <si>
    <t>GL001596</t>
  </si>
  <si>
    <t>GL001597</t>
  </si>
  <si>
    <t>GL001598</t>
  </si>
  <si>
    <t>GL001599</t>
  </si>
  <si>
    <t>GL001600</t>
  </si>
  <si>
    <t>GL001601</t>
  </si>
  <si>
    <t>GL001602</t>
  </si>
  <si>
    <t>GL001603</t>
  </si>
  <si>
    <t>GL001604</t>
  </si>
  <si>
    <t>GL001605</t>
  </si>
  <si>
    <t>GL001606</t>
  </si>
  <si>
    <t>GL001607</t>
  </si>
  <si>
    <t>GL001608</t>
  </si>
  <si>
    <t>GL001609</t>
  </si>
  <si>
    <t>GL001610</t>
  </si>
  <si>
    <t>GL001611</t>
  </si>
  <si>
    <t>GL001612</t>
  </si>
  <si>
    <t>GL001613</t>
  </si>
  <si>
    <t>GL001614</t>
  </si>
  <si>
    <t>GL001615</t>
  </si>
  <si>
    <t>GL001616</t>
  </si>
  <si>
    <t>GL001617</t>
  </si>
  <si>
    <t>GL001618</t>
  </si>
  <si>
    <t>GL001619</t>
  </si>
  <si>
    <t>GL001620</t>
  </si>
  <si>
    <t>GL001621</t>
  </si>
  <si>
    <t>GL001622</t>
  </si>
  <si>
    <t>GL001623</t>
  </si>
  <si>
    <t>GL001624</t>
  </si>
  <si>
    <t>GL001625</t>
  </si>
  <si>
    <t>GL001626</t>
  </si>
  <si>
    <t>GL001627</t>
  </si>
  <si>
    <t>GL001628</t>
  </si>
  <si>
    <t>GL001629</t>
  </si>
  <si>
    <t>GL001630</t>
  </si>
  <si>
    <t>GL001631</t>
  </si>
  <si>
    <t>GL001632</t>
  </si>
  <si>
    <t>GL001633</t>
  </si>
  <si>
    <t>GL001634</t>
  </si>
  <si>
    <t>GL001635</t>
  </si>
  <si>
    <t>GL001636</t>
  </si>
  <si>
    <t>GL001637</t>
  </si>
  <si>
    <t>GL001638</t>
  </si>
  <si>
    <t>GL001639</t>
  </si>
  <si>
    <t>GL001640</t>
  </si>
  <si>
    <t>GL001641</t>
  </si>
  <si>
    <t>GL001642</t>
  </si>
  <si>
    <t>GL001643</t>
  </si>
  <si>
    <t>GL001644</t>
  </si>
  <si>
    <t>GL001645</t>
  </si>
  <si>
    <t>GL001646</t>
  </si>
  <si>
    <t>GL001647</t>
  </si>
  <si>
    <t>GL001648</t>
  </si>
  <si>
    <t>GL001649</t>
  </si>
  <si>
    <t>GL001650</t>
  </si>
  <si>
    <t>GL001651</t>
  </si>
  <si>
    <t>GL001652</t>
  </si>
  <si>
    <t>GL001653</t>
  </si>
  <si>
    <t>GL001654</t>
  </si>
  <si>
    <t>GL001655</t>
  </si>
  <si>
    <t>GL001656</t>
  </si>
  <si>
    <t>GL001657</t>
  </si>
  <si>
    <t>GL001658</t>
  </si>
  <si>
    <t>GL001659</t>
  </si>
  <si>
    <t>GL001660</t>
  </si>
  <si>
    <t>GL001661</t>
  </si>
  <si>
    <t>GL001662</t>
  </si>
  <si>
    <t>GL001663</t>
  </si>
  <si>
    <t>GL001664</t>
  </si>
  <si>
    <t>GL001665</t>
  </si>
  <si>
    <t>GL001666</t>
  </si>
  <si>
    <t>GL001667</t>
  </si>
  <si>
    <t>GL001668</t>
  </si>
  <si>
    <t>GL001669</t>
  </si>
  <si>
    <t>GL001670</t>
  </si>
  <si>
    <t>GL001671</t>
  </si>
  <si>
    <t>GL001672</t>
  </si>
  <si>
    <t>GL001673</t>
  </si>
  <si>
    <t>GL001674</t>
  </si>
  <si>
    <t>GL001675</t>
  </si>
  <si>
    <t>GL001676</t>
  </si>
  <si>
    <t>GL001677</t>
  </si>
  <si>
    <t>GL001678</t>
  </si>
  <si>
    <t>GL001679</t>
  </si>
  <si>
    <t>GL001680</t>
  </si>
  <si>
    <t>GL001681</t>
  </si>
  <si>
    <t>GL001682</t>
  </si>
  <si>
    <t>GL001683</t>
  </si>
  <si>
    <t>GL001684</t>
  </si>
  <si>
    <t>GL001685</t>
  </si>
  <si>
    <t>GL001686</t>
  </si>
  <si>
    <t>GL001687</t>
  </si>
  <si>
    <t>GL001688</t>
  </si>
  <si>
    <t>GL001689</t>
  </si>
  <si>
    <t>GL001690</t>
  </si>
  <si>
    <t>GL001691</t>
  </si>
  <si>
    <t>GL001692</t>
  </si>
  <si>
    <t>GL001693</t>
  </si>
  <si>
    <t>GL001694</t>
  </si>
  <si>
    <t>GL001695</t>
  </si>
  <si>
    <t>GL001696</t>
  </si>
  <si>
    <t>GL001697</t>
  </si>
  <si>
    <t>GL001698</t>
  </si>
  <si>
    <t>GL001699</t>
  </si>
  <si>
    <t>GL001700</t>
  </si>
  <si>
    <t>GL001701</t>
  </si>
  <si>
    <t>GL001702</t>
  </si>
  <si>
    <t>GL001703</t>
  </si>
  <si>
    <t>GL001704</t>
  </si>
  <si>
    <t>GL001705</t>
  </si>
  <si>
    <t>GL001706</t>
  </si>
  <si>
    <t>GL001707</t>
  </si>
  <si>
    <t>GL001708</t>
  </si>
  <si>
    <t>GL001709</t>
  </si>
  <si>
    <t>GL001710</t>
  </si>
  <si>
    <t>GL001711</t>
  </si>
  <si>
    <t>GL001712</t>
  </si>
  <si>
    <t>GL001713</t>
  </si>
  <si>
    <t>GL001714</t>
  </si>
  <si>
    <t>GL001715</t>
  </si>
  <si>
    <t>GL001716</t>
  </si>
  <si>
    <t>GL001717</t>
  </si>
  <si>
    <t>GL001718</t>
  </si>
  <si>
    <t>GL001719</t>
  </si>
  <si>
    <t>GL001720</t>
  </si>
  <si>
    <t>GL001721</t>
  </si>
  <si>
    <t>GL001722</t>
  </si>
  <si>
    <t>GL001723</t>
  </si>
  <si>
    <t>GL001724</t>
  </si>
  <si>
    <t>GL001725</t>
  </si>
  <si>
    <t>GL001726</t>
  </si>
  <si>
    <t>GL001727</t>
  </si>
  <si>
    <t>GL001728</t>
  </si>
  <si>
    <t>GL001729</t>
  </si>
  <si>
    <t>GL001730</t>
  </si>
  <si>
    <t>GL001731</t>
  </si>
  <si>
    <t>GL001732</t>
  </si>
  <si>
    <t>GL001733</t>
  </si>
  <si>
    <t>GL001734</t>
  </si>
  <si>
    <t>GL001735</t>
  </si>
  <si>
    <t>GL001736</t>
  </si>
  <si>
    <t>GL001737</t>
  </si>
  <si>
    <t>GL001738</t>
  </si>
  <si>
    <t>GL001739</t>
  </si>
  <si>
    <t>GL001740</t>
  </si>
  <si>
    <t>GL001741</t>
  </si>
  <si>
    <t>GL001742</t>
  </si>
  <si>
    <t>GL001743</t>
  </si>
  <si>
    <t>GL001744</t>
  </si>
  <si>
    <t>GL001745</t>
  </si>
  <si>
    <t>GL001746</t>
  </si>
  <si>
    <t>GL001747</t>
  </si>
  <si>
    <t>GL001748</t>
  </si>
  <si>
    <t>GL001749</t>
  </si>
  <si>
    <t>GL001750</t>
  </si>
  <si>
    <t>GL001751</t>
  </si>
  <si>
    <t>GL001752</t>
  </si>
  <si>
    <t>GL001753</t>
  </si>
  <si>
    <t>GL001754</t>
  </si>
  <si>
    <t>GL001755</t>
  </si>
  <si>
    <t>GL001756</t>
  </si>
  <si>
    <t>GL001757</t>
  </si>
  <si>
    <t>GL001758</t>
  </si>
  <si>
    <t>GL001759</t>
  </si>
  <si>
    <t>GL001760</t>
  </si>
  <si>
    <t>GL001761</t>
  </si>
  <si>
    <t>GL001762</t>
  </si>
  <si>
    <t>GL001763</t>
  </si>
  <si>
    <t>GL001764</t>
  </si>
  <si>
    <t>GL001765</t>
  </si>
  <si>
    <t>GL001766</t>
  </si>
  <si>
    <t>GL001767</t>
  </si>
  <si>
    <t>GL001768</t>
  </si>
  <si>
    <t>GL001769</t>
  </si>
  <si>
    <t>GL001770</t>
  </si>
  <si>
    <t>GL001771</t>
  </si>
  <si>
    <t>GL001772</t>
  </si>
  <si>
    <t>GL001773</t>
  </si>
  <si>
    <t>GL001774</t>
  </si>
  <si>
    <t>GL001775</t>
  </si>
  <si>
    <t>GL001776</t>
  </si>
  <si>
    <t>GL001777</t>
  </si>
  <si>
    <t>GL001778</t>
  </si>
  <si>
    <t>GL001779</t>
  </si>
  <si>
    <t>GL001780</t>
  </si>
  <si>
    <t>GL001781</t>
  </si>
  <si>
    <t>GL001782</t>
  </si>
  <si>
    <t>GL001783</t>
  </si>
  <si>
    <t>GL001784</t>
  </si>
  <si>
    <t>GL001785</t>
  </si>
  <si>
    <t>GL001786</t>
  </si>
  <si>
    <t>GL001787</t>
  </si>
  <si>
    <t>GL001788</t>
  </si>
  <si>
    <t>GL001789</t>
  </si>
  <si>
    <t>GL001790</t>
  </si>
  <si>
    <t>GL001791</t>
  </si>
  <si>
    <t>GL001792</t>
  </si>
  <si>
    <t>GL001793</t>
  </si>
  <si>
    <t>GL001794</t>
  </si>
  <si>
    <t>GL001795</t>
  </si>
  <si>
    <t>GL001796</t>
  </si>
  <si>
    <t>GL001797</t>
  </si>
  <si>
    <t>GL001798</t>
  </si>
  <si>
    <t>GL001799</t>
  </si>
  <si>
    <t>GL001800</t>
  </si>
  <si>
    <t>GL001801</t>
  </si>
  <si>
    <t>GL001802</t>
  </si>
  <si>
    <t>GL001803</t>
  </si>
  <si>
    <t>GL001804</t>
  </si>
  <si>
    <t>GL001805</t>
  </si>
  <si>
    <t>GL001806</t>
  </si>
  <si>
    <t>GL001807</t>
  </si>
  <si>
    <t>GL001808</t>
  </si>
  <si>
    <t>GL001809</t>
  </si>
  <si>
    <t>GL001810</t>
  </si>
  <si>
    <t>GL001811</t>
  </si>
  <si>
    <t>GL001812</t>
  </si>
  <si>
    <t>GL001813</t>
  </si>
  <si>
    <t>GL001814</t>
  </si>
  <si>
    <t>GL001815</t>
  </si>
  <si>
    <t>GL001816</t>
  </si>
  <si>
    <t>GL001817</t>
  </si>
  <si>
    <t>GL001818</t>
  </si>
  <si>
    <t>GL001819</t>
  </si>
  <si>
    <t>GL001820</t>
  </si>
  <si>
    <t>GL001821</t>
  </si>
  <si>
    <t>GL001822</t>
  </si>
  <si>
    <t>GL001823</t>
  </si>
  <si>
    <t>GL001824</t>
  </si>
  <si>
    <t>GL001825</t>
  </si>
  <si>
    <t>GL001826</t>
  </si>
  <si>
    <t>GL001827</t>
  </si>
  <si>
    <t>GL001828</t>
  </si>
  <si>
    <t>GL001829</t>
  </si>
  <si>
    <t>GL001830</t>
  </si>
  <si>
    <t>GL001831</t>
  </si>
  <si>
    <t>GL001832</t>
  </si>
  <si>
    <t>GL001833</t>
  </si>
  <si>
    <t>GL001834</t>
  </si>
  <si>
    <t>GL001835</t>
  </si>
  <si>
    <t>GL001836</t>
  </si>
  <si>
    <t>GL001837</t>
  </si>
  <si>
    <t>GL001838</t>
  </si>
  <si>
    <t>GL001839</t>
  </si>
  <si>
    <t>GL001840</t>
  </si>
  <si>
    <t>GL001841</t>
  </si>
  <si>
    <t>GL001842</t>
  </si>
  <si>
    <t>GL001843</t>
  </si>
  <si>
    <t>GL001844</t>
  </si>
  <si>
    <t>GL001845</t>
  </si>
  <si>
    <t>GL001846</t>
  </si>
  <si>
    <t>GL001847</t>
  </si>
  <si>
    <t>GL001848</t>
  </si>
  <si>
    <t>GL001849</t>
  </si>
  <si>
    <t>GL001850</t>
  </si>
  <si>
    <t>GL001851</t>
  </si>
  <si>
    <t>GL001852</t>
  </si>
  <si>
    <t>GL001853</t>
  </si>
  <si>
    <t>GL001854</t>
  </si>
  <si>
    <t>GL001855</t>
  </si>
  <si>
    <t>GL001856</t>
  </si>
  <si>
    <t>GL001857</t>
  </si>
  <si>
    <t>GL001858</t>
  </si>
  <si>
    <t>GL001859</t>
  </si>
  <si>
    <t>GL001860</t>
  </si>
  <si>
    <t>GL001861</t>
  </si>
  <si>
    <t>GL001862</t>
  </si>
  <si>
    <t>GL001863</t>
  </si>
  <si>
    <t>GL001864</t>
  </si>
  <si>
    <t>GL001865</t>
  </si>
  <si>
    <t>GL001866</t>
  </si>
  <si>
    <t>GL001867</t>
  </si>
  <si>
    <t>GL001868</t>
  </si>
  <si>
    <t>GL001869</t>
  </si>
  <si>
    <t>GL001870</t>
  </si>
  <si>
    <t>GL001871</t>
  </si>
  <si>
    <t>GL001872</t>
  </si>
  <si>
    <t>GL001873</t>
  </si>
  <si>
    <t>GL001874</t>
  </si>
  <si>
    <t>GL001875</t>
  </si>
  <si>
    <t>GL001876</t>
  </si>
  <si>
    <t>GL001877</t>
  </si>
  <si>
    <t>GL001878</t>
  </si>
  <si>
    <t>GL001879</t>
  </si>
  <si>
    <t>GL001880</t>
  </si>
  <si>
    <t>GL001881</t>
  </si>
  <si>
    <t>GL001882</t>
  </si>
  <si>
    <t>GL001883</t>
  </si>
  <si>
    <t>GL001884</t>
  </si>
  <si>
    <t>GL001885</t>
  </si>
  <si>
    <t>GL001886</t>
  </si>
  <si>
    <t>GL001887</t>
  </si>
  <si>
    <t>GL001888</t>
  </si>
  <si>
    <t>GL001889</t>
  </si>
  <si>
    <t>GL001890</t>
  </si>
  <si>
    <t>GL001891</t>
  </si>
  <si>
    <t>GL001892</t>
  </si>
  <si>
    <t>GL001893</t>
  </si>
  <si>
    <t>GL001894</t>
  </si>
  <si>
    <t>GL001895</t>
  </si>
  <si>
    <t>GL001896</t>
  </si>
  <si>
    <t>GL001897</t>
  </si>
  <si>
    <t>GL001898</t>
  </si>
  <si>
    <t>GL001899</t>
  </si>
  <si>
    <t>GL001900</t>
  </si>
  <si>
    <t>GL001901</t>
  </si>
  <si>
    <t>GL001902</t>
  </si>
  <si>
    <t>GL001903</t>
  </si>
  <si>
    <t>GL001904</t>
  </si>
  <si>
    <t>GL001905</t>
  </si>
  <si>
    <t>GL001906</t>
  </si>
  <si>
    <t>GL001907</t>
  </si>
  <si>
    <t>GL001908</t>
  </si>
  <si>
    <t>GL001909</t>
  </si>
  <si>
    <t>GL001910</t>
  </si>
  <si>
    <t>GL001911</t>
  </si>
  <si>
    <t>GL001912</t>
  </si>
  <si>
    <t>GL001913</t>
  </si>
  <si>
    <t>GL001914</t>
  </si>
  <si>
    <t>GL001915</t>
  </si>
  <si>
    <t>GL001916</t>
  </si>
  <si>
    <t>GL001917</t>
  </si>
  <si>
    <t>GL001918</t>
  </si>
  <si>
    <t>GL001919</t>
  </si>
  <si>
    <t>GL001920</t>
  </si>
  <si>
    <t>GL001921</t>
  </si>
  <si>
    <t>GL001922</t>
  </si>
  <si>
    <t>GL001923</t>
  </si>
  <si>
    <t>GL001924</t>
  </si>
  <si>
    <t>GL001925</t>
  </si>
  <si>
    <t>GL001926</t>
  </si>
  <si>
    <t>GL001927</t>
  </si>
  <si>
    <t>GL001928</t>
  </si>
  <si>
    <t>GL001929</t>
  </si>
  <si>
    <t>GL001930</t>
  </si>
  <si>
    <t>GL001931</t>
  </si>
  <si>
    <t>GL001932</t>
  </si>
  <si>
    <t>GL001933</t>
  </si>
  <si>
    <t>GL001934</t>
  </si>
  <si>
    <t>GL001935</t>
  </si>
  <si>
    <t>GL001936</t>
  </si>
  <si>
    <t>GL001937</t>
  </si>
  <si>
    <t>GL001938</t>
  </si>
  <si>
    <t>GL001939</t>
  </si>
  <si>
    <t>GL001940</t>
  </si>
  <si>
    <t>GL001941</t>
  </si>
  <si>
    <t>GL001942</t>
  </si>
  <si>
    <t>GL001943</t>
  </si>
  <si>
    <t>GL001944</t>
  </si>
  <si>
    <t>GL001945</t>
  </si>
  <si>
    <t>GL001946</t>
  </si>
  <si>
    <t>GL001947</t>
  </si>
  <si>
    <t>GL001948</t>
  </si>
  <si>
    <t>GL001949</t>
  </si>
  <si>
    <t>GL001950</t>
  </si>
  <si>
    <t>GL001951</t>
  </si>
  <si>
    <t>GL001952</t>
  </si>
  <si>
    <t>GL001953</t>
  </si>
  <si>
    <t>GL001954</t>
  </si>
  <si>
    <t>GL001955</t>
  </si>
  <si>
    <t>GL001956</t>
  </si>
  <si>
    <t>GL001957</t>
  </si>
  <si>
    <t>GL001958</t>
  </si>
  <si>
    <t>GL001959</t>
  </si>
  <si>
    <t>GL001960</t>
  </si>
  <si>
    <t>GL001961</t>
  </si>
  <si>
    <t>GL001962</t>
  </si>
  <si>
    <t>GL001963</t>
  </si>
  <si>
    <t>GL001964</t>
  </si>
  <si>
    <t>GL001965</t>
  </si>
  <si>
    <t>GL001966</t>
  </si>
  <si>
    <t>GL001967</t>
  </si>
  <si>
    <t>GL001968</t>
  </si>
  <si>
    <t>GL001969</t>
  </si>
  <si>
    <t>GL001970</t>
  </si>
  <si>
    <t>GL001971</t>
  </si>
  <si>
    <t>GL001972</t>
  </si>
  <si>
    <t>GL001973</t>
  </si>
  <si>
    <t>GL001974</t>
  </si>
  <si>
    <t>GL001975</t>
  </si>
  <si>
    <t>GL001976</t>
  </si>
  <si>
    <t>GL001977</t>
  </si>
  <si>
    <t>GL001978</t>
  </si>
  <si>
    <t>GL001979</t>
  </si>
  <si>
    <t>GL001980</t>
  </si>
  <si>
    <t>GL001981</t>
  </si>
  <si>
    <t>GL001982</t>
  </si>
  <si>
    <t>GL001983</t>
  </si>
  <si>
    <t>GL001984</t>
  </si>
  <si>
    <t>GL001985</t>
  </si>
  <si>
    <t>GL001986</t>
  </si>
  <si>
    <t>GL001987</t>
  </si>
  <si>
    <t>GL001988</t>
  </si>
  <si>
    <t>GL001989</t>
  </si>
  <si>
    <t>GL001990</t>
  </si>
  <si>
    <t>GL001991</t>
  </si>
  <si>
    <t>GL001992</t>
  </si>
  <si>
    <t>GL001993</t>
  </si>
  <si>
    <t>GL001994</t>
  </si>
  <si>
    <t>GL001995</t>
  </si>
  <si>
    <t>GL001996</t>
  </si>
  <si>
    <t>GL001997</t>
  </si>
  <si>
    <t>GL001998</t>
  </si>
  <si>
    <t>GL001999</t>
  </si>
  <si>
    <t>4000</t>
  </si>
  <si>
    <t>5000</t>
  </si>
  <si>
    <t>6000</t>
  </si>
  <si>
    <t>5010</t>
  </si>
  <si>
    <t>4010</t>
  </si>
  <si>
    <t>Sales Revenue</t>
  </si>
  <si>
    <t>COGS</t>
  </si>
  <si>
    <t>Payroll Expense</t>
  </si>
  <si>
    <t>Travel Expense</t>
  </si>
  <si>
    <t>Online Sales</t>
  </si>
  <si>
    <t>Sales</t>
  </si>
  <si>
    <t>HR</t>
  </si>
  <si>
    <t>IT</t>
  </si>
  <si>
    <t>Marketing</t>
  </si>
  <si>
    <t>Finance</t>
  </si>
  <si>
    <t>Operations</t>
  </si>
  <si>
    <t>CC500</t>
  </si>
  <si>
    <t>CC300</t>
  </si>
  <si>
    <t>CC400</t>
  </si>
  <si>
    <t>CC200</t>
  </si>
  <si>
    <t>CC100</t>
  </si>
  <si>
    <t>AutoPost 0</t>
  </si>
  <si>
    <t>AutoPost 1</t>
  </si>
  <si>
    <t>AutoPost 2</t>
  </si>
  <si>
    <t>AutoPost 3</t>
  </si>
  <si>
    <t>AutoPost 4</t>
  </si>
  <si>
    <t>AutoPost 5</t>
  </si>
  <si>
    <t>AutoPost 6</t>
  </si>
  <si>
    <t>AutoPost 7</t>
  </si>
  <si>
    <t>AutoPost 8</t>
  </si>
  <si>
    <t>AutoPost 9</t>
  </si>
  <si>
    <t>AutoPost 10</t>
  </si>
  <si>
    <t>AutoPost 11</t>
  </si>
  <si>
    <t>AutoPost 12</t>
  </si>
  <si>
    <t>AutoPost 13</t>
  </si>
  <si>
    <t>AutoPost 14</t>
  </si>
  <si>
    <t>AutoPost 15</t>
  </si>
  <si>
    <t>AutoPost 16</t>
  </si>
  <si>
    <t>AutoPost 17</t>
  </si>
  <si>
    <t>AutoPost 18</t>
  </si>
  <si>
    <t>AutoPost 19</t>
  </si>
  <si>
    <t>AutoPost 20</t>
  </si>
  <si>
    <t>AutoPost 21</t>
  </si>
  <si>
    <t>AutoPost 22</t>
  </si>
  <si>
    <t>AutoPost 23</t>
  </si>
  <si>
    <t>AutoPost 24</t>
  </si>
  <si>
    <t>AutoPost 25</t>
  </si>
  <si>
    <t>AutoPost 26</t>
  </si>
  <si>
    <t>AutoPost 27</t>
  </si>
  <si>
    <t>AutoPost 28</t>
  </si>
  <si>
    <t>AutoPost 29</t>
  </si>
  <si>
    <t>AutoPost 30</t>
  </si>
  <si>
    <t>AutoPost 31</t>
  </si>
  <si>
    <t>AutoPost 32</t>
  </si>
  <si>
    <t>AutoPost 33</t>
  </si>
  <si>
    <t>AutoPost 34</t>
  </si>
  <si>
    <t>AutoPost 35</t>
  </si>
  <si>
    <t>AutoPost 36</t>
  </si>
  <si>
    <t>AutoPost 37</t>
  </si>
  <si>
    <t>AutoPost 38</t>
  </si>
  <si>
    <t>AutoPost 39</t>
  </si>
  <si>
    <t>AutoPost 40</t>
  </si>
  <si>
    <t>AutoPost 41</t>
  </si>
  <si>
    <t>AutoPost 42</t>
  </si>
  <si>
    <t>AutoPost 43</t>
  </si>
  <si>
    <t>AutoPost 44</t>
  </si>
  <si>
    <t>AutoPost 45</t>
  </si>
  <si>
    <t>AutoPost 46</t>
  </si>
  <si>
    <t>AutoPost 47</t>
  </si>
  <si>
    <t>AutoPost 48</t>
  </si>
  <si>
    <t>AutoPost 49</t>
  </si>
  <si>
    <t>AutoPost 50</t>
  </si>
  <si>
    <t>AutoPost 51</t>
  </si>
  <si>
    <t>AutoPost 52</t>
  </si>
  <si>
    <t>AutoPost 53</t>
  </si>
  <si>
    <t>AutoPost 54</t>
  </si>
  <si>
    <t>AutoPost 55</t>
  </si>
  <si>
    <t>AutoPost 56</t>
  </si>
  <si>
    <t>AutoPost 57</t>
  </si>
  <si>
    <t>AutoPost 58</t>
  </si>
  <si>
    <t>AutoPost 59</t>
  </si>
  <si>
    <t>AutoPost 60</t>
  </si>
  <si>
    <t>AutoPost 61</t>
  </si>
  <si>
    <t>AutoPost 62</t>
  </si>
  <si>
    <t>AutoPost 63</t>
  </si>
  <si>
    <t>AutoPost 64</t>
  </si>
  <si>
    <t>AutoPost 65</t>
  </si>
  <si>
    <t>AutoPost 66</t>
  </si>
  <si>
    <t>AutoPost 67</t>
  </si>
  <si>
    <t>AutoPost 68</t>
  </si>
  <si>
    <t>AutoPost 69</t>
  </si>
  <si>
    <t>AutoPost 70</t>
  </si>
  <si>
    <t>AutoPost 71</t>
  </si>
  <si>
    <t>AutoPost 72</t>
  </si>
  <si>
    <t>AutoPost 73</t>
  </si>
  <si>
    <t>AutoPost 74</t>
  </si>
  <si>
    <t>AutoPost 75</t>
  </si>
  <si>
    <t>AutoPost 76</t>
  </si>
  <si>
    <t>AutoPost 77</t>
  </si>
  <si>
    <t>AutoPost 78</t>
  </si>
  <si>
    <t>AutoPost 79</t>
  </si>
  <si>
    <t>AutoPost 80</t>
  </si>
  <si>
    <t>AutoPost 81</t>
  </si>
  <si>
    <t>AutoPost 82</t>
  </si>
  <si>
    <t>AutoPost 83</t>
  </si>
  <si>
    <t>AutoPost 84</t>
  </si>
  <si>
    <t>AutoPost 85</t>
  </si>
  <si>
    <t>AutoPost 86</t>
  </si>
  <si>
    <t>AutoPost 87</t>
  </si>
  <si>
    <t>AutoPost 88</t>
  </si>
  <si>
    <t>AutoPost 89</t>
  </si>
  <si>
    <t>AutoPost 90</t>
  </si>
  <si>
    <t>AutoPost 91</t>
  </si>
  <si>
    <t>AutoPost 92</t>
  </si>
  <si>
    <t>AutoPost 93</t>
  </si>
  <si>
    <t>AutoPost 94</t>
  </si>
  <si>
    <t>AutoPost 95</t>
  </si>
  <si>
    <t>AutoPost 96</t>
  </si>
  <si>
    <t>AutoPost 97</t>
  </si>
  <si>
    <t>AutoPost 98</t>
  </si>
  <si>
    <t>AutoPost 99</t>
  </si>
  <si>
    <t>AutoPost 100</t>
  </si>
  <si>
    <t>AutoPost 101</t>
  </si>
  <si>
    <t>AutoPost 102</t>
  </si>
  <si>
    <t>AutoPost 103</t>
  </si>
  <si>
    <t>AutoPost 104</t>
  </si>
  <si>
    <t>AutoPost 105</t>
  </si>
  <si>
    <t>AutoPost 106</t>
  </si>
  <si>
    <t>AutoPost 107</t>
  </si>
  <si>
    <t>AutoPost 108</t>
  </si>
  <si>
    <t>AutoPost 109</t>
  </si>
  <si>
    <t>AutoPost 110</t>
  </si>
  <si>
    <t>AutoPost 111</t>
  </si>
  <si>
    <t>AutoPost 112</t>
  </si>
  <si>
    <t>AutoPost 113</t>
  </si>
  <si>
    <t>AutoPost 114</t>
  </si>
  <si>
    <t>AutoPost 115</t>
  </si>
  <si>
    <t>AutoPost 116</t>
  </si>
  <si>
    <t>AutoPost 117</t>
  </si>
  <si>
    <t>AutoPost 118</t>
  </si>
  <si>
    <t>AutoPost 119</t>
  </si>
  <si>
    <t>AutoPost 120</t>
  </si>
  <si>
    <t>AutoPost 121</t>
  </si>
  <si>
    <t>AutoPost 122</t>
  </si>
  <si>
    <t>AutoPost 123</t>
  </si>
  <si>
    <t>AutoPost 124</t>
  </si>
  <si>
    <t>AutoPost 125</t>
  </si>
  <si>
    <t>AutoPost 126</t>
  </si>
  <si>
    <t>AutoPost 127</t>
  </si>
  <si>
    <t>AutoPost 128</t>
  </si>
  <si>
    <t>AutoPost 129</t>
  </si>
  <si>
    <t>AutoPost 130</t>
  </si>
  <si>
    <t>AutoPost 131</t>
  </si>
  <si>
    <t>AutoPost 132</t>
  </si>
  <si>
    <t>AutoPost 133</t>
  </si>
  <si>
    <t>AutoPost 134</t>
  </si>
  <si>
    <t>AutoPost 135</t>
  </si>
  <si>
    <t>AutoPost 136</t>
  </si>
  <si>
    <t>AutoPost 137</t>
  </si>
  <si>
    <t>AutoPost 138</t>
  </si>
  <si>
    <t>AutoPost 139</t>
  </si>
  <si>
    <t>AutoPost 140</t>
  </si>
  <si>
    <t>AutoPost 141</t>
  </si>
  <si>
    <t>AutoPost 142</t>
  </si>
  <si>
    <t>AutoPost 143</t>
  </si>
  <si>
    <t>AutoPost 144</t>
  </si>
  <si>
    <t>AutoPost 145</t>
  </si>
  <si>
    <t>AutoPost 146</t>
  </si>
  <si>
    <t>AutoPost 147</t>
  </si>
  <si>
    <t>AutoPost 148</t>
  </si>
  <si>
    <t>AutoPost 149</t>
  </si>
  <si>
    <t>AutoPost 150</t>
  </si>
  <si>
    <t>AutoPost 151</t>
  </si>
  <si>
    <t>AutoPost 152</t>
  </si>
  <si>
    <t>AutoPost 153</t>
  </si>
  <si>
    <t>AutoPost 154</t>
  </si>
  <si>
    <t>AutoPost 155</t>
  </si>
  <si>
    <t>AutoPost 156</t>
  </si>
  <si>
    <t>AutoPost 157</t>
  </si>
  <si>
    <t>AutoPost 158</t>
  </si>
  <si>
    <t>AutoPost 159</t>
  </si>
  <si>
    <t>AutoPost 160</t>
  </si>
  <si>
    <t>AutoPost 161</t>
  </si>
  <si>
    <t>AutoPost 162</t>
  </si>
  <si>
    <t>AutoPost 163</t>
  </si>
  <si>
    <t>AutoPost 164</t>
  </si>
  <si>
    <t>AutoPost 165</t>
  </si>
  <si>
    <t>AutoPost 166</t>
  </si>
  <si>
    <t>AutoPost 167</t>
  </si>
  <si>
    <t>AutoPost 168</t>
  </si>
  <si>
    <t>AutoPost 169</t>
  </si>
  <si>
    <t>AutoPost 170</t>
  </si>
  <si>
    <t>AutoPost 171</t>
  </si>
  <si>
    <t>AutoPost 172</t>
  </si>
  <si>
    <t>AutoPost 173</t>
  </si>
  <si>
    <t>AutoPost 174</t>
  </si>
  <si>
    <t>AutoPost 175</t>
  </si>
  <si>
    <t>AutoPost 176</t>
  </si>
  <si>
    <t>AutoPost 177</t>
  </si>
  <si>
    <t>AutoPost 178</t>
  </si>
  <si>
    <t>AutoPost 179</t>
  </si>
  <si>
    <t>AutoPost 180</t>
  </si>
  <si>
    <t>AutoPost 181</t>
  </si>
  <si>
    <t>AutoPost 182</t>
  </si>
  <si>
    <t>AutoPost 183</t>
  </si>
  <si>
    <t>AutoPost 184</t>
  </si>
  <si>
    <t>AutoPost 185</t>
  </si>
  <si>
    <t>AutoPost 186</t>
  </si>
  <si>
    <t>AutoPost 187</t>
  </si>
  <si>
    <t>AutoPost 188</t>
  </si>
  <si>
    <t>AutoPost 189</t>
  </si>
  <si>
    <t>AutoPost 190</t>
  </si>
  <si>
    <t>AutoPost 191</t>
  </si>
  <si>
    <t>AutoPost 192</t>
  </si>
  <si>
    <t>AutoPost 193</t>
  </si>
  <si>
    <t>AutoPost 194</t>
  </si>
  <si>
    <t>AutoPost 195</t>
  </si>
  <si>
    <t>AutoPost 196</t>
  </si>
  <si>
    <t>AutoPost 197</t>
  </si>
  <si>
    <t>AutoPost 198</t>
  </si>
  <si>
    <t>AutoPost 199</t>
  </si>
  <si>
    <t>AutoPost 200</t>
  </si>
  <si>
    <t>AutoPost 201</t>
  </si>
  <si>
    <t>AutoPost 202</t>
  </si>
  <si>
    <t>AutoPost 203</t>
  </si>
  <si>
    <t>AutoPost 204</t>
  </si>
  <si>
    <t>AutoPost 205</t>
  </si>
  <si>
    <t>AutoPost 206</t>
  </si>
  <si>
    <t>AutoPost 207</t>
  </si>
  <si>
    <t>AutoPost 208</t>
  </si>
  <si>
    <t>AutoPost 209</t>
  </si>
  <si>
    <t>AutoPost 210</t>
  </si>
  <si>
    <t>AutoPost 211</t>
  </si>
  <si>
    <t>AutoPost 212</t>
  </si>
  <si>
    <t>AutoPost 213</t>
  </si>
  <si>
    <t>AutoPost 214</t>
  </si>
  <si>
    <t>AutoPost 215</t>
  </si>
  <si>
    <t>AutoPost 216</t>
  </si>
  <si>
    <t>AutoPost 217</t>
  </si>
  <si>
    <t>AutoPost 218</t>
  </si>
  <si>
    <t>AutoPost 219</t>
  </si>
  <si>
    <t>AutoPost 220</t>
  </si>
  <si>
    <t>AutoPost 221</t>
  </si>
  <si>
    <t>AutoPost 222</t>
  </si>
  <si>
    <t>AutoPost 223</t>
  </si>
  <si>
    <t>AutoPost 224</t>
  </si>
  <si>
    <t>AutoPost 225</t>
  </si>
  <si>
    <t>AutoPost 226</t>
  </si>
  <si>
    <t>AutoPost 227</t>
  </si>
  <si>
    <t>AutoPost 228</t>
  </si>
  <si>
    <t>AutoPost 229</t>
  </si>
  <si>
    <t>AutoPost 230</t>
  </si>
  <si>
    <t>AutoPost 231</t>
  </si>
  <si>
    <t>AutoPost 232</t>
  </si>
  <si>
    <t>AutoPost 233</t>
  </si>
  <si>
    <t>AutoPost 234</t>
  </si>
  <si>
    <t>AutoPost 235</t>
  </si>
  <si>
    <t>AutoPost 236</t>
  </si>
  <si>
    <t>AutoPost 237</t>
  </si>
  <si>
    <t>AutoPost 238</t>
  </si>
  <si>
    <t>AutoPost 239</t>
  </si>
  <si>
    <t>AutoPost 240</t>
  </si>
  <si>
    <t>AutoPost 241</t>
  </si>
  <si>
    <t>AutoPost 242</t>
  </si>
  <si>
    <t>AutoPost 243</t>
  </si>
  <si>
    <t>AutoPost 244</t>
  </si>
  <si>
    <t>AutoPost 245</t>
  </si>
  <si>
    <t>AutoPost 246</t>
  </si>
  <si>
    <t>AutoPost 247</t>
  </si>
  <si>
    <t>AutoPost 248</t>
  </si>
  <si>
    <t>AutoPost 249</t>
  </si>
  <si>
    <t>AutoPost 250</t>
  </si>
  <si>
    <t>AutoPost 251</t>
  </si>
  <si>
    <t>AutoPost 252</t>
  </si>
  <si>
    <t>AutoPost 253</t>
  </si>
  <si>
    <t>AutoPost 254</t>
  </si>
  <si>
    <t>AutoPost 255</t>
  </si>
  <si>
    <t>AutoPost 256</t>
  </si>
  <si>
    <t>AutoPost 257</t>
  </si>
  <si>
    <t>AutoPost 258</t>
  </si>
  <si>
    <t>AutoPost 259</t>
  </si>
  <si>
    <t>AutoPost 260</t>
  </si>
  <si>
    <t>AutoPost 261</t>
  </si>
  <si>
    <t>AutoPost 262</t>
  </si>
  <si>
    <t>AutoPost 263</t>
  </si>
  <si>
    <t>AutoPost 264</t>
  </si>
  <si>
    <t>AutoPost 265</t>
  </si>
  <si>
    <t>AutoPost 266</t>
  </si>
  <si>
    <t>AutoPost 267</t>
  </si>
  <si>
    <t>AutoPost 268</t>
  </si>
  <si>
    <t>AutoPost 269</t>
  </si>
  <si>
    <t>AutoPost 270</t>
  </si>
  <si>
    <t>AutoPost 271</t>
  </si>
  <si>
    <t>AutoPost 272</t>
  </si>
  <si>
    <t>AutoPost 273</t>
  </si>
  <si>
    <t>AutoPost 274</t>
  </si>
  <si>
    <t>AutoPost 275</t>
  </si>
  <si>
    <t>AutoPost 276</t>
  </si>
  <si>
    <t>AutoPost 277</t>
  </si>
  <si>
    <t>AutoPost 278</t>
  </si>
  <si>
    <t>AutoPost 279</t>
  </si>
  <si>
    <t>AutoPost 280</t>
  </si>
  <si>
    <t>AutoPost 281</t>
  </si>
  <si>
    <t>AutoPost 282</t>
  </si>
  <si>
    <t>AutoPost 283</t>
  </si>
  <si>
    <t>AutoPost 284</t>
  </si>
  <si>
    <t>AutoPost 285</t>
  </si>
  <si>
    <t>AutoPost 286</t>
  </si>
  <si>
    <t>AutoPost 287</t>
  </si>
  <si>
    <t>AutoPost 288</t>
  </si>
  <si>
    <t>AutoPost 289</t>
  </si>
  <si>
    <t>AutoPost 290</t>
  </si>
  <si>
    <t>AutoPost 291</t>
  </si>
  <si>
    <t>AutoPost 292</t>
  </si>
  <si>
    <t>AutoPost 293</t>
  </si>
  <si>
    <t>AutoPost 294</t>
  </si>
  <si>
    <t>AutoPost 295</t>
  </si>
  <si>
    <t>AutoPost 296</t>
  </si>
  <si>
    <t>AutoPost 297</t>
  </si>
  <si>
    <t>AutoPost 298</t>
  </si>
  <si>
    <t>AutoPost 299</t>
  </si>
  <si>
    <t>AutoPost 300</t>
  </si>
  <si>
    <t>AutoPost 301</t>
  </si>
  <si>
    <t>AutoPost 302</t>
  </si>
  <si>
    <t>AutoPost 303</t>
  </si>
  <si>
    <t>AutoPost 304</t>
  </si>
  <si>
    <t>AutoPost 305</t>
  </si>
  <si>
    <t>AutoPost 306</t>
  </si>
  <si>
    <t>AutoPost 307</t>
  </si>
  <si>
    <t>AutoPost 308</t>
  </si>
  <si>
    <t>AutoPost 309</t>
  </si>
  <si>
    <t>AutoPost 310</t>
  </si>
  <si>
    <t>AutoPost 311</t>
  </si>
  <si>
    <t>AutoPost 312</t>
  </si>
  <si>
    <t>AutoPost 313</t>
  </si>
  <si>
    <t>AutoPost 314</t>
  </si>
  <si>
    <t>AutoPost 315</t>
  </si>
  <si>
    <t>AutoPost 316</t>
  </si>
  <si>
    <t>AutoPost 317</t>
  </si>
  <si>
    <t>AutoPost 318</t>
  </si>
  <si>
    <t>AutoPost 319</t>
  </si>
  <si>
    <t>AutoPost 320</t>
  </si>
  <si>
    <t>AutoPost 321</t>
  </si>
  <si>
    <t>AutoPost 322</t>
  </si>
  <si>
    <t>AutoPost 323</t>
  </si>
  <si>
    <t>AutoPost 324</t>
  </si>
  <si>
    <t>AutoPost 325</t>
  </si>
  <si>
    <t>AutoPost 326</t>
  </si>
  <si>
    <t>AutoPost 327</t>
  </si>
  <si>
    <t>AutoPost 328</t>
  </si>
  <si>
    <t>AutoPost 329</t>
  </si>
  <si>
    <t>AutoPost 330</t>
  </si>
  <si>
    <t>AutoPost 331</t>
  </si>
  <si>
    <t>AutoPost 332</t>
  </si>
  <si>
    <t>AutoPost 333</t>
  </si>
  <si>
    <t>AutoPost 334</t>
  </si>
  <si>
    <t>AutoPost 335</t>
  </si>
  <si>
    <t>AutoPost 336</t>
  </si>
  <si>
    <t>AutoPost 337</t>
  </si>
  <si>
    <t>AutoPost 338</t>
  </si>
  <si>
    <t>AutoPost 339</t>
  </si>
  <si>
    <t>AutoPost 340</t>
  </si>
  <si>
    <t>AutoPost 341</t>
  </si>
  <si>
    <t>AutoPost 342</t>
  </si>
  <si>
    <t>AutoPost 343</t>
  </si>
  <si>
    <t>AutoPost 344</t>
  </si>
  <si>
    <t>AutoPost 345</t>
  </si>
  <si>
    <t>AutoPost 346</t>
  </si>
  <si>
    <t>AutoPost 347</t>
  </si>
  <si>
    <t>AutoPost 348</t>
  </si>
  <si>
    <t>AutoPost 349</t>
  </si>
  <si>
    <t>AutoPost 350</t>
  </si>
  <si>
    <t>AutoPost 351</t>
  </si>
  <si>
    <t>AutoPost 352</t>
  </si>
  <si>
    <t>AutoPost 353</t>
  </si>
  <si>
    <t>AutoPost 354</t>
  </si>
  <si>
    <t>AutoPost 355</t>
  </si>
  <si>
    <t>AutoPost 356</t>
  </si>
  <si>
    <t>AutoPost 357</t>
  </si>
  <si>
    <t>AutoPost 358</t>
  </si>
  <si>
    <t>AutoPost 359</t>
  </si>
  <si>
    <t>AutoPost 360</t>
  </si>
  <si>
    <t>AutoPost 361</t>
  </si>
  <si>
    <t>AutoPost 362</t>
  </si>
  <si>
    <t>AutoPost 363</t>
  </si>
  <si>
    <t>AutoPost 364</t>
  </si>
  <si>
    <t>AutoPost 365</t>
  </si>
  <si>
    <t>AutoPost 366</t>
  </si>
  <si>
    <t>AutoPost 367</t>
  </si>
  <si>
    <t>AutoPost 368</t>
  </si>
  <si>
    <t>AutoPost 369</t>
  </si>
  <si>
    <t>AutoPost 370</t>
  </si>
  <si>
    <t>AutoPost 371</t>
  </si>
  <si>
    <t>AutoPost 372</t>
  </si>
  <si>
    <t>AutoPost 373</t>
  </si>
  <si>
    <t>AutoPost 374</t>
  </si>
  <si>
    <t>AutoPost 375</t>
  </si>
  <si>
    <t>AutoPost 376</t>
  </si>
  <si>
    <t>AutoPost 377</t>
  </si>
  <si>
    <t>AutoPost 378</t>
  </si>
  <si>
    <t>AutoPost 379</t>
  </si>
  <si>
    <t>AutoPost 380</t>
  </si>
  <si>
    <t>AutoPost 381</t>
  </si>
  <si>
    <t>AutoPost 382</t>
  </si>
  <si>
    <t>AutoPost 383</t>
  </si>
  <si>
    <t>AutoPost 384</t>
  </si>
  <si>
    <t>AutoPost 385</t>
  </si>
  <si>
    <t>AutoPost 386</t>
  </si>
  <si>
    <t>AutoPost 387</t>
  </si>
  <si>
    <t>AutoPost 388</t>
  </si>
  <si>
    <t>AutoPost 389</t>
  </si>
  <si>
    <t>AutoPost 390</t>
  </si>
  <si>
    <t>AutoPost 391</t>
  </si>
  <si>
    <t>AutoPost 392</t>
  </si>
  <si>
    <t>AutoPost 393</t>
  </si>
  <si>
    <t>AutoPost 394</t>
  </si>
  <si>
    <t>AutoPost 395</t>
  </si>
  <si>
    <t>AutoPost 396</t>
  </si>
  <si>
    <t>AutoPost 397</t>
  </si>
  <si>
    <t>AutoPost 398</t>
  </si>
  <si>
    <t>AutoPost 399</t>
  </si>
  <si>
    <t>AutoPost 400</t>
  </si>
  <si>
    <t>AutoPost 401</t>
  </si>
  <si>
    <t>AutoPost 402</t>
  </si>
  <si>
    <t>AutoPost 403</t>
  </si>
  <si>
    <t>AutoPost 404</t>
  </si>
  <si>
    <t>AutoPost 405</t>
  </si>
  <si>
    <t>AutoPost 406</t>
  </si>
  <si>
    <t>AutoPost 407</t>
  </si>
  <si>
    <t>AutoPost 408</t>
  </si>
  <si>
    <t>AutoPost 409</t>
  </si>
  <si>
    <t>AutoPost 410</t>
  </si>
  <si>
    <t>AutoPost 411</t>
  </si>
  <si>
    <t>AutoPost 412</t>
  </si>
  <si>
    <t>AutoPost 413</t>
  </si>
  <si>
    <t>AutoPost 414</t>
  </si>
  <si>
    <t>AutoPost 415</t>
  </si>
  <si>
    <t>AutoPost 416</t>
  </si>
  <si>
    <t>AutoPost 417</t>
  </si>
  <si>
    <t>AutoPost 418</t>
  </si>
  <si>
    <t>AutoPost 419</t>
  </si>
  <si>
    <t>AutoPost 420</t>
  </si>
  <si>
    <t>AutoPost 421</t>
  </si>
  <si>
    <t>AutoPost 422</t>
  </si>
  <si>
    <t>AutoPost 423</t>
  </si>
  <si>
    <t>AutoPost 424</t>
  </si>
  <si>
    <t>AutoPost 425</t>
  </si>
  <si>
    <t>AutoPost 426</t>
  </si>
  <si>
    <t>AutoPost 427</t>
  </si>
  <si>
    <t>AutoPost 428</t>
  </si>
  <si>
    <t>AutoPost 429</t>
  </si>
  <si>
    <t>AutoPost 430</t>
  </si>
  <si>
    <t>AutoPost 431</t>
  </si>
  <si>
    <t>AutoPost 432</t>
  </si>
  <si>
    <t>AutoPost 433</t>
  </si>
  <si>
    <t>AutoPost 434</t>
  </si>
  <si>
    <t>AutoPost 435</t>
  </si>
  <si>
    <t>AutoPost 436</t>
  </si>
  <si>
    <t>AutoPost 437</t>
  </si>
  <si>
    <t>AutoPost 438</t>
  </si>
  <si>
    <t>AutoPost 439</t>
  </si>
  <si>
    <t>AutoPost 440</t>
  </si>
  <si>
    <t>AutoPost 441</t>
  </si>
  <si>
    <t>AutoPost 442</t>
  </si>
  <si>
    <t>AutoPost 443</t>
  </si>
  <si>
    <t>AutoPost 444</t>
  </si>
  <si>
    <t>AutoPost 445</t>
  </si>
  <si>
    <t>AutoPost 446</t>
  </si>
  <si>
    <t>AutoPost 447</t>
  </si>
  <si>
    <t>AutoPost 448</t>
  </si>
  <si>
    <t>AutoPost 449</t>
  </si>
  <si>
    <t>AutoPost 450</t>
  </si>
  <si>
    <t>AutoPost 451</t>
  </si>
  <si>
    <t>AutoPost 452</t>
  </si>
  <si>
    <t>AutoPost 453</t>
  </si>
  <si>
    <t>AutoPost 454</t>
  </si>
  <si>
    <t>AutoPost 455</t>
  </si>
  <si>
    <t>AutoPost 456</t>
  </si>
  <si>
    <t>AutoPost 457</t>
  </si>
  <si>
    <t>AutoPost 458</t>
  </si>
  <si>
    <t>AutoPost 459</t>
  </si>
  <si>
    <t>AutoPost 460</t>
  </si>
  <si>
    <t>AutoPost 461</t>
  </si>
  <si>
    <t>AutoPost 462</t>
  </si>
  <si>
    <t>AutoPost 463</t>
  </si>
  <si>
    <t>AutoPost 464</t>
  </si>
  <si>
    <t>AutoPost 465</t>
  </si>
  <si>
    <t>AutoPost 466</t>
  </si>
  <si>
    <t>AutoPost 467</t>
  </si>
  <si>
    <t>AutoPost 468</t>
  </si>
  <si>
    <t>AutoPost 469</t>
  </si>
  <si>
    <t>AutoPost 470</t>
  </si>
  <si>
    <t>AutoPost 471</t>
  </si>
  <si>
    <t>AutoPost 472</t>
  </si>
  <si>
    <t>AutoPost 473</t>
  </si>
  <si>
    <t>AutoPost 474</t>
  </si>
  <si>
    <t>AutoPost 475</t>
  </si>
  <si>
    <t>AutoPost 476</t>
  </si>
  <si>
    <t>AutoPost 477</t>
  </si>
  <si>
    <t>AutoPost 478</t>
  </si>
  <si>
    <t>AutoPost 479</t>
  </si>
  <si>
    <t>AutoPost 480</t>
  </si>
  <si>
    <t>AutoPost 481</t>
  </si>
  <si>
    <t>AutoPost 482</t>
  </si>
  <si>
    <t>AutoPost 483</t>
  </si>
  <si>
    <t>AutoPost 484</t>
  </si>
  <si>
    <t>AutoPost 485</t>
  </si>
  <si>
    <t>AutoPost 486</t>
  </si>
  <si>
    <t>AutoPost 487</t>
  </si>
  <si>
    <t>AutoPost 488</t>
  </si>
  <si>
    <t>AutoPost 489</t>
  </si>
  <si>
    <t>AutoPost 490</t>
  </si>
  <si>
    <t>AutoPost 491</t>
  </si>
  <si>
    <t>AutoPost 492</t>
  </si>
  <si>
    <t>AutoPost 493</t>
  </si>
  <si>
    <t>AutoPost 494</t>
  </si>
  <si>
    <t>AutoPost 495</t>
  </si>
  <si>
    <t>AutoPost 496</t>
  </si>
  <si>
    <t>AutoPost 497</t>
  </si>
  <si>
    <t>AutoPost 498</t>
  </si>
  <si>
    <t>AutoPost 499</t>
  </si>
  <si>
    <t>AutoPost 500</t>
  </si>
  <si>
    <t>AutoPost 501</t>
  </si>
  <si>
    <t>AutoPost 502</t>
  </si>
  <si>
    <t>AutoPost 503</t>
  </si>
  <si>
    <t>AutoPost 504</t>
  </si>
  <si>
    <t>AutoPost 505</t>
  </si>
  <si>
    <t>AutoPost 506</t>
  </si>
  <si>
    <t>AutoPost 507</t>
  </si>
  <si>
    <t>AutoPost 508</t>
  </si>
  <si>
    <t>AutoPost 509</t>
  </si>
  <si>
    <t>AutoPost 510</t>
  </si>
  <si>
    <t>AutoPost 511</t>
  </si>
  <si>
    <t>AutoPost 512</t>
  </si>
  <si>
    <t>AutoPost 513</t>
  </si>
  <si>
    <t>AutoPost 514</t>
  </si>
  <si>
    <t>AutoPost 515</t>
  </si>
  <si>
    <t>AutoPost 516</t>
  </si>
  <si>
    <t>AutoPost 517</t>
  </si>
  <si>
    <t>AutoPost 518</t>
  </si>
  <si>
    <t>AutoPost 519</t>
  </si>
  <si>
    <t>AutoPost 520</t>
  </si>
  <si>
    <t>AutoPost 521</t>
  </si>
  <si>
    <t>AutoPost 522</t>
  </si>
  <si>
    <t>AutoPost 523</t>
  </si>
  <si>
    <t>AutoPost 524</t>
  </si>
  <si>
    <t>AutoPost 525</t>
  </si>
  <si>
    <t>AutoPost 526</t>
  </si>
  <si>
    <t>AutoPost 527</t>
  </si>
  <si>
    <t>AutoPost 528</t>
  </si>
  <si>
    <t>AutoPost 529</t>
  </si>
  <si>
    <t>AutoPost 530</t>
  </si>
  <si>
    <t>AutoPost 531</t>
  </si>
  <si>
    <t>AutoPost 532</t>
  </si>
  <si>
    <t>AutoPost 533</t>
  </si>
  <si>
    <t>AutoPost 534</t>
  </si>
  <si>
    <t>AutoPost 535</t>
  </si>
  <si>
    <t>AutoPost 536</t>
  </si>
  <si>
    <t>AutoPost 537</t>
  </si>
  <si>
    <t>AutoPost 538</t>
  </si>
  <si>
    <t>AutoPost 539</t>
  </si>
  <si>
    <t>AutoPost 540</t>
  </si>
  <si>
    <t>AutoPost 541</t>
  </si>
  <si>
    <t>AutoPost 542</t>
  </si>
  <si>
    <t>AutoPost 543</t>
  </si>
  <si>
    <t>AutoPost 544</t>
  </si>
  <si>
    <t>AutoPost 545</t>
  </si>
  <si>
    <t>AutoPost 546</t>
  </si>
  <si>
    <t>AutoPost 547</t>
  </si>
  <si>
    <t>AutoPost 548</t>
  </si>
  <si>
    <t>AutoPost 549</t>
  </si>
  <si>
    <t>AutoPost 550</t>
  </si>
  <si>
    <t>AutoPost 551</t>
  </si>
  <si>
    <t>AutoPost 552</t>
  </si>
  <si>
    <t>AutoPost 553</t>
  </si>
  <si>
    <t>AutoPost 554</t>
  </si>
  <si>
    <t>AutoPost 555</t>
  </si>
  <si>
    <t>AutoPost 556</t>
  </si>
  <si>
    <t>AutoPost 557</t>
  </si>
  <si>
    <t>AutoPost 558</t>
  </si>
  <si>
    <t>AutoPost 559</t>
  </si>
  <si>
    <t>AutoPost 560</t>
  </si>
  <si>
    <t>AutoPost 561</t>
  </si>
  <si>
    <t>AutoPost 562</t>
  </si>
  <si>
    <t>AutoPost 563</t>
  </si>
  <si>
    <t>AutoPost 564</t>
  </si>
  <si>
    <t>AutoPost 565</t>
  </si>
  <si>
    <t>AutoPost 566</t>
  </si>
  <si>
    <t>AutoPost 567</t>
  </si>
  <si>
    <t>AutoPost 568</t>
  </si>
  <si>
    <t>AutoPost 569</t>
  </si>
  <si>
    <t>AutoPost 570</t>
  </si>
  <si>
    <t>AutoPost 571</t>
  </si>
  <si>
    <t>AutoPost 572</t>
  </si>
  <si>
    <t>AutoPost 573</t>
  </si>
  <si>
    <t>AutoPost 574</t>
  </si>
  <si>
    <t>AutoPost 575</t>
  </si>
  <si>
    <t>AutoPost 576</t>
  </si>
  <si>
    <t>AutoPost 577</t>
  </si>
  <si>
    <t>AutoPost 578</t>
  </si>
  <si>
    <t>AutoPost 579</t>
  </si>
  <si>
    <t>AutoPost 580</t>
  </si>
  <si>
    <t>AutoPost 581</t>
  </si>
  <si>
    <t>AutoPost 582</t>
  </si>
  <si>
    <t>AutoPost 583</t>
  </si>
  <si>
    <t>AutoPost 584</t>
  </si>
  <si>
    <t>AutoPost 585</t>
  </si>
  <si>
    <t>AutoPost 586</t>
  </si>
  <si>
    <t>AutoPost 587</t>
  </si>
  <si>
    <t>AutoPost 588</t>
  </si>
  <si>
    <t>AutoPost 589</t>
  </si>
  <si>
    <t>AutoPost 590</t>
  </si>
  <si>
    <t>AutoPost 591</t>
  </si>
  <si>
    <t>AutoPost 592</t>
  </si>
  <si>
    <t>AutoPost 593</t>
  </si>
  <si>
    <t>AutoPost 594</t>
  </si>
  <si>
    <t>AutoPost 595</t>
  </si>
  <si>
    <t>AutoPost 596</t>
  </si>
  <si>
    <t>AutoPost 597</t>
  </si>
  <si>
    <t>AutoPost 598</t>
  </si>
  <si>
    <t>AutoPost 599</t>
  </si>
  <si>
    <t>AutoPost 600</t>
  </si>
  <si>
    <t>AutoPost 601</t>
  </si>
  <si>
    <t>AutoPost 602</t>
  </si>
  <si>
    <t>AutoPost 603</t>
  </si>
  <si>
    <t>AutoPost 604</t>
  </si>
  <si>
    <t>AutoPost 605</t>
  </si>
  <si>
    <t>AutoPost 606</t>
  </si>
  <si>
    <t>AutoPost 607</t>
  </si>
  <si>
    <t>AutoPost 608</t>
  </si>
  <si>
    <t>AutoPost 609</t>
  </si>
  <si>
    <t>AutoPost 610</t>
  </si>
  <si>
    <t>AutoPost 611</t>
  </si>
  <si>
    <t>AutoPost 612</t>
  </si>
  <si>
    <t>AutoPost 613</t>
  </si>
  <si>
    <t>AutoPost 614</t>
  </si>
  <si>
    <t>AutoPost 615</t>
  </si>
  <si>
    <t>AutoPost 616</t>
  </si>
  <si>
    <t>AutoPost 617</t>
  </si>
  <si>
    <t>AutoPost 618</t>
  </si>
  <si>
    <t>AutoPost 619</t>
  </si>
  <si>
    <t>AutoPost 620</t>
  </si>
  <si>
    <t>AutoPost 621</t>
  </si>
  <si>
    <t>AutoPost 622</t>
  </si>
  <si>
    <t>AutoPost 623</t>
  </si>
  <si>
    <t>AutoPost 624</t>
  </si>
  <si>
    <t>AutoPost 625</t>
  </si>
  <si>
    <t>AutoPost 626</t>
  </si>
  <si>
    <t>AutoPost 627</t>
  </si>
  <si>
    <t>AutoPost 628</t>
  </si>
  <si>
    <t>AutoPost 629</t>
  </si>
  <si>
    <t>AutoPost 630</t>
  </si>
  <si>
    <t>AutoPost 631</t>
  </si>
  <si>
    <t>AutoPost 632</t>
  </si>
  <si>
    <t>AutoPost 633</t>
  </si>
  <si>
    <t>AutoPost 634</t>
  </si>
  <si>
    <t>AutoPost 635</t>
  </si>
  <si>
    <t>AutoPost 636</t>
  </si>
  <si>
    <t>AutoPost 637</t>
  </si>
  <si>
    <t>AutoPost 638</t>
  </si>
  <si>
    <t>AutoPost 639</t>
  </si>
  <si>
    <t>AutoPost 640</t>
  </si>
  <si>
    <t>AutoPost 641</t>
  </si>
  <si>
    <t>AutoPost 642</t>
  </si>
  <si>
    <t>AutoPost 643</t>
  </si>
  <si>
    <t>AutoPost 644</t>
  </si>
  <si>
    <t>AutoPost 645</t>
  </si>
  <si>
    <t>AutoPost 646</t>
  </si>
  <si>
    <t>AutoPost 647</t>
  </si>
  <si>
    <t>AutoPost 648</t>
  </si>
  <si>
    <t>AutoPost 649</t>
  </si>
  <si>
    <t>AutoPost 650</t>
  </si>
  <si>
    <t>AutoPost 651</t>
  </si>
  <si>
    <t>AutoPost 652</t>
  </si>
  <si>
    <t>AutoPost 653</t>
  </si>
  <si>
    <t>AutoPost 654</t>
  </si>
  <si>
    <t>AutoPost 655</t>
  </si>
  <si>
    <t>AutoPost 656</t>
  </si>
  <si>
    <t>AutoPost 657</t>
  </si>
  <si>
    <t>AutoPost 658</t>
  </si>
  <si>
    <t>AutoPost 659</t>
  </si>
  <si>
    <t>AutoPost 660</t>
  </si>
  <si>
    <t>AutoPost 661</t>
  </si>
  <si>
    <t>AutoPost 662</t>
  </si>
  <si>
    <t>AutoPost 663</t>
  </si>
  <si>
    <t>AutoPost 664</t>
  </si>
  <si>
    <t>AutoPost 665</t>
  </si>
  <si>
    <t>AutoPost 666</t>
  </si>
  <si>
    <t>AutoPost 667</t>
  </si>
  <si>
    <t>AutoPost 668</t>
  </si>
  <si>
    <t>AutoPost 669</t>
  </si>
  <si>
    <t>AutoPost 670</t>
  </si>
  <si>
    <t>AutoPost 671</t>
  </si>
  <si>
    <t>AutoPost 672</t>
  </si>
  <si>
    <t>AutoPost 673</t>
  </si>
  <si>
    <t>AutoPost 674</t>
  </si>
  <si>
    <t>AutoPost 675</t>
  </si>
  <si>
    <t>AutoPost 676</t>
  </si>
  <si>
    <t>AutoPost 677</t>
  </si>
  <si>
    <t>AutoPost 678</t>
  </si>
  <si>
    <t>AutoPost 679</t>
  </si>
  <si>
    <t>AutoPost 680</t>
  </si>
  <si>
    <t>AutoPost 681</t>
  </si>
  <si>
    <t>AutoPost 682</t>
  </si>
  <si>
    <t>AutoPost 683</t>
  </si>
  <si>
    <t>AutoPost 684</t>
  </si>
  <si>
    <t>AutoPost 685</t>
  </si>
  <si>
    <t>AutoPost 686</t>
  </si>
  <si>
    <t>AutoPost 687</t>
  </si>
  <si>
    <t>AutoPost 688</t>
  </si>
  <si>
    <t>AutoPost 689</t>
  </si>
  <si>
    <t>AutoPost 690</t>
  </si>
  <si>
    <t>AutoPost 691</t>
  </si>
  <si>
    <t>AutoPost 692</t>
  </si>
  <si>
    <t>AutoPost 693</t>
  </si>
  <si>
    <t>AutoPost 694</t>
  </si>
  <si>
    <t>AutoPost 695</t>
  </si>
  <si>
    <t>AutoPost 696</t>
  </si>
  <si>
    <t>AutoPost 697</t>
  </si>
  <si>
    <t>AutoPost 698</t>
  </si>
  <si>
    <t>AutoPost 699</t>
  </si>
  <si>
    <t>AutoPost 700</t>
  </si>
  <si>
    <t>AutoPost 701</t>
  </si>
  <si>
    <t>AutoPost 702</t>
  </si>
  <si>
    <t>AutoPost 703</t>
  </si>
  <si>
    <t>AutoPost 704</t>
  </si>
  <si>
    <t>AutoPost 705</t>
  </si>
  <si>
    <t>AutoPost 706</t>
  </si>
  <si>
    <t>AutoPost 707</t>
  </si>
  <si>
    <t>AutoPost 708</t>
  </si>
  <si>
    <t>AutoPost 709</t>
  </si>
  <si>
    <t>AutoPost 710</t>
  </si>
  <si>
    <t>AutoPost 711</t>
  </si>
  <si>
    <t>AutoPost 712</t>
  </si>
  <si>
    <t>AutoPost 713</t>
  </si>
  <si>
    <t>AutoPost 714</t>
  </si>
  <si>
    <t>AutoPost 715</t>
  </si>
  <si>
    <t>AutoPost 716</t>
  </si>
  <si>
    <t>AutoPost 717</t>
  </si>
  <si>
    <t>AutoPost 718</t>
  </si>
  <si>
    <t>AutoPost 719</t>
  </si>
  <si>
    <t>AutoPost 720</t>
  </si>
  <si>
    <t>AutoPost 721</t>
  </si>
  <si>
    <t>AutoPost 722</t>
  </si>
  <si>
    <t>AutoPost 723</t>
  </si>
  <si>
    <t>AutoPost 724</t>
  </si>
  <si>
    <t>AutoPost 725</t>
  </si>
  <si>
    <t>AutoPost 726</t>
  </si>
  <si>
    <t>AutoPost 727</t>
  </si>
  <si>
    <t>AutoPost 728</t>
  </si>
  <si>
    <t>AutoPost 729</t>
  </si>
  <si>
    <t>AutoPost 730</t>
  </si>
  <si>
    <t>AutoPost 731</t>
  </si>
  <si>
    <t>AutoPost 732</t>
  </si>
  <si>
    <t>AutoPost 733</t>
  </si>
  <si>
    <t>AutoPost 734</t>
  </si>
  <si>
    <t>AutoPost 735</t>
  </si>
  <si>
    <t>AutoPost 736</t>
  </si>
  <si>
    <t>AutoPost 737</t>
  </si>
  <si>
    <t>AutoPost 738</t>
  </si>
  <si>
    <t>AutoPost 739</t>
  </si>
  <si>
    <t>AutoPost 740</t>
  </si>
  <si>
    <t>AutoPost 741</t>
  </si>
  <si>
    <t>AutoPost 742</t>
  </si>
  <si>
    <t>AutoPost 743</t>
  </si>
  <si>
    <t>AutoPost 744</t>
  </si>
  <si>
    <t>AutoPost 745</t>
  </si>
  <si>
    <t>AutoPost 746</t>
  </si>
  <si>
    <t>AutoPost 747</t>
  </si>
  <si>
    <t>AutoPost 748</t>
  </si>
  <si>
    <t>AutoPost 749</t>
  </si>
  <si>
    <t>AutoPost 750</t>
  </si>
  <si>
    <t>AutoPost 751</t>
  </si>
  <si>
    <t>AutoPost 752</t>
  </si>
  <si>
    <t>AutoPost 753</t>
  </si>
  <si>
    <t>AutoPost 754</t>
  </si>
  <si>
    <t>AutoPost 755</t>
  </si>
  <si>
    <t>AutoPost 756</t>
  </si>
  <si>
    <t>AutoPost 757</t>
  </si>
  <si>
    <t>AutoPost 758</t>
  </si>
  <si>
    <t>AutoPost 759</t>
  </si>
  <si>
    <t>AutoPost 760</t>
  </si>
  <si>
    <t>AutoPost 761</t>
  </si>
  <si>
    <t>AutoPost 762</t>
  </si>
  <si>
    <t>AutoPost 763</t>
  </si>
  <si>
    <t>AutoPost 764</t>
  </si>
  <si>
    <t>AutoPost 765</t>
  </si>
  <si>
    <t>AutoPost 766</t>
  </si>
  <si>
    <t>AutoPost 767</t>
  </si>
  <si>
    <t>AutoPost 768</t>
  </si>
  <si>
    <t>AutoPost 769</t>
  </si>
  <si>
    <t>AutoPost 770</t>
  </si>
  <si>
    <t>AutoPost 771</t>
  </si>
  <si>
    <t>AutoPost 772</t>
  </si>
  <si>
    <t>AutoPost 773</t>
  </si>
  <si>
    <t>AutoPost 774</t>
  </si>
  <si>
    <t>AutoPost 775</t>
  </si>
  <si>
    <t>AutoPost 776</t>
  </si>
  <si>
    <t>AutoPost 777</t>
  </si>
  <si>
    <t>AutoPost 778</t>
  </si>
  <si>
    <t>AutoPost 779</t>
  </si>
  <si>
    <t>AutoPost 780</t>
  </si>
  <si>
    <t>AutoPost 781</t>
  </si>
  <si>
    <t>AutoPost 782</t>
  </si>
  <si>
    <t>AutoPost 783</t>
  </si>
  <si>
    <t>AutoPost 784</t>
  </si>
  <si>
    <t>AutoPost 785</t>
  </si>
  <si>
    <t>AutoPost 786</t>
  </si>
  <si>
    <t>AutoPost 787</t>
  </si>
  <si>
    <t>AutoPost 788</t>
  </si>
  <si>
    <t>AutoPost 789</t>
  </si>
  <si>
    <t>AutoPost 790</t>
  </si>
  <si>
    <t>AutoPost 791</t>
  </si>
  <si>
    <t>AutoPost 792</t>
  </si>
  <si>
    <t>AutoPost 793</t>
  </si>
  <si>
    <t>AutoPost 794</t>
  </si>
  <si>
    <t>AutoPost 795</t>
  </si>
  <si>
    <t>AutoPost 796</t>
  </si>
  <si>
    <t>AutoPost 797</t>
  </si>
  <si>
    <t>AutoPost 798</t>
  </si>
  <si>
    <t>AutoPost 799</t>
  </si>
  <si>
    <t>AutoPost 800</t>
  </si>
  <si>
    <t>AutoPost 801</t>
  </si>
  <si>
    <t>AutoPost 802</t>
  </si>
  <si>
    <t>AutoPost 803</t>
  </si>
  <si>
    <t>AutoPost 804</t>
  </si>
  <si>
    <t>AutoPost 805</t>
  </si>
  <si>
    <t>AutoPost 806</t>
  </si>
  <si>
    <t>AutoPost 807</t>
  </si>
  <si>
    <t>AutoPost 808</t>
  </si>
  <si>
    <t>AutoPost 809</t>
  </si>
  <si>
    <t>AutoPost 810</t>
  </si>
  <si>
    <t>AutoPost 811</t>
  </si>
  <si>
    <t>AutoPost 812</t>
  </si>
  <si>
    <t>AutoPost 813</t>
  </si>
  <si>
    <t>AutoPost 814</t>
  </si>
  <si>
    <t>AutoPost 815</t>
  </si>
  <si>
    <t>AutoPost 816</t>
  </si>
  <si>
    <t>AutoPost 817</t>
  </si>
  <si>
    <t>AutoPost 818</t>
  </si>
  <si>
    <t>AutoPost 819</t>
  </si>
  <si>
    <t>AutoPost 820</t>
  </si>
  <si>
    <t>AutoPost 821</t>
  </si>
  <si>
    <t>AutoPost 822</t>
  </si>
  <si>
    <t>AutoPost 823</t>
  </si>
  <si>
    <t>AutoPost 824</t>
  </si>
  <si>
    <t>AutoPost 825</t>
  </si>
  <si>
    <t>AutoPost 826</t>
  </si>
  <si>
    <t>AutoPost 827</t>
  </si>
  <si>
    <t>AutoPost 828</t>
  </si>
  <si>
    <t>AutoPost 829</t>
  </si>
  <si>
    <t>AutoPost 830</t>
  </si>
  <si>
    <t>AutoPost 831</t>
  </si>
  <si>
    <t>AutoPost 832</t>
  </si>
  <si>
    <t>AutoPost 833</t>
  </si>
  <si>
    <t>AutoPost 834</t>
  </si>
  <si>
    <t>AutoPost 835</t>
  </si>
  <si>
    <t>AutoPost 836</t>
  </si>
  <si>
    <t>AutoPost 837</t>
  </si>
  <si>
    <t>AutoPost 838</t>
  </si>
  <si>
    <t>AutoPost 839</t>
  </si>
  <si>
    <t>AutoPost 840</t>
  </si>
  <si>
    <t>AutoPost 841</t>
  </si>
  <si>
    <t>AutoPost 842</t>
  </si>
  <si>
    <t>AutoPost 843</t>
  </si>
  <si>
    <t>AutoPost 844</t>
  </si>
  <si>
    <t>AutoPost 845</t>
  </si>
  <si>
    <t>AutoPost 846</t>
  </si>
  <si>
    <t>AutoPost 847</t>
  </si>
  <si>
    <t>AutoPost 848</t>
  </si>
  <si>
    <t>AutoPost 849</t>
  </si>
  <si>
    <t>AutoPost 850</t>
  </si>
  <si>
    <t>AutoPost 851</t>
  </si>
  <si>
    <t>AutoPost 852</t>
  </si>
  <si>
    <t>AutoPost 853</t>
  </si>
  <si>
    <t>AutoPost 854</t>
  </si>
  <si>
    <t>AutoPost 855</t>
  </si>
  <si>
    <t>AutoPost 856</t>
  </si>
  <si>
    <t>AutoPost 857</t>
  </si>
  <si>
    <t>AutoPost 858</t>
  </si>
  <si>
    <t>AutoPost 859</t>
  </si>
  <si>
    <t>AutoPost 860</t>
  </si>
  <si>
    <t>AutoPost 861</t>
  </si>
  <si>
    <t>AutoPost 862</t>
  </si>
  <si>
    <t>AutoPost 863</t>
  </si>
  <si>
    <t>AutoPost 864</t>
  </si>
  <si>
    <t>AutoPost 865</t>
  </si>
  <si>
    <t>AutoPost 866</t>
  </si>
  <si>
    <t>AutoPost 867</t>
  </si>
  <si>
    <t>AutoPost 868</t>
  </si>
  <si>
    <t>AutoPost 869</t>
  </si>
  <si>
    <t>AutoPost 870</t>
  </si>
  <si>
    <t>AutoPost 871</t>
  </si>
  <si>
    <t>AutoPost 872</t>
  </si>
  <si>
    <t>AutoPost 873</t>
  </si>
  <si>
    <t>AutoPost 874</t>
  </si>
  <si>
    <t>AutoPost 875</t>
  </si>
  <si>
    <t>AutoPost 876</t>
  </si>
  <si>
    <t>AutoPost 877</t>
  </si>
  <si>
    <t>AutoPost 878</t>
  </si>
  <si>
    <t>AutoPost 879</t>
  </si>
  <si>
    <t>AutoPost 880</t>
  </si>
  <si>
    <t>AutoPost 881</t>
  </si>
  <si>
    <t>AutoPost 882</t>
  </si>
  <si>
    <t>AutoPost 883</t>
  </si>
  <si>
    <t>AutoPost 884</t>
  </si>
  <si>
    <t>AutoPost 885</t>
  </si>
  <si>
    <t>AutoPost 886</t>
  </si>
  <si>
    <t>AutoPost 887</t>
  </si>
  <si>
    <t>AutoPost 888</t>
  </si>
  <si>
    <t>AutoPost 889</t>
  </si>
  <si>
    <t>AutoPost 890</t>
  </si>
  <si>
    <t>AutoPost 891</t>
  </si>
  <si>
    <t>AutoPost 892</t>
  </si>
  <si>
    <t>AutoPost 893</t>
  </si>
  <si>
    <t>AutoPost 894</t>
  </si>
  <si>
    <t>AutoPost 895</t>
  </si>
  <si>
    <t>AutoPost 896</t>
  </si>
  <si>
    <t>AutoPost 897</t>
  </si>
  <si>
    <t>AutoPost 898</t>
  </si>
  <si>
    <t>AutoPost 899</t>
  </si>
  <si>
    <t>AutoPost 900</t>
  </si>
  <si>
    <t>AutoPost 901</t>
  </si>
  <si>
    <t>AutoPost 902</t>
  </si>
  <si>
    <t>AutoPost 903</t>
  </si>
  <si>
    <t>AutoPost 904</t>
  </si>
  <si>
    <t>AutoPost 905</t>
  </si>
  <si>
    <t>AutoPost 906</t>
  </si>
  <si>
    <t>AutoPost 907</t>
  </si>
  <si>
    <t>AutoPost 908</t>
  </si>
  <si>
    <t>AutoPost 909</t>
  </si>
  <si>
    <t>AutoPost 910</t>
  </si>
  <si>
    <t>AutoPost 911</t>
  </si>
  <si>
    <t>AutoPost 912</t>
  </si>
  <si>
    <t>AutoPost 913</t>
  </si>
  <si>
    <t>AutoPost 914</t>
  </si>
  <si>
    <t>AutoPost 915</t>
  </si>
  <si>
    <t>AutoPost 916</t>
  </si>
  <si>
    <t>AutoPost 917</t>
  </si>
  <si>
    <t>AutoPost 918</t>
  </si>
  <si>
    <t>AutoPost 919</t>
  </si>
  <si>
    <t>AutoPost 920</t>
  </si>
  <si>
    <t>AutoPost 921</t>
  </si>
  <si>
    <t>AutoPost 922</t>
  </si>
  <si>
    <t>AutoPost 923</t>
  </si>
  <si>
    <t>AutoPost 924</t>
  </si>
  <si>
    <t>AutoPost 925</t>
  </si>
  <si>
    <t>AutoPost 926</t>
  </si>
  <si>
    <t>AutoPost 927</t>
  </si>
  <si>
    <t>AutoPost 928</t>
  </si>
  <si>
    <t>AutoPost 929</t>
  </si>
  <si>
    <t>AutoPost 930</t>
  </si>
  <si>
    <t>AutoPost 931</t>
  </si>
  <si>
    <t>AutoPost 932</t>
  </si>
  <si>
    <t>AutoPost 933</t>
  </si>
  <si>
    <t>AutoPost 934</t>
  </si>
  <si>
    <t>AutoPost 935</t>
  </si>
  <si>
    <t>AutoPost 936</t>
  </si>
  <si>
    <t>AutoPost 937</t>
  </si>
  <si>
    <t>AutoPost 938</t>
  </si>
  <si>
    <t>AutoPost 939</t>
  </si>
  <si>
    <t>AutoPost 940</t>
  </si>
  <si>
    <t>AutoPost 941</t>
  </si>
  <si>
    <t>AutoPost 942</t>
  </si>
  <si>
    <t>AutoPost 943</t>
  </si>
  <si>
    <t>AutoPost 944</t>
  </si>
  <si>
    <t>AutoPost 945</t>
  </si>
  <si>
    <t>AutoPost 946</t>
  </si>
  <si>
    <t>AutoPost 947</t>
  </si>
  <si>
    <t>AutoPost 948</t>
  </si>
  <si>
    <t>AutoPost 949</t>
  </si>
  <si>
    <t>AutoPost 950</t>
  </si>
  <si>
    <t>AutoPost 951</t>
  </si>
  <si>
    <t>AutoPost 952</t>
  </si>
  <si>
    <t>AutoPost 953</t>
  </si>
  <si>
    <t>AutoPost 954</t>
  </si>
  <si>
    <t>AutoPost 955</t>
  </si>
  <si>
    <t>AutoPost 956</t>
  </si>
  <si>
    <t>AutoPost 957</t>
  </si>
  <si>
    <t>AutoPost 958</t>
  </si>
  <si>
    <t>AutoPost 959</t>
  </si>
  <si>
    <t>AutoPost 960</t>
  </si>
  <si>
    <t>AutoPost 961</t>
  </si>
  <si>
    <t>AutoPost 962</t>
  </si>
  <si>
    <t>AutoPost 963</t>
  </si>
  <si>
    <t>AutoPost 964</t>
  </si>
  <si>
    <t>AutoPost 965</t>
  </si>
  <si>
    <t>AutoPost 966</t>
  </si>
  <si>
    <t>AutoPost 967</t>
  </si>
  <si>
    <t>AutoPost 968</t>
  </si>
  <si>
    <t>AutoPost 969</t>
  </si>
  <si>
    <t>AutoPost 970</t>
  </si>
  <si>
    <t>AutoPost 971</t>
  </si>
  <si>
    <t>AutoPost 972</t>
  </si>
  <si>
    <t>AutoPost 973</t>
  </si>
  <si>
    <t>AutoPost 974</t>
  </si>
  <si>
    <t>AutoPost 975</t>
  </si>
  <si>
    <t>AutoPost 976</t>
  </si>
  <si>
    <t>AutoPost 977</t>
  </si>
  <si>
    <t>AutoPost 978</t>
  </si>
  <si>
    <t>AutoPost 979</t>
  </si>
  <si>
    <t>AutoPost 980</t>
  </si>
  <si>
    <t>AutoPost 981</t>
  </si>
  <si>
    <t>AutoPost 982</t>
  </si>
  <si>
    <t>AutoPost 983</t>
  </si>
  <si>
    <t>AutoPost 984</t>
  </si>
  <si>
    <t>AutoPost 985</t>
  </si>
  <si>
    <t>AutoPost 986</t>
  </si>
  <si>
    <t>AutoPost 987</t>
  </si>
  <si>
    <t>AutoPost 988</t>
  </si>
  <si>
    <t>AutoPost 989</t>
  </si>
  <si>
    <t>AutoPost 990</t>
  </si>
  <si>
    <t>AutoPost 991</t>
  </si>
  <si>
    <t>AutoPost 992</t>
  </si>
  <si>
    <t>AutoPost 993</t>
  </si>
  <si>
    <t>AutoPost 994</t>
  </si>
  <si>
    <t>AutoPost 995</t>
  </si>
  <si>
    <t>AutoPost 996</t>
  </si>
  <si>
    <t>AutoPost 997</t>
  </si>
  <si>
    <t>AutoPost 998</t>
  </si>
  <si>
    <t>AutoPost 999</t>
  </si>
  <si>
    <t>AutoPost 1000</t>
  </si>
  <si>
    <t>AutoPost 1001</t>
  </si>
  <si>
    <t>AutoPost 1002</t>
  </si>
  <si>
    <t>AutoPost 1003</t>
  </si>
  <si>
    <t>AutoPost 1004</t>
  </si>
  <si>
    <t>AutoPost 1005</t>
  </si>
  <si>
    <t>AutoPost 1006</t>
  </si>
  <si>
    <t>AutoPost 1007</t>
  </si>
  <si>
    <t>AutoPost 1008</t>
  </si>
  <si>
    <t>AutoPost 1009</t>
  </si>
  <si>
    <t>AutoPost 1010</t>
  </si>
  <si>
    <t>AutoPost 1011</t>
  </si>
  <si>
    <t>AutoPost 1012</t>
  </si>
  <si>
    <t>AutoPost 1013</t>
  </si>
  <si>
    <t>AutoPost 1014</t>
  </si>
  <si>
    <t>AutoPost 1015</t>
  </si>
  <si>
    <t>AutoPost 1016</t>
  </si>
  <si>
    <t>AutoPost 1017</t>
  </si>
  <si>
    <t>AutoPost 1018</t>
  </si>
  <si>
    <t>AutoPost 1019</t>
  </si>
  <si>
    <t>AutoPost 1020</t>
  </si>
  <si>
    <t>AutoPost 1021</t>
  </si>
  <si>
    <t>AutoPost 1022</t>
  </si>
  <si>
    <t>AutoPost 1023</t>
  </si>
  <si>
    <t>AutoPost 1024</t>
  </si>
  <si>
    <t>AutoPost 1025</t>
  </si>
  <si>
    <t>AutoPost 1026</t>
  </si>
  <si>
    <t>AutoPost 1027</t>
  </si>
  <si>
    <t>AutoPost 1028</t>
  </si>
  <si>
    <t>AutoPost 1029</t>
  </si>
  <si>
    <t>AutoPost 1030</t>
  </si>
  <si>
    <t>AutoPost 1031</t>
  </si>
  <si>
    <t>AutoPost 1032</t>
  </si>
  <si>
    <t>AutoPost 1033</t>
  </si>
  <si>
    <t>AutoPost 1034</t>
  </si>
  <si>
    <t>AutoPost 1035</t>
  </si>
  <si>
    <t>AutoPost 1036</t>
  </si>
  <si>
    <t>AutoPost 1037</t>
  </si>
  <si>
    <t>AutoPost 1038</t>
  </si>
  <si>
    <t>AutoPost 1039</t>
  </si>
  <si>
    <t>AutoPost 1040</t>
  </si>
  <si>
    <t>AutoPost 1041</t>
  </si>
  <si>
    <t>AutoPost 1042</t>
  </si>
  <si>
    <t>AutoPost 1043</t>
  </si>
  <si>
    <t>AutoPost 1044</t>
  </si>
  <si>
    <t>AutoPost 1045</t>
  </si>
  <si>
    <t>AutoPost 1046</t>
  </si>
  <si>
    <t>AutoPost 1047</t>
  </si>
  <si>
    <t>AutoPost 1048</t>
  </si>
  <si>
    <t>AutoPost 1049</t>
  </si>
  <si>
    <t>AutoPost 1050</t>
  </si>
  <si>
    <t>AutoPost 1051</t>
  </si>
  <si>
    <t>AutoPost 1052</t>
  </si>
  <si>
    <t>AutoPost 1053</t>
  </si>
  <si>
    <t>AutoPost 1054</t>
  </si>
  <si>
    <t>AutoPost 1055</t>
  </si>
  <si>
    <t>AutoPost 1056</t>
  </si>
  <si>
    <t>AutoPost 1057</t>
  </si>
  <si>
    <t>AutoPost 1058</t>
  </si>
  <si>
    <t>AutoPost 1059</t>
  </si>
  <si>
    <t>AutoPost 1060</t>
  </si>
  <si>
    <t>AutoPost 1061</t>
  </si>
  <si>
    <t>AutoPost 1062</t>
  </si>
  <si>
    <t>AutoPost 1063</t>
  </si>
  <si>
    <t>AutoPost 1064</t>
  </si>
  <si>
    <t>AutoPost 1065</t>
  </si>
  <si>
    <t>AutoPost 1066</t>
  </si>
  <si>
    <t>AutoPost 1067</t>
  </si>
  <si>
    <t>AutoPost 1068</t>
  </si>
  <si>
    <t>AutoPost 1069</t>
  </si>
  <si>
    <t>AutoPost 1070</t>
  </si>
  <si>
    <t>AutoPost 1071</t>
  </si>
  <si>
    <t>AutoPost 1072</t>
  </si>
  <si>
    <t>AutoPost 1073</t>
  </si>
  <si>
    <t>AutoPost 1074</t>
  </si>
  <si>
    <t>AutoPost 1075</t>
  </si>
  <si>
    <t>AutoPost 1076</t>
  </si>
  <si>
    <t>AutoPost 1077</t>
  </si>
  <si>
    <t>AutoPost 1078</t>
  </si>
  <si>
    <t>AutoPost 1079</t>
  </si>
  <si>
    <t>AutoPost 1080</t>
  </si>
  <si>
    <t>AutoPost 1081</t>
  </si>
  <si>
    <t>AutoPost 1082</t>
  </si>
  <si>
    <t>AutoPost 1083</t>
  </si>
  <si>
    <t>AutoPost 1084</t>
  </si>
  <si>
    <t>AutoPost 1085</t>
  </si>
  <si>
    <t>AutoPost 1086</t>
  </si>
  <si>
    <t>AutoPost 1087</t>
  </si>
  <si>
    <t>AutoPost 1088</t>
  </si>
  <si>
    <t>AutoPost 1089</t>
  </si>
  <si>
    <t>AutoPost 1090</t>
  </si>
  <si>
    <t>AutoPost 1091</t>
  </si>
  <si>
    <t>AutoPost 1092</t>
  </si>
  <si>
    <t>AutoPost 1093</t>
  </si>
  <si>
    <t>AutoPost 1094</t>
  </si>
  <si>
    <t>AutoPost 1095</t>
  </si>
  <si>
    <t>AutoPost 1096</t>
  </si>
  <si>
    <t>AutoPost 1097</t>
  </si>
  <si>
    <t>AutoPost 1098</t>
  </si>
  <si>
    <t>AutoPost 1099</t>
  </si>
  <si>
    <t>AutoPost 1100</t>
  </si>
  <si>
    <t>AutoPost 1101</t>
  </si>
  <si>
    <t>AutoPost 1102</t>
  </si>
  <si>
    <t>AutoPost 1103</t>
  </si>
  <si>
    <t>AutoPost 1104</t>
  </si>
  <si>
    <t>AutoPost 1105</t>
  </si>
  <si>
    <t>AutoPost 1106</t>
  </si>
  <si>
    <t>AutoPost 1107</t>
  </si>
  <si>
    <t>AutoPost 1108</t>
  </si>
  <si>
    <t>AutoPost 1109</t>
  </si>
  <si>
    <t>AutoPost 1110</t>
  </si>
  <si>
    <t>AutoPost 1111</t>
  </si>
  <si>
    <t>AutoPost 1112</t>
  </si>
  <si>
    <t>AutoPost 1113</t>
  </si>
  <si>
    <t>AutoPost 1114</t>
  </si>
  <si>
    <t>AutoPost 1115</t>
  </si>
  <si>
    <t>AutoPost 1116</t>
  </si>
  <si>
    <t>AutoPost 1117</t>
  </si>
  <si>
    <t>AutoPost 1118</t>
  </si>
  <si>
    <t>AutoPost 1119</t>
  </si>
  <si>
    <t>AutoPost 1120</t>
  </si>
  <si>
    <t>AutoPost 1121</t>
  </si>
  <si>
    <t>AutoPost 1122</t>
  </si>
  <si>
    <t>AutoPost 1123</t>
  </si>
  <si>
    <t>AutoPost 1124</t>
  </si>
  <si>
    <t>AutoPost 1125</t>
  </si>
  <si>
    <t>AutoPost 1126</t>
  </si>
  <si>
    <t>AutoPost 1127</t>
  </si>
  <si>
    <t>AutoPost 1128</t>
  </si>
  <si>
    <t>AutoPost 1129</t>
  </si>
  <si>
    <t>AutoPost 1130</t>
  </si>
  <si>
    <t>AutoPost 1131</t>
  </si>
  <si>
    <t>AutoPost 1132</t>
  </si>
  <si>
    <t>AutoPost 1133</t>
  </si>
  <si>
    <t>AutoPost 1134</t>
  </si>
  <si>
    <t>AutoPost 1135</t>
  </si>
  <si>
    <t>AutoPost 1136</t>
  </si>
  <si>
    <t>AutoPost 1137</t>
  </si>
  <si>
    <t>AutoPost 1138</t>
  </si>
  <si>
    <t>AutoPost 1139</t>
  </si>
  <si>
    <t>AutoPost 1140</t>
  </si>
  <si>
    <t>AutoPost 1141</t>
  </si>
  <si>
    <t>AutoPost 1142</t>
  </si>
  <si>
    <t>AutoPost 1143</t>
  </si>
  <si>
    <t>AutoPost 1144</t>
  </si>
  <si>
    <t>AutoPost 1145</t>
  </si>
  <si>
    <t>AutoPost 1146</t>
  </si>
  <si>
    <t>AutoPost 1147</t>
  </si>
  <si>
    <t>AutoPost 1148</t>
  </si>
  <si>
    <t>AutoPost 1149</t>
  </si>
  <si>
    <t>AutoPost 1150</t>
  </si>
  <si>
    <t>AutoPost 1151</t>
  </si>
  <si>
    <t>AutoPost 1152</t>
  </si>
  <si>
    <t>AutoPost 1153</t>
  </si>
  <si>
    <t>AutoPost 1154</t>
  </si>
  <si>
    <t>AutoPost 1155</t>
  </si>
  <si>
    <t>AutoPost 1156</t>
  </si>
  <si>
    <t>AutoPost 1157</t>
  </si>
  <si>
    <t>AutoPost 1158</t>
  </si>
  <si>
    <t>AutoPost 1159</t>
  </si>
  <si>
    <t>AutoPost 1160</t>
  </si>
  <si>
    <t>AutoPost 1161</t>
  </si>
  <si>
    <t>AutoPost 1162</t>
  </si>
  <si>
    <t>AutoPost 1163</t>
  </si>
  <si>
    <t>AutoPost 1164</t>
  </si>
  <si>
    <t>AutoPost 1165</t>
  </si>
  <si>
    <t>AutoPost 1166</t>
  </si>
  <si>
    <t>AutoPost 1167</t>
  </si>
  <si>
    <t>AutoPost 1168</t>
  </si>
  <si>
    <t>AutoPost 1169</t>
  </si>
  <si>
    <t>AutoPost 1170</t>
  </si>
  <si>
    <t>AutoPost 1171</t>
  </si>
  <si>
    <t>AutoPost 1172</t>
  </si>
  <si>
    <t>AutoPost 1173</t>
  </si>
  <si>
    <t>AutoPost 1174</t>
  </si>
  <si>
    <t>AutoPost 1175</t>
  </si>
  <si>
    <t>AutoPost 1176</t>
  </si>
  <si>
    <t>AutoPost 1177</t>
  </si>
  <si>
    <t>AutoPost 1178</t>
  </si>
  <si>
    <t>AutoPost 1179</t>
  </si>
  <si>
    <t>AutoPost 1180</t>
  </si>
  <si>
    <t>AutoPost 1181</t>
  </si>
  <si>
    <t>AutoPost 1182</t>
  </si>
  <si>
    <t>AutoPost 1183</t>
  </si>
  <si>
    <t>AutoPost 1184</t>
  </si>
  <si>
    <t>AutoPost 1185</t>
  </si>
  <si>
    <t>AutoPost 1186</t>
  </si>
  <si>
    <t>AutoPost 1187</t>
  </si>
  <si>
    <t>AutoPost 1188</t>
  </si>
  <si>
    <t>AutoPost 1189</t>
  </si>
  <si>
    <t>AutoPost 1190</t>
  </si>
  <si>
    <t>AutoPost 1191</t>
  </si>
  <si>
    <t>AutoPost 1192</t>
  </si>
  <si>
    <t>AutoPost 1193</t>
  </si>
  <si>
    <t>AutoPost 1194</t>
  </si>
  <si>
    <t>AutoPost 1195</t>
  </si>
  <si>
    <t>AutoPost 1196</t>
  </si>
  <si>
    <t>AutoPost 1197</t>
  </si>
  <si>
    <t>AutoPost 1198</t>
  </si>
  <si>
    <t>AutoPost 1199</t>
  </si>
  <si>
    <t>AutoPost 1200</t>
  </si>
  <si>
    <t>AutoPost 1201</t>
  </si>
  <si>
    <t>AutoPost 1202</t>
  </si>
  <si>
    <t>AutoPost 1203</t>
  </si>
  <si>
    <t>AutoPost 1204</t>
  </si>
  <si>
    <t>AutoPost 1205</t>
  </si>
  <si>
    <t>AutoPost 1206</t>
  </si>
  <si>
    <t>AutoPost 1207</t>
  </si>
  <si>
    <t>AutoPost 1208</t>
  </si>
  <si>
    <t>AutoPost 1209</t>
  </si>
  <si>
    <t>AutoPost 1210</t>
  </si>
  <si>
    <t>AutoPost 1211</t>
  </si>
  <si>
    <t>AutoPost 1212</t>
  </si>
  <si>
    <t>AutoPost 1213</t>
  </si>
  <si>
    <t>AutoPost 1214</t>
  </si>
  <si>
    <t>AutoPost 1215</t>
  </si>
  <si>
    <t>AutoPost 1216</t>
  </si>
  <si>
    <t>AutoPost 1217</t>
  </si>
  <si>
    <t>AutoPost 1218</t>
  </si>
  <si>
    <t>AutoPost 1219</t>
  </si>
  <si>
    <t>AutoPost 1220</t>
  </si>
  <si>
    <t>AutoPost 1221</t>
  </si>
  <si>
    <t>AutoPost 1222</t>
  </si>
  <si>
    <t>AutoPost 1223</t>
  </si>
  <si>
    <t>AutoPost 1224</t>
  </si>
  <si>
    <t>AutoPost 1225</t>
  </si>
  <si>
    <t>AutoPost 1226</t>
  </si>
  <si>
    <t>AutoPost 1227</t>
  </si>
  <si>
    <t>AutoPost 1228</t>
  </si>
  <si>
    <t>AutoPost 1229</t>
  </si>
  <si>
    <t>AutoPost 1230</t>
  </si>
  <si>
    <t>AutoPost 1231</t>
  </si>
  <si>
    <t>AutoPost 1232</t>
  </si>
  <si>
    <t>AutoPost 1233</t>
  </si>
  <si>
    <t>AutoPost 1234</t>
  </si>
  <si>
    <t>AutoPost 1235</t>
  </si>
  <si>
    <t>AutoPost 1236</t>
  </si>
  <si>
    <t>AutoPost 1237</t>
  </si>
  <si>
    <t>AutoPost 1238</t>
  </si>
  <si>
    <t>AutoPost 1239</t>
  </si>
  <si>
    <t>AutoPost 1240</t>
  </si>
  <si>
    <t>AutoPost 1241</t>
  </si>
  <si>
    <t>AutoPost 1242</t>
  </si>
  <si>
    <t>AutoPost 1243</t>
  </si>
  <si>
    <t>AutoPost 1244</t>
  </si>
  <si>
    <t>AutoPost 1245</t>
  </si>
  <si>
    <t>AutoPost 1246</t>
  </si>
  <si>
    <t>AutoPost 1247</t>
  </si>
  <si>
    <t>AutoPost 1248</t>
  </si>
  <si>
    <t>AutoPost 1249</t>
  </si>
  <si>
    <t>AutoPost 1250</t>
  </si>
  <si>
    <t>AutoPost 1251</t>
  </si>
  <si>
    <t>AutoPost 1252</t>
  </si>
  <si>
    <t>AutoPost 1253</t>
  </si>
  <si>
    <t>AutoPost 1254</t>
  </si>
  <si>
    <t>AutoPost 1255</t>
  </si>
  <si>
    <t>AutoPost 1256</t>
  </si>
  <si>
    <t>AutoPost 1257</t>
  </si>
  <si>
    <t>AutoPost 1258</t>
  </si>
  <si>
    <t>AutoPost 1259</t>
  </si>
  <si>
    <t>AutoPost 1260</t>
  </si>
  <si>
    <t>AutoPost 1261</t>
  </si>
  <si>
    <t>AutoPost 1262</t>
  </si>
  <si>
    <t>AutoPost 1263</t>
  </si>
  <si>
    <t>AutoPost 1264</t>
  </si>
  <si>
    <t>AutoPost 1265</t>
  </si>
  <si>
    <t>AutoPost 1266</t>
  </si>
  <si>
    <t>AutoPost 1267</t>
  </si>
  <si>
    <t>AutoPost 1268</t>
  </si>
  <si>
    <t>AutoPost 1269</t>
  </si>
  <si>
    <t>AutoPost 1270</t>
  </si>
  <si>
    <t>AutoPost 1271</t>
  </si>
  <si>
    <t>AutoPost 1272</t>
  </si>
  <si>
    <t>AutoPost 1273</t>
  </si>
  <si>
    <t>AutoPost 1274</t>
  </si>
  <si>
    <t>AutoPost 1275</t>
  </si>
  <si>
    <t>AutoPost 1276</t>
  </si>
  <si>
    <t>AutoPost 1277</t>
  </si>
  <si>
    <t>AutoPost 1278</t>
  </si>
  <si>
    <t>AutoPost 1279</t>
  </si>
  <si>
    <t>AutoPost 1280</t>
  </si>
  <si>
    <t>AutoPost 1281</t>
  </si>
  <si>
    <t>AutoPost 1282</t>
  </si>
  <si>
    <t>AutoPost 1283</t>
  </si>
  <si>
    <t>AutoPost 1284</t>
  </si>
  <si>
    <t>AutoPost 1285</t>
  </si>
  <si>
    <t>AutoPost 1286</t>
  </si>
  <si>
    <t>AutoPost 1287</t>
  </si>
  <si>
    <t>AutoPost 1288</t>
  </si>
  <si>
    <t>AutoPost 1289</t>
  </si>
  <si>
    <t>AutoPost 1290</t>
  </si>
  <si>
    <t>AutoPost 1291</t>
  </si>
  <si>
    <t>AutoPost 1292</t>
  </si>
  <si>
    <t>AutoPost 1293</t>
  </si>
  <si>
    <t>AutoPost 1294</t>
  </si>
  <si>
    <t>AutoPost 1295</t>
  </si>
  <si>
    <t>AutoPost 1296</t>
  </si>
  <si>
    <t>AutoPost 1297</t>
  </si>
  <si>
    <t>AutoPost 1298</t>
  </si>
  <si>
    <t>AutoPost 1299</t>
  </si>
  <si>
    <t>AutoPost 1300</t>
  </si>
  <si>
    <t>AutoPost 1301</t>
  </si>
  <si>
    <t>AutoPost 1302</t>
  </si>
  <si>
    <t>AutoPost 1303</t>
  </si>
  <si>
    <t>AutoPost 1304</t>
  </si>
  <si>
    <t>AutoPost 1305</t>
  </si>
  <si>
    <t>AutoPost 1306</t>
  </si>
  <si>
    <t>AutoPost 1307</t>
  </si>
  <si>
    <t>AutoPost 1308</t>
  </si>
  <si>
    <t>AutoPost 1309</t>
  </si>
  <si>
    <t>AutoPost 1310</t>
  </si>
  <si>
    <t>AutoPost 1311</t>
  </si>
  <si>
    <t>AutoPost 1312</t>
  </si>
  <si>
    <t>AutoPost 1313</t>
  </si>
  <si>
    <t>AutoPost 1314</t>
  </si>
  <si>
    <t>AutoPost 1315</t>
  </si>
  <si>
    <t>AutoPost 1316</t>
  </si>
  <si>
    <t>AutoPost 1317</t>
  </si>
  <si>
    <t>AutoPost 1318</t>
  </si>
  <si>
    <t>AutoPost 1319</t>
  </si>
  <si>
    <t>AutoPost 1320</t>
  </si>
  <si>
    <t>AutoPost 1321</t>
  </si>
  <si>
    <t>AutoPost 1322</t>
  </si>
  <si>
    <t>AutoPost 1323</t>
  </si>
  <si>
    <t>AutoPost 1324</t>
  </si>
  <si>
    <t>AutoPost 1325</t>
  </si>
  <si>
    <t>AutoPost 1326</t>
  </si>
  <si>
    <t>AutoPost 1327</t>
  </si>
  <si>
    <t>AutoPost 1328</t>
  </si>
  <si>
    <t>AutoPost 1329</t>
  </si>
  <si>
    <t>AutoPost 1330</t>
  </si>
  <si>
    <t>AutoPost 1331</t>
  </si>
  <si>
    <t>AutoPost 1332</t>
  </si>
  <si>
    <t>AutoPost 1333</t>
  </si>
  <si>
    <t>AutoPost 1334</t>
  </si>
  <si>
    <t>AutoPost 1335</t>
  </si>
  <si>
    <t>AutoPost 1336</t>
  </si>
  <si>
    <t>AutoPost 1337</t>
  </si>
  <si>
    <t>AutoPost 1338</t>
  </si>
  <si>
    <t>AutoPost 1339</t>
  </si>
  <si>
    <t>AutoPost 1340</t>
  </si>
  <si>
    <t>AutoPost 1341</t>
  </si>
  <si>
    <t>AutoPost 1342</t>
  </si>
  <si>
    <t>AutoPost 1343</t>
  </si>
  <si>
    <t>AutoPost 1344</t>
  </si>
  <si>
    <t>AutoPost 1345</t>
  </si>
  <si>
    <t>AutoPost 1346</t>
  </si>
  <si>
    <t>AutoPost 1347</t>
  </si>
  <si>
    <t>AutoPost 1348</t>
  </si>
  <si>
    <t>AutoPost 1349</t>
  </si>
  <si>
    <t>AutoPost 1350</t>
  </si>
  <si>
    <t>AutoPost 1351</t>
  </si>
  <si>
    <t>AutoPost 1352</t>
  </si>
  <si>
    <t>AutoPost 1353</t>
  </si>
  <si>
    <t>AutoPost 1354</t>
  </si>
  <si>
    <t>AutoPost 1355</t>
  </si>
  <si>
    <t>AutoPost 1356</t>
  </si>
  <si>
    <t>AutoPost 1357</t>
  </si>
  <si>
    <t>AutoPost 1358</t>
  </si>
  <si>
    <t>AutoPost 1359</t>
  </si>
  <si>
    <t>AutoPost 1360</t>
  </si>
  <si>
    <t>AutoPost 1361</t>
  </si>
  <si>
    <t>AutoPost 1362</t>
  </si>
  <si>
    <t>AutoPost 1363</t>
  </si>
  <si>
    <t>AutoPost 1364</t>
  </si>
  <si>
    <t>AutoPost 1365</t>
  </si>
  <si>
    <t>AutoPost 1366</t>
  </si>
  <si>
    <t>AutoPost 1367</t>
  </si>
  <si>
    <t>AutoPost 1368</t>
  </si>
  <si>
    <t>AutoPost 1369</t>
  </si>
  <si>
    <t>AutoPost 1370</t>
  </si>
  <si>
    <t>AutoPost 1371</t>
  </si>
  <si>
    <t>AutoPost 1372</t>
  </si>
  <si>
    <t>AutoPost 1373</t>
  </si>
  <si>
    <t>AutoPost 1374</t>
  </si>
  <si>
    <t>AutoPost 1375</t>
  </si>
  <si>
    <t>AutoPost 1376</t>
  </si>
  <si>
    <t>AutoPost 1377</t>
  </si>
  <si>
    <t>AutoPost 1378</t>
  </si>
  <si>
    <t>AutoPost 1379</t>
  </si>
  <si>
    <t>AutoPost 1380</t>
  </si>
  <si>
    <t>AutoPost 1381</t>
  </si>
  <si>
    <t>AutoPost 1382</t>
  </si>
  <si>
    <t>AutoPost 1383</t>
  </si>
  <si>
    <t>AutoPost 1384</t>
  </si>
  <si>
    <t>AutoPost 1385</t>
  </si>
  <si>
    <t>AutoPost 1386</t>
  </si>
  <si>
    <t>AutoPost 1387</t>
  </si>
  <si>
    <t>AutoPost 1388</t>
  </si>
  <si>
    <t>AutoPost 1389</t>
  </si>
  <si>
    <t>AutoPost 1390</t>
  </si>
  <si>
    <t>AutoPost 1391</t>
  </si>
  <si>
    <t>AutoPost 1392</t>
  </si>
  <si>
    <t>AutoPost 1393</t>
  </si>
  <si>
    <t>AutoPost 1394</t>
  </si>
  <si>
    <t>AutoPost 1395</t>
  </si>
  <si>
    <t>AutoPost 1396</t>
  </si>
  <si>
    <t>AutoPost 1397</t>
  </si>
  <si>
    <t>AutoPost 1398</t>
  </si>
  <si>
    <t>AutoPost 1399</t>
  </si>
  <si>
    <t>AutoPost 1400</t>
  </si>
  <si>
    <t>AutoPost 1401</t>
  </si>
  <si>
    <t>AutoPost 1402</t>
  </si>
  <si>
    <t>AutoPost 1403</t>
  </si>
  <si>
    <t>AutoPost 1404</t>
  </si>
  <si>
    <t>AutoPost 1405</t>
  </si>
  <si>
    <t>AutoPost 1406</t>
  </si>
  <si>
    <t>AutoPost 1407</t>
  </si>
  <si>
    <t>AutoPost 1408</t>
  </si>
  <si>
    <t>AutoPost 1409</t>
  </si>
  <si>
    <t>AutoPost 1410</t>
  </si>
  <si>
    <t>AutoPost 1411</t>
  </si>
  <si>
    <t>AutoPost 1412</t>
  </si>
  <si>
    <t>AutoPost 1413</t>
  </si>
  <si>
    <t>AutoPost 1414</t>
  </si>
  <si>
    <t>AutoPost 1415</t>
  </si>
  <si>
    <t>AutoPost 1416</t>
  </si>
  <si>
    <t>AutoPost 1417</t>
  </si>
  <si>
    <t>AutoPost 1418</t>
  </si>
  <si>
    <t>AutoPost 1419</t>
  </si>
  <si>
    <t>AutoPost 1420</t>
  </si>
  <si>
    <t>AutoPost 1421</t>
  </si>
  <si>
    <t>AutoPost 1422</t>
  </si>
  <si>
    <t>AutoPost 1423</t>
  </si>
  <si>
    <t>AutoPost 1424</t>
  </si>
  <si>
    <t>AutoPost 1425</t>
  </si>
  <si>
    <t>AutoPost 1426</t>
  </si>
  <si>
    <t>AutoPost 1427</t>
  </si>
  <si>
    <t>AutoPost 1428</t>
  </si>
  <si>
    <t>AutoPost 1429</t>
  </si>
  <si>
    <t>AutoPost 1430</t>
  </si>
  <si>
    <t>AutoPost 1431</t>
  </si>
  <si>
    <t>AutoPost 1432</t>
  </si>
  <si>
    <t>AutoPost 1433</t>
  </si>
  <si>
    <t>AutoPost 1434</t>
  </si>
  <si>
    <t>AutoPost 1435</t>
  </si>
  <si>
    <t>AutoPost 1436</t>
  </si>
  <si>
    <t>AutoPost 1437</t>
  </si>
  <si>
    <t>AutoPost 1438</t>
  </si>
  <si>
    <t>AutoPost 1439</t>
  </si>
  <si>
    <t>AutoPost 1440</t>
  </si>
  <si>
    <t>AutoPost 1441</t>
  </si>
  <si>
    <t>AutoPost 1442</t>
  </si>
  <si>
    <t>AutoPost 1443</t>
  </si>
  <si>
    <t>AutoPost 1444</t>
  </si>
  <si>
    <t>AutoPost 1445</t>
  </si>
  <si>
    <t>AutoPost 1446</t>
  </si>
  <si>
    <t>AutoPost 1447</t>
  </si>
  <si>
    <t>AutoPost 1448</t>
  </si>
  <si>
    <t>AutoPost 1449</t>
  </si>
  <si>
    <t>AutoPost 1450</t>
  </si>
  <si>
    <t>AutoPost 1451</t>
  </si>
  <si>
    <t>AutoPost 1452</t>
  </si>
  <si>
    <t>AutoPost 1453</t>
  </si>
  <si>
    <t>AutoPost 1454</t>
  </si>
  <si>
    <t>AutoPost 1455</t>
  </si>
  <si>
    <t>AutoPost 1456</t>
  </si>
  <si>
    <t>AutoPost 1457</t>
  </si>
  <si>
    <t>AutoPost 1458</t>
  </si>
  <si>
    <t>AutoPost 1459</t>
  </si>
  <si>
    <t>AutoPost 1460</t>
  </si>
  <si>
    <t>AutoPost 1461</t>
  </si>
  <si>
    <t>AutoPost 1462</t>
  </si>
  <si>
    <t>AutoPost 1463</t>
  </si>
  <si>
    <t>AutoPost 1464</t>
  </si>
  <si>
    <t>AutoPost 1465</t>
  </si>
  <si>
    <t>AutoPost 1466</t>
  </si>
  <si>
    <t>AutoPost 1467</t>
  </si>
  <si>
    <t>AutoPost 1468</t>
  </si>
  <si>
    <t>AutoPost 1469</t>
  </si>
  <si>
    <t>AutoPost 1470</t>
  </si>
  <si>
    <t>AutoPost 1471</t>
  </si>
  <si>
    <t>AutoPost 1472</t>
  </si>
  <si>
    <t>AutoPost 1473</t>
  </si>
  <si>
    <t>AutoPost 1474</t>
  </si>
  <si>
    <t>AutoPost 1475</t>
  </si>
  <si>
    <t>AutoPost 1476</t>
  </si>
  <si>
    <t>AutoPost 1477</t>
  </si>
  <si>
    <t>AutoPost 1478</t>
  </si>
  <si>
    <t>AutoPost 1479</t>
  </si>
  <si>
    <t>AutoPost 1480</t>
  </si>
  <si>
    <t>AutoPost 1481</t>
  </si>
  <si>
    <t>AutoPost 1482</t>
  </si>
  <si>
    <t>AutoPost 1483</t>
  </si>
  <si>
    <t>AutoPost 1484</t>
  </si>
  <si>
    <t>AutoPost 1485</t>
  </si>
  <si>
    <t>AutoPost 1486</t>
  </si>
  <si>
    <t>AutoPost 1487</t>
  </si>
  <si>
    <t>AutoPost 1488</t>
  </si>
  <si>
    <t>AutoPost 1489</t>
  </si>
  <si>
    <t>AutoPost 1490</t>
  </si>
  <si>
    <t>AutoPost 1491</t>
  </si>
  <si>
    <t>AutoPost 1492</t>
  </si>
  <si>
    <t>AutoPost 1493</t>
  </si>
  <si>
    <t>AutoPost 1494</t>
  </si>
  <si>
    <t>AutoPost 1495</t>
  </si>
  <si>
    <t>AutoPost 1496</t>
  </si>
  <si>
    <t>AutoPost 1497</t>
  </si>
  <si>
    <t>AutoPost 1498</t>
  </si>
  <si>
    <t>AutoPost 1499</t>
  </si>
  <si>
    <t>AutoPost 1500</t>
  </si>
  <si>
    <t>AutoPost 1501</t>
  </si>
  <si>
    <t>AutoPost 1502</t>
  </si>
  <si>
    <t>AutoPost 1503</t>
  </si>
  <si>
    <t>AutoPost 1504</t>
  </si>
  <si>
    <t>AutoPost 1505</t>
  </si>
  <si>
    <t>AutoPost 1506</t>
  </si>
  <si>
    <t>AutoPost 1507</t>
  </si>
  <si>
    <t>AutoPost 1508</t>
  </si>
  <si>
    <t>AutoPost 1509</t>
  </si>
  <si>
    <t>AutoPost 1510</t>
  </si>
  <si>
    <t>AutoPost 1511</t>
  </si>
  <si>
    <t>AutoPost 1512</t>
  </si>
  <si>
    <t>AutoPost 1513</t>
  </si>
  <si>
    <t>AutoPost 1514</t>
  </si>
  <si>
    <t>AutoPost 1515</t>
  </si>
  <si>
    <t>AutoPost 1516</t>
  </si>
  <si>
    <t>AutoPost 1517</t>
  </si>
  <si>
    <t>AutoPost 1518</t>
  </si>
  <si>
    <t>AutoPost 1519</t>
  </si>
  <si>
    <t>AutoPost 1520</t>
  </si>
  <si>
    <t>AutoPost 1521</t>
  </si>
  <si>
    <t>AutoPost 1522</t>
  </si>
  <si>
    <t>AutoPost 1523</t>
  </si>
  <si>
    <t>AutoPost 1524</t>
  </si>
  <si>
    <t>AutoPost 1525</t>
  </si>
  <si>
    <t>AutoPost 1526</t>
  </si>
  <si>
    <t>AutoPost 1527</t>
  </si>
  <si>
    <t>AutoPost 1528</t>
  </si>
  <si>
    <t>AutoPost 1529</t>
  </si>
  <si>
    <t>AutoPost 1530</t>
  </si>
  <si>
    <t>AutoPost 1531</t>
  </si>
  <si>
    <t>AutoPost 1532</t>
  </si>
  <si>
    <t>AutoPost 1533</t>
  </si>
  <si>
    <t>AutoPost 1534</t>
  </si>
  <si>
    <t>AutoPost 1535</t>
  </si>
  <si>
    <t>AutoPost 1536</t>
  </si>
  <si>
    <t>AutoPost 1537</t>
  </si>
  <si>
    <t>AutoPost 1538</t>
  </si>
  <si>
    <t>AutoPost 1539</t>
  </si>
  <si>
    <t>AutoPost 1540</t>
  </si>
  <si>
    <t>AutoPost 1541</t>
  </si>
  <si>
    <t>AutoPost 1542</t>
  </si>
  <si>
    <t>AutoPost 1543</t>
  </si>
  <si>
    <t>AutoPost 1544</t>
  </si>
  <si>
    <t>AutoPost 1545</t>
  </si>
  <si>
    <t>AutoPost 1546</t>
  </si>
  <si>
    <t>AutoPost 1547</t>
  </si>
  <si>
    <t>AutoPost 1548</t>
  </si>
  <si>
    <t>AutoPost 1549</t>
  </si>
  <si>
    <t>AutoPost 1550</t>
  </si>
  <si>
    <t>AutoPost 1551</t>
  </si>
  <si>
    <t>AutoPost 1552</t>
  </si>
  <si>
    <t>AutoPost 1553</t>
  </si>
  <si>
    <t>AutoPost 1554</t>
  </si>
  <si>
    <t>AutoPost 1555</t>
  </si>
  <si>
    <t>AutoPost 1556</t>
  </si>
  <si>
    <t>AutoPost 1557</t>
  </si>
  <si>
    <t>AutoPost 1558</t>
  </si>
  <si>
    <t>AutoPost 1559</t>
  </si>
  <si>
    <t>AutoPost 1560</t>
  </si>
  <si>
    <t>AutoPost 1561</t>
  </si>
  <si>
    <t>AutoPost 1562</t>
  </si>
  <si>
    <t>AutoPost 1563</t>
  </si>
  <si>
    <t>AutoPost 1564</t>
  </si>
  <si>
    <t>AutoPost 1565</t>
  </si>
  <si>
    <t>AutoPost 1566</t>
  </si>
  <si>
    <t>AutoPost 1567</t>
  </si>
  <si>
    <t>AutoPost 1568</t>
  </si>
  <si>
    <t>AutoPost 1569</t>
  </si>
  <si>
    <t>AutoPost 1570</t>
  </si>
  <si>
    <t>AutoPost 1571</t>
  </si>
  <si>
    <t>AutoPost 1572</t>
  </si>
  <si>
    <t>AutoPost 1573</t>
  </si>
  <si>
    <t>AutoPost 1574</t>
  </si>
  <si>
    <t>AutoPost 1575</t>
  </si>
  <si>
    <t>AutoPost 1576</t>
  </si>
  <si>
    <t>AutoPost 1577</t>
  </si>
  <si>
    <t>AutoPost 1578</t>
  </si>
  <si>
    <t>AutoPost 1579</t>
  </si>
  <si>
    <t>AutoPost 1580</t>
  </si>
  <si>
    <t>AutoPost 1581</t>
  </si>
  <si>
    <t>AutoPost 1582</t>
  </si>
  <si>
    <t>AutoPost 1583</t>
  </si>
  <si>
    <t>AutoPost 1584</t>
  </si>
  <si>
    <t>AutoPost 1585</t>
  </si>
  <si>
    <t>AutoPost 1586</t>
  </si>
  <si>
    <t>AutoPost 1587</t>
  </si>
  <si>
    <t>AutoPost 1588</t>
  </si>
  <si>
    <t>AutoPost 1589</t>
  </si>
  <si>
    <t>AutoPost 1590</t>
  </si>
  <si>
    <t>AutoPost 1591</t>
  </si>
  <si>
    <t>AutoPost 1592</t>
  </si>
  <si>
    <t>AutoPost 1593</t>
  </si>
  <si>
    <t>AutoPost 1594</t>
  </si>
  <si>
    <t>AutoPost 1595</t>
  </si>
  <si>
    <t>AutoPost 1596</t>
  </si>
  <si>
    <t>AutoPost 1597</t>
  </si>
  <si>
    <t>AutoPost 1598</t>
  </si>
  <si>
    <t>AutoPost 1599</t>
  </si>
  <si>
    <t>AutoPost 1600</t>
  </si>
  <si>
    <t>AutoPost 1601</t>
  </si>
  <si>
    <t>AutoPost 1602</t>
  </si>
  <si>
    <t>AutoPost 1603</t>
  </si>
  <si>
    <t>AutoPost 1604</t>
  </si>
  <si>
    <t>AutoPost 1605</t>
  </si>
  <si>
    <t>AutoPost 1606</t>
  </si>
  <si>
    <t>AutoPost 1607</t>
  </si>
  <si>
    <t>AutoPost 1608</t>
  </si>
  <si>
    <t>AutoPost 1609</t>
  </si>
  <si>
    <t>AutoPost 1610</t>
  </si>
  <si>
    <t>AutoPost 1611</t>
  </si>
  <si>
    <t>AutoPost 1612</t>
  </si>
  <si>
    <t>AutoPost 1613</t>
  </si>
  <si>
    <t>AutoPost 1614</t>
  </si>
  <si>
    <t>AutoPost 1615</t>
  </si>
  <si>
    <t>AutoPost 1616</t>
  </si>
  <si>
    <t>AutoPost 1617</t>
  </si>
  <si>
    <t>AutoPost 1618</t>
  </si>
  <si>
    <t>AutoPost 1619</t>
  </si>
  <si>
    <t>AutoPost 1620</t>
  </si>
  <si>
    <t>AutoPost 1621</t>
  </si>
  <si>
    <t>AutoPost 1622</t>
  </si>
  <si>
    <t>AutoPost 1623</t>
  </si>
  <si>
    <t>AutoPost 1624</t>
  </si>
  <si>
    <t>AutoPost 1625</t>
  </si>
  <si>
    <t>AutoPost 1626</t>
  </si>
  <si>
    <t>AutoPost 1627</t>
  </si>
  <si>
    <t>AutoPost 1628</t>
  </si>
  <si>
    <t>AutoPost 1629</t>
  </si>
  <si>
    <t>AutoPost 1630</t>
  </si>
  <si>
    <t>AutoPost 1631</t>
  </si>
  <si>
    <t>AutoPost 1632</t>
  </si>
  <si>
    <t>AutoPost 1633</t>
  </si>
  <si>
    <t>AutoPost 1634</t>
  </si>
  <si>
    <t>AutoPost 1635</t>
  </si>
  <si>
    <t>AutoPost 1636</t>
  </si>
  <si>
    <t>AutoPost 1637</t>
  </si>
  <si>
    <t>AutoPost 1638</t>
  </si>
  <si>
    <t>AutoPost 1639</t>
  </si>
  <si>
    <t>AutoPost 1640</t>
  </si>
  <si>
    <t>AutoPost 1641</t>
  </si>
  <si>
    <t>AutoPost 1642</t>
  </si>
  <si>
    <t>AutoPost 1643</t>
  </si>
  <si>
    <t>AutoPost 1644</t>
  </si>
  <si>
    <t>AutoPost 1645</t>
  </si>
  <si>
    <t>AutoPost 1646</t>
  </si>
  <si>
    <t>AutoPost 1647</t>
  </si>
  <si>
    <t>AutoPost 1648</t>
  </si>
  <si>
    <t>AutoPost 1649</t>
  </si>
  <si>
    <t>AutoPost 1650</t>
  </si>
  <si>
    <t>AutoPost 1651</t>
  </si>
  <si>
    <t>AutoPost 1652</t>
  </si>
  <si>
    <t>AutoPost 1653</t>
  </si>
  <si>
    <t>AutoPost 1654</t>
  </si>
  <si>
    <t>AutoPost 1655</t>
  </si>
  <si>
    <t>AutoPost 1656</t>
  </si>
  <si>
    <t>AutoPost 1657</t>
  </si>
  <si>
    <t>AutoPost 1658</t>
  </si>
  <si>
    <t>AutoPost 1659</t>
  </si>
  <si>
    <t>AutoPost 1660</t>
  </si>
  <si>
    <t>AutoPost 1661</t>
  </si>
  <si>
    <t>AutoPost 1662</t>
  </si>
  <si>
    <t>AutoPost 1663</t>
  </si>
  <si>
    <t>AutoPost 1664</t>
  </si>
  <si>
    <t>AutoPost 1665</t>
  </si>
  <si>
    <t>AutoPost 1666</t>
  </si>
  <si>
    <t>AutoPost 1667</t>
  </si>
  <si>
    <t>AutoPost 1668</t>
  </si>
  <si>
    <t>AutoPost 1669</t>
  </si>
  <si>
    <t>AutoPost 1670</t>
  </si>
  <si>
    <t>AutoPost 1671</t>
  </si>
  <si>
    <t>AutoPost 1672</t>
  </si>
  <si>
    <t>AutoPost 1673</t>
  </si>
  <si>
    <t>AutoPost 1674</t>
  </si>
  <si>
    <t>AutoPost 1675</t>
  </si>
  <si>
    <t>AutoPost 1676</t>
  </si>
  <si>
    <t>AutoPost 1677</t>
  </si>
  <si>
    <t>AutoPost 1678</t>
  </si>
  <si>
    <t>AutoPost 1679</t>
  </si>
  <si>
    <t>AutoPost 1680</t>
  </si>
  <si>
    <t>AutoPost 1681</t>
  </si>
  <si>
    <t>AutoPost 1682</t>
  </si>
  <si>
    <t>AutoPost 1683</t>
  </si>
  <si>
    <t>AutoPost 1684</t>
  </si>
  <si>
    <t>AutoPost 1685</t>
  </si>
  <si>
    <t>AutoPost 1686</t>
  </si>
  <si>
    <t>AutoPost 1687</t>
  </si>
  <si>
    <t>AutoPost 1688</t>
  </si>
  <si>
    <t>AutoPost 1689</t>
  </si>
  <si>
    <t>AutoPost 1690</t>
  </si>
  <si>
    <t>AutoPost 1691</t>
  </si>
  <si>
    <t>AutoPost 1692</t>
  </si>
  <si>
    <t>AutoPost 1693</t>
  </si>
  <si>
    <t>AutoPost 1694</t>
  </si>
  <si>
    <t>AutoPost 1695</t>
  </si>
  <si>
    <t>AutoPost 1696</t>
  </si>
  <si>
    <t>AutoPost 1697</t>
  </si>
  <si>
    <t>AutoPost 1698</t>
  </si>
  <si>
    <t>AutoPost 1699</t>
  </si>
  <si>
    <t>AutoPost 1700</t>
  </si>
  <si>
    <t>AutoPost 1701</t>
  </si>
  <si>
    <t>AutoPost 1702</t>
  </si>
  <si>
    <t>AutoPost 1703</t>
  </si>
  <si>
    <t>AutoPost 1704</t>
  </si>
  <si>
    <t>AutoPost 1705</t>
  </si>
  <si>
    <t>AutoPost 1706</t>
  </si>
  <si>
    <t>AutoPost 1707</t>
  </si>
  <si>
    <t>AutoPost 1708</t>
  </si>
  <si>
    <t>AutoPost 1709</t>
  </si>
  <si>
    <t>AutoPost 1710</t>
  </si>
  <si>
    <t>AutoPost 1711</t>
  </si>
  <si>
    <t>AutoPost 1712</t>
  </si>
  <si>
    <t>AutoPost 1713</t>
  </si>
  <si>
    <t>AutoPost 1714</t>
  </si>
  <si>
    <t>AutoPost 1715</t>
  </si>
  <si>
    <t>AutoPost 1716</t>
  </si>
  <si>
    <t>AutoPost 1717</t>
  </si>
  <si>
    <t>AutoPost 1718</t>
  </si>
  <si>
    <t>AutoPost 1719</t>
  </si>
  <si>
    <t>AutoPost 1720</t>
  </si>
  <si>
    <t>AutoPost 1721</t>
  </si>
  <si>
    <t>AutoPost 1722</t>
  </si>
  <si>
    <t>AutoPost 1723</t>
  </si>
  <si>
    <t>AutoPost 1724</t>
  </si>
  <si>
    <t>AutoPost 1725</t>
  </si>
  <si>
    <t>AutoPost 1726</t>
  </si>
  <si>
    <t>AutoPost 1727</t>
  </si>
  <si>
    <t>AutoPost 1728</t>
  </si>
  <si>
    <t>AutoPost 1729</t>
  </si>
  <si>
    <t>AutoPost 1730</t>
  </si>
  <si>
    <t>AutoPost 1731</t>
  </si>
  <si>
    <t>AutoPost 1732</t>
  </si>
  <si>
    <t>AutoPost 1733</t>
  </si>
  <si>
    <t>AutoPost 1734</t>
  </si>
  <si>
    <t>AutoPost 1735</t>
  </si>
  <si>
    <t>AutoPost 1736</t>
  </si>
  <si>
    <t>AutoPost 1737</t>
  </si>
  <si>
    <t>AutoPost 1738</t>
  </si>
  <si>
    <t>AutoPost 1739</t>
  </si>
  <si>
    <t>AutoPost 1740</t>
  </si>
  <si>
    <t>AutoPost 1741</t>
  </si>
  <si>
    <t>AutoPost 1742</t>
  </si>
  <si>
    <t>AutoPost 1743</t>
  </si>
  <si>
    <t>AutoPost 1744</t>
  </si>
  <si>
    <t>AutoPost 1745</t>
  </si>
  <si>
    <t>AutoPost 1746</t>
  </si>
  <si>
    <t>AutoPost 1747</t>
  </si>
  <si>
    <t>AutoPost 1748</t>
  </si>
  <si>
    <t>AutoPost 1749</t>
  </si>
  <si>
    <t>AutoPost 1750</t>
  </si>
  <si>
    <t>AutoPost 1751</t>
  </si>
  <si>
    <t>AutoPost 1752</t>
  </si>
  <si>
    <t>AutoPost 1753</t>
  </si>
  <si>
    <t>AutoPost 1754</t>
  </si>
  <si>
    <t>AutoPost 1755</t>
  </si>
  <si>
    <t>AutoPost 1756</t>
  </si>
  <si>
    <t>AutoPost 1757</t>
  </si>
  <si>
    <t>AutoPost 1758</t>
  </si>
  <si>
    <t>AutoPost 1759</t>
  </si>
  <si>
    <t>AutoPost 1760</t>
  </si>
  <si>
    <t>AutoPost 1761</t>
  </si>
  <si>
    <t>AutoPost 1762</t>
  </si>
  <si>
    <t>AutoPost 1763</t>
  </si>
  <si>
    <t>AutoPost 1764</t>
  </si>
  <si>
    <t>AutoPost 1765</t>
  </si>
  <si>
    <t>AutoPost 1766</t>
  </si>
  <si>
    <t>AutoPost 1767</t>
  </si>
  <si>
    <t>AutoPost 1768</t>
  </si>
  <si>
    <t>AutoPost 1769</t>
  </si>
  <si>
    <t>AutoPost 1770</t>
  </si>
  <si>
    <t>AutoPost 1771</t>
  </si>
  <si>
    <t>AutoPost 1772</t>
  </si>
  <si>
    <t>AutoPost 1773</t>
  </si>
  <si>
    <t>AutoPost 1774</t>
  </si>
  <si>
    <t>AutoPost 1775</t>
  </si>
  <si>
    <t>AutoPost 1776</t>
  </si>
  <si>
    <t>AutoPost 1777</t>
  </si>
  <si>
    <t>AutoPost 1778</t>
  </si>
  <si>
    <t>AutoPost 1779</t>
  </si>
  <si>
    <t>AutoPost 1780</t>
  </si>
  <si>
    <t>AutoPost 1781</t>
  </si>
  <si>
    <t>AutoPost 1782</t>
  </si>
  <si>
    <t>AutoPost 1783</t>
  </si>
  <si>
    <t>AutoPost 1784</t>
  </si>
  <si>
    <t>AutoPost 1785</t>
  </si>
  <si>
    <t>AutoPost 1786</t>
  </si>
  <si>
    <t>AutoPost 1787</t>
  </si>
  <si>
    <t>AutoPost 1788</t>
  </si>
  <si>
    <t>AutoPost 1789</t>
  </si>
  <si>
    <t>AutoPost 1790</t>
  </si>
  <si>
    <t>AutoPost 1791</t>
  </si>
  <si>
    <t>AutoPost 1792</t>
  </si>
  <si>
    <t>AutoPost 1793</t>
  </si>
  <si>
    <t>AutoPost 1794</t>
  </si>
  <si>
    <t>AutoPost 1795</t>
  </si>
  <si>
    <t>AutoPost 1796</t>
  </si>
  <si>
    <t>AutoPost 1797</t>
  </si>
  <si>
    <t>AutoPost 1798</t>
  </si>
  <si>
    <t>AutoPost 1799</t>
  </si>
  <si>
    <t>AutoPost 1800</t>
  </si>
  <si>
    <t>AutoPost 1801</t>
  </si>
  <si>
    <t>AutoPost 1802</t>
  </si>
  <si>
    <t>AutoPost 1803</t>
  </si>
  <si>
    <t>AutoPost 1804</t>
  </si>
  <si>
    <t>AutoPost 1805</t>
  </si>
  <si>
    <t>AutoPost 1806</t>
  </si>
  <si>
    <t>AutoPost 1807</t>
  </si>
  <si>
    <t>AutoPost 1808</t>
  </si>
  <si>
    <t>AutoPost 1809</t>
  </si>
  <si>
    <t>AutoPost 1810</t>
  </si>
  <si>
    <t>AutoPost 1811</t>
  </si>
  <si>
    <t>AutoPost 1812</t>
  </si>
  <si>
    <t>AutoPost 1813</t>
  </si>
  <si>
    <t>AutoPost 1814</t>
  </si>
  <si>
    <t>AutoPost 1815</t>
  </si>
  <si>
    <t>AutoPost 1816</t>
  </si>
  <si>
    <t>AutoPost 1817</t>
  </si>
  <si>
    <t>AutoPost 1818</t>
  </si>
  <si>
    <t>AutoPost 1819</t>
  </si>
  <si>
    <t>AutoPost 1820</t>
  </si>
  <si>
    <t>AutoPost 1821</t>
  </si>
  <si>
    <t>AutoPost 1822</t>
  </si>
  <si>
    <t>AutoPost 1823</t>
  </si>
  <si>
    <t>AutoPost 1824</t>
  </si>
  <si>
    <t>AutoPost 1825</t>
  </si>
  <si>
    <t>AutoPost 1826</t>
  </si>
  <si>
    <t>AutoPost 1827</t>
  </si>
  <si>
    <t>AutoPost 1828</t>
  </si>
  <si>
    <t>AutoPost 1829</t>
  </si>
  <si>
    <t>AutoPost 1830</t>
  </si>
  <si>
    <t>AutoPost 1831</t>
  </si>
  <si>
    <t>AutoPost 1832</t>
  </si>
  <si>
    <t>AutoPost 1833</t>
  </si>
  <si>
    <t>AutoPost 1834</t>
  </si>
  <si>
    <t>AutoPost 1835</t>
  </si>
  <si>
    <t>AutoPost 1836</t>
  </si>
  <si>
    <t>AutoPost 1837</t>
  </si>
  <si>
    <t>AutoPost 1838</t>
  </si>
  <si>
    <t>AutoPost 1839</t>
  </si>
  <si>
    <t>AutoPost 1840</t>
  </si>
  <si>
    <t>AutoPost 1841</t>
  </si>
  <si>
    <t>AutoPost 1842</t>
  </si>
  <si>
    <t>AutoPost 1843</t>
  </si>
  <si>
    <t>AutoPost 1844</t>
  </si>
  <si>
    <t>AutoPost 1845</t>
  </si>
  <si>
    <t>AutoPost 1846</t>
  </si>
  <si>
    <t>AutoPost 1847</t>
  </si>
  <si>
    <t>AutoPost 1848</t>
  </si>
  <si>
    <t>AutoPost 1849</t>
  </si>
  <si>
    <t>AutoPost 1850</t>
  </si>
  <si>
    <t>AutoPost 1851</t>
  </si>
  <si>
    <t>AutoPost 1852</t>
  </si>
  <si>
    <t>AutoPost 1853</t>
  </si>
  <si>
    <t>AutoPost 1854</t>
  </si>
  <si>
    <t>AutoPost 1855</t>
  </si>
  <si>
    <t>AutoPost 1856</t>
  </si>
  <si>
    <t>AutoPost 1857</t>
  </si>
  <si>
    <t>AutoPost 1858</t>
  </si>
  <si>
    <t>AutoPost 1859</t>
  </si>
  <si>
    <t>AutoPost 1860</t>
  </si>
  <si>
    <t>AutoPost 1861</t>
  </si>
  <si>
    <t>AutoPost 1862</t>
  </si>
  <si>
    <t>AutoPost 1863</t>
  </si>
  <si>
    <t>AutoPost 1864</t>
  </si>
  <si>
    <t>AutoPost 1865</t>
  </si>
  <si>
    <t>AutoPost 1866</t>
  </si>
  <si>
    <t>AutoPost 1867</t>
  </si>
  <si>
    <t>AutoPost 1868</t>
  </si>
  <si>
    <t>AutoPost 1869</t>
  </si>
  <si>
    <t>AutoPost 1870</t>
  </si>
  <si>
    <t>AutoPost 1871</t>
  </si>
  <si>
    <t>AutoPost 1872</t>
  </si>
  <si>
    <t>AutoPost 1873</t>
  </si>
  <si>
    <t>AutoPost 1874</t>
  </si>
  <si>
    <t>AutoPost 1875</t>
  </si>
  <si>
    <t>AutoPost 1876</t>
  </si>
  <si>
    <t>AutoPost 1877</t>
  </si>
  <si>
    <t>AutoPost 1878</t>
  </si>
  <si>
    <t>AutoPost 1879</t>
  </si>
  <si>
    <t>AutoPost 1880</t>
  </si>
  <si>
    <t>AutoPost 1881</t>
  </si>
  <si>
    <t>AutoPost 1882</t>
  </si>
  <si>
    <t>AutoPost 1883</t>
  </si>
  <si>
    <t>AutoPost 1884</t>
  </si>
  <si>
    <t>AutoPost 1885</t>
  </si>
  <si>
    <t>AutoPost 1886</t>
  </si>
  <si>
    <t>AutoPost 1887</t>
  </si>
  <si>
    <t>AutoPost 1888</t>
  </si>
  <si>
    <t>AutoPost 1889</t>
  </si>
  <si>
    <t>AutoPost 1890</t>
  </si>
  <si>
    <t>AutoPost 1891</t>
  </si>
  <si>
    <t>AutoPost 1892</t>
  </si>
  <si>
    <t>AutoPost 1893</t>
  </si>
  <si>
    <t>AutoPost 1894</t>
  </si>
  <si>
    <t>AutoPost 1895</t>
  </si>
  <si>
    <t>AutoPost 1896</t>
  </si>
  <si>
    <t>AutoPost 1897</t>
  </si>
  <si>
    <t>AutoPost 1898</t>
  </si>
  <si>
    <t>AutoPost 1899</t>
  </si>
  <si>
    <t>AutoPost 1900</t>
  </si>
  <si>
    <t>AutoPost 1901</t>
  </si>
  <si>
    <t>AutoPost 1902</t>
  </si>
  <si>
    <t>AutoPost 1903</t>
  </si>
  <si>
    <t>AutoPost 1904</t>
  </si>
  <si>
    <t>AutoPost 1905</t>
  </si>
  <si>
    <t>AutoPost 1906</t>
  </si>
  <si>
    <t>AutoPost 1907</t>
  </si>
  <si>
    <t>AutoPost 1908</t>
  </si>
  <si>
    <t>AutoPost 1909</t>
  </si>
  <si>
    <t>AutoPost 1910</t>
  </si>
  <si>
    <t>AutoPost 1911</t>
  </si>
  <si>
    <t>AutoPost 1912</t>
  </si>
  <si>
    <t>AutoPost 1913</t>
  </si>
  <si>
    <t>AutoPost 1914</t>
  </si>
  <si>
    <t>AutoPost 1915</t>
  </si>
  <si>
    <t>AutoPost 1916</t>
  </si>
  <si>
    <t>AutoPost 1917</t>
  </si>
  <si>
    <t>AutoPost 1918</t>
  </si>
  <si>
    <t>AutoPost 1919</t>
  </si>
  <si>
    <t>AutoPost 1920</t>
  </si>
  <si>
    <t>AutoPost 1921</t>
  </si>
  <si>
    <t>AutoPost 1922</t>
  </si>
  <si>
    <t>AutoPost 1923</t>
  </si>
  <si>
    <t>AutoPost 1924</t>
  </si>
  <si>
    <t>AutoPost 1925</t>
  </si>
  <si>
    <t>AutoPost 1926</t>
  </si>
  <si>
    <t>AutoPost 1927</t>
  </si>
  <si>
    <t>AutoPost 1928</t>
  </si>
  <si>
    <t>AutoPost 1929</t>
  </si>
  <si>
    <t>AutoPost 1930</t>
  </si>
  <si>
    <t>AutoPost 1931</t>
  </si>
  <si>
    <t>AutoPost 1932</t>
  </si>
  <si>
    <t>AutoPost 1933</t>
  </si>
  <si>
    <t>AutoPost 1934</t>
  </si>
  <si>
    <t>AutoPost 1935</t>
  </si>
  <si>
    <t>AutoPost 1936</t>
  </si>
  <si>
    <t>AutoPost 1937</t>
  </si>
  <si>
    <t>AutoPost 1938</t>
  </si>
  <si>
    <t>AutoPost 1939</t>
  </si>
  <si>
    <t>AutoPost 1940</t>
  </si>
  <si>
    <t>AutoPost 1941</t>
  </si>
  <si>
    <t>AutoPost 1942</t>
  </si>
  <si>
    <t>AutoPost 1943</t>
  </si>
  <si>
    <t>AutoPost 1944</t>
  </si>
  <si>
    <t>AutoPost 1945</t>
  </si>
  <si>
    <t>AutoPost 1946</t>
  </si>
  <si>
    <t>AutoPost 1947</t>
  </si>
  <si>
    <t>AutoPost 1948</t>
  </si>
  <si>
    <t>AutoPost 1949</t>
  </si>
  <si>
    <t>AutoPost 1950</t>
  </si>
  <si>
    <t>AutoPost 1951</t>
  </si>
  <si>
    <t>AutoPost 1952</t>
  </si>
  <si>
    <t>AutoPost 1953</t>
  </si>
  <si>
    <t>AutoPost 1954</t>
  </si>
  <si>
    <t>AutoPost 1955</t>
  </si>
  <si>
    <t>AutoPost 1956</t>
  </si>
  <si>
    <t>AutoPost 1957</t>
  </si>
  <si>
    <t>AutoPost 1958</t>
  </si>
  <si>
    <t>AutoPost 1959</t>
  </si>
  <si>
    <t>AutoPost 1960</t>
  </si>
  <si>
    <t>AutoPost 1961</t>
  </si>
  <si>
    <t>AutoPost 1962</t>
  </si>
  <si>
    <t>AutoPost 1963</t>
  </si>
  <si>
    <t>AutoPost 1964</t>
  </si>
  <si>
    <t>AutoPost 1965</t>
  </si>
  <si>
    <t>AutoPost 1966</t>
  </si>
  <si>
    <t>AutoPost 1967</t>
  </si>
  <si>
    <t>AutoPost 1968</t>
  </si>
  <si>
    <t>AutoPost 1969</t>
  </si>
  <si>
    <t>AutoPost 1970</t>
  </si>
  <si>
    <t>AutoPost 1971</t>
  </si>
  <si>
    <t>AutoPost 1972</t>
  </si>
  <si>
    <t>AutoPost 1973</t>
  </si>
  <si>
    <t>AutoPost 1974</t>
  </si>
  <si>
    <t>AutoPost 1975</t>
  </si>
  <si>
    <t>AutoPost 1976</t>
  </si>
  <si>
    <t>AutoPost 1977</t>
  </si>
  <si>
    <t>AutoPost 1978</t>
  </si>
  <si>
    <t>AutoPost 1979</t>
  </si>
  <si>
    <t>AutoPost 1980</t>
  </si>
  <si>
    <t>AutoPost 1981</t>
  </si>
  <si>
    <t>AutoPost 1982</t>
  </si>
  <si>
    <t>AutoPost 1983</t>
  </si>
  <si>
    <t>AutoPost 1984</t>
  </si>
  <si>
    <t>AutoPost 1985</t>
  </si>
  <si>
    <t>AutoPost 1986</t>
  </si>
  <si>
    <t>AutoPost 1987</t>
  </si>
  <si>
    <t>AutoPost 1988</t>
  </si>
  <si>
    <t>AutoPost 1989</t>
  </si>
  <si>
    <t>AutoPost 1990</t>
  </si>
  <si>
    <t>AutoPost 1991</t>
  </si>
  <si>
    <t>AutoPost 1992</t>
  </si>
  <si>
    <t>AutoPost 1993</t>
  </si>
  <si>
    <t>AutoPost 1994</t>
  </si>
  <si>
    <t>AutoPost 1995</t>
  </si>
  <si>
    <t>AutoPost 1996</t>
  </si>
  <si>
    <t>AutoPost 1997</t>
  </si>
  <si>
    <t>AutoPost 1998</t>
  </si>
  <si>
    <t>AutoPost 1999</t>
  </si>
  <si>
    <t>GBP</t>
  </si>
  <si>
    <t>EUR</t>
  </si>
  <si>
    <t>AUD</t>
  </si>
  <si>
    <t>USD</t>
  </si>
  <si>
    <t>CAD</t>
  </si>
  <si>
    <t>TotalDebit</t>
  </si>
  <si>
    <t>TotalCredit</t>
  </si>
  <si>
    <t>NetBalance</t>
  </si>
  <si>
    <t>Rate2USD</t>
  </si>
  <si>
    <t>NetAmount</t>
  </si>
  <si>
    <t>RateToUSD</t>
  </si>
  <si>
    <t>NetAmountUSD</t>
  </si>
  <si>
    <t>Debit_USD</t>
  </si>
  <si>
    <t>Credit_USD</t>
  </si>
  <si>
    <t>AccountType</t>
  </si>
  <si>
    <t>Expense</t>
  </si>
  <si>
    <t>Revenue</t>
  </si>
  <si>
    <t>Total Revenue</t>
  </si>
  <si>
    <t>Gross Profit</t>
  </si>
  <si>
    <t>Income Statement</t>
  </si>
  <si>
    <t>Operating Expenses</t>
  </si>
  <si>
    <t>Total Expenses</t>
  </si>
  <si>
    <t>Result USD</t>
  </si>
  <si>
    <t>Net Income</t>
  </si>
  <si>
    <t>Row Labels</t>
  </si>
  <si>
    <t>Grand Total</t>
  </si>
  <si>
    <t>Column Labels</t>
  </si>
  <si>
    <t>Dept Expense Breakdown</t>
  </si>
  <si>
    <t>CostCenter Drill-Down</t>
  </si>
  <si>
    <t>Jan</t>
  </si>
  <si>
    <t>Feb</t>
  </si>
  <si>
    <t>Mar</t>
  </si>
  <si>
    <t>Apr</t>
  </si>
  <si>
    <t>May</t>
  </si>
  <si>
    <t>Jun</t>
  </si>
  <si>
    <t>Jul</t>
  </si>
  <si>
    <t>Aug</t>
  </si>
  <si>
    <t>Sep</t>
  </si>
  <si>
    <t>Oct</t>
  </si>
  <si>
    <t>Nov</t>
  </si>
  <si>
    <t>Dec</t>
  </si>
  <si>
    <t>Year</t>
  </si>
  <si>
    <t>Month</t>
  </si>
  <si>
    <t>Revenue/Expense Trend</t>
  </si>
  <si>
    <t>Count of GLID</t>
  </si>
  <si>
    <t>Posting count</t>
  </si>
  <si>
    <t>Sum of NetAmountUSD</t>
  </si>
  <si>
    <t>Trial Balance profit/Loss</t>
  </si>
  <si>
    <t>Account Name</t>
  </si>
  <si>
    <t>Sum of Debit_USD</t>
  </si>
  <si>
    <t>Sum of Credit_USD</t>
  </si>
  <si>
    <t>Trial Balance</t>
  </si>
  <si>
    <t xml:space="preserve"> Credit_USD</t>
  </si>
  <si>
    <t xml:space="preserve"> Debit_USD</t>
  </si>
  <si>
    <t>+NetAmountUSD</t>
  </si>
  <si>
    <t>Sum of Result USD</t>
  </si>
  <si>
    <t>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</si>
</sst>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quot;$&quot;#,##0.00"/>
    <numFmt numFmtId="166" formatCode="[$-F800]dddd\,\ mmmm\ dd\,\ yyyy"/>
  </numFmts>
  <fonts count="10" x14ac:knownFonts="1">
    <font>
      <sz val="11"/>
      <color theme="1"/>
      <name val="Calibri"/>
      <family val="2"/>
      <scheme val="minor"/>
    </font>
    <font>
      <b/>
      <sz val="11"/>
      <color theme="1"/>
      <name val="Calibri"/>
      <family val="2"/>
      <scheme val="minor"/>
    </font>
    <font>
      <b/>
      <sz val="11"/>
      <color theme="0"/>
      <name val="Calibri"/>
      <family val="2"/>
      <scheme val="minor"/>
    </font>
    <font>
      <sz val="8"/>
      <name val="Calibri"/>
      <family val="2"/>
      <scheme val="minor"/>
    </font>
    <font>
      <b/>
      <sz val="11"/>
      <color theme="1"/>
      <name val="Comic Sans MS"/>
      <family val="4"/>
    </font>
    <font>
      <sz val="11"/>
      <color theme="1"/>
      <name val="Comic Sans MS"/>
      <family val="4"/>
    </font>
    <font>
      <b/>
      <sz val="11"/>
      <color rgb="FF002B5B"/>
      <name val="Comic Sans MS"/>
      <family val="4"/>
    </font>
    <font>
      <b/>
      <sz val="11"/>
      <color rgb="FF002B5B"/>
      <name val="Calibri"/>
      <family val="2"/>
      <scheme val="minor"/>
    </font>
    <font>
      <sz val="11"/>
      <color rgb="FF002B5B"/>
      <name val="Calibri"/>
      <family val="2"/>
      <scheme val="minor"/>
    </font>
    <font>
      <b/>
      <sz val="10"/>
      <color rgb="FF002B5B"/>
      <name val="Calibri"/>
      <family val="2"/>
      <scheme val="minor"/>
    </font>
  </fonts>
  <fills count="6">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0" tint="-0.14999847407452621"/>
        <bgColor indexed="64"/>
      </patternFill>
    </fill>
  </fills>
  <borders count="9">
    <border>
      <left/>
      <right/>
      <top/>
      <bottom/>
      <diagonal/>
    </border>
    <border>
      <left style="thin">
        <color auto="1"/>
      </left>
      <right style="thin">
        <color auto="1"/>
      </right>
      <top/>
      <bottom style="thin">
        <color auto="1"/>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right style="thin">
        <color theme="0"/>
      </right>
      <top/>
      <bottom style="thick">
        <color theme="0"/>
      </bottom>
      <diagonal/>
    </border>
    <border>
      <left style="thin">
        <color theme="0"/>
      </left>
      <right style="thin">
        <color theme="0"/>
      </right>
      <top/>
      <bottom style="thin">
        <color theme="0"/>
      </bottom>
      <diagonal/>
    </border>
    <border>
      <left style="thin">
        <color theme="0"/>
      </left>
      <right/>
      <top style="thin">
        <color theme="0"/>
      </top>
      <bottom/>
      <diagonal/>
    </border>
    <border>
      <left style="thin">
        <color theme="0"/>
      </left>
      <right style="thin">
        <color theme="0"/>
      </right>
      <top/>
      <bottom/>
      <diagonal/>
    </border>
  </borders>
  <cellStyleXfs count="1">
    <xf numFmtId="0" fontId="0" fillId="0" borderId="0"/>
  </cellStyleXfs>
  <cellXfs count="36">
    <xf numFmtId="0" fontId="0" fillId="0" borderId="0" xfId="0"/>
    <xf numFmtId="164" fontId="0" fillId="0" borderId="0" xfId="0" applyNumberFormat="1"/>
    <xf numFmtId="0" fontId="1" fillId="0" borderId="1" xfId="0" applyFont="1" applyBorder="1" applyAlignment="1">
      <alignment horizontal="center" vertical="top"/>
    </xf>
    <xf numFmtId="0" fontId="0" fillId="3" borderId="2" xfId="0" applyFill="1" applyBorder="1"/>
    <xf numFmtId="0" fontId="0" fillId="3" borderId="3" xfId="0" applyFill="1" applyBorder="1"/>
    <xf numFmtId="0" fontId="0" fillId="4" borderId="2" xfId="0" applyFill="1" applyBorder="1"/>
    <xf numFmtId="0" fontId="0" fillId="4" borderId="3" xfId="0" applyFill="1" applyBorder="1"/>
    <xf numFmtId="0" fontId="0" fillId="4" borderId="4" xfId="0" applyFill="1" applyBorder="1"/>
    <xf numFmtId="0" fontId="2" fillId="2" borderId="5" xfId="0" applyFont="1" applyFill="1" applyBorder="1"/>
    <xf numFmtId="0" fontId="0" fillId="4" borderId="6" xfId="0" applyFill="1" applyBorder="1"/>
    <xf numFmtId="0" fontId="0" fillId="4" borderId="0" xfId="0" applyFill="1"/>
    <xf numFmtId="0" fontId="2" fillId="2" borderId="1" xfId="0" applyFont="1" applyFill="1" applyBorder="1" applyAlignment="1">
      <alignment horizontal="center" vertical="top"/>
    </xf>
    <xf numFmtId="0" fontId="0" fillId="3" borderId="4" xfId="0" applyFill="1" applyBorder="1"/>
    <xf numFmtId="0" fontId="0" fillId="3" borderId="7" xfId="0" applyFill="1" applyBorder="1"/>
    <xf numFmtId="165" fontId="0" fillId="0" borderId="0" xfId="0" applyNumberFormat="1"/>
    <xf numFmtId="165" fontId="1" fillId="0" borderId="1" xfId="0" applyNumberFormat="1" applyFont="1" applyBorder="1" applyAlignment="1">
      <alignment horizontal="center" vertical="top"/>
    </xf>
    <xf numFmtId="0" fontId="0" fillId="3" borderId="8" xfId="0" applyFill="1" applyBorder="1"/>
    <xf numFmtId="0" fontId="0" fillId="4" borderId="8" xfId="0" applyFill="1" applyBorder="1"/>
    <xf numFmtId="0" fontId="1" fillId="0" borderId="0" xfId="0" applyFont="1"/>
    <xf numFmtId="0" fontId="1" fillId="3" borderId="8" xfId="0" applyFont="1" applyFill="1" applyBorder="1"/>
    <xf numFmtId="0" fontId="0" fillId="0" borderId="0" xfId="0" pivotButton="1"/>
    <xf numFmtId="0" fontId="0" fillId="0" borderId="0" xfId="0" applyAlignment="1">
      <alignment horizontal="left"/>
    </xf>
    <xf numFmtId="166" fontId="1" fillId="0" borderId="1" xfId="0" applyNumberFormat="1" applyFont="1" applyBorder="1" applyAlignment="1">
      <alignment horizontal="center" vertical="top"/>
    </xf>
    <xf numFmtId="0" fontId="4" fillId="3" borderId="8" xfId="0" applyFont="1" applyFill="1" applyBorder="1"/>
    <xf numFmtId="0" fontId="0" fillId="5" borderId="0" xfId="0" applyFill="1"/>
    <xf numFmtId="0" fontId="1" fillId="5" borderId="0" xfId="0" applyFont="1" applyFill="1"/>
    <xf numFmtId="0" fontId="5" fillId="5" borderId="0" xfId="0" applyFont="1" applyFill="1"/>
    <xf numFmtId="0" fontId="8" fillId="5" borderId="0" xfId="0" applyFont="1" applyFill="1"/>
    <xf numFmtId="0" fontId="6" fillId="5" borderId="0" xfId="0" applyFont="1" applyFill="1"/>
    <xf numFmtId="0" fontId="9" fillId="5" borderId="0" xfId="0" applyFont="1" applyFill="1" applyAlignment="1">
      <alignment horizontal="left"/>
    </xf>
    <xf numFmtId="165" fontId="0" fillId="5" borderId="0" xfId="0" applyNumberFormat="1" applyFill="1"/>
    <xf numFmtId="0" fontId="7" fillId="5" borderId="0" xfId="0" applyFont="1" applyFill="1"/>
    <xf numFmtId="0" fontId="8" fillId="5" borderId="0" xfId="0" applyFont="1" applyFill="1" applyAlignment="1">
      <alignment horizontal="left"/>
    </xf>
    <xf numFmtId="165" fontId="1" fillId="5" borderId="0" xfId="0" applyNumberFormat="1" applyFont="1" applyFill="1"/>
    <xf numFmtId="4" fontId="0" fillId="0" borderId="0" xfId="0" applyNumberFormat="1"/>
    <xf numFmtId="0" fontId="0" fillId="0" borderId="0" xfId="0" applyNumberFormat="1"/>
  </cellXfs>
  <cellStyles count="1">
    <cellStyle name="Normal" xfId="0" builtinId="0"/>
  </cellStyles>
  <dxfs count="856">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name val="Comic Sans MS"/>
        <family val="4"/>
        <scheme val="none"/>
      </font>
    </dxf>
    <dxf>
      <font>
        <b/>
      </font>
    </dxf>
    <dxf>
      <font>
        <sz val="10"/>
      </font>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ill>
        <patternFill patternType="solid">
          <bgColor rgb="FFF2F2F2"/>
        </patternFill>
      </fill>
    </dxf>
    <dxf>
      <font>
        <b/>
      </font>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color rgb="FF002B5B"/>
      </font>
    </dxf>
    <dxf>
      <font>
        <color rgb="FF002B5B"/>
      </font>
    </dxf>
    <dxf>
      <font>
        <color rgb="FF002B5B"/>
      </font>
    </dxf>
    <dxf>
      <font>
        <color rgb="FF002B5B"/>
      </font>
    </dxf>
    <dxf>
      <font>
        <color rgb="FF002B5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border outline="0">
        <top style="thin">
          <color theme="0"/>
        </top>
      </border>
    </dxf>
    <dxf>
      <border outline="0">
        <top style="thin">
          <color auto="1"/>
        </top>
        <bottom style="thin">
          <color theme="0"/>
        </bottom>
      </border>
    </dxf>
    <dxf>
      <border outline="0">
        <bottom style="thin">
          <color auto="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top" textRotation="0" wrapText="0" indent="0" justifyLastLine="0" shrinkToFit="0" readingOrder="0"/>
      <border diagonalUp="0" diagonalDown="0" outline="0">
        <left style="thin">
          <color auto="1"/>
        </left>
        <right style="thin">
          <color auto="1"/>
        </right>
        <top/>
        <bottom/>
      </border>
    </dxf>
    <dxf>
      <numFmt numFmtId="165" formatCode="&quot;$&quot;#,##0.00"/>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outline="0">
        <left style="thin">
          <color theme="0"/>
        </left>
        <right/>
        <top/>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numFmt numFmtId="165" formatCode="&quot;$&quot;#,##0.00"/>
    </dxf>
    <dxf>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border outline="0">
        <bottom style="thin">
          <color theme="0"/>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65" formatCode="&quot;$&quot;#,##0.00"/>
    </dxf>
    <dxf>
      <numFmt numFmtId="165" formatCode="&quot;$&quot;#,##0.00"/>
    </dxf>
    <dxf>
      <numFmt numFmtId="165" formatCode="&quot;$&quot;#,##0.00"/>
    </dxf>
    <dxf>
      <numFmt numFmtId="165" formatCode="&quot;$&quot;#,##0.00"/>
    </dxf>
    <dxf>
      <numFmt numFmtId="0" formatCode="General"/>
    </dxf>
    <dxf>
      <numFmt numFmtId="0" formatCode="General"/>
    </dxf>
    <dxf>
      <numFmt numFmtId="0" formatCode="General"/>
    </dxf>
    <dxf>
      <numFmt numFmtId="0" formatCode="General"/>
    </dxf>
    <dxf>
      <numFmt numFmtId="164" formatCode="yyyy\-mm\-dd"/>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5" formatCode="&quot;$&quot;#,##0.00"/>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outline="0">
        <left style="thin">
          <color theme="0"/>
        </left>
        <right/>
        <top/>
        <bottom/>
      </border>
    </dxf>
  </dxfs>
  <tableStyles count="0" defaultTableStyle="TableStyleMedium9" defaultPivotStyle="PivotStyleLight16"/>
  <colors>
    <mruColors>
      <color rgb="FF002B5B"/>
      <color rgb="FFF2F2F2"/>
      <color rgb="FF0910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powerPivotData" Target="model/item.data"/><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[General-Ledger.xlsx]PivotTable!PivotTable1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latin typeface="Comic Sans MS" panose="030F0702030302020204" pitchFamily="66" charset="0"/>
              </a:rPr>
              <a:t>Dept</a:t>
            </a:r>
            <a:r>
              <a:rPr lang="en-US" sz="900" b="1" baseline="0">
                <a:latin typeface="Comic Sans MS" panose="030F0702030302020204" pitchFamily="66" charset="0"/>
              </a:rPr>
              <a:t> Expense/Revenue Breakdown</a:t>
            </a:r>
            <a:endParaRPr lang="en-US" sz="900" b="1">
              <a:latin typeface="Comic Sans MS" panose="030F0702030302020204" pitchFamily="66" charset="0"/>
            </a:endParaRPr>
          </a:p>
        </c:rich>
      </c:tx>
      <c:layout>
        <c:manualLayout>
          <c:xMode val="edge"/>
          <c:yMode val="edge"/>
          <c:x val="0.21965717840176816"/>
          <c:y val="1.57954414266550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449268017550222E-2"/>
          <c:y val="8.4872531235149831E-2"/>
          <c:w val="0.68423673786637196"/>
          <c:h val="0.89695241947680848"/>
        </c:manualLayout>
      </c:layout>
      <c:barChart>
        <c:barDir val="bar"/>
        <c:grouping val="clustered"/>
        <c:varyColors val="0"/>
        <c:ser>
          <c:idx val="0"/>
          <c:order val="0"/>
          <c:tx>
            <c:strRef>
              <c:f>PivotTable!$B$3:$B$4</c:f>
              <c:strCache>
                <c:ptCount val="1"/>
                <c:pt idx="0">
                  <c:v>COGS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PivotTable!$A$5:$A$11</c:f>
              <c:strCache>
                <c:ptCount val="6"/>
                <c:pt idx="0">
                  <c:v>Finance</c:v>
                </c:pt>
                <c:pt idx="1">
                  <c:v>HR</c:v>
                </c:pt>
                <c:pt idx="2">
                  <c:v>IT</c:v>
                </c:pt>
                <c:pt idx="3">
                  <c:v>Marketing</c:v>
                </c:pt>
                <c:pt idx="4">
                  <c:v>Operations</c:v>
                </c:pt>
                <c:pt idx="5">
                  <c:v>Sales</c:v>
                </c:pt>
              </c:strCache>
            </c:strRef>
          </c:cat>
          <c:val>
            <c:numRef>
              <c:f>PivotTable!$B$5:$B$11</c:f>
              <c:numCache>
                <c:formatCode>"$"#,##0.00</c:formatCode>
                <c:ptCount val="6"/>
                <c:pt idx="0">
                  <c:v>38512.640299999999</c:v>
                </c:pt>
                <c:pt idx="1">
                  <c:v>45040.2713</c:v>
                </c:pt>
                <c:pt idx="2">
                  <c:v>24272.786700000001</c:v>
                </c:pt>
                <c:pt idx="3">
                  <c:v>30162.820600000003</c:v>
                </c:pt>
                <c:pt idx="4">
                  <c:v>18793.215499999998</c:v>
                </c:pt>
                <c:pt idx="5">
                  <c:v>25292.261400000003</c:v>
                </c:pt>
              </c:numCache>
            </c:numRef>
          </c:val>
          <c:extLst>
            <c:ext xmlns:c16="http://schemas.microsoft.com/office/drawing/2014/chart" uri="{C3380CC4-5D6E-409C-BE32-E72D297353CC}">
              <c16:uniqueId val="{00000000-01ED-4E13-A61F-329D5C785C95}"/>
            </c:ext>
          </c:extLst>
        </c:ser>
        <c:ser>
          <c:idx val="1"/>
          <c:order val="1"/>
          <c:tx>
            <c:strRef>
              <c:f>PivotTable!$C$3:$C$4</c:f>
              <c:strCache>
                <c:ptCount val="1"/>
                <c:pt idx="0">
                  <c:v>Online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PivotTable!$A$5:$A$11</c:f>
              <c:strCache>
                <c:ptCount val="6"/>
                <c:pt idx="0">
                  <c:v>Finance</c:v>
                </c:pt>
                <c:pt idx="1">
                  <c:v>HR</c:v>
                </c:pt>
                <c:pt idx="2">
                  <c:v>IT</c:v>
                </c:pt>
                <c:pt idx="3">
                  <c:v>Marketing</c:v>
                </c:pt>
                <c:pt idx="4">
                  <c:v>Operations</c:v>
                </c:pt>
                <c:pt idx="5">
                  <c:v>Sales</c:v>
                </c:pt>
              </c:strCache>
            </c:strRef>
          </c:cat>
          <c:val>
            <c:numRef>
              <c:f>PivotTable!$C$5:$C$11</c:f>
              <c:numCache>
                <c:formatCode>"$"#,##0.00</c:formatCode>
                <c:ptCount val="6"/>
                <c:pt idx="0">
                  <c:v>-101288.16289999998</c:v>
                </c:pt>
                <c:pt idx="1">
                  <c:v>-65009.655300000006</c:v>
                </c:pt>
                <c:pt idx="2">
                  <c:v>-71185.52399999999</c:v>
                </c:pt>
                <c:pt idx="3">
                  <c:v>-71246.172300000006</c:v>
                </c:pt>
                <c:pt idx="4">
                  <c:v>-75791.251499999998</c:v>
                </c:pt>
                <c:pt idx="5">
                  <c:v>-67939.238500000007</c:v>
                </c:pt>
              </c:numCache>
            </c:numRef>
          </c:val>
          <c:extLst>
            <c:ext xmlns:c16="http://schemas.microsoft.com/office/drawing/2014/chart" uri="{C3380CC4-5D6E-409C-BE32-E72D297353CC}">
              <c16:uniqueId val="{0000001B-C88A-4D26-AA7E-C3690967C0E4}"/>
            </c:ext>
          </c:extLst>
        </c:ser>
        <c:ser>
          <c:idx val="2"/>
          <c:order val="2"/>
          <c:tx>
            <c:strRef>
              <c:f>PivotTable!$D$3:$D$4</c:f>
              <c:strCache>
                <c:ptCount val="1"/>
                <c:pt idx="0">
                  <c:v>Payroll Expense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PivotTable!$A$5:$A$11</c:f>
              <c:strCache>
                <c:ptCount val="6"/>
                <c:pt idx="0">
                  <c:v>Finance</c:v>
                </c:pt>
                <c:pt idx="1">
                  <c:v>HR</c:v>
                </c:pt>
                <c:pt idx="2">
                  <c:v>IT</c:v>
                </c:pt>
                <c:pt idx="3">
                  <c:v>Marketing</c:v>
                </c:pt>
                <c:pt idx="4">
                  <c:v>Operations</c:v>
                </c:pt>
                <c:pt idx="5">
                  <c:v>Sales</c:v>
                </c:pt>
              </c:strCache>
            </c:strRef>
          </c:cat>
          <c:val>
            <c:numRef>
              <c:f>PivotTable!$D$5:$D$11</c:f>
              <c:numCache>
                <c:formatCode>"$"#,##0.00</c:formatCode>
                <c:ptCount val="6"/>
                <c:pt idx="0">
                  <c:v>20367.976600000009</c:v>
                </c:pt>
                <c:pt idx="1">
                  <c:v>25934.254499999992</c:v>
                </c:pt>
                <c:pt idx="2">
                  <c:v>37563.098999999995</c:v>
                </c:pt>
                <c:pt idx="3">
                  <c:v>38512.777399999999</c:v>
                </c:pt>
                <c:pt idx="4">
                  <c:v>28904.586099999993</c:v>
                </c:pt>
                <c:pt idx="5">
                  <c:v>30743.858400000001</c:v>
                </c:pt>
              </c:numCache>
            </c:numRef>
          </c:val>
          <c:extLst>
            <c:ext xmlns:c16="http://schemas.microsoft.com/office/drawing/2014/chart" uri="{C3380CC4-5D6E-409C-BE32-E72D297353CC}">
              <c16:uniqueId val="{0000001C-C88A-4D26-AA7E-C3690967C0E4}"/>
            </c:ext>
          </c:extLst>
        </c:ser>
        <c:ser>
          <c:idx val="3"/>
          <c:order val="3"/>
          <c:tx>
            <c:strRef>
              <c:f>PivotTable!$E$3:$E$4</c:f>
              <c:strCache>
                <c:ptCount val="1"/>
                <c:pt idx="0">
                  <c:v>Sales Revenue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PivotTable!$A$5:$A$11</c:f>
              <c:strCache>
                <c:ptCount val="6"/>
                <c:pt idx="0">
                  <c:v>Finance</c:v>
                </c:pt>
                <c:pt idx="1">
                  <c:v>HR</c:v>
                </c:pt>
                <c:pt idx="2">
                  <c:v>IT</c:v>
                </c:pt>
                <c:pt idx="3">
                  <c:v>Marketing</c:v>
                </c:pt>
                <c:pt idx="4">
                  <c:v>Operations</c:v>
                </c:pt>
                <c:pt idx="5">
                  <c:v>Sales</c:v>
                </c:pt>
              </c:strCache>
            </c:strRef>
          </c:cat>
          <c:val>
            <c:numRef>
              <c:f>PivotTable!$E$5:$E$11</c:f>
              <c:numCache>
                <c:formatCode>"$"#,##0.00</c:formatCode>
                <c:ptCount val="6"/>
                <c:pt idx="0">
                  <c:v>-77348.588600000017</c:v>
                </c:pt>
                <c:pt idx="1">
                  <c:v>-63002.151100000003</c:v>
                </c:pt>
                <c:pt idx="2">
                  <c:v>-75959.096700000009</c:v>
                </c:pt>
                <c:pt idx="3">
                  <c:v>-102200.49170000001</c:v>
                </c:pt>
                <c:pt idx="4">
                  <c:v>-63665.748099999997</c:v>
                </c:pt>
                <c:pt idx="5">
                  <c:v>-84531.020299999989</c:v>
                </c:pt>
              </c:numCache>
            </c:numRef>
          </c:val>
          <c:extLst>
            <c:ext xmlns:c16="http://schemas.microsoft.com/office/drawing/2014/chart" uri="{C3380CC4-5D6E-409C-BE32-E72D297353CC}">
              <c16:uniqueId val="{0000001D-C88A-4D26-AA7E-C3690967C0E4}"/>
            </c:ext>
          </c:extLst>
        </c:ser>
        <c:ser>
          <c:idx val="4"/>
          <c:order val="4"/>
          <c:tx>
            <c:strRef>
              <c:f>PivotTable!$F$3:$F$4</c:f>
              <c:strCache>
                <c:ptCount val="1"/>
                <c:pt idx="0">
                  <c:v>Travel Expense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PivotTable!$A$5:$A$11</c:f>
              <c:strCache>
                <c:ptCount val="6"/>
                <c:pt idx="0">
                  <c:v>Finance</c:v>
                </c:pt>
                <c:pt idx="1">
                  <c:v>HR</c:v>
                </c:pt>
                <c:pt idx="2">
                  <c:v>IT</c:v>
                </c:pt>
                <c:pt idx="3">
                  <c:v>Marketing</c:v>
                </c:pt>
                <c:pt idx="4">
                  <c:v>Operations</c:v>
                </c:pt>
                <c:pt idx="5">
                  <c:v>Sales</c:v>
                </c:pt>
              </c:strCache>
            </c:strRef>
          </c:cat>
          <c:val>
            <c:numRef>
              <c:f>PivotTable!$F$5:$F$11</c:f>
              <c:numCache>
                <c:formatCode>"$"#,##0.00</c:formatCode>
                <c:ptCount val="6"/>
                <c:pt idx="0">
                  <c:v>37569.696699999986</c:v>
                </c:pt>
                <c:pt idx="1">
                  <c:v>29640.823099999998</c:v>
                </c:pt>
                <c:pt idx="2">
                  <c:v>45234.708400000003</c:v>
                </c:pt>
                <c:pt idx="3">
                  <c:v>25427.317099999993</c:v>
                </c:pt>
                <c:pt idx="4">
                  <c:v>41708.140599999992</c:v>
                </c:pt>
                <c:pt idx="5">
                  <c:v>30817.424399999996</c:v>
                </c:pt>
              </c:numCache>
            </c:numRef>
          </c:val>
          <c:extLst>
            <c:ext xmlns:c16="http://schemas.microsoft.com/office/drawing/2014/chart" uri="{C3380CC4-5D6E-409C-BE32-E72D297353CC}">
              <c16:uniqueId val="{0000001E-C88A-4D26-AA7E-C3690967C0E4}"/>
            </c:ext>
          </c:extLst>
        </c:ser>
        <c:dLbls>
          <c:dLblPos val="outEnd"/>
          <c:showLegendKey val="0"/>
          <c:showVal val="1"/>
          <c:showCatName val="0"/>
          <c:showSerName val="0"/>
          <c:showPercent val="0"/>
          <c:showBubbleSize val="0"/>
        </c:dLbls>
        <c:gapWidth val="182"/>
        <c:axId val="382047592"/>
        <c:axId val="462221264"/>
      </c:barChart>
      <c:catAx>
        <c:axId val="3820475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462221264"/>
        <c:crosses val="autoZero"/>
        <c:auto val="1"/>
        <c:lblAlgn val="ctr"/>
        <c:lblOffset val="100"/>
        <c:noMultiLvlLbl val="0"/>
      </c:catAx>
      <c:valAx>
        <c:axId val="462221264"/>
        <c:scaling>
          <c:orientation val="minMax"/>
        </c:scaling>
        <c:delete val="1"/>
        <c:axPos val="b"/>
        <c:numFmt formatCode="&quot;$&quot;#,##0.00" sourceLinked="1"/>
        <c:majorTickMark val="out"/>
        <c:minorTickMark val="none"/>
        <c:tickLblPos val="nextTo"/>
        <c:crossAx val="382047592"/>
        <c:crosses val="autoZero"/>
        <c:crossBetween val="between"/>
      </c:valAx>
      <c:spPr>
        <a:noFill/>
        <a:ln>
          <a:noFill/>
        </a:ln>
        <a:effectLst>
          <a:softEdge rad="0"/>
        </a:effectLst>
      </c:spPr>
    </c:plotArea>
    <c:legend>
      <c:legendPos val="r"/>
      <c:layout>
        <c:manualLayout>
          <c:xMode val="edge"/>
          <c:yMode val="edge"/>
          <c:x val="0.78271057666463006"/>
          <c:y val="0.14357429808727495"/>
          <c:w val="0.21728939959362406"/>
          <c:h val="0.48398709158939729"/>
        </c:manualLayout>
      </c:layout>
      <c:overlay val="0"/>
      <c:spPr>
        <a:noFill/>
        <a:ln>
          <a:noFill/>
        </a:ln>
        <a:effectLst/>
      </c:spPr>
      <c:txPr>
        <a:bodyPr rot="0" spcFirstLastPara="1" vertOverflow="ellipsis" vert="horz" wrap="square" anchor="ctr" anchorCtr="1"/>
        <a:lstStyle/>
        <a:p>
          <a:pPr algn="ctr">
            <a:defRPr lang="en-US" sz="8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[General-Ledger.xlsx]PivotTable!PivotTable2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latin typeface="Comic Sans MS" panose="030F0702030302020204" pitchFamily="66" charset="0"/>
              </a:rPr>
              <a:t>CostCenter</a:t>
            </a:r>
            <a:r>
              <a:rPr lang="en-US" sz="900" b="1" baseline="0">
                <a:latin typeface="Comic Sans MS" panose="030F0702030302020204" pitchFamily="66" charset="0"/>
              </a:rPr>
              <a:t> Drill-Down</a:t>
            </a:r>
            <a:endParaRPr lang="en-US" sz="900" b="1">
              <a:latin typeface="Comic Sans MS" panose="030F0702030302020204" pitchFamily="66" charset="0"/>
            </a:endParaRPr>
          </a:p>
        </c:rich>
      </c:tx>
      <c:layout>
        <c:manualLayout>
          <c:xMode val="edge"/>
          <c:yMode val="edge"/>
          <c:x val="0.27622721856176197"/>
          <c:y val="1.11324236271406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251488323256921E-2"/>
          <c:y val="0.1097588007719794"/>
          <c:w val="0.69695454324144701"/>
          <c:h val="0.87648920795268814"/>
        </c:manualLayout>
      </c:layout>
      <c:barChart>
        <c:barDir val="bar"/>
        <c:grouping val="clustered"/>
        <c:varyColors val="0"/>
        <c:ser>
          <c:idx val="0"/>
          <c:order val="0"/>
          <c:tx>
            <c:strRef>
              <c:f>PivotTable!$B$16:$B$17</c:f>
              <c:strCache>
                <c:ptCount val="1"/>
                <c:pt idx="0">
                  <c:v>COGS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PivotTable!$A$18:$A$23</c:f>
              <c:strCache>
                <c:ptCount val="5"/>
                <c:pt idx="0">
                  <c:v>CC100</c:v>
                </c:pt>
                <c:pt idx="1">
                  <c:v>CC200</c:v>
                </c:pt>
                <c:pt idx="2">
                  <c:v>CC300</c:v>
                </c:pt>
                <c:pt idx="3">
                  <c:v>CC400</c:v>
                </c:pt>
                <c:pt idx="4">
                  <c:v>CC500</c:v>
                </c:pt>
              </c:strCache>
            </c:strRef>
          </c:cat>
          <c:val>
            <c:numRef>
              <c:f>PivotTable!$B$18:$B$23</c:f>
              <c:numCache>
                <c:formatCode>"$"#,##0.00</c:formatCode>
                <c:ptCount val="5"/>
                <c:pt idx="0">
                  <c:v>40256.816800000001</c:v>
                </c:pt>
                <c:pt idx="1">
                  <c:v>45827.535300000003</c:v>
                </c:pt>
                <c:pt idx="2">
                  <c:v>34555.706900000005</c:v>
                </c:pt>
                <c:pt idx="3">
                  <c:v>29968.827999999998</c:v>
                </c:pt>
                <c:pt idx="4">
                  <c:v>31465.108799999995</c:v>
                </c:pt>
              </c:numCache>
            </c:numRef>
          </c:val>
          <c:extLst>
            <c:ext xmlns:c16="http://schemas.microsoft.com/office/drawing/2014/chart" uri="{C3380CC4-5D6E-409C-BE32-E72D297353CC}">
              <c16:uniqueId val="{00000000-1FBD-435A-966A-CE80AF603234}"/>
            </c:ext>
          </c:extLst>
        </c:ser>
        <c:ser>
          <c:idx val="1"/>
          <c:order val="1"/>
          <c:tx>
            <c:strRef>
              <c:f>PivotTable!$C$16:$C$17</c:f>
              <c:strCache>
                <c:ptCount val="1"/>
                <c:pt idx="0">
                  <c:v>Online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PivotTable!$A$18:$A$23</c:f>
              <c:strCache>
                <c:ptCount val="5"/>
                <c:pt idx="0">
                  <c:v>CC100</c:v>
                </c:pt>
                <c:pt idx="1">
                  <c:v>CC200</c:v>
                </c:pt>
                <c:pt idx="2">
                  <c:v>CC300</c:v>
                </c:pt>
                <c:pt idx="3">
                  <c:v>CC400</c:v>
                </c:pt>
                <c:pt idx="4">
                  <c:v>CC500</c:v>
                </c:pt>
              </c:strCache>
            </c:strRef>
          </c:cat>
          <c:val>
            <c:numRef>
              <c:f>PivotTable!$C$18:$C$23</c:f>
              <c:numCache>
                <c:formatCode>"$"#,##0.00</c:formatCode>
                <c:ptCount val="5"/>
                <c:pt idx="0">
                  <c:v>-118473.2344</c:v>
                </c:pt>
                <c:pt idx="1">
                  <c:v>-61383.592400000009</c:v>
                </c:pt>
                <c:pt idx="2">
                  <c:v>-98674.905000000028</c:v>
                </c:pt>
                <c:pt idx="3">
                  <c:v>-71601.829399999988</c:v>
                </c:pt>
                <c:pt idx="4">
                  <c:v>-102326.44329999998</c:v>
                </c:pt>
              </c:numCache>
            </c:numRef>
          </c:val>
          <c:extLst>
            <c:ext xmlns:c16="http://schemas.microsoft.com/office/drawing/2014/chart" uri="{C3380CC4-5D6E-409C-BE32-E72D297353CC}">
              <c16:uniqueId val="{0000001B-45FD-4CEB-BDB0-4D08EBF45827}"/>
            </c:ext>
          </c:extLst>
        </c:ser>
        <c:ser>
          <c:idx val="2"/>
          <c:order val="2"/>
          <c:tx>
            <c:strRef>
              <c:f>PivotTable!$D$16:$D$17</c:f>
              <c:strCache>
                <c:ptCount val="1"/>
                <c:pt idx="0">
                  <c:v>Payroll Expense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PivotTable!$A$18:$A$23</c:f>
              <c:strCache>
                <c:ptCount val="5"/>
                <c:pt idx="0">
                  <c:v>CC100</c:v>
                </c:pt>
                <c:pt idx="1">
                  <c:v>CC200</c:v>
                </c:pt>
                <c:pt idx="2">
                  <c:v>CC300</c:v>
                </c:pt>
                <c:pt idx="3">
                  <c:v>CC400</c:v>
                </c:pt>
                <c:pt idx="4">
                  <c:v>CC500</c:v>
                </c:pt>
              </c:strCache>
            </c:strRef>
          </c:cat>
          <c:val>
            <c:numRef>
              <c:f>PivotTable!$D$18:$D$23</c:f>
              <c:numCache>
                <c:formatCode>"$"#,##0.00</c:formatCode>
                <c:ptCount val="5"/>
                <c:pt idx="0">
                  <c:v>39628.433000000005</c:v>
                </c:pt>
                <c:pt idx="1">
                  <c:v>30545.047799999997</c:v>
                </c:pt>
                <c:pt idx="2">
                  <c:v>39698.959400000014</c:v>
                </c:pt>
                <c:pt idx="3">
                  <c:v>38285.7094</c:v>
                </c:pt>
                <c:pt idx="4">
                  <c:v>33868.402399999999</c:v>
                </c:pt>
              </c:numCache>
            </c:numRef>
          </c:val>
          <c:extLst>
            <c:ext xmlns:c16="http://schemas.microsoft.com/office/drawing/2014/chart" uri="{C3380CC4-5D6E-409C-BE32-E72D297353CC}">
              <c16:uniqueId val="{0000001C-45FD-4CEB-BDB0-4D08EBF45827}"/>
            </c:ext>
          </c:extLst>
        </c:ser>
        <c:ser>
          <c:idx val="3"/>
          <c:order val="3"/>
          <c:tx>
            <c:strRef>
              <c:f>PivotTable!$E$16:$E$17</c:f>
              <c:strCache>
                <c:ptCount val="1"/>
                <c:pt idx="0">
                  <c:v>Sales Revenue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PivotTable!$A$18:$A$23</c:f>
              <c:strCache>
                <c:ptCount val="5"/>
                <c:pt idx="0">
                  <c:v>CC100</c:v>
                </c:pt>
                <c:pt idx="1">
                  <c:v>CC200</c:v>
                </c:pt>
                <c:pt idx="2">
                  <c:v>CC300</c:v>
                </c:pt>
                <c:pt idx="3">
                  <c:v>CC400</c:v>
                </c:pt>
                <c:pt idx="4">
                  <c:v>CC500</c:v>
                </c:pt>
              </c:strCache>
            </c:strRef>
          </c:cat>
          <c:val>
            <c:numRef>
              <c:f>PivotTable!$E$18:$E$23</c:f>
              <c:numCache>
                <c:formatCode>"$"#,##0.00</c:formatCode>
                <c:ptCount val="5"/>
                <c:pt idx="0">
                  <c:v>-102081.45420000001</c:v>
                </c:pt>
                <c:pt idx="1">
                  <c:v>-114329.05660000001</c:v>
                </c:pt>
                <c:pt idx="2">
                  <c:v>-50626.231999999996</c:v>
                </c:pt>
                <c:pt idx="3">
                  <c:v>-117942.37540000003</c:v>
                </c:pt>
                <c:pt idx="4">
                  <c:v>-81727.978299999988</c:v>
                </c:pt>
              </c:numCache>
            </c:numRef>
          </c:val>
          <c:extLst>
            <c:ext xmlns:c16="http://schemas.microsoft.com/office/drawing/2014/chart" uri="{C3380CC4-5D6E-409C-BE32-E72D297353CC}">
              <c16:uniqueId val="{0000001D-45FD-4CEB-BDB0-4D08EBF45827}"/>
            </c:ext>
          </c:extLst>
        </c:ser>
        <c:ser>
          <c:idx val="4"/>
          <c:order val="4"/>
          <c:tx>
            <c:strRef>
              <c:f>PivotTable!$F$16:$F$17</c:f>
              <c:strCache>
                <c:ptCount val="1"/>
                <c:pt idx="0">
                  <c:v>Travel Expense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PivotTable!$A$18:$A$23</c:f>
              <c:strCache>
                <c:ptCount val="5"/>
                <c:pt idx="0">
                  <c:v>CC100</c:v>
                </c:pt>
                <c:pt idx="1">
                  <c:v>CC200</c:v>
                </c:pt>
                <c:pt idx="2">
                  <c:v>CC300</c:v>
                </c:pt>
                <c:pt idx="3">
                  <c:v>CC400</c:v>
                </c:pt>
                <c:pt idx="4">
                  <c:v>CC500</c:v>
                </c:pt>
              </c:strCache>
            </c:strRef>
          </c:cat>
          <c:val>
            <c:numRef>
              <c:f>PivotTable!$F$18:$F$23</c:f>
              <c:numCache>
                <c:formatCode>"$"#,##0.00</c:formatCode>
                <c:ptCount val="5"/>
                <c:pt idx="0">
                  <c:v>53385.898199999989</c:v>
                </c:pt>
                <c:pt idx="1">
                  <c:v>44924.230200000005</c:v>
                </c:pt>
                <c:pt idx="2">
                  <c:v>28465.104299999988</c:v>
                </c:pt>
                <c:pt idx="3">
                  <c:v>52258.356500000002</c:v>
                </c:pt>
                <c:pt idx="4">
                  <c:v>31364.521100000002</c:v>
                </c:pt>
              </c:numCache>
            </c:numRef>
          </c:val>
          <c:extLst>
            <c:ext xmlns:c16="http://schemas.microsoft.com/office/drawing/2014/chart" uri="{C3380CC4-5D6E-409C-BE32-E72D297353CC}">
              <c16:uniqueId val="{0000001E-45FD-4CEB-BDB0-4D08EBF45827}"/>
            </c:ext>
          </c:extLst>
        </c:ser>
        <c:dLbls>
          <c:dLblPos val="outEnd"/>
          <c:showLegendKey val="0"/>
          <c:showVal val="1"/>
          <c:showCatName val="0"/>
          <c:showSerName val="0"/>
          <c:showPercent val="0"/>
          <c:showBubbleSize val="0"/>
        </c:dLbls>
        <c:gapWidth val="182"/>
        <c:axId val="560325600"/>
        <c:axId val="560328120"/>
      </c:barChart>
      <c:catAx>
        <c:axId val="560325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560328120"/>
        <c:crosses val="autoZero"/>
        <c:auto val="1"/>
        <c:lblAlgn val="ctr"/>
        <c:lblOffset val="100"/>
        <c:noMultiLvlLbl val="0"/>
      </c:catAx>
      <c:valAx>
        <c:axId val="560328120"/>
        <c:scaling>
          <c:orientation val="minMax"/>
        </c:scaling>
        <c:delete val="1"/>
        <c:axPos val="b"/>
        <c:numFmt formatCode="&quot;$&quot;#,##0.00" sourceLinked="1"/>
        <c:majorTickMark val="none"/>
        <c:minorTickMark val="none"/>
        <c:tickLblPos val="nextTo"/>
        <c:crossAx val="560325600"/>
        <c:crosses val="autoZero"/>
        <c:crossBetween val="between"/>
      </c:valAx>
      <c:spPr>
        <a:noFill/>
        <a:ln>
          <a:noFill/>
        </a:ln>
        <a:effectLst/>
      </c:spPr>
    </c:plotArea>
    <c:legend>
      <c:legendPos val="r"/>
      <c:layout>
        <c:manualLayout>
          <c:xMode val="edge"/>
          <c:yMode val="edge"/>
          <c:x val="0.80830941497211461"/>
          <c:y val="0.10328475458916922"/>
          <c:w val="0.19169063125687194"/>
          <c:h val="0.5327923763586729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[General-Ledger.xlsx]PivotTable!PivotTable3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latin typeface="Comic Sans MS" panose="030F0702030302020204" pitchFamily="66" charset="0"/>
              </a:rPr>
              <a:t>Revenue/Expense</a:t>
            </a:r>
            <a:r>
              <a:rPr lang="en-US" sz="900" b="1" baseline="0">
                <a:latin typeface="Comic Sans MS" panose="030F0702030302020204" pitchFamily="66" charset="0"/>
              </a:rPr>
              <a:t> Trend</a:t>
            </a:r>
            <a:endParaRPr lang="en-US" sz="900" b="1">
              <a:latin typeface="Comic Sans MS" panose="030F0702030302020204" pitchFamily="66" charset="0"/>
            </a:endParaRPr>
          </a:p>
        </c:rich>
      </c:tx>
      <c:layout>
        <c:manualLayout>
          <c:xMode val="edge"/>
          <c:yMode val="edge"/>
          <c:x val="0.35405979841891599"/>
          <c:y val="8.238553514144066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16355590441043"/>
          <c:y val="0.11363444152814231"/>
          <c:w val="0.64194388468334296"/>
          <c:h val="0.86093722659667538"/>
        </c:manualLayout>
      </c:layout>
      <c:lineChart>
        <c:grouping val="standard"/>
        <c:varyColors val="0"/>
        <c:ser>
          <c:idx val="0"/>
          <c:order val="0"/>
          <c:tx>
            <c:strRef>
              <c:f>PivotTable!$B$29:$B$30</c:f>
              <c:strCache>
                <c:ptCount val="1"/>
                <c:pt idx="0">
                  <c:v>COGS</c:v>
                </c:pt>
              </c:strCache>
            </c:strRef>
          </c:tx>
          <c:spPr>
            <a:ln w="28575" cap="rnd">
              <a:solidFill>
                <a:schemeClr val="accent1"/>
              </a:solidFill>
              <a:round/>
            </a:ln>
            <a:effectLst/>
          </c:spPr>
          <c:marker>
            <c:symbol val="none"/>
          </c:marker>
          <c:cat>
            <c:strRef>
              <c:f>PivotTable!$A$31:$A$43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PivotTable!$B$31:$B$43</c:f>
              <c:numCache>
                <c:formatCode>"$"#,##0.00</c:formatCode>
                <c:ptCount val="12"/>
                <c:pt idx="0">
                  <c:v>18621.544999999998</c:v>
                </c:pt>
                <c:pt idx="1">
                  <c:v>13560.648900000002</c:v>
                </c:pt>
                <c:pt idx="2">
                  <c:v>10520.609899999999</c:v>
                </c:pt>
                <c:pt idx="3">
                  <c:v>15248.726600000002</c:v>
                </c:pt>
                <c:pt idx="4">
                  <c:v>14500.830300000001</c:v>
                </c:pt>
                <c:pt idx="5">
                  <c:v>9098.2314000000006</c:v>
                </c:pt>
                <c:pt idx="6">
                  <c:v>14031.634500000002</c:v>
                </c:pt>
                <c:pt idx="7">
                  <c:v>16805.1855</c:v>
                </c:pt>
                <c:pt idx="8">
                  <c:v>15716.488599999999</c:v>
                </c:pt>
                <c:pt idx="9">
                  <c:v>26406.5272</c:v>
                </c:pt>
                <c:pt idx="10">
                  <c:v>17100.800099999997</c:v>
                </c:pt>
                <c:pt idx="11">
                  <c:v>10462.767800000001</c:v>
                </c:pt>
              </c:numCache>
            </c:numRef>
          </c:val>
          <c:smooth val="0"/>
          <c:extLst>
            <c:ext xmlns:c16="http://schemas.microsoft.com/office/drawing/2014/chart" uri="{C3380CC4-5D6E-409C-BE32-E72D297353CC}">
              <c16:uniqueId val="{00000000-3395-484D-9D23-92575EAE7135}"/>
            </c:ext>
          </c:extLst>
        </c:ser>
        <c:ser>
          <c:idx val="1"/>
          <c:order val="1"/>
          <c:tx>
            <c:strRef>
              <c:f>PivotTable!$C$29:$C$30</c:f>
              <c:strCache>
                <c:ptCount val="1"/>
                <c:pt idx="0">
                  <c:v>Online Sales</c:v>
                </c:pt>
              </c:strCache>
            </c:strRef>
          </c:tx>
          <c:spPr>
            <a:ln w="28575" cap="rnd">
              <a:solidFill>
                <a:schemeClr val="accent2"/>
              </a:solidFill>
              <a:round/>
            </a:ln>
            <a:effectLst/>
          </c:spPr>
          <c:marker>
            <c:symbol val="none"/>
          </c:marker>
          <c:cat>
            <c:strRef>
              <c:f>PivotTable!$A$31:$A$43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PivotTable!$C$31:$C$43</c:f>
              <c:numCache>
                <c:formatCode>"$"#,##0.00</c:formatCode>
                <c:ptCount val="12"/>
                <c:pt idx="0">
                  <c:v>-25759.589000000004</c:v>
                </c:pt>
                <c:pt idx="1">
                  <c:v>-12620.868199999999</c:v>
                </c:pt>
                <c:pt idx="2">
                  <c:v>-64327.131199999996</c:v>
                </c:pt>
                <c:pt idx="3">
                  <c:v>-46629.745400000007</c:v>
                </c:pt>
                <c:pt idx="4">
                  <c:v>-52643.614300000001</c:v>
                </c:pt>
                <c:pt idx="5">
                  <c:v>-37879.708700000003</c:v>
                </c:pt>
                <c:pt idx="6">
                  <c:v>-50837.070200000009</c:v>
                </c:pt>
                <c:pt idx="7">
                  <c:v>-33351.368400000007</c:v>
                </c:pt>
                <c:pt idx="8">
                  <c:v>-19009.358899999999</c:v>
                </c:pt>
                <c:pt idx="9">
                  <c:v>-40106.984099999994</c:v>
                </c:pt>
                <c:pt idx="10">
                  <c:v>-26747.002700000001</c:v>
                </c:pt>
                <c:pt idx="11">
                  <c:v>-42547.563399999999</c:v>
                </c:pt>
              </c:numCache>
            </c:numRef>
          </c:val>
          <c:smooth val="0"/>
          <c:extLst>
            <c:ext xmlns:c16="http://schemas.microsoft.com/office/drawing/2014/chart" uri="{C3380CC4-5D6E-409C-BE32-E72D297353CC}">
              <c16:uniqueId val="{0000001C-A58A-4723-A91B-293369E99FA2}"/>
            </c:ext>
          </c:extLst>
        </c:ser>
        <c:ser>
          <c:idx val="2"/>
          <c:order val="2"/>
          <c:tx>
            <c:strRef>
              <c:f>PivotTable!$D$29:$D$30</c:f>
              <c:strCache>
                <c:ptCount val="1"/>
                <c:pt idx="0">
                  <c:v>Payroll Expense</c:v>
                </c:pt>
              </c:strCache>
            </c:strRef>
          </c:tx>
          <c:spPr>
            <a:ln w="28575" cap="rnd">
              <a:solidFill>
                <a:schemeClr val="accent3"/>
              </a:solidFill>
              <a:round/>
            </a:ln>
            <a:effectLst/>
          </c:spPr>
          <c:marker>
            <c:symbol val="none"/>
          </c:marker>
          <c:cat>
            <c:strRef>
              <c:f>PivotTable!$A$31:$A$43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PivotTable!$D$31:$D$43</c:f>
              <c:numCache>
                <c:formatCode>"$"#,##0.00</c:formatCode>
                <c:ptCount val="12"/>
                <c:pt idx="0">
                  <c:v>9232.625399999999</c:v>
                </c:pt>
                <c:pt idx="1">
                  <c:v>15506.848700000002</c:v>
                </c:pt>
                <c:pt idx="2">
                  <c:v>19586.986099999998</c:v>
                </c:pt>
                <c:pt idx="3">
                  <c:v>14660.225100000001</c:v>
                </c:pt>
                <c:pt idx="4">
                  <c:v>24652.798200000001</c:v>
                </c:pt>
                <c:pt idx="5">
                  <c:v>19660.982599999999</c:v>
                </c:pt>
                <c:pt idx="6">
                  <c:v>11153.8172</c:v>
                </c:pt>
                <c:pt idx="7">
                  <c:v>17434.920000000002</c:v>
                </c:pt>
                <c:pt idx="8">
                  <c:v>21377.0916</c:v>
                </c:pt>
                <c:pt idx="9">
                  <c:v>4743.5357999999997</c:v>
                </c:pt>
                <c:pt idx="10">
                  <c:v>11260.751400000001</c:v>
                </c:pt>
                <c:pt idx="11">
                  <c:v>12755.969900000002</c:v>
                </c:pt>
              </c:numCache>
            </c:numRef>
          </c:val>
          <c:smooth val="0"/>
          <c:extLst>
            <c:ext xmlns:c16="http://schemas.microsoft.com/office/drawing/2014/chart" uri="{C3380CC4-5D6E-409C-BE32-E72D297353CC}">
              <c16:uniqueId val="{0000001D-A58A-4723-A91B-293369E99FA2}"/>
            </c:ext>
          </c:extLst>
        </c:ser>
        <c:ser>
          <c:idx val="3"/>
          <c:order val="3"/>
          <c:tx>
            <c:strRef>
              <c:f>PivotTable!$E$29:$E$30</c:f>
              <c:strCache>
                <c:ptCount val="1"/>
                <c:pt idx="0">
                  <c:v>Sales Revenue</c:v>
                </c:pt>
              </c:strCache>
            </c:strRef>
          </c:tx>
          <c:spPr>
            <a:ln w="28575" cap="rnd">
              <a:solidFill>
                <a:schemeClr val="accent4"/>
              </a:solidFill>
              <a:round/>
            </a:ln>
            <a:effectLst/>
          </c:spPr>
          <c:marker>
            <c:symbol val="none"/>
          </c:marker>
          <c:cat>
            <c:strRef>
              <c:f>PivotTable!$A$31:$A$43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PivotTable!$E$31:$E$43</c:f>
              <c:numCache>
                <c:formatCode>"$"#,##0.00</c:formatCode>
                <c:ptCount val="12"/>
                <c:pt idx="0">
                  <c:v>-45397.436300000001</c:v>
                </c:pt>
                <c:pt idx="1">
                  <c:v>-61846.509599999998</c:v>
                </c:pt>
                <c:pt idx="2">
                  <c:v>-35773.608899999999</c:v>
                </c:pt>
                <c:pt idx="3">
                  <c:v>-26918.518000000004</c:v>
                </c:pt>
                <c:pt idx="4">
                  <c:v>-44950.562400000003</c:v>
                </c:pt>
                <c:pt idx="5">
                  <c:v>-40081.243900000009</c:v>
                </c:pt>
                <c:pt idx="6">
                  <c:v>-23817.745699999999</c:v>
                </c:pt>
                <c:pt idx="7">
                  <c:v>-16782.541699999998</c:v>
                </c:pt>
                <c:pt idx="8">
                  <c:v>-36142.763500000001</c:v>
                </c:pt>
                <c:pt idx="9">
                  <c:v>-37834.502900000007</c:v>
                </c:pt>
                <c:pt idx="10">
                  <c:v>-56331.808499999999</c:v>
                </c:pt>
                <c:pt idx="11">
                  <c:v>-40829.855099999993</c:v>
                </c:pt>
              </c:numCache>
            </c:numRef>
          </c:val>
          <c:smooth val="0"/>
          <c:extLst>
            <c:ext xmlns:c16="http://schemas.microsoft.com/office/drawing/2014/chart" uri="{C3380CC4-5D6E-409C-BE32-E72D297353CC}">
              <c16:uniqueId val="{0000001E-A58A-4723-A91B-293369E99FA2}"/>
            </c:ext>
          </c:extLst>
        </c:ser>
        <c:ser>
          <c:idx val="4"/>
          <c:order val="4"/>
          <c:tx>
            <c:strRef>
              <c:f>PivotTable!$F$29:$F$30</c:f>
              <c:strCache>
                <c:ptCount val="1"/>
                <c:pt idx="0">
                  <c:v>Travel Expense</c:v>
                </c:pt>
              </c:strCache>
            </c:strRef>
          </c:tx>
          <c:spPr>
            <a:ln w="28575" cap="rnd">
              <a:solidFill>
                <a:schemeClr val="accent5"/>
              </a:solidFill>
              <a:round/>
            </a:ln>
            <a:effectLst/>
          </c:spPr>
          <c:marker>
            <c:symbol val="none"/>
          </c:marker>
          <c:cat>
            <c:strRef>
              <c:f>PivotTable!$A$31:$A$43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PivotTable!$F$31:$F$43</c:f>
              <c:numCache>
                <c:formatCode>"$"#,##0.00</c:formatCode>
                <c:ptCount val="12"/>
                <c:pt idx="0">
                  <c:v>8391.669100000001</c:v>
                </c:pt>
                <c:pt idx="1">
                  <c:v>20181.1394</c:v>
                </c:pt>
                <c:pt idx="2">
                  <c:v>18615.704900000001</c:v>
                </c:pt>
                <c:pt idx="3">
                  <c:v>20143.619900000002</c:v>
                </c:pt>
                <c:pt idx="4">
                  <c:v>12115.481000000003</c:v>
                </c:pt>
                <c:pt idx="5">
                  <c:v>11946.034600000003</c:v>
                </c:pt>
                <c:pt idx="6">
                  <c:v>22991.813300000002</c:v>
                </c:pt>
                <c:pt idx="7">
                  <c:v>12030.261400000001</c:v>
                </c:pt>
                <c:pt idx="8">
                  <c:v>26672.075699999994</c:v>
                </c:pt>
                <c:pt idx="9">
                  <c:v>24297.723100000003</c:v>
                </c:pt>
                <c:pt idx="10">
                  <c:v>16337.445300000003</c:v>
                </c:pt>
                <c:pt idx="11">
                  <c:v>16675.142600000003</c:v>
                </c:pt>
              </c:numCache>
            </c:numRef>
          </c:val>
          <c:smooth val="0"/>
          <c:extLst>
            <c:ext xmlns:c16="http://schemas.microsoft.com/office/drawing/2014/chart" uri="{C3380CC4-5D6E-409C-BE32-E72D297353CC}">
              <c16:uniqueId val="{0000001F-A58A-4723-A91B-293369E99FA2}"/>
            </c:ext>
          </c:extLst>
        </c:ser>
        <c:dLbls>
          <c:showLegendKey val="0"/>
          <c:showVal val="0"/>
          <c:showCatName val="0"/>
          <c:showSerName val="0"/>
          <c:showPercent val="0"/>
          <c:showBubbleSize val="0"/>
        </c:dLbls>
        <c:smooth val="0"/>
        <c:axId val="560325240"/>
        <c:axId val="560326320"/>
      </c:lineChart>
      <c:catAx>
        <c:axId val="560325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560326320"/>
        <c:crosses val="autoZero"/>
        <c:auto val="1"/>
        <c:lblAlgn val="ctr"/>
        <c:lblOffset val="100"/>
        <c:noMultiLvlLbl val="0"/>
      </c:catAx>
      <c:valAx>
        <c:axId val="560326320"/>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560325240"/>
        <c:crosses val="autoZero"/>
        <c:crossBetween val="between"/>
      </c:valAx>
      <c:spPr>
        <a:noFill/>
        <a:ln>
          <a:noFill/>
        </a:ln>
        <a:effectLst/>
      </c:spPr>
    </c:plotArea>
    <c:legend>
      <c:legendPos val="r"/>
      <c:layout>
        <c:manualLayout>
          <c:xMode val="edge"/>
          <c:yMode val="edge"/>
          <c:x val="0.82874517913613144"/>
          <c:y val="4.9303176847274539E-2"/>
          <c:w val="0.17125479399895291"/>
          <c:h val="0.55616115754535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[General-Ledger.xlsx]PivotTable!PivotTable4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latin typeface="Comic Sans MS" panose="030F0702030302020204" pitchFamily="66" charset="0"/>
              </a:rPr>
              <a:t>Count</a:t>
            </a:r>
            <a:r>
              <a:rPr lang="en-US" sz="900" b="1" baseline="0">
                <a:latin typeface="Comic Sans MS" panose="030F0702030302020204" pitchFamily="66" charset="0"/>
              </a:rPr>
              <a:t> of Posting</a:t>
            </a:r>
            <a:endParaRPr lang="en-US" sz="900" b="1">
              <a:latin typeface="Comic Sans MS" panose="030F0702030302020204" pitchFamily="66" charset="0"/>
            </a:endParaRPr>
          </a:p>
        </c:rich>
      </c:tx>
      <c:layout>
        <c:manualLayout>
          <c:xMode val="edge"/>
          <c:yMode val="edge"/>
          <c:x val="0.35320673646250528"/>
          <c:y val="1.74469178759242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953215660859287"/>
          <c:y val="0.13274760752538173"/>
          <c:w val="0.67786176661202391"/>
          <c:h val="0.83146179508727547"/>
        </c:manualLayout>
      </c:layout>
      <c:barChart>
        <c:barDir val="bar"/>
        <c:grouping val="clustered"/>
        <c:varyColors val="0"/>
        <c:ser>
          <c:idx val="0"/>
          <c:order val="0"/>
          <c:tx>
            <c:strRef>
              <c:f>PivotTable!$B$49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PivotTable!$A$50:$A$55</c:f>
              <c:strCache>
                <c:ptCount val="5"/>
                <c:pt idx="0">
                  <c:v>Sales Revenue</c:v>
                </c:pt>
                <c:pt idx="1">
                  <c:v>Travel Expense</c:v>
                </c:pt>
                <c:pt idx="2">
                  <c:v>Payroll Expense</c:v>
                </c:pt>
                <c:pt idx="3">
                  <c:v>COGS</c:v>
                </c:pt>
                <c:pt idx="4">
                  <c:v>Online Sales</c:v>
                </c:pt>
              </c:strCache>
            </c:strRef>
          </c:cat>
          <c:val>
            <c:numRef>
              <c:f>PivotTable!$B$50:$B$55</c:f>
              <c:numCache>
                <c:formatCode>General</c:formatCode>
                <c:ptCount val="5"/>
                <c:pt idx="0">
                  <c:v>172</c:v>
                </c:pt>
                <c:pt idx="1">
                  <c:v>171</c:v>
                </c:pt>
                <c:pt idx="2">
                  <c:v>170</c:v>
                </c:pt>
                <c:pt idx="3">
                  <c:v>166</c:v>
                </c:pt>
                <c:pt idx="4">
                  <c:v>160</c:v>
                </c:pt>
              </c:numCache>
            </c:numRef>
          </c:val>
          <c:extLst>
            <c:ext xmlns:c16="http://schemas.microsoft.com/office/drawing/2014/chart" uri="{C3380CC4-5D6E-409C-BE32-E72D297353CC}">
              <c16:uniqueId val="{00000000-B22A-463F-8C50-EFFE0D86C513}"/>
            </c:ext>
          </c:extLst>
        </c:ser>
        <c:dLbls>
          <c:dLblPos val="outEnd"/>
          <c:showLegendKey val="0"/>
          <c:showVal val="1"/>
          <c:showCatName val="0"/>
          <c:showSerName val="0"/>
          <c:showPercent val="0"/>
          <c:showBubbleSize val="0"/>
        </c:dLbls>
        <c:gapWidth val="182"/>
        <c:axId val="610068528"/>
        <c:axId val="610061688"/>
      </c:barChart>
      <c:catAx>
        <c:axId val="610068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610061688"/>
        <c:crosses val="autoZero"/>
        <c:auto val="1"/>
        <c:lblAlgn val="ctr"/>
        <c:lblOffset val="100"/>
        <c:noMultiLvlLbl val="0"/>
      </c:catAx>
      <c:valAx>
        <c:axId val="610061688"/>
        <c:scaling>
          <c:orientation val="minMax"/>
        </c:scaling>
        <c:delete val="1"/>
        <c:axPos val="b"/>
        <c:numFmt formatCode="General" sourceLinked="1"/>
        <c:majorTickMark val="none"/>
        <c:minorTickMark val="none"/>
        <c:tickLblPos val="nextTo"/>
        <c:crossAx val="61006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[General-Ledger.xlsx]PivotTable!PivotTable5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latin typeface="Comic Sans MS" panose="030F0702030302020204" pitchFamily="66" charset="0"/>
              </a:rPr>
              <a:t>Trial</a:t>
            </a:r>
            <a:r>
              <a:rPr lang="en-US" sz="900" b="1" baseline="0">
                <a:latin typeface="Comic Sans MS" panose="030F0702030302020204" pitchFamily="66" charset="0"/>
              </a:rPr>
              <a:t> Balance Profit/Loss</a:t>
            </a:r>
            <a:endParaRPr lang="en-US" sz="900" b="1">
              <a:latin typeface="Comic Sans MS" panose="030F0702030302020204" pitchFamily="66" charset="0"/>
            </a:endParaRPr>
          </a:p>
        </c:rich>
      </c:tx>
      <c:layout>
        <c:manualLayout>
          <c:xMode val="edge"/>
          <c:yMode val="edge"/>
          <c:x val="0.30253793401510148"/>
          <c:y val="3.08326856945481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863341451227382E-3"/>
          <c:y val="0.19855843225698308"/>
          <c:w val="0.78021879374217662"/>
          <c:h val="0.77060888204846878"/>
        </c:manualLayout>
      </c:layout>
      <c:barChart>
        <c:barDir val="col"/>
        <c:grouping val="clustered"/>
        <c:varyColors val="0"/>
        <c:ser>
          <c:idx val="0"/>
          <c:order val="0"/>
          <c:tx>
            <c:strRef>
              <c:f>PivotTable!$L$3:$L$4</c:f>
              <c:strCache>
                <c:ptCount val="1"/>
                <c:pt idx="0">
                  <c:v>COGS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PivotTable!$K$5:$K$10</c:f>
              <c:strCache>
                <c:ptCount val="5"/>
                <c:pt idx="0">
                  <c:v>COGS</c:v>
                </c:pt>
                <c:pt idx="1">
                  <c:v>Online Sales</c:v>
                </c:pt>
                <c:pt idx="2">
                  <c:v>Payroll Expense</c:v>
                </c:pt>
                <c:pt idx="3">
                  <c:v>Sales Revenue</c:v>
                </c:pt>
                <c:pt idx="4">
                  <c:v>Travel Expense</c:v>
                </c:pt>
              </c:strCache>
            </c:strRef>
          </c:cat>
          <c:val>
            <c:numRef>
              <c:f>PivotTable!$L$5:$L$10</c:f>
              <c:numCache>
                <c:formatCode>"$"#,##0.00</c:formatCode>
                <c:ptCount val="5"/>
                <c:pt idx="0">
                  <c:v>182073.9958</c:v>
                </c:pt>
              </c:numCache>
            </c:numRef>
          </c:val>
          <c:extLst>
            <c:ext xmlns:c16="http://schemas.microsoft.com/office/drawing/2014/chart" uri="{C3380CC4-5D6E-409C-BE32-E72D297353CC}">
              <c16:uniqueId val="{00000000-5DDF-4694-8769-7A91D3521FCE}"/>
            </c:ext>
          </c:extLst>
        </c:ser>
        <c:ser>
          <c:idx val="1"/>
          <c:order val="1"/>
          <c:tx>
            <c:strRef>
              <c:f>PivotTable!$M$3:$M$4</c:f>
              <c:strCache>
                <c:ptCount val="1"/>
                <c:pt idx="0">
                  <c:v>Expense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PivotTable!$K$5:$K$10</c:f>
              <c:strCache>
                <c:ptCount val="5"/>
                <c:pt idx="0">
                  <c:v>COGS</c:v>
                </c:pt>
                <c:pt idx="1">
                  <c:v>Online Sales</c:v>
                </c:pt>
                <c:pt idx="2">
                  <c:v>Payroll Expense</c:v>
                </c:pt>
                <c:pt idx="3">
                  <c:v>Sales Revenue</c:v>
                </c:pt>
                <c:pt idx="4">
                  <c:v>Travel Expense</c:v>
                </c:pt>
              </c:strCache>
            </c:strRef>
          </c:cat>
          <c:val>
            <c:numRef>
              <c:f>PivotTable!$M$5:$M$10</c:f>
              <c:numCache>
                <c:formatCode>"$"#,##0.00</c:formatCode>
                <c:ptCount val="5"/>
                <c:pt idx="2">
                  <c:v>182026.55200000008</c:v>
                </c:pt>
                <c:pt idx="4">
                  <c:v>210398.11030000012</c:v>
                </c:pt>
              </c:numCache>
            </c:numRef>
          </c:val>
          <c:extLst>
            <c:ext xmlns:c16="http://schemas.microsoft.com/office/drawing/2014/chart" uri="{C3380CC4-5D6E-409C-BE32-E72D297353CC}">
              <c16:uniqueId val="{0000000D-6185-4040-84A8-F7E1B7586EDA}"/>
            </c:ext>
          </c:extLst>
        </c:ser>
        <c:ser>
          <c:idx val="2"/>
          <c:order val="2"/>
          <c:tx>
            <c:strRef>
              <c:f>PivotTable!$N$3:$N$4</c:f>
              <c:strCache>
                <c:ptCount val="1"/>
                <c:pt idx="0">
                  <c:v>Revenue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PivotTable!$K$5:$K$10</c:f>
              <c:strCache>
                <c:ptCount val="5"/>
                <c:pt idx="0">
                  <c:v>COGS</c:v>
                </c:pt>
                <c:pt idx="1">
                  <c:v>Online Sales</c:v>
                </c:pt>
                <c:pt idx="2">
                  <c:v>Payroll Expense</c:v>
                </c:pt>
                <c:pt idx="3">
                  <c:v>Sales Revenue</c:v>
                </c:pt>
                <c:pt idx="4">
                  <c:v>Travel Expense</c:v>
                </c:pt>
              </c:strCache>
            </c:strRef>
          </c:cat>
          <c:val>
            <c:numRef>
              <c:f>PivotTable!$N$5:$N$10</c:f>
              <c:numCache>
                <c:formatCode>"$"#,##0.00</c:formatCode>
                <c:ptCount val="5"/>
                <c:pt idx="1">
                  <c:v>-452460.00450000027</c:v>
                </c:pt>
                <c:pt idx="3">
                  <c:v>-466707.09649999993</c:v>
                </c:pt>
              </c:numCache>
            </c:numRef>
          </c:val>
          <c:extLst>
            <c:ext xmlns:c16="http://schemas.microsoft.com/office/drawing/2014/chart" uri="{C3380CC4-5D6E-409C-BE32-E72D297353CC}">
              <c16:uniqueId val="{0000000E-6185-4040-84A8-F7E1B7586EDA}"/>
            </c:ext>
          </c:extLst>
        </c:ser>
        <c:dLbls>
          <c:dLblPos val="outEnd"/>
          <c:showLegendKey val="0"/>
          <c:showVal val="1"/>
          <c:showCatName val="0"/>
          <c:showSerName val="0"/>
          <c:showPercent val="0"/>
          <c:showBubbleSize val="0"/>
        </c:dLbls>
        <c:gapWidth val="219"/>
        <c:overlap val="-27"/>
        <c:axId val="560089360"/>
        <c:axId val="560086840"/>
      </c:barChart>
      <c:catAx>
        <c:axId val="560089360"/>
        <c:scaling>
          <c:orientation val="minMax"/>
        </c:scaling>
        <c:delete val="1"/>
        <c:axPos val="b"/>
        <c:numFmt formatCode="General" sourceLinked="1"/>
        <c:majorTickMark val="out"/>
        <c:minorTickMark val="none"/>
        <c:tickLblPos val="nextTo"/>
        <c:crossAx val="560086840"/>
        <c:crosses val="autoZero"/>
        <c:auto val="1"/>
        <c:lblAlgn val="ctr"/>
        <c:lblOffset val="100"/>
        <c:noMultiLvlLbl val="0"/>
      </c:catAx>
      <c:valAx>
        <c:axId val="560086840"/>
        <c:scaling>
          <c:orientation val="minMax"/>
        </c:scaling>
        <c:delete val="1"/>
        <c:axPos val="l"/>
        <c:numFmt formatCode="&quot;$&quot;#,##0.00" sourceLinked="1"/>
        <c:majorTickMark val="out"/>
        <c:minorTickMark val="none"/>
        <c:tickLblPos val="nextTo"/>
        <c:crossAx val="560089360"/>
        <c:crosses val="autoZero"/>
        <c:crossBetween val="between"/>
      </c:valAx>
      <c:spPr>
        <a:noFill/>
        <a:ln>
          <a:noFill/>
        </a:ln>
        <a:effectLst/>
      </c:spPr>
    </c:plotArea>
    <c:legend>
      <c:legendPos val="r"/>
      <c:layout>
        <c:manualLayout>
          <c:xMode val="edge"/>
          <c:yMode val="edge"/>
          <c:x val="0.81224063090691234"/>
          <c:y val="0.36104465405929831"/>
          <c:w val="0.18547627927097485"/>
          <c:h val="0.406995381483394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[General-Ledger.xlsx]PivotTable!PivotTable9</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PivotTable!$H$49</c:f>
              <c:strCache>
                <c:ptCount val="1"/>
                <c:pt idx="0">
                  <c:v>Total</c:v>
                </c:pt>
              </c:strCache>
            </c:strRef>
          </c:tx>
          <c:spPr>
            <a:ln w="28575" cap="rnd">
              <a:solidFill>
                <a:schemeClr val="accent1"/>
              </a:solidFill>
              <a:round/>
            </a:ln>
            <a:effectLst/>
          </c:spPr>
          <c:marker>
            <c:symbol val="none"/>
          </c:marker>
          <c:cat>
            <c:strRef>
              <c:f>PivotTable!$G$50:$G$62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PivotTable!$H$50:$H$62</c:f>
              <c:numCache>
                <c:formatCode>General</c:formatCode>
                <c:ptCount val="12"/>
                <c:pt idx="0">
                  <c:v>64</c:v>
                </c:pt>
                <c:pt idx="1">
                  <c:v>69</c:v>
                </c:pt>
                <c:pt idx="2">
                  <c:v>81</c:v>
                </c:pt>
                <c:pt idx="3">
                  <c:v>65</c:v>
                </c:pt>
                <c:pt idx="4">
                  <c:v>82</c:v>
                </c:pt>
                <c:pt idx="5">
                  <c:v>65</c:v>
                </c:pt>
                <c:pt idx="6">
                  <c:v>67</c:v>
                </c:pt>
                <c:pt idx="7">
                  <c:v>65</c:v>
                </c:pt>
                <c:pt idx="8">
                  <c:v>72</c:v>
                </c:pt>
                <c:pt idx="9">
                  <c:v>73</c:v>
                </c:pt>
                <c:pt idx="10">
                  <c:v>72</c:v>
                </c:pt>
                <c:pt idx="11">
                  <c:v>64</c:v>
                </c:pt>
              </c:numCache>
            </c:numRef>
          </c:val>
          <c:smooth val="0"/>
          <c:extLst>
            <c:ext xmlns:c16="http://schemas.microsoft.com/office/drawing/2014/chart" uri="{C3380CC4-5D6E-409C-BE32-E72D297353CC}">
              <c16:uniqueId val="{00000000-F6C4-4456-BD52-3D22CCE6A64C}"/>
            </c:ext>
          </c:extLst>
        </c:ser>
        <c:dLbls>
          <c:showLegendKey val="0"/>
          <c:showVal val="0"/>
          <c:showCatName val="0"/>
          <c:showSerName val="0"/>
          <c:showPercent val="0"/>
          <c:showBubbleSize val="0"/>
        </c:dLbls>
        <c:smooth val="0"/>
        <c:axId val="605835416"/>
        <c:axId val="605829296"/>
      </c:lineChart>
      <c:catAx>
        <c:axId val="605835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829296"/>
        <c:crosses val="autoZero"/>
        <c:auto val="1"/>
        <c:lblAlgn val="ctr"/>
        <c:lblOffset val="100"/>
        <c:noMultiLvlLbl val="0"/>
      </c:catAx>
      <c:valAx>
        <c:axId val="60582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835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[General-Ledger.xlsx]PivotTable!PivotTable10</c:name>
    <c:fmtId val="1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PivotTable!$K$49</c:f>
              <c:strCache>
                <c:ptCount val="1"/>
                <c:pt idx="0">
                  <c:v>Total</c:v>
                </c:pt>
              </c:strCache>
            </c:strRef>
          </c:tx>
          <c:spPr>
            <a:ln w="28575" cap="rnd">
              <a:solidFill>
                <a:schemeClr val="accent1"/>
              </a:solidFill>
              <a:round/>
            </a:ln>
            <a:effectLst/>
          </c:spPr>
          <c:marker>
            <c:symbol val="none"/>
          </c:marker>
          <c:cat>
            <c:strRef>
              <c:f>PivotTable!$J$50:$J$62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PivotTable!$K$50:$K$62</c:f>
              <c:numCache>
                <c:formatCode>"$"#,##0.00</c:formatCode>
                <c:ptCount val="12"/>
                <c:pt idx="0">
                  <c:v>71157.025300000008</c:v>
                </c:pt>
                <c:pt idx="1">
                  <c:v>74467.377800000002</c:v>
                </c:pt>
                <c:pt idx="2">
                  <c:v>100100.74010000002</c:v>
                </c:pt>
                <c:pt idx="3">
                  <c:v>73548.263399999996</c:v>
                </c:pt>
                <c:pt idx="4">
                  <c:v>97594.176699999996</c:v>
                </c:pt>
                <c:pt idx="5">
                  <c:v>77960.95259999999</c:v>
                </c:pt>
                <c:pt idx="6">
                  <c:v>74654.815900000001</c:v>
                </c:pt>
                <c:pt idx="7">
                  <c:v>50133.910099999994</c:v>
                </c:pt>
                <c:pt idx="8">
                  <c:v>55152.1224</c:v>
                </c:pt>
                <c:pt idx="9">
                  <c:v>77941.487000000023</c:v>
                </c:pt>
                <c:pt idx="10">
                  <c:v>83078.811199999996</c:v>
                </c:pt>
                <c:pt idx="11">
                  <c:v>83377.4185</c:v>
                </c:pt>
              </c:numCache>
            </c:numRef>
          </c:val>
          <c:smooth val="0"/>
          <c:extLst>
            <c:ext xmlns:c16="http://schemas.microsoft.com/office/drawing/2014/chart" uri="{C3380CC4-5D6E-409C-BE32-E72D297353CC}">
              <c16:uniqueId val="{00000000-D944-46EF-B450-F868BF7ED6A2}"/>
            </c:ext>
          </c:extLst>
        </c:ser>
        <c:dLbls>
          <c:showLegendKey val="0"/>
          <c:showVal val="0"/>
          <c:showCatName val="0"/>
          <c:showSerName val="0"/>
          <c:showPercent val="0"/>
          <c:showBubbleSize val="0"/>
        </c:dLbls>
        <c:smooth val="0"/>
        <c:axId val="598048344"/>
        <c:axId val="598052304"/>
      </c:lineChart>
      <c:catAx>
        <c:axId val="598048344"/>
        <c:scaling>
          <c:orientation val="minMax"/>
        </c:scaling>
        <c:delete val="1"/>
        <c:axPos val="b"/>
        <c:numFmt formatCode="General" sourceLinked="1"/>
        <c:majorTickMark val="none"/>
        <c:minorTickMark val="none"/>
        <c:tickLblPos val="nextTo"/>
        <c:crossAx val="598052304"/>
        <c:crosses val="autoZero"/>
        <c:auto val="1"/>
        <c:lblAlgn val="ctr"/>
        <c:lblOffset val="100"/>
        <c:noMultiLvlLbl val="0"/>
      </c:catAx>
      <c:valAx>
        <c:axId val="598052304"/>
        <c:scaling>
          <c:orientation val="minMax"/>
        </c:scaling>
        <c:delete val="1"/>
        <c:axPos val="l"/>
        <c:numFmt formatCode="&quot;$&quot;#,##0.00" sourceLinked="1"/>
        <c:majorTickMark val="none"/>
        <c:minorTickMark val="none"/>
        <c:tickLblPos val="nextTo"/>
        <c:crossAx val="598048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[General-Ledger.xlsx]PivotTable!PivotTable12</c:name>
    <c:fmtId val="1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PivotTable!$N$49</c:f>
              <c:strCache>
                <c:ptCount val="1"/>
                <c:pt idx="0">
                  <c:v>Total</c:v>
                </c:pt>
              </c:strCache>
            </c:strRef>
          </c:tx>
          <c:spPr>
            <a:ln w="28575" cap="rnd">
              <a:solidFill>
                <a:schemeClr val="accent1"/>
              </a:solidFill>
              <a:round/>
            </a:ln>
            <a:effectLst/>
          </c:spPr>
          <c:marker>
            <c:symbol val="none"/>
          </c:marker>
          <c:cat>
            <c:strRef>
              <c:f>PivotTable!$M$50:$M$62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PivotTable!$N$50:$N$62</c:f>
              <c:numCache>
                <c:formatCode>"$"#,##0.00</c:formatCode>
                <c:ptCount val="12"/>
                <c:pt idx="0">
                  <c:v>36245.839500000009</c:v>
                </c:pt>
                <c:pt idx="1">
                  <c:v>49248.636999999995</c:v>
                </c:pt>
                <c:pt idx="2">
                  <c:v>48723.300899999995</c:v>
                </c:pt>
                <c:pt idx="3">
                  <c:v>50052.57160000001</c:v>
                </c:pt>
                <c:pt idx="4">
                  <c:v>51269.109500000006</c:v>
                </c:pt>
                <c:pt idx="5">
                  <c:v>40705.248600000006</c:v>
                </c:pt>
                <c:pt idx="6">
                  <c:v>48177.265000000014</c:v>
                </c:pt>
                <c:pt idx="7">
                  <c:v>46270.366900000001</c:v>
                </c:pt>
                <c:pt idx="8">
                  <c:v>63765.655899999998</c:v>
                </c:pt>
                <c:pt idx="9">
                  <c:v>55447.786099999998</c:v>
                </c:pt>
                <c:pt idx="10">
                  <c:v>44698.996799999994</c:v>
                </c:pt>
                <c:pt idx="11">
                  <c:v>39893.88029999999</c:v>
                </c:pt>
              </c:numCache>
            </c:numRef>
          </c:val>
          <c:smooth val="0"/>
          <c:extLst>
            <c:ext xmlns:c16="http://schemas.microsoft.com/office/drawing/2014/chart" uri="{C3380CC4-5D6E-409C-BE32-E72D297353CC}">
              <c16:uniqueId val="{00000000-ED1A-46F6-9B58-DD7785A77E82}"/>
            </c:ext>
          </c:extLst>
        </c:ser>
        <c:dLbls>
          <c:showLegendKey val="0"/>
          <c:showVal val="0"/>
          <c:showCatName val="0"/>
          <c:showSerName val="0"/>
          <c:showPercent val="0"/>
          <c:showBubbleSize val="0"/>
        </c:dLbls>
        <c:smooth val="0"/>
        <c:axId val="619612288"/>
        <c:axId val="619613368"/>
      </c:lineChart>
      <c:catAx>
        <c:axId val="619612288"/>
        <c:scaling>
          <c:orientation val="minMax"/>
        </c:scaling>
        <c:delete val="1"/>
        <c:axPos val="b"/>
        <c:numFmt formatCode="General" sourceLinked="1"/>
        <c:majorTickMark val="none"/>
        <c:minorTickMark val="none"/>
        <c:tickLblPos val="nextTo"/>
        <c:crossAx val="619613368"/>
        <c:crosses val="autoZero"/>
        <c:auto val="1"/>
        <c:lblAlgn val="ctr"/>
        <c:lblOffset val="100"/>
        <c:noMultiLvlLbl val="0"/>
      </c:catAx>
      <c:valAx>
        <c:axId val="619613368"/>
        <c:scaling>
          <c:orientation val="minMax"/>
        </c:scaling>
        <c:delete val="1"/>
        <c:axPos val="l"/>
        <c:numFmt formatCode="&quot;$&quot;#,##0.00" sourceLinked="1"/>
        <c:majorTickMark val="none"/>
        <c:minorTickMark val="none"/>
        <c:tickLblPos val="nextTo"/>
        <c:crossAx val="61961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[General-Ledger.xlsx]PivotTable!PivotTable11</c:name>
    <c:fmtId val="1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PivotTable!$Q$49</c:f>
              <c:strCache>
                <c:ptCount val="1"/>
                <c:pt idx="0">
                  <c:v>Total</c:v>
                </c:pt>
              </c:strCache>
            </c:strRef>
          </c:tx>
          <c:spPr>
            <a:ln w="28575" cap="rnd">
              <a:solidFill>
                <a:schemeClr val="accent1"/>
              </a:solidFill>
              <a:round/>
            </a:ln>
            <a:effectLst/>
          </c:spPr>
          <c:marker>
            <c:symbol val="none"/>
          </c:marker>
          <c:cat>
            <c:strRef>
              <c:f>PivotTable!$P$50:$P$62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PivotTable!$Q$50:$Q$62</c:f>
              <c:numCache>
                <c:formatCode>"$"#,##0.00</c:formatCode>
                <c:ptCount val="12"/>
                <c:pt idx="0">
                  <c:v>-34911.185800000007</c:v>
                </c:pt>
                <c:pt idx="1">
                  <c:v>-25218.740800000003</c:v>
                </c:pt>
                <c:pt idx="2">
                  <c:v>-51377.439200000015</c:v>
                </c:pt>
                <c:pt idx="3">
                  <c:v>-23495.691799999997</c:v>
                </c:pt>
                <c:pt idx="4">
                  <c:v>-46325.067199999998</c:v>
                </c:pt>
                <c:pt idx="5">
                  <c:v>-37255.703999999983</c:v>
                </c:pt>
                <c:pt idx="6">
                  <c:v>-26477.550900000002</c:v>
                </c:pt>
                <c:pt idx="7">
                  <c:v>-3863.5431999999973</c:v>
                </c:pt>
                <c:pt idx="8">
                  <c:v>8613.5335000000014</c:v>
                </c:pt>
                <c:pt idx="9">
                  <c:v>-22493.700900000011</c:v>
                </c:pt>
                <c:pt idx="10">
                  <c:v>-38379.814400000003</c:v>
                </c:pt>
                <c:pt idx="11">
                  <c:v>-43483.53820000001</c:v>
                </c:pt>
              </c:numCache>
            </c:numRef>
          </c:val>
          <c:smooth val="0"/>
          <c:extLst>
            <c:ext xmlns:c16="http://schemas.microsoft.com/office/drawing/2014/chart" uri="{C3380CC4-5D6E-409C-BE32-E72D297353CC}">
              <c16:uniqueId val="{00000000-6654-4A7A-BC8F-681A974C5755}"/>
            </c:ext>
          </c:extLst>
        </c:ser>
        <c:dLbls>
          <c:showLegendKey val="0"/>
          <c:showVal val="0"/>
          <c:showCatName val="0"/>
          <c:showSerName val="0"/>
          <c:showPercent val="0"/>
          <c:showBubbleSize val="0"/>
        </c:dLbls>
        <c:smooth val="0"/>
        <c:axId val="454394304"/>
        <c:axId val="454313496"/>
      </c:lineChart>
      <c:catAx>
        <c:axId val="454394304"/>
        <c:scaling>
          <c:orientation val="minMax"/>
        </c:scaling>
        <c:delete val="1"/>
        <c:axPos val="b"/>
        <c:numFmt formatCode="General" sourceLinked="1"/>
        <c:majorTickMark val="none"/>
        <c:minorTickMark val="none"/>
        <c:tickLblPos val="nextTo"/>
        <c:crossAx val="454313496"/>
        <c:crosses val="autoZero"/>
        <c:auto val="1"/>
        <c:lblAlgn val="ctr"/>
        <c:lblOffset val="100"/>
        <c:noMultiLvlLbl val="0"/>
      </c:catAx>
      <c:valAx>
        <c:axId val="454313496"/>
        <c:scaling>
          <c:orientation val="minMax"/>
        </c:scaling>
        <c:delete val="1"/>
        <c:axPos val="l"/>
        <c:numFmt formatCode="&quot;$&quot;#,##0.00" sourceLinked="1"/>
        <c:majorTickMark val="none"/>
        <c:minorTickMark val="none"/>
        <c:tickLblPos val="nextTo"/>
        <c:crossAx val="45439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[General-Ledger.xlsx]PivotTable!PivotTable1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rgbClr val="002060"/>
                </a:solidFill>
                <a:latin typeface="Comic Sans MS" panose="030F0702030302020204" pitchFamily="66" charset="0"/>
              </a:rPr>
              <a:t>Dept</a:t>
            </a:r>
            <a:r>
              <a:rPr lang="en-US" sz="1000" b="1" baseline="0">
                <a:solidFill>
                  <a:srgbClr val="002060"/>
                </a:solidFill>
                <a:latin typeface="Comic Sans MS" panose="030F0702030302020204" pitchFamily="66" charset="0"/>
              </a:rPr>
              <a:t> Expense/Revenue Breakdown</a:t>
            </a:r>
            <a:endParaRPr lang="en-US" sz="1000" b="1">
              <a:solidFill>
                <a:srgbClr val="002060"/>
              </a:solidFill>
              <a:latin typeface="Comic Sans MS" panose="030F0702030302020204" pitchFamily="66" charset="0"/>
            </a:endParaRPr>
          </a:p>
        </c:rich>
      </c:tx>
      <c:layout>
        <c:manualLayout>
          <c:xMode val="edge"/>
          <c:yMode val="edge"/>
          <c:x val="0.21965717840176816"/>
          <c:y val="1.57954414266550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58320066596"/>
          <c:y val="8.4872531235149831E-2"/>
          <c:w val="0.66101826329471003"/>
          <c:h val="0.89695241947680848"/>
        </c:manualLayout>
      </c:layout>
      <c:barChart>
        <c:barDir val="bar"/>
        <c:grouping val="clustered"/>
        <c:varyColors val="0"/>
        <c:ser>
          <c:idx val="0"/>
          <c:order val="0"/>
          <c:tx>
            <c:strRef>
              <c:f>PivotTable!$B$3:$B$4</c:f>
              <c:strCache>
                <c:ptCount val="1"/>
                <c:pt idx="0">
                  <c:v>COGS</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PivotTable!$A$5:$A$11</c:f>
              <c:strCache>
                <c:ptCount val="6"/>
                <c:pt idx="0">
                  <c:v>Finance</c:v>
                </c:pt>
                <c:pt idx="1">
                  <c:v>HR</c:v>
                </c:pt>
                <c:pt idx="2">
                  <c:v>IT</c:v>
                </c:pt>
                <c:pt idx="3">
                  <c:v>Marketing</c:v>
                </c:pt>
                <c:pt idx="4">
                  <c:v>Operations</c:v>
                </c:pt>
                <c:pt idx="5">
                  <c:v>Sales</c:v>
                </c:pt>
              </c:strCache>
            </c:strRef>
          </c:cat>
          <c:val>
            <c:numRef>
              <c:f>PivotTable!$B$5:$B$11</c:f>
              <c:numCache>
                <c:formatCode>"$"#,##0.00</c:formatCode>
                <c:ptCount val="6"/>
                <c:pt idx="0">
                  <c:v>38512.640299999999</c:v>
                </c:pt>
                <c:pt idx="1">
                  <c:v>45040.2713</c:v>
                </c:pt>
                <c:pt idx="2">
                  <c:v>24272.786700000001</c:v>
                </c:pt>
                <c:pt idx="3">
                  <c:v>30162.820600000003</c:v>
                </c:pt>
                <c:pt idx="4">
                  <c:v>18793.215499999998</c:v>
                </c:pt>
                <c:pt idx="5">
                  <c:v>25292.261400000003</c:v>
                </c:pt>
              </c:numCache>
            </c:numRef>
          </c:val>
          <c:extLst>
            <c:ext xmlns:c16="http://schemas.microsoft.com/office/drawing/2014/chart" uri="{C3380CC4-5D6E-409C-BE32-E72D297353CC}">
              <c16:uniqueId val="{00000000-4A3C-45F9-8126-C55BBE193B2C}"/>
            </c:ext>
          </c:extLst>
        </c:ser>
        <c:ser>
          <c:idx val="1"/>
          <c:order val="1"/>
          <c:tx>
            <c:strRef>
              <c:f>PivotTable!$C$3:$C$4</c:f>
              <c:strCache>
                <c:ptCount val="1"/>
                <c:pt idx="0">
                  <c:v>Online Sales</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PivotTable!$A$5:$A$11</c:f>
              <c:strCache>
                <c:ptCount val="6"/>
                <c:pt idx="0">
                  <c:v>Finance</c:v>
                </c:pt>
                <c:pt idx="1">
                  <c:v>HR</c:v>
                </c:pt>
                <c:pt idx="2">
                  <c:v>IT</c:v>
                </c:pt>
                <c:pt idx="3">
                  <c:v>Marketing</c:v>
                </c:pt>
                <c:pt idx="4">
                  <c:v>Operations</c:v>
                </c:pt>
                <c:pt idx="5">
                  <c:v>Sales</c:v>
                </c:pt>
              </c:strCache>
            </c:strRef>
          </c:cat>
          <c:val>
            <c:numRef>
              <c:f>PivotTable!$C$5:$C$11</c:f>
              <c:numCache>
                <c:formatCode>"$"#,##0.00</c:formatCode>
                <c:ptCount val="6"/>
                <c:pt idx="0">
                  <c:v>-101288.16289999998</c:v>
                </c:pt>
                <c:pt idx="1">
                  <c:v>-65009.655300000006</c:v>
                </c:pt>
                <c:pt idx="2">
                  <c:v>-71185.52399999999</c:v>
                </c:pt>
                <c:pt idx="3">
                  <c:v>-71246.172300000006</c:v>
                </c:pt>
                <c:pt idx="4">
                  <c:v>-75791.251499999998</c:v>
                </c:pt>
                <c:pt idx="5">
                  <c:v>-67939.238500000007</c:v>
                </c:pt>
              </c:numCache>
            </c:numRef>
          </c:val>
          <c:extLst>
            <c:ext xmlns:c16="http://schemas.microsoft.com/office/drawing/2014/chart" uri="{C3380CC4-5D6E-409C-BE32-E72D297353CC}">
              <c16:uniqueId val="{0000001C-2BBB-4CF8-AC95-0A8593033A35}"/>
            </c:ext>
          </c:extLst>
        </c:ser>
        <c:ser>
          <c:idx val="2"/>
          <c:order val="2"/>
          <c:tx>
            <c:strRef>
              <c:f>PivotTable!$D$3:$D$4</c:f>
              <c:strCache>
                <c:ptCount val="1"/>
                <c:pt idx="0">
                  <c:v>Payroll Expense</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PivotTable!$A$5:$A$11</c:f>
              <c:strCache>
                <c:ptCount val="6"/>
                <c:pt idx="0">
                  <c:v>Finance</c:v>
                </c:pt>
                <c:pt idx="1">
                  <c:v>HR</c:v>
                </c:pt>
                <c:pt idx="2">
                  <c:v>IT</c:v>
                </c:pt>
                <c:pt idx="3">
                  <c:v>Marketing</c:v>
                </c:pt>
                <c:pt idx="4">
                  <c:v>Operations</c:v>
                </c:pt>
                <c:pt idx="5">
                  <c:v>Sales</c:v>
                </c:pt>
              </c:strCache>
            </c:strRef>
          </c:cat>
          <c:val>
            <c:numRef>
              <c:f>PivotTable!$D$5:$D$11</c:f>
              <c:numCache>
                <c:formatCode>"$"#,##0.00</c:formatCode>
                <c:ptCount val="6"/>
                <c:pt idx="0">
                  <c:v>20367.976600000009</c:v>
                </c:pt>
                <c:pt idx="1">
                  <c:v>25934.254499999992</c:v>
                </c:pt>
                <c:pt idx="2">
                  <c:v>37563.098999999995</c:v>
                </c:pt>
                <c:pt idx="3">
                  <c:v>38512.777399999999</c:v>
                </c:pt>
                <c:pt idx="4">
                  <c:v>28904.586099999993</c:v>
                </c:pt>
                <c:pt idx="5">
                  <c:v>30743.858400000001</c:v>
                </c:pt>
              </c:numCache>
            </c:numRef>
          </c:val>
          <c:extLst>
            <c:ext xmlns:c16="http://schemas.microsoft.com/office/drawing/2014/chart" uri="{C3380CC4-5D6E-409C-BE32-E72D297353CC}">
              <c16:uniqueId val="{0000001D-2BBB-4CF8-AC95-0A8593033A35}"/>
            </c:ext>
          </c:extLst>
        </c:ser>
        <c:ser>
          <c:idx val="3"/>
          <c:order val="3"/>
          <c:tx>
            <c:strRef>
              <c:f>PivotTable!$E$3:$E$4</c:f>
              <c:strCache>
                <c:ptCount val="1"/>
                <c:pt idx="0">
                  <c:v>Sales Revenue</c:v>
                </c:pt>
              </c:strCache>
            </c:strRef>
          </c:tx>
          <c:spPr>
            <a:solidFill>
              <a:schemeClr val="accent3">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PivotTable!$A$5:$A$11</c:f>
              <c:strCache>
                <c:ptCount val="6"/>
                <c:pt idx="0">
                  <c:v>Finance</c:v>
                </c:pt>
                <c:pt idx="1">
                  <c:v>HR</c:v>
                </c:pt>
                <c:pt idx="2">
                  <c:v>IT</c:v>
                </c:pt>
                <c:pt idx="3">
                  <c:v>Marketing</c:v>
                </c:pt>
                <c:pt idx="4">
                  <c:v>Operations</c:v>
                </c:pt>
                <c:pt idx="5">
                  <c:v>Sales</c:v>
                </c:pt>
              </c:strCache>
            </c:strRef>
          </c:cat>
          <c:val>
            <c:numRef>
              <c:f>PivotTable!$E$5:$E$11</c:f>
              <c:numCache>
                <c:formatCode>"$"#,##0.00</c:formatCode>
                <c:ptCount val="6"/>
                <c:pt idx="0">
                  <c:v>-77348.588600000017</c:v>
                </c:pt>
                <c:pt idx="1">
                  <c:v>-63002.151100000003</c:v>
                </c:pt>
                <c:pt idx="2">
                  <c:v>-75959.096700000009</c:v>
                </c:pt>
                <c:pt idx="3">
                  <c:v>-102200.49170000001</c:v>
                </c:pt>
                <c:pt idx="4">
                  <c:v>-63665.748099999997</c:v>
                </c:pt>
                <c:pt idx="5">
                  <c:v>-84531.020299999989</c:v>
                </c:pt>
              </c:numCache>
            </c:numRef>
          </c:val>
          <c:extLst>
            <c:ext xmlns:c16="http://schemas.microsoft.com/office/drawing/2014/chart" uri="{C3380CC4-5D6E-409C-BE32-E72D297353CC}">
              <c16:uniqueId val="{0000001E-2BBB-4CF8-AC95-0A8593033A35}"/>
            </c:ext>
          </c:extLst>
        </c:ser>
        <c:ser>
          <c:idx val="4"/>
          <c:order val="4"/>
          <c:tx>
            <c:strRef>
              <c:f>PivotTable!$F$3:$F$4</c:f>
              <c:strCache>
                <c:ptCount val="1"/>
                <c:pt idx="0">
                  <c:v>Travel Expense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PivotTable!$A$5:$A$11</c:f>
              <c:strCache>
                <c:ptCount val="6"/>
                <c:pt idx="0">
                  <c:v>Finance</c:v>
                </c:pt>
                <c:pt idx="1">
                  <c:v>HR</c:v>
                </c:pt>
                <c:pt idx="2">
                  <c:v>IT</c:v>
                </c:pt>
                <c:pt idx="3">
                  <c:v>Marketing</c:v>
                </c:pt>
                <c:pt idx="4">
                  <c:v>Operations</c:v>
                </c:pt>
                <c:pt idx="5">
                  <c:v>Sales</c:v>
                </c:pt>
              </c:strCache>
            </c:strRef>
          </c:cat>
          <c:val>
            <c:numRef>
              <c:f>PivotTable!$F$5:$F$11</c:f>
              <c:numCache>
                <c:formatCode>"$"#,##0.00</c:formatCode>
                <c:ptCount val="6"/>
                <c:pt idx="0">
                  <c:v>37569.696699999986</c:v>
                </c:pt>
                <c:pt idx="1">
                  <c:v>29640.823099999998</c:v>
                </c:pt>
                <c:pt idx="2">
                  <c:v>45234.708400000003</c:v>
                </c:pt>
                <c:pt idx="3">
                  <c:v>25427.317099999993</c:v>
                </c:pt>
                <c:pt idx="4">
                  <c:v>41708.140599999992</c:v>
                </c:pt>
                <c:pt idx="5">
                  <c:v>30817.424399999996</c:v>
                </c:pt>
              </c:numCache>
            </c:numRef>
          </c:val>
          <c:extLst>
            <c:ext xmlns:c16="http://schemas.microsoft.com/office/drawing/2014/chart" uri="{C3380CC4-5D6E-409C-BE32-E72D297353CC}">
              <c16:uniqueId val="{0000001F-2BBB-4CF8-AC95-0A8593033A35}"/>
            </c:ext>
          </c:extLst>
        </c:ser>
        <c:dLbls>
          <c:dLblPos val="outEnd"/>
          <c:showLegendKey val="0"/>
          <c:showVal val="1"/>
          <c:showCatName val="0"/>
          <c:showSerName val="0"/>
          <c:showPercent val="0"/>
          <c:showBubbleSize val="0"/>
        </c:dLbls>
        <c:gapWidth val="182"/>
        <c:axId val="382047592"/>
        <c:axId val="462221264"/>
      </c:barChart>
      <c:catAx>
        <c:axId val="3820475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rgbClr val="002B5B"/>
                </a:solidFill>
                <a:latin typeface="Comic Sans MS" panose="030F0702030302020204" pitchFamily="66" charset="0"/>
                <a:ea typeface="+mn-ea"/>
                <a:cs typeface="+mn-cs"/>
              </a:defRPr>
            </a:pPr>
            <a:endParaRPr lang="en-US"/>
          </a:p>
        </c:txPr>
        <c:crossAx val="462221264"/>
        <c:crosses val="autoZero"/>
        <c:auto val="1"/>
        <c:lblAlgn val="ctr"/>
        <c:lblOffset val="100"/>
        <c:noMultiLvlLbl val="0"/>
      </c:catAx>
      <c:valAx>
        <c:axId val="462221264"/>
        <c:scaling>
          <c:orientation val="minMax"/>
        </c:scaling>
        <c:delete val="1"/>
        <c:axPos val="b"/>
        <c:numFmt formatCode="&quot;$&quot;#,##0.00" sourceLinked="1"/>
        <c:majorTickMark val="out"/>
        <c:minorTickMark val="none"/>
        <c:tickLblPos val="nextTo"/>
        <c:crossAx val="382047592"/>
        <c:crosses val="autoZero"/>
        <c:crossBetween val="between"/>
      </c:valAx>
      <c:spPr>
        <a:noFill/>
        <a:ln>
          <a:noFill/>
        </a:ln>
        <a:effectLst>
          <a:softEdge rad="0"/>
        </a:effectLst>
      </c:spPr>
    </c:plotArea>
    <c:legend>
      <c:legendPos val="r"/>
      <c:layout>
        <c:manualLayout>
          <c:xMode val="edge"/>
          <c:yMode val="edge"/>
          <c:x val="0.86702945331756642"/>
          <c:y val="0.14357429808727495"/>
          <c:w val="0.13297054668243355"/>
          <c:h val="0.41980964399725007"/>
        </c:manualLayout>
      </c:layout>
      <c:overlay val="0"/>
      <c:spPr>
        <a:noFill/>
        <a:ln>
          <a:noFill/>
        </a:ln>
        <a:effectLst/>
      </c:spPr>
      <c:txPr>
        <a:bodyPr rot="0" spcFirstLastPara="1" vertOverflow="ellipsis" vert="horz" wrap="square" anchor="ctr" anchorCtr="1"/>
        <a:lstStyle/>
        <a:p>
          <a:pPr algn="ctr">
            <a:defRPr lang="en-US" sz="800" b="0" i="0" u="none" strike="noStrike" kern="1200" baseline="0">
              <a:solidFill>
                <a:srgbClr val="002060"/>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[General-Ledger.xlsx]PivotTable!PivotTable3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rgbClr val="002B5B"/>
                </a:solidFill>
                <a:latin typeface="Comic Sans MS" panose="030F0702030302020204" pitchFamily="66" charset="0"/>
              </a:rPr>
              <a:t>Revenue/Expense</a:t>
            </a:r>
            <a:r>
              <a:rPr lang="en-US" sz="1000" b="1" baseline="0">
                <a:solidFill>
                  <a:srgbClr val="002B5B"/>
                </a:solidFill>
                <a:latin typeface="Comic Sans MS" panose="030F0702030302020204" pitchFamily="66" charset="0"/>
              </a:rPr>
              <a:t> Trend</a:t>
            </a:r>
            <a:endParaRPr lang="en-US" sz="1000" b="1">
              <a:solidFill>
                <a:srgbClr val="002B5B"/>
              </a:solidFill>
              <a:latin typeface="Comic Sans MS" panose="030F0702030302020204" pitchFamily="66" charset="0"/>
            </a:endParaRPr>
          </a:p>
        </c:rich>
      </c:tx>
      <c:layout>
        <c:manualLayout>
          <c:xMode val="edge"/>
          <c:yMode val="edge"/>
          <c:x val="0.35405979841891599"/>
          <c:y val="8.238553514144066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3">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16355590441043"/>
          <c:y val="0.11363444152814231"/>
          <c:w val="0.64194388468334296"/>
          <c:h val="0.86093722659667538"/>
        </c:manualLayout>
      </c:layout>
      <c:lineChart>
        <c:grouping val="standard"/>
        <c:varyColors val="0"/>
        <c:ser>
          <c:idx val="0"/>
          <c:order val="0"/>
          <c:tx>
            <c:strRef>
              <c:f>PivotTable!$B$29:$B$30</c:f>
              <c:strCache>
                <c:ptCount val="1"/>
                <c:pt idx="0">
                  <c:v>COGS</c:v>
                </c:pt>
              </c:strCache>
            </c:strRef>
          </c:tx>
          <c:spPr>
            <a:ln w="28575" cap="rnd">
              <a:solidFill>
                <a:srgbClr val="FFC000"/>
              </a:solidFill>
              <a:round/>
            </a:ln>
            <a:effectLst/>
          </c:spPr>
          <c:marker>
            <c:symbol val="none"/>
          </c:marker>
          <c:cat>
            <c:strRef>
              <c:f>PivotTable!$A$31:$A$43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PivotTable!$B$31:$B$43</c:f>
              <c:numCache>
                <c:formatCode>"$"#,##0.00</c:formatCode>
                <c:ptCount val="12"/>
                <c:pt idx="0">
                  <c:v>18621.544999999998</c:v>
                </c:pt>
                <c:pt idx="1">
                  <c:v>13560.648900000002</c:v>
                </c:pt>
                <c:pt idx="2">
                  <c:v>10520.609899999999</c:v>
                </c:pt>
                <c:pt idx="3">
                  <c:v>15248.726600000002</c:v>
                </c:pt>
                <c:pt idx="4">
                  <c:v>14500.830300000001</c:v>
                </c:pt>
                <c:pt idx="5">
                  <c:v>9098.2314000000006</c:v>
                </c:pt>
                <c:pt idx="6">
                  <c:v>14031.634500000002</c:v>
                </c:pt>
                <c:pt idx="7">
                  <c:v>16805.1855</c:v>
                </c:pt>
                <c:pt idx="8">
                  <c:v>15716.488599999999</c:v>
                </c:pt>
                <c:pt idx="9">
                  <c:v>26406.5272</c:v>
                </c:pt>
                <c:pt idx="10">
                  <c:v>17100.800099999997</c:v>
                </c:pt>
                <c:pt idx="11">
                  <c:v>10462.767800000001</c:v>
                </c:pt>
              </c:numCache>
            </c:numRef>
          </c:val>
          <c:smooth val="0"/>
          <c:extLst>
            <c:ext xmlns:c16="http://schemas.microsoft.com/office/drawing/2014/chart" uri="{C3380CC4-5D6E-409C-BE32-E72D297353CC}">
              <c16:uniqueId val="{00000000-5E8C-411C-B086-FF92413B4B05}"/>
            </c:ext>
          </c:extLst>
        </c:ser>
        <c:ser>
          <c:idx val="1"/>
          <c:order val="1"/>
          <c:tx>
            <c:strRef>
              <c:f>PivotTable!$C$29:$C$30</c:f>
              <c:strCache>
                <c:ptCount val="1"/>
                <c:pt idx="0">
                  <c:v>Online Sales</c:v>
                </c:pt>
              </c:strCache>
            </c:strRef>
          </c:tx>
          <c:spPr>
            <a:ln w="28575" cap="rnd">
              <a:solidFill>
                <a:srgbClr val="92D050"/>
              </a:solidFill>
              <a:round/>
            </a:ln>
            <a:effectLst/>
          </c:spPr>
          <c:marker>
            <c:symbol val="none"/>
          </c:marker>
          <c:cat>
            <c:strRef>
              <c:f>PivotTable!$A$31:$A$43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PivotTable!$C$31:$C$43</c:f>
              <c:numCache>
                <c:formatCode>"$"#,##0.00</c:formatCode>
                <c:ptCount val="12"/>
                <c:pt idx="0">
                  <c:v>-25759.589000000004</c:v>
                </c:pt>
                <c:pt idx="1">
                  <c:v>-12620.868199999999</c:v>
                </c:pt>
                <c:pt idx="2">
                  <c:v>-64327.131199999996</c:v>
                </c:pt>
                <c:pt idx="3">
                  <c:v>-46629.745400000007</c:v>
                </c:pt>
                <c:pt idx="4">
                  <c:v>-52643.614300000001</c:v>
                </c:pt>
                <c:pt idx="5">
                  <c:v>-37879.708700000003</c:v>
                </c:pt>
                <c:pt idx="6">
                  <c:v>-50837.070200000009</c:v>
                </c:pt>
                <c:pt idx="7">
                  <c:v>-33351.368400000007</c:v>
                </c:pt>
                <c:pt idx="8">
                  <c:v>-19009.358899999999</c:v>
                </c:pt>
                <c:pt idx="9">
                  <c:v>-40106.984099999994</c:v>
                </c:pt>
                <c:pt idx="10">
                  <c:v>-26747.002700000001</c:v>
                </c:pt>
                <c:pt idx="11">
                  <c:v>-42547.563399999999</c:v>
                </c:pt>
              </c:numCache>
            </c:numRef>
          </c:val>
          <c:smooth val="0"/>
          <c:extLst>
            <c:ext xmlns:c16="http://schemas.microsoft.com/office/drawing/2014/chart" uri="{C3380CC4-5D6E-409C-BE32-E72D297353CC}">
              <c16:uniqueId val="{0000001C-672E-4F10-AFB3-FC3FAB4134D9}"/>
            </c:ext>
          </c:extLst>
        </c:ser>
        <c:ser>
          <c:idx val="2"/>
          <c:order val="2"/>
          <c:tx>
            <c:strRef>
              <c:f>PivotTable!$D$29:$D$30</c:f>
              <c:strCache>
                <c:ptCount val="1"/>
                <c:pt idx="0">
                  <c:v>Payroll Expense</c:v>
                </c:pt>
              </c:strCache>
            </c:strRef>
          </c:tx>
          <c:spPr>
            <a:ln w="28575" cap="rnd">
              <a:solidFill>
                <a:srgbClr val="FF0000"/>
              </a:solidFill>
              <a:round/>
            </a:ln>
            <a:effectLst/>
          </c:spPr>
          <c:marker>
            <c:symbol val="none"/>
          </c:marker>
          <c:cat>
            <c:strRef>
              <c:f>PivotTable!$A$31:$A$43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PivotTable!$D$31:$D$43</c:f>
              <c:numCache>
                <c:formatCode>"$"#,##0.00</c:formatCode>
                <c:ptCount val="12"/>
                <c:pt idx="0">
                  <c:v>9232.625399999999</c:v>
                </c:pt>
                <c:pt idx="1">
                  <c:v>15506.848700000002</c:v>
                </c:pt>
                <c:pt idx="2">
                  <c:v>19586.986099999998</c:v>
                </c:pt>
                <c:pt idx="3">
                  <c:v>14660.225100000001</c:v>
                </c:pt>
                <c:pt idx="4">
                  <c:v>24652.798200000001</c:v>
                </c:pt>
                <c:pt idx="5">
                  <c:v>19660.982599999999</c:v>
                </c:pt>
                <c:pt idx="6">
                  <c:v>11153.8172</c:v>
                </c:pt>
                <c:pt idx="7">
                  <c:v>17434.920000000002</c:v>
                </c:pt>
                <c:pt idx="8">
                  <c:v>21377.0916</c:v>
                </c:pt>
                <c:pt idx="9">
                  <c:v>4743.5357999999997</c:v>
                </c:pt>
                <c:pt idx="10">
                  <c:v>11260.751400000001</c:v>
                </c:pt>
                <c:pt idx="11">
                  <c:v>12755.969900000002</c:v>
                </c:pt>
              </c:numCache>
            </c:numRef>
          </c:val>
          <c:smooth val="0"/>
          <c:extLst>
            <c:ext xmlns:c16="http://schemas.microsoft.com/office/drawing/2014/chart" uri="{C3380CC4-5D6E-409C-BE32-E72D297353CC}">
              <c16:uniqueId val="{0000001D-672E-4F10-AFB3-FC3FAB4134D9}"/>
            </c:ext>
          </c:extLst>
        </c:ser>
        <c:ser>
          <c:idx val="3"/>
          <c:order val="3"/>
          <c:tx>
            <c:strRef>
              <c:f>PivotTable!$E$29:$E$30</c:f>
              <c:strCache>
                <c:ptCount val="1"/>
                <c:pt idx="0">
                  <c:v>Sales Revenue</c:v>
                </c:pt>
              </c:strCache>
            </c:strRef>
          </c:tx>
          <c:spPr>
            <a:ln w="28575" cap="rnd">
              <a:solidFill>
                <a:schemeClr val="accent3">
                  <a:lumMod val="50000"/>
                </a:schemeClr>
              </a:solidFill>
              <a:round/>
            </a:ln>
            <a:effectLst/>
          </c:spPr>
          <c:marker>
            <c:symbol val="none"/>
          </c:marker>
          <c:cat>
            <c:strRef>
              <c:f>PivotTable!$A$31:$A$43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PivotTable!$E$31:$E$43</c:f>
              <c:numCache>
                <c:formatCode>"$"#,##0.00</c:formatCode>
                <c:ptCount val="12"/>
                <c:pt idx="0">
                  <c:v>-45397.436300000001</c:v>
                </c:pt>
                <c:pt idx="1">
                  <c:v>-61846.509599999998</c:v>
                </c:pt>
                <c:pt idx="2">
                  <c:v>-35773.608899999999</c:v>
                </c:pt>
                <c:pt idx="3">
                  <c:v>-26918.518000000004</c:v>
                </c:pt>
                <c:pt idx="4">
                  <c:v>-44950.562400000003</c:v>
                </c:pt>
                <c:pt idx="5">
                  <c:v>-40081.243900000009</c:v>
                </c:pt>
                <c:pt idx="6">
                  <c:v>-23817.745699999999</c:v>
                </c:pt>
                <c:pt idx="7">
                  <c:v>-16782.541699999998</c:v>
                </c:pt>
                <c:pt idx="8">
                  <c:v>-36142.763500000001</c:v>
                </c:pt>
                <c:pt idx="9">
                  <c:v>-37834.502900000007</c:v>
                </c:pt>
                <c:pt idx="10">
                  <c:v>-56331.808499999999</c:v>
                </c:pt>
                <c:pt idx="11">
                  <c:v>-40829.855099999993</c:v>
                </c:pt>
              </c:numCache>
            </c:numRef>
          </c:val>
          <c:smooth val="0"/>
          <c:extLst>
            <c:ext xmlns:c16="http://schemas.microsoft.com/office/drawing/2014/chart" uri="{C3380CC4-5D6E-409C-BE32-E72D297353CC}">
              <c16:uniqueId val="{0000001E-672E-4F10-AFB3-FC3FAB4134D9}"/>
            </c:ext>
          </c:extLst>
        </c:ser>
        <c:ser>
          <c:idx val="4"/>
          <c:order val="4"/>
          <c:tx>
            <c:strRef>
              <c:f>PivotTable!$F$29:$F$30</c:f>
              <c:strCache>
                <c:ptCount val="1"/>
                <c:pt idx="0">
                  <c:v>Travel Expense</c:v>
                </c:pt>
              </c:strCache>
            </c:strRef>
          </c:tx>
          <c:spPr>
            <a:ln w="28575" cap="rnd">
              <a:solidFill>
                <a:schemeClr val="accent2">
                  <a:lumMod val="75000"/>
                </a:schemeClr>
              </a:solidFill>
              <a:round/>
            </a:ln>
            <a:effectLst/>
          </c:spPr>
          <c:marker>
            <c:symbol val="none"/>
          </c:marker>
          <c:cat>
            <c:strRef>
              <c:f>PivotTable!$A$31:$A$43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PivotTable!$F$31:$F$43</c:f>
              <c:numCache>
                <c:formatCode>"$"#,##0.00</c:formatCode>
                <c:ptCount val="12"/>
                <c:pt idx="0">
                  <c:v>8391.669100000001</c:v>
                </c:pt>
                <c:pt idx="1">
                  <c:v>20181.1394</c:v>
                </c:pt>
                <c:pt idx="2">
                  <c:v>18615.704900000001</c:v>
                </c:pt>
                <c:pt idx="3">
                  <c:v>20143.619900000002</c:v>
                </c:pt>
                <c:pt idx="4">
                  <c:v>12115.481000000003</c:v>
                </c:pt>
                <c:pt idx="5">
                  <c:v>11946.034600000003</c:v>
                </c:pt>
                <c:pt idx="6">
                  <c:v>22991.813300000002</c:v>
                </c:pt>
                <c:pt idx="7">
                  <c:v>12030.261400000001</c:v>
                </c:pt>
                <c:pt idx="8">
                  <c:v>26672.075699999994</c:v>
                </c:pt>
                <c:pt idx="9">
                  <c:v>24297.723100000003</c:v>
                </c:pt>
                <c:pt idx="10">
                  <c:v>16337.445300000003</c:v>
                </c:pt>
                <c:pt idx="11">
                  <c:v>16675.142600000003</c:v>
                </c:pt>
              </c:numCache>
            </c:numRef>
          </c:val>
          <c:smooth val="0"/>
          <c:extLst>
            <c:ext xmlns:c16="http://schemas.microsoft.com/office/drawing/2014/chart" uri="{C3380CC4-5D6E-409C-BE32-E72D297353CC}">
              <c16:uniqueId val="{0000001F-672E-4F10-AFB3-FC3FAB4134D9}"/>
            </c:ext>
          </c:extLst>
        </c:ser>
        <c:dLbls>
          <c:showLegendKey val="0"/>
          <c:showVal val="0"/>
          <c:showCatName val="0"/>
          <c:showSerName val="0"/>
          <c:showPercent val="0"/>
          <c:showBubbleSize val="0"/>
        </c:dLbls>
        <c:smooth val="0"/>
        <c:axId val="560325240"/>
        <c:axId val="560326320"/>
      </c:lineChart>
      <c:catAx>
        <c:axId val="560325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rgbClr val="002B5B"/>
                </a:solidFill>
                <a:latin typeface="Comic Sans MS" panose="030F0702030302020204" pitchFamily="66" charset="0"/>
                <a:ea typeface="+mn-ea"/>
                <a:cs typeface="+mn-cs"/>
              </a:defRPr>
            </a:pPr>
            <a:endParaRPr lang="en-US"/>
          </a:p>
        </c:txPr>
        <c:crossAx val="560326320"/>
        <c:crosses val="autoZero"/>
        <c:auto val="1"/>
        <c:lblAlgn val="ctr"/>
        <c:lblOffset val="100"/>
        <c:noMultiLvlLbl val="0"/>
      </c:catAx>
      <c:valAx>
        <c:axId val="560326320"/>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Comic Sans MS" panose="030F0702030302020204" pitchFamily="66" charset="0"/>
                <a:ea typeface="+mn-ea"/>
                <a:cs typeface="+mn-cs"/>
              </a:defRPr>
            </a:pPr>
            <a:endParaRPr lang="en-US"/>
          </a:p>
        </c:txPr>
        <c:crossAx val="560325240"/>
        <c:crosses val="autoZero"/>
        <c:crossBetween val="between"/>
      </c:valAx>
      <c:spPr>
        <a:noFill/>
        <a:ln>
          <a:noFill/>
        </a:ln>
        <a:effectLst/>
      </c:spPr>
    </c:plotArea>
    <c:legend>
      <c:legendPos val="r"/>
      <c:layout>
        <c:manualLayout>
          <c:xMode val="edge"/>
          <c:yMode val="edge"/>
          <c:x val="0.82874517331701669"/>
          <c:y val="0.16167206908130347"/>
          <c:w val="0.171254810267193"/>
          <c:h val="0.48854568424399802"/>
        </c:manualLayout>
      </c:layout>
      <c:overlay val="0"/>
      <c:spPr>
        <a:noFill/>
        <a:ln>
          <a:noFill/>
        </a:ln>
        <a:effectLst/>
      </c:spPr>
      <c:txPr>
        <a:bodyPr rot="0" spcFirstLastPara="1" vertOverflow="ellipsis" vert="horz" wrap="square" anchor="ctr" anchorCtr="1"/>
        <a:lstStyle/>
        <a:p>
          <a:pPr>
            <a:defRPr sz="800" b="0" i="0" u="none" strike="noStrike" kern="1200" baseline="0">
              <a:solidFill>
                <a:srgbClr val="002B5B"/>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[General-Ledger.xlsx]PivotTable!PivotTable5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rgbClr val="002B5B"/>
                </a:solidFill>
                <a:latin typeface="Comic Sans MS" panose="030F0702030302020204" pitchFamily="66" charset="0"/>
              </a:rPr>
              <a:t>Trial</a:t>
            </a:r>
            <a:r>
              <a:rPr lang="en-US" sz="1000" b="1" baseline="0">
                <a:solidFill>
                  <a:srgbClr val="002B5B"/>
                </a:solidFill>
                <a:latin typeface="Comic Sans MS" panose="030F0702030302020204" pitchFamily="66" charset="0"/>
              </a:rPr>
              <a:t> Balance Profit/Loss</a:t>
            </a:r>
            <a:endParaRPr lang="en-US" sz="1000" b="1">
              <a:solidFill>
                <a:srgbClr val="002B5B"/>
              </a:solidFill>
              <a:latin typeface="Comic Sans MS" panose="030F0702030302020204" pitchFamily="66" charset="0"/>
            </a:endParaRPr>
          </a:p>
        </c:rich>
      </c:tx>
      <c:layout>
        <c:manualLayout>
          <c:xMode val="edge"/>
          <c:yMode val="edge"/>
          <c:x val="0.30253793401510148"/>
          <c:y val="3.08326856945481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863341451227382E-3"/>
          <c:y val="0.15434976239925194"/>
          <c:w val="0.78021879374217662"/>
          <c:h val="0.81481761896245875"/>
        </c:manualLayout>
      </c:layout>
      <c:barChart>
        <c:barDir val="col"/>
        <c:grouping val="clustered"/>
        <c:varyColors val="0"/>
        <c:ser>
          <c:idx val="0"/>
          <c:order val="0"/>
          <c:tx>
            <c:strRef>
              <c:f>PivotTable!$L$3:$L$4</c:f>
              <c:strCache>
                <c:ptCount val="1"/>
                <c:pt idx="0">
                  <c:v>COGS</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PivotTable!$K$5:$K$10</c:f>
              <c:strCache>
                <c:ptCount val="5"/>
                <c:pt idx="0">
                  <c:v>COGS</c:v>
                </c:pt>
                <c:pt idx="1">
                  <c:v>Online Sales</c:v>
                </c:pt>
                <c:pt idx="2">
                  <c:v>Payroll Expense</c:v>
                </c:pt>
                <c:pt idx="3">
                  <c:v>Sales Revenue</c:v>
                </c:pt>
                <c:pt idx="4">
                  <c:v>Travel Expense</c:v>
                </c:pt>
              </c:strCache>
            </c:strRef>
          </c:cat>
          <c:val>
            <c:numRef>
              <c:f>PivotTable!$L$5:$L$10</c:f>
              <c:numCache>
                <c:formatCode>"$"#,##0.00</c:formatCode>
                <c:ptCount val="5"/>
                <c:pt idx="0">
                  <c:v>182073.9958</c:v>
                </c:pt>
              </c:numCache>
            </c:numRef>
          </c:val>
          <c:extLst>
            <c:ext xmlns:c16="http://schemas.microsoft.com/office/drawing/2014/chart" uri="{C3380CC4-5D6E-409C-BE32-E72D297353CC}">
              <c16:uniqueId val="{00000000-1A7C-4F99-991B-A91DEA8B489F}"/>
            </c:ext>
          </c:extLst>
        </c:ser>
        <c:ser>
          <c:idx val="1"/>
          <c:order val="1"/>
          <c:tx>
            <c:strRef>
              <c:f>PivotTable!$M$3:$M$4</c:f>
              <c:strCache>
                <c:ptCount val="1"/>
                <c:pt idx="0">
                  <c:v>Expense</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PivotTable!$K$5:$K$10</c:f>
              <c:strCache>
                <c:ptCount val="5"/>
                <c:pt idx="0">
                  <c:v>COGS</c:v>
                </c:pt>
                <c:pt idx="1">
                  <c:v>Online Sales</c:v>
                </c:pt>
                <c:pt idx="2">
                  <c:v>Payroll Expense</c:v>
                </c:pt>
                <c:pt idx="3">
                  <c:v>Sales Revenue</c:v>
                </c:pt>
                <c:pt idx="4">
                  <c:v>Travel Expense</c:v>
                </c:pt>
              </c:strCache>
            </c:strRef>
          </c:cat>
          <c:val>
            <c:numRef>
              <c:f>PivotTable!$M$5:$M$10</c:f>
              <c:numCache>
                <c:formatCode>"$"#,##0.00</c:formatCode>
                <c:ptCount val="5"/>
                <c:pt idx="2">
                  <c:v>182026.55200000008</c:v>
                </c:pt>
                <c:pt idx="4">
                  <c:v>210398.11030000012</c:v>
                </c:pt>
              </c:numCache>
            </c:numRef>
          </c:val>
          <c:extLst>
            <c:ext xmlns:c16="http://schemas.microsoft.com/office/drawing/2014/chart" uri="{C3380CC4-5D6E-409C-BE32-E72D297353CC}">
              <c16:uniqueId val="{0000000E-799F-4871-AFE1-727D87E483E1}"/>
            </c:ext>
          </c:extLst>
        </c:ser>
        <c:ser>
          <c:idx val="2"/>
          <c:order val="2"/>
          <c:tx>
            <c:strRef>
              <c:f>PivotTable!$N$3:$N$4</c:f>
              <c:strCache>
                <c:ptCount val="1"/>
                <c:pt idx="0">
                  <c:v>Revenue</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PivotTable!$K$5:$K$10</c:f>
              <c:strCache>
                <c:ptCount val="5"/>
                <c:pt idx="0">
                  <c:v>COGS</c:v>
                </c:pt>
                <c:pt idx="1">
                  <c:v>Online Sales</c:v>
                </c:pt>
                <c:pt idx="2">
                  <c:v>Payroll Expense</c:v>
                </c:pt>
                <c:pt idx="3">
                  <c:v>Sales Revenue</c:v>
                </c:pt>
                <c:pt idx="4">
                  <c:v>Travel Expense</c:v>
                </c:pt>
              </c:strCache>
            </c:strRef>
          </c:cat>
          <c:val>
            <c:numRef>
              <c:f>PivotTable!$N$5:$N$10</c:f>
              <c:numCache>
                <c:formatCode>"$"#,##0.00</c:formatCode>
                <c:ptCount val="5"/>
                <c:pt idx="1">
                  <c:v>-452460.00450000027</c:v>
                </c:pt>
                <c:pt idx="3">
                  <c:v>-466707.09649999993</c:v>
                </c:pt>
              </c:numCache>
            </c:numRef>
          </c:val>
          <c:extLst>
            <c:ext xmlns:c16="http://schemas.microsoft.com/office/drawing/2014/chart" uri="{C3380CC4-5D6E-409C-BE32-E72D297353CC}">
              <c16:uniqueId val="{0000000F-799F-4871-AFE1-727D87E483E1}"/>
            </c:ext>
          </c:extLst>
        </c:ser>
        <c:dLbls>
          <c:dLblPos val="outEnd"/>
          <c:showLegendKey val="0"/>
          <c:showVal val="1"/>
          <c:showCatName val="0"/>
          <c:showSerName val="0"/>
          <c:showPercent val="0"/>
          <c:showBubbleSize val="0"/>
        </c:dLbls>
        <c:gapWidth val="219"/>
        <c:overlap val="-27"/>
        <c:axId val="560089360"/>
        <c:axId val="560086840"/>
      </c:barChart>
      <c:catAx>
        <c:axId val="560089360"/>
        <c:scaling>
          <c:orientation val="minMax"/>
        </c:scaling>
        <c:delete val="1"/>
        <c:axPos val="b"/>
        <c:numFmt formatCode="General" sourceLinked="1"/>
        <c:majorTickMark val="out"/>
        <c:minorTickMark val="none"/>
        <c:tickLblPos val="nextTo"/>
        <c:crossAx val="560086840"/>
        <c:crosses val="autoZero"/>
        <c:auto val="1"/>
        <c:lblAlgn val="ctr"/>
        <c:lblOffset val="100"/>
        <c:noMultiLvlLbl val="0"/>
      </c:catAx>
      <c:valAx>
        <c:axId val="560086840"/>
        <c:scaling>
          <c:orientation val="minMax"/>
        </c:scaling>
        <c:delete val="1"/>
        <c:axPos val="l"/>
        <c:numFmt formatCode="&quot;$&quot;#,##0.00" sourceLinked="1"/>
        <c:majorTickMark val="out"/>
        <c:minorTickMark val="none"/>
        <c:tickLblPos val="nextTo"/>
        <c:crossAx val="560089360"/>
        <c:crosses val="autoZero"/>
        <c:crossBetween val="between"/>
      </c:valAx>
      <c:spPr>
        <a:noFill/>
        <a:ln>
          <a:noFill/>
        </a:ln>
        <a:effectLst/>
      </c:spPr>
    </c:plotArea>
    <c:legend>
      <c:legendPos val="r"/>
      <c:layout>
        <c:manualLayout>
          <c:xMode val="edge"/>
          <c:yMode val="edge"/>
          <c:x val="0.81224063090691234"/>
          <c:y val="0.36104465405929831"/>
          <c:w val="0.18775930997809243"/>
          <c:h val="0.30724591108453125"/>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2B5B"/>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[General-Ledger.xlsx]PivotTable!PivotTable4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rgbClr val="002B5B"/>
                </a:solidFill>
                <a:latin typeface="Comic Sans MS" panose="030F0702030302020204" pitchFamily="66" charset="0"/>
              </a:rPr>
              <a:t>Count</a:t>
            </a:r>
            <a:r>
              <a:rPr lang="en-US" sz="1000" b="1" baseline="0">
                <a:solidFill>
                  <a:srgbClr val="002B5B"/>
                </a:solidFill>
                <a:latin typeface="Comic Sans MS" panose="030F0702030302020204" pitchFamily="66" charset="0"/>
              </a:rPr>
              <a:t> of Posting</a:t>
            </a:r>
            <a:endParaRPr lang="en-US" sz="1000" b="1">
              <a:solidFill>
                <a:srgbClr val="002B5B"/>
              </a:solidFill>
              <a:latin typeface="Comic Sans MS" panose="030F0702030302020204" pitchFamily="66" charset="0"/>
            </a:endParaRPr>
          </a:p>
        </c:rich>
      </c:tx>
      <c:layout>
        <c:manualLayout>
          <c:xMode val="edge"/>
          <c:yMode val="edge"/>
          <c:x val="0.35320673646250528"/>
          <c:y val="1.74469178759242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
        <c:idx val="4"/>
        <c:spPr>
          <a:solidFill>
            <a:srgbClr val="FFC000"/>
          </a:solidFill>
          <a:ln>
            <a:noFill/>
          </a:ln>
          <a:effectLst/>
        </c:spPr>
      </c:pivotFmt>
      <c:pivotFmt>
        <c:idx val="5"/>
        <c:spPr>
          <a:solidFill>
            <a:schemeClr val="accent3">
              <a:lumMod val="50000"/>
            </a:schemeClr>
          </a:solidFill>
          <a:ln>
            <a:noFill/>
          </a:ln>
          <a:effectLst/>
        </c:spPr>
      </c:pivotFmt>
      <c:pivotFmt>
        <c:idx val="6"/>
        <c:spPr>
          <a:solidFill>
            <a:srgbClr val="92D050"/>
          </a:solidFill>
          <a:ln>
            <a:noFill/>
          </a:ln>
          <a:effectLst/>
        </c:spPr>
      </c:pivotFmt>
      <c:pivotFmt>
        <c:idx val="7"/>
        <c:spPr>
          <a:solidFill>
            <a:srgbClr val="C00000"/>
          </a:solidFill>
          <a:ln>
            <a:noFill/>
          </a:ln>
          <a:effectLst/>
        </c:spPr>
      </c:pivotFmt>
    </c:pivotFmts>
    <c:plotArea>
      <c:layout>
        <c:manualLayout>
          <c:layoutTarget val="inner"/>
          <c:xMode val="edge"/>
          <c:yMode val="edge"/>
          <c:x val="0.27953215660859287"/>
          <c:y val="0.13274760752538173"/>
          <c:w val="0.70790667965192156"/>
          <c:h val="0.83146179508727547"/>
        </c:manualLayout>
      </c:layout>
      <c:barChart>
        <c:barDir val="bar"/>
        <c:grouping val="clustered"/>
        <c:varyColors val="0"/>
        <c:ser>
          <c:idx val="0"/>
          <c:order val="0"/>
          <c:tx>
            <c:strRef>
              <c:f>PivotTable!$B$49</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4-5D1C-41A0-A6F3-4ABF16FD72D6}"/>
              </c:ext>
            </c:extLst>
          </c:dPt>
          <c:dPt>
            <c:idx val="1"/>
            <c:invertIfNegative val="0"/>
            <c:bubble3D val="0"/>
            <c:spPr>
              <a:solidFill>
                <a:srgbClr val="C00000"/>
              </a:solidFill>
              <a:ln>
                <a:noFill/>
              </a:ln>
              <a:effectLst/>
            </c:spPr>
            <c:extLst>
              <c:ext xmlns:c16="http://schemas.microsoft.com/office/drawing/2014/chart" uri="{C3380CC4-5D6E-409C-BE32-E72D297353CC}">
                <c16:uniqueId val="{00000003-5D1C-41A0-A6F3-4ABF16FD72D6}"/>
              </c:ext>
            </c:extLst>
          </c:dPt>
          <c:dPt>
            <c:idx val="2"/>
            <c:invertIfNegative val="0"/>
            <c:bubble3D val="0"/>
            <c:spPr>
              <a:solidFill>
                <a:srgbClr val="FF0000"/>
              </a:solidFill>
              <a:ln>
                <a:noFill/>
              </a:ln>
              <a:effectLst/>
            </c:spPr>
            <c:extLst>
              <c:ext xmlns:c16="http://schemas.microsoft.com/office/drawing/2014/chart" uri="{C3380CC4-5D6E-409C-BE32-E72D297353CC}">
                <c16:uniqueId val="{00000002-5D1C-41A0-A6F3-4ABF16FD72D6}"/>
              </c:ext>
            </c:extLst>
          </c:dPt>
          <c:dPt>
            <c:idx val="3"/>
            <c:invertIfNegative val="0"/>
            <c:bubble3D val="0"/>
            <c:spPr>
              <a:solidFill>
                <a:srgbClr val="FFC000"/>
              </a:solidFill>
              <a:ln>
                <a:noFill/>
              </a:ln>
              <a:effectLst/>
            </c:spPr>
            <c:extLst>
              <c:ext xmlns:c16="http://schemas.microsoft.com/office/drawing/2014/chart" uri="{C3380CC4-5D6E-409C-BE32-E72D297353CC}">
                <c16:uniqueId val="{00000001-5D1C-41A0-A6F3-4ABF16FD72D6}"/>
              </c:ext>
            </c:extLst>
          </c:dPt>
          <c:dPt>
            <c:idx val="4"/>
            <c:invertIfNegative val="0"/>
            <c:bubble3D val="0"/>
            <c:spPr>
              <a:solidFill>
                <a:srgbClr val="92D050"/>
              </a:solidFill>
              <a:ln>
                <a:noFill/>
              </a:ln>
              <a:effectLst/>
            </c:spPr>
            <c:extLst>
              <c:ext xmlns:c16="http://schemas.microsoft.com/office/drawing/2014/chart" uri="{C3380CC4-5D6E-409C-BE32-E72D297353CC}">
                <c16:uniqueId val="{00000000-5D1C-41A0-A6F3-4ABF16FD72D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PivotTable!$A$50:$A$55</c:f>
              <c:strCache>
                <c:ptCount val="5"/>
                <c:pt idx="0">
                  <c:v>Sales Revenue</c:v>
                </c:pt>
                <c:pt idx="1">
                  <c:v>Travel Expense</c:v>
                </c:pt>
                <c:pt idx="2">
                  <c:v>Payroll Expense</c:v>
                </c:pt>
                <c:pt idx="3">
                  <c:v>COGS</c:v>
                </c:pt>
                <c:pt idx="4">
                  <c:v>Online Sales</c:v>
                </c:pt>
              </c:strCache>
            </c:strRef>
          </c:cat>
          <c:val>
            <c:numRef>
              <c:f>PivotTable!$B$50:$B$55</c:f>
              <c:numCache>
                <c:formatCode>General</c:formatCode>
                <c:ptCount val="5"/>
                <c:pt idx="0">
                  <c:v>172</c:v>
                </c:pt>
                <c:pt idx="1">
                  <c:v>171</c:v>
                </c:pt>
                <c:pt idx="2">
                  <c:v>170</c:v>
                </c:pt>
                <c:pt idx="3">
                  <c:v>166</c:v>
                </c:pt>
                <c:pt idx="4">
                  <c:v>160</c:v>
                </c:pt>
              </c:numCache>
            </c:numRef>
          </c:val>
          <c:extLst>
            <c:ext xmlns:c16="http://schemas.microsoft.com/office/drawing/2014/chart" uri="{C3380CC4-5D6E-409C-BE32-E72D297353CC}">
              <c16:uniqueId val="{00000000-7597-4129-B418-DC15E9B9C978}"/>
            </c:ext>
          </c:extLst>
        </c:ser>
        <c:dLbls>
          <c:dLblPos val="outEnd"/>
          <c:showLegendKey val="0"/>
          <c:showVal val="1"/>
          <c:showCatName val="0"/>
          <c:showSerName val="0"/>
          <c:showPercent val="0"/>
          <c:showBubbleSize val="0"/>
        </c:dLbls>
        <c:gapWidth val="182"/>
        <c:axId val="610068528"/>
        <c:axId val="610061688"/>
      </c:barChart>
      <c:catAx>
        <c:axId val="610068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rgbClr val="002B5B"/>
                </a:solidFill>
                <a:latin typeface="Comic Sans MS" panose="030F0702030302020204" pitchFamily="66" charset="0"/>
                <a:ea typeface="+mn-ea"/>
                <a:cs typeface="+mn-cs"/>
              </a:defRPr>
            </a:pPr>
            <a:endParaRPr lang="en-US"/>
          </a:p>
        </c:txPr>
        <c:crossAx val="610061688"/>
        <c:crosses val="autoZero"/>
        <c:auto val="1"/>
        <c:lblAlgn val="ctr"/>
        <c:lblOffset val="100"/>
        <c:noMultiLvlLbl val="0"/>
      </c:catAx>
      <c:valAx>
        <c:axId val="610061688"/>
        <c:scaling>
          <c:orientation val="minMax"/>
        </c:scaling>
        <c:delete val="1"/>
        <c:axPos val="b"/>
        <c:numFmt formatCode="General" sourceLinked="1"/>
        <c:majorTickMark val="none"/>
        <c:minorTickMark val="none"/>
        <c:tickLblPos val="nextTo"/>
        <c:crossAx val="61006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[General-Ledger.xlsx]PivotTable!PivotTable9</c:name>
    <c:fmtId val="2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4.2948676519436249E-2"/>
          <c:w val="1"/>
          <c:h val="0.95705132348056376"/>
        </c:manualLayout>
      </c:layout>
      <c:lineChart>
        <c:grouping val="standard"/>
        <c:varyColors val="0"/>
        <c:ser>
          <c:idx val="0"/>
          <c:order val="0"/>
          <c:tx>
            <c:strRef>
              <c:f>PivotTable!$H$49</c:f>
              <c:strCache>
                <c:ptCount val="1"/>
                <c:pt idx="0">
                  <c:v>Total</c:v>
                </c:pt>
              </c:strCache>
            </c:strRef>
          </c:tx>
          <c:spPr>
            <a:ln w="28575" cap="rnd">
              <a:solidFill>
                <a:srgbClr val="002060"/>
              </a:solidFill>
              <a:round/>
            </a:ln>
            <a:effectLst/>
          </c:spPr>
          <c:marker>
            <c:symbol val="none"/>
          </c:marker>
          <c:cat>
            <c:strRef>
              <c:f>PivotTable!$G$50:$G$62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PivotTable!$H$50:$H$62</c:f>
              <c:numCache>
                <c:formatCode>General</c:formatCode>
                <c:ptCount val="12"/>
                <c:pt idx="0">
                  <c:v>64</c:v>
                </c:pt>
                <c:pt idx="1">
                  <c:v>69</c:v>
                </c:pt>
                <c:pt idx="2">
                  <c:v>81</c:v>
                </c:pt>
                <c:pt idx="3">
                  <c:v>65</c:v>
                </c:pt>
                <c:pt idx="4">
                  <c:v>82</c:v>
                </c:pt>
                <c:pt idx="5">
                  <c:v>65</c:v>
                </c:pt>
                <c:pt idx="6">
                  <c:v>67</c:v>
                </c:pt>
                <c:pt idx="7">
                  <c:v>65</c:v>
                </c:pt>
                <c:pt idx="8">
                  <c:v>72</c:v>
                </c:pt>
                <c:pt idx="9">
                  <c:v>73</c:v>
                </c:pt>
                <c:pt idx="10">
                  <c:v>72</c:v>
                </c:pt>
                <c:pt idx="11">
                  <c:v>64</c:v>
                </c:pt>
              </c:numCache>
            </c:numRef>
          </c:val>
          <c:smooth val="0"/>
          <c:extLst>
            <c:ext xmlns:c16="http://schemas.microsoft.com/office/drawing/2014/chart" uri="{C3380CC4-5D6E-409C-BE32-E72D297353CC}">
              <c16:uniqueId val="{00000000-8CB5-4E66-8A51-F1A6F600F29F}"/>
            </c:ext>
          </c:extLst>
        </c:ser>
        <c:dLbls>
          <c:showLegendKey val="0"/>
          <c:showVal val="0"/>
          <c:showCatName val="0"/>
          <c:showSerName val="0"/>
          <c:showPercent val="0"/>
          <c:showBubbleSize val="0"/>
        </c:dLbls>
        <c:smooth val="0"/>
        <c:axId val="605835416"/>
        <c:axId val="605829296"/>
      </c:lineChart>
      <c:catAx>
        <c:axId val="605835416"/>
        <c:scaling>
          <c:orientation val="minMax"/>
        </c:scaling>
        <c:delete val="1"/>
        <c:axPos val="b"/>
        <c:numFmt formatCode="General" sourceLinked="1"/>
        <c:majorTickMark val="none"/>
        <c:minorTickMark val="none"/>
        <c:tickLblPos val="nextTo"/>
        <c:crossAx val="605829296"/>
        <c:crosses val="autoZero"/>
        <c:auto val="1"/>
        <c:lblAlgn val="ctr"/>
        <c:lblOffset val="100"/>
        <c:noMultiLvlLbl val="0"/>
      </c:catAx>
      <c:valAx>
        <c:axId val="605829296"/>
        <c:scaling>
          <c:orientation val="minMax"/>
        </c:scaling>
        <c:delete val="1"/>
        <c:axPos val="l"/>
        <c:numFmt formatCode="General" sourceLinked="1"/>
        <c:majorTickMark val="none"/>
        <c:minorTickMark val="none"/>
        <c:tickLblPos val="nextTo"/>
        <c:crossAx val="605835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[General-Ledger.xlsx]PivotTable!PivotTable10</c:name>
    <c:fmtId val="2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698729620220746E-2"/>
          <c:y val="8.3360328258287476E-3"/>
          <c:w val="0.96730113338906154"/>
          <c:h val="0.97957486849615127"/>
        </c:manualLayout>
      </c:layout>
      <c:lineChart>
        <c:grouping val="standard"/>
        <c:varyColors val="0"/>
        <c:ser>
          <c:idx val="0"/>
          <c:order val="0"/>
          <c:tx>
            <c:strRef>
              <c:f>PivotTable!$K$49</c:f>
              <c:strCache>
                <c:ptCount val="1"/>
                <c:pt idx="0">
                  <c:v>Total</c:v>
                </c:pt>
              </c:strCache>
            </c:strRef>
          </c:tx>
          <c:spPr>
            <a:ln w="28575" cap="rnd">
              <a:solidFill>
                <a:srgbClr val="92D050"/>
              </a:solidFill>
              <a:round/>
            </a:ln>
            <a:effectLst/>
          </c:spPr>
          <c:marker>
            <c:symbol val="none"/>
          </c:marker>
          <c:cat>
            <c:strRef>
              <c:f>PivotTable!$J$50:$J$62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PivotTable!$K$50:$K$62</c:f>
              <c:numCache>
                <c:formatCode>"$"#,##0.00</c:formatCode>
                <c:ptCount val="12"/>
                <c:pt idx="0">
                  <c:v>71157.025300000008</c:v>
                </c:pt>
                <c:pt idx="1">
                  <c:v>74467.377800000002</c:v>
                </c:pt>
                <c:pt idx="2">
                  <c:v>100100.74010000002</c:v>
                </c:pt>
                <c:pt idx="3">
                  <c:v>73548.263399999996</c:v>
                </c:pt>
                <c:pt idx="4">
                  <c:v>97594.176699999996</c:v>
                </c:pt>
                <c:pt idx="5">
                  <c:v>77960.95259999999</c:v>
                </c:pt>
                <c:pt idx="6">
                  <c:v>74654.815900000001</c:v>
                </c:pt>
                <c:pt idx="7">
                  <c:v>50133.910099999994</c:v>
                </c:pt>
                <c:pt idx="8">
                  <c:v>55152.1224</c:v>
                </c:pt>
                <c:pt idx="9">
                  <c:v>77941.487000000023</c:v>
                </c:pt>
                <c:pt idx="10">
                  <c:v>83078.811199999996</c:v>
                </c:pt>
                <c:pt idx="11">
                  <c:v>83377.4185</c:v>
                </c:pt>
              </c:numCache>
            </c:numRef>
          </c:val>
          <c:smooth val="0"/>
          <c:extLst>
            <c:ext xmlns:c16="http://schemas.microsoft.com/office/drawing/2014/chart" uri="{C3380CC4-5D6E-409C-BE32-E72D297353CC}">
              <c16:uniqueId val="{00000000-4F60-4931-99B7-441E5C4F8D87}"/>
            </c:ext>
          </c:extLst>
        </c:ser>
        <c:dLbls>
          <c:showLegendKey val="0"/>
          <c:showVal val="0"/>
          <c:showCatName val="0"/>
          <c:showSerName val="0"/>
          <c:showPercent val="0"/>
          <c:showBubbleSize val="0"/>
        </c:dLbls>
        <c:smooth val="0"/>
        <c:axId val="598048344"/>
        <c:axId val="598052304"/>
      </c:lineChart>
      <c:catAx>
        <c:axId val="598048344"/>
        <c:scaling>
          <c:orientation val="minMax"/>
        </c:scaling>
        <c:delete val="1"/>
        <c:axPos val="b"/>
        <c:numFmt formatCode="General" sourceLinked="1"/>
        <c:majorTickMark val="none"/>
        <c:minorTickMark val="none"/>
        <c:tickLblPos val="nextTo"/>
        <c:crossAx val="598052304"/>
        <c:crosses val="autoZero"/>
        <c:auto val="1"/>
        <c:lblAlgn val="ctr"/>
        <c:lblOffset val="100"/>
        <c:noMultiLvlLbl val="0"/>
      </c:catAx>
      <c:valAx>
        <c:axId val="598052304"/>
        <c:scaling>
          <c:orientation val="minMax"/>
        </c:scaling>
        <c:delete val="1"/>
        <c:axPos val="l"/>
        <c:numFmt formatCode="&quot;$&quot;#,##0.00" sourceLinked="1"/>
        <c:majorTickMark val="none"/>
        <c:minorTickMark val="none"/>
        <c:tickLblPos val="nextTo"/>
        <c:crossAx val="598048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[General-Ledger.xlsx]PivotTable!PivotTable12</c:name>
    <c:fmtId val="2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361809086713526E-3"/>
          <c:y val="9.1546988948847489E-3"/>
          <c:w val="0.9632373161503972"/>
          <c:h val="0.99084530110511526"/>
        </c:manualLayout>
      </c:layout>
      <c:lineChart>
        <c:grouping val="standard"/>
        <c:varyColors val="0"/>
        <c:ser>
          <c:idx val="0"/>
          <c:order val="0"/>
          <c:tx>
            <c:strRef>
              <c:f>PivotTable!$N$49</c:f>
              <c:strCache>
                <c:ptCount val="1"/>
                <c:pt idx="0">
                  <c:v>Total</c:v>
                </c:pt>
              </c:strCache>
            </c:strRef>
          </c:tx>
          <c:spPr>
            <a:ln w="28575" cap="rnd">
              <a:solidFill>
                <a:srgbClr val="FF0000"/>
              </a:solidFill>
              <a:round/>
            </a:ln>
            <a:effectLst/>
          </c:spPr>
          <c:marker>
            <c:symbol val="none"/>
          </c:marker>
          <c:cat>
            <c:strRef>
              <c:f>PivotTable!$M$50:$M$62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PivotTable!$N$50:$N$62</c:f>
              <c:numCache>
                <c:formatCode>"$"#,##0.00</c:formatCode>
                <c:ptCount val="12"/>
                <c:pt idx="0">
                  <c:v>36245.839500000009</c:v>
                </c:pt>
                <c:pt idx="1">
                  <c:v>49248.636999999995</c:v>
                </c:pt>
                <c:pt idx="2">
                  <c:v>48723.300899999995</c:v>
                </c:pt>
                <c:pt idx="3">
                  <c:v>50052.57160000001</c:v>
                </c:pt>
                <c:pt idx="4">
                  <c:v>51269.109500000006</c:v>
                </c:pt>
                <c:pt idx="5">
                  <c:v>40705.248600000006</c:v>
                </c:pt>
                <c:pt idx="6">
                  <c:v>48177.265000000014</c:v>
                </c:pt>
                <c:pt idx="7">
                  <c:v>46270.366900000001</c:v>
                </c:pt>
                <c:pt idx="8">
                  <c:v>63765.655899999998</c:v>
                </c:pt>
                <c:pt idx="9">
                  <c:v>55447.786099999998</c:v>
                </c:pt>
                <c:pt idx="10">
                  <c:v>44698.996799999994</c:v>
                </c:pt>
                <c:pt idx="11">
                  <c:v>39893.88029999999</c:v>
                </c:pt>
              </c:numCache>
            </c:numRef>
          </c:val>
          <c:smooth val="0"/>
          <c:extLst>
            <c:ext xmlns:c16="http://schemas.microsoft.com/office/drawing/2014/chart" uri="{C3380CC4-5D6E-409C-BE32-E72D297353CC}">
              <c16:uniqueId val="{00000000-6213-4807-ABE5-6A3B379D9CC6}"/>
            </c:ext>
          </c:extLst>
        </c:ser>
        <c:dLbls>
          <c:showLegendKey val="0"/>
          <c:showVal val="0"/>
          <c:showCatName val="0"/>
          <c:showSerName val="0"/>
          <c:showPercent val="0"/>
          <c:showBubbleSize val="0"/>
        </c:dLbls>
        <c:smooth val="0"/>
        <c:axId val="619612288"/>
        <c:axId val="619613368"/>
      </c:lineChart>
      <c:catAx>
        <c:axId val="619612288"/>
        <c:scaling>
          <c:orientation val="minMax"/>
        </c:scaling>
        <c:delete val="1"/>
        <c:axPos val="b"/>
        <c:numFmt formatCode="General" sourceLinked="1"/>
        <c:majorTickMark val="none"/>
        <c:minorTickMark val="none"/>
        <c:tickLblPos val="nextTo"/>
        <c:crossAx val="619613368"/>
        <c:crosses val="autoZero"/>
        <c:auto val="1"/>
        <c:lblAlgn val="ctr"/>
        <c:lblOffset val="100"/>
        <c:noMultiLvlLbl val="0"/>
      </c:catAx>
      <c:valAx>
        <c:axId val="619613368"/>
        <c:scaling>
          <c:orientation val="minMax"/>
        </c:scaling>
        <c:delete val="1"/>
        <c:axPos val="l"/>
        <c:numFmt formatCode="&quot;$&quot;#,##0.00" sourceLinked="1"/>
        <c:majorTickMark val="none"/>
        <c:minorTickMark val="none"/>
        <c:tickLblPos val="nextTo"/>
        <c:crossAx val="61961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[General-Ledger.xlsx]PivotTable!PivotTable11</c:name>
    <c:fmtId val="2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6.7440227950858467E-2"/>
          <c:w val="0.97740683878978929"/>
          <c:h val="0.93255977204914153"/>
        </c:manualLayout>
      </c:layout>
      <c:lineChart>
        <c:grouping val="standard"/>
        <c:varyColors val="0"/>
        <c:ser>
          <c:idx val="0"/>
          <c:order val="0"/>
          <c:tx>
            <c:strRef>
              <c:f>PivotTable!$Q$49</c:f>
              <c:strCache>
                <c:ptCount val="1"/>
                <c:pt idx="0">
                  <c:v>Total</c:v>
                </c:pt>
              </c:strCache>
            </c:strRef>
          </c:tx>
          <c:spPr>
            <a:ln w="28575" cap="rnd">
              <a:solidFill>
                <a:schemeClr val="accent3">
                  <a:lumMod val="50000"/>
                </a:schemeClr>
              </a:solidFill>
              <a:round/>
            </a:ln>
            <a:effectLst/>
          </c:spPr>
          <c:marker>
            <c:symbol val="none"/>
          </c:marker>
          <c:cat>
            <c:strRef>
              <c:f>PivotTable!$P$50:$P$62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PivotTable!$Q$50:$Q$62</c:f>
              <c:numCache>
                <c:formatCode>"$"#,##0.00</c:formatCode>
                <c:ptCount val="12"/>
                <c:pt idx="0">
                  <c:v>-34911.185800000007</c:v>
                </c:pt>
                <c:pt idx="1">
                  <c:v>-25218.740800000003</c:v>
                </c:pt>
                <c:pt idx="2">
                  <c:v>-51377.439200000015</c:v>
                </c:pt>
                <c:pt idx="3">
                  <c:v>-23495.691799999997</c:v>
                </c:pt>
                <c:pt idx="4">
                  <c:v>-46325.067199999998</c:v>
                </c:pt>
                <c:pt idx="5">
                  <c:v>-37255.703999999983</c:v>
                </c:pt>
                <c:pt idx="6">
                  <c:v>-26477.550900000002</c:v>
                </c:pt>
                <c:pt idx="7">
                  <c:v>-3863.5431999999973</c:v>
                </c:pt>
                <c:pt idx="8">
                  <c:v>8613.5335000000014</c:v>
                </c:pt>
                <c:pt idx="9">
                  <c:v>-22493.700900000011</c:v>
                </c:pt>
                <c:pt idx="10">
                  <c:v>-38379.814400000003</c:v>
                </c:pt>
                <c:pt idx="11">
                  <c:v>-43483.53820000001</c:v>
                </c:pt>
              </c:numCache>
            </c:numRef>
          </c:val>
          <c:smooth val="0"/>
          <c:extLst>
            <c:ext xmlns:c16="http://schemas.microsoft.com/office/drawing/2014/chart" uri="{C3380CC4-5D6E-409C-BE32-E72D297353CC}">
              <c16:uniqueId val="{00000000-C419-42A6-83E0-8C1576F1CD97}"/>
            </c:ext>
          </c:extLst>
        </c:ser>
        <c:dLbls>
          <c:showLegendKey val="0"/>
          <c:showVal val="0"/>
          <c:showCatName val="0"/>
          <c:showSerName val="0"/>
          <c:showPercent val="0"/>
          <c:showBubbleSize val="0"/>
        </c:dLbls>
        <c:smooth val="0"/>
        <c:axId val="454394304"/>
        <c:axId val="454313496"/>
      </c:lineChart>
      <c:catAx>
        <c:axId val="454394304"/>
        <c:scaling>
          <c:orientation val="minMax"/>
        </c:scaling>
        <c:delete val="1"/>
        <c:axPos val="b"/>
        <c:numFmt formatCode="General" sourceLinked="1"/>
        <c:majorTickMark val="none"/>
        <c:minorTickMark val="none"/>
        <c:tickLblPos val="nextTo"/>
        <c:crossAx val="454313496"/>
        <c:crosses val="autoZero"/>
        <c:auto val="1"/>
        <c:lblAlgn val="ctr"/>
        <c:lblOffset val="100"/>
        <c:noMultiLvlLbl val="0"/>
      </c:catAx>
      <c:valAx>
        <c:axId val="454313496"/>
        <c:scaling>
          <c:orientation val="minMax"/>
        </c:scaling>
        <c:delete val="1"/>
        <c:axPos val="l"/>
        <c:numFmt formatCode="&quot;$&quot;#,##0.00" sourceLinked="1"/>
        <c:majorTickMark val="none"/>
        <c:minorTickMark val="none"/>
        <c:tickLblPos val="nextTo"/>
        <c:crossAx val="45439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image" Target="../media/image5.png"/><Relationship Id="rId18" Type="http://schemas.openxmlformats.org/officeDocument/2006/relationships/image" Target="../media/image10.svg"/><Relationship Id="rId3" Type="http://schemas.openxmlformats.org/officeDocument/2006/relationships/chart" Target="../charts/chart12.xml"/><Relationship Id="rId7" Type="http://schemas.openxmlformats.org/officeDocument/2006/relationships/chart" Target="../charts/chart16.xml"/><Relationship Id="rId12" Type="http://schemas.openxmlformats.org/officeDocument/2006/relationships/image" Target="../media/image4.svg"/><Relationship Id="rId17" Type="http://schemas.openxmlformats.org/officeDocument/2006/relationships/image" Target="../media/image9.png"/><Relationship Id="rId2" Type="http://schemas.openxmlformats.org/officeDocument/2006/relationships/chart" Target="../charts/chart11.xml"/><Relationship Id="rId16" Type="http://schemas.openxmlformats.org/officeDocument/2006/relationships/image" Target="../media/image8.svg"/><Relationship Id="rId1" Type="http://schemas.openxmlformats.org/officeDocument/2006/relationships/chart" Target="../charts/chart10.xml"/><Relationship Id="rId6" Type="http://schemas.openxmlformats.org/officeDocument/2006/relationships/chart" Target="../charts/chart15.xml"/><Relationship Id="rId11" Type="http://schemas.openxmlformats.org/officeDocument/2006/relationships/image" Target="../media/image3.png"/><Relationship Id="rId5" Type="http://schemas.openxmlformats.org/officeDocument/2006/relationships/chart" Target="../charts/chart14.xml"/><Relationship Id="rId15" Type="http://schemas.openxmlformats.org/officeDocument/2006/relationships/image" Target="../media/image7.png"/><Relationship Id="rId10" Type="http://schemas.openxmlformats.org/officeDocument/2006/relationships/image" Target="../media/image2.svg"/><Relationship Id="rId4" Type="http://schemas.openxmlformats.org/officeDocument/2006/relationships/chart" Target="../charts/chart13.xml"/><Relationship Id="rId9" Type="http://schemas.openxmlformats.org/officeDocument/2006/relationships/image" Target="../media/image1.png"/><Relationship Id="rId14"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editAs="oneCell">
    <xdr:from>
      <xdr:col>7</xdr:col>
      <xdr:colOff>197893</xdr:colOff>
      <xdr:row>1</xdr:row>
      <xdr:rowOff>109182</xdr:rowOff>
    </xdr:from>
    <xdr:to>
      <xdr:col>8</xdr:col>
      <xdr:colOff>777923</xdr:colOff>
      <xdr:row>10</xdr:row>
      <xdr:rowOff>170597</xdr:rowOff>
    </xdr:to>
    <mc:AlternateContent xmlns:mc="http://schemas.openxmlformats.org/markup-compatibility/2006" xmlns:a14="http://schemas.microsoft.com/office/drawing/2010/main">
      <mc:Choice Requires="a14">
        <xdr:graphicFrame macro="">
          <xdr:nvGraphicFramePr>
            <xdr:cNvPr id="2" name="AccountName">
              <a:extLst>
                <a:ext uri="{FF2B5EF4-FFF2-40B4-BE49-F238E27FC236}">
                  <a16:creationId xmlns:a16="http://schemas.microsoft.com/office/drawing/2014/main" id="{A93D2D52-AD45-0A11-5D8C-764A40562332}"/>
                </a:ext>
              </a:extLst>
            </xdr:cNvPr>
            <xdr:cNvGraphicFramePr/>
          </xdr:nvGraphicFramePr>
          <xdr:xfrm>
            <a:off x="0" y="0"/>
            <a:ext cx="0" cy="0"/>
          </xdr:xfrm>
          <a:graphic>
            <a:graphicData uri="http://schemas.microsoft.com/office/drawing/2010/slicer">
              <sle:slicer xmlns:sle="http://schemas.microsoft.com/office/drawing/2010/slicer" name="AccountName"/>
            </a:graphicData>
          </a:graphic>
        </xdr:graphicFrame>
      </mc:Choice>
      <mc:Fallback xmlns="">
        <xdr:sp macro="" textlink="">
          <xdr:nvSpPr>
            <xdr:cNvPr id="0" name=""/>
            <xdr:cNvSpPr>
              <a:spLocks noTextEdit="1"/>
            </xdr:cNvSpPr>
          </xdr:nvSpPr>
          <xdr:spPr>
            <a:xfrm>
              <a:off x="6482687" y="286603"/>
              <a:ext cx="1439839" cy="16582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300251</xdr:colOff>
      <xdr:row>29</xdr:row>
      <xdr:rowOff>34119</xdr:rowOff>
    </xdr:from>
    <xdr:to>
      <xdr:col>9</xdr:col>
      <xdr:colOff>54591</xdr:colOff>
      <xdr:row>36</xdr:row>
      <xdr:rowOff>13648</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ACA67E8F-0014-ECB1-DA00-B950AF2C4C9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585045" y="5179325"/>
              <a:ext cx="1828800" cy="1221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368490</xdr:colOff>
      <xdr:row>0</xdr:row>
      <xdr:rowOff>174007</xdr:rowOff>
    </xdr:from>
    <xdr:to>
      <xdr:col>5</xdr:col>
      <xdr:colOff>238836</xdr:colOff>
      <xdr:row>13</xdr:row>
      <xdr:rowOff>102357</xdr:rowOff>
    </xdr:to>
    <xdr:graphicFrame macro="">
      <xdr:nvGraphicFramePr>
        <xdr:cNvPr id="6" name="Chart 5">
          <a:extLst>
            <a:ext uri="{FF2B5EF4-FFF2-40B4-BE49-F238E27FC236}">
              <a16:creationId xmlns:a16="http://schemas.microsoft.com/office/drawing/2014/main" id="{78B9FA57-BC8F-5836-583E-9090F802D9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68238</xdr:colOff>
      <xdr:row>15</xdr:row>
      <xdr:rowOff>139889</xdr:rowOff>
    </xdr:from>
    <xdr:to>
      <xdr:col>3</xdr:col>
      <xdr:colOff>812041</xdr:colOff>
      <xdr:row>27</xdr:row>
      <xdr:rowOff>40944</xdr:rowOff>
    </xdr:to>
    <xdr:graphicFrame macro="">
      <xdr:nvGraphicFramePr>
        <xdr:cNvPr id="7" name="Chart 6">
          <a:extLst>
            <a:ext uri="{FF2B5EF4-FFF2-40B4-BE49-F238E27FC236}">
              <a16:creationId xmlns:a16="http://schemas.microsoft.com/office/drawing/2014/main" id="{CCC39A97-940E-447D-C2EA-C1679E99BD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412844</xdr:colOff>
      <xdr:row>32</xdr:row>
      <xdr:rowOff>88711</xdr:rowOff>
    </xdr:from>
    <xdr:to>
      <xdr:col>4</xdr:col>
      <xdr:colOff>788157</xdr:colOff>
      <xdr:row>43</xdr:row>
      <xdr:rowOff>34119</xdr:rowOff>
    </xdr:to>
    <xdr:graphicFrame macro="">
      <xdr:nvGraphicFramePr>
        <xdr:cNvPr id="8" name="Chart 7">
          <a:extLst>
            <a:ext uri="{FF2B5EF4-FFF2-40B4-BE49-F238E27FC236}">
              <a16:creationId xmlns:a16="http://schemas.microsoft.com/office/drawing/2014/main" id="{A69697E8-A97E-CFEE-2E44-8613BDA08D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467436</xdr:colOff>
      <xdr:row>49</xdr:row>
      <xdr:rowOff>156949</xdr:rowOff>
    </xdr:from>
    <xdr:to>
      <xdr:col>3</xdr:col>
      <xdr:colOff>320723</xdr:colOff>
      <xdr:row>59</xdr:row>
      <xdr:rowOff>156949</xdr:rowOff>
    </xdr:to>
    <xdr:graphicFrame macro="">
      <xdr:nvGraphicFramePr>
        <xdr:cNvPr id="9" name="Chart 8">
          <a:extLst>
            <a:ext uri="{FF2B5EF4-FFF2-40B4-BE49-F238E27FC236}">
              <a16:creationId xmlns:a16="http://schemas.microsoft.com/office/drawing/2014/main" id="{19B8E873-3A83-5EBC-0513-59DE0AC6F0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34120</xdr:colOff>
      <xdr:row>1</xdr:row>
      <xdr:rowOff>71652</xdr:rowOff>
    </xdr:from>
    <xdr:to>
      <xdr:col>13</xdr:col>
      <xdr:colOff>27296</xdr:colOff>
      <xdr:row>10</xdr:row>
      <xdr:rowOff>54592</xdr:rowOff>
    </xdr:to>
    <xdr:graphicFrame macro="">
      <xdr:nvGraphicFramePr>
        <xdr:cNvPr id="4" name="Chart 3">
          <a:extLst>
            <a:ext uri="{FF2B5EF4-FFF2-40B4-BE49-F238E27FC236}">
              <a16:creationId xmlns:a16="http://schemas.microsoft.com/office/drawing/2014/main" id="{B3C3096A-AF47-D4CC-39EF-A4B102C220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75063</xdr:colOff>
      <xdr:row>47</xdr:row>
      <xdr:rowOff>122827</xdr:rowOff>
    </xdr:from>
    <xdr:to>
      <xdr:col>8</xdr:col>
      <xdr:colOff>54590</xdr:colOff>
      <xdr:row>57</xdr:row>
      <xdr:rowOff>40943</xdr:rowOff>
    </xdr:to>
    <xdr:graphicFrame macro="">
      <xdr:nvGraphicFramePr>
        <xdr:cNvPr id="3" name="Chart 2">
          <a:extLst>
            <a:ext uri="{FF2B5EF4-FFF2-40B4-BE49-F238E27FC236}">
              <a16:creationId xmlns:a16="http://schemas.microsoft.com/office/drawing/2014/main" id="{B573BFD3-DA05-B6B0-A119-5959AA3243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552734</xdr:colOff>
      <xdr:row>51</xdr:row>
      <xdr:rowOff>68238</xdr:rowOff>
    </xdr:from>
    <xdr:to>
      <xdr:col>11</xdr:col>
      <xdr:colOff>423082</xdr:colOff>
      <xdr:row>58</xdr:row>
      <xdr:rowOff>68240</xdr:rowOff>
    </xdr:to>
    <xdr:graphicFrame macro="">
      <xdr:nvGraphicFramePr>
        <xdr:cNvPr id="10" name="Chart 9">
          <a:extLst>
            <a:ext uri="{FF2B5EF4-FFF2-40B4-BE49-F238E27FC236}">
              <a16:creationId xmlns:a16="http://schemas.microsoft.com/office/drawing/2014/main" id="{66A55A92-23A0-4943-15F9-9AE66B8A3C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443553</xdr:colOff>
      <xdr:row>50</xdr:row>
      <xdr:rowOff>109182</xdr:rowOff>
    </xdr:from>
    <xdr:to>
      <xdr:col>15</xdr:col>
      <xdr:colOff>6823</xdr:colOff>
      <xdr:row>57</xdr:row>
      <xdr:rowOff>54591</xdr:rowOff>
    </xdr:to>
    <xdr:graphicFrame macro="">
      <xdr:nvGraphicFramePr>
        <xdr:cNvPr id="11" name="Chart 10">
          <a:extLst>
            <a:ext uri="{FF2B5EF4-FFF2-40B4-BE49-F238E27FC236}">
              <a16:creationId xmlns:a16="http://schemas.microsoft.com/office/drawing/2014/main" id="{40A6B6CC-7F10-1E42-62FA-3D5650EAE1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177421</xdr:colOff>
      <xdr:row>53</xdr:row>
      <xdr:rowOff>34120</xdr:rowOff>
    </xdr:from>
    <xdr:to>
      <xdr:col>16</xdr:col>
      <xdr:colOff>1057703</xdr:colOff>
      <xdr:row>59</xdr:row>
      <xdr:rowOff>95534</xdr:rowOff>
    </xdr:to>
    <xdr:graphicFrame macro="">
      <xdr:nvGraphicFramePr>
        <xdr:cNvPr id="12" name="Chart 11">
          <a:extLst>
            <a:ext uri="{FF2B5EF4-FFF2-40B4-BE49-F238E27FC236}">
              <a16:creationId xmlns:a16="http://schemas.microsoft.com/office/drawing/2014/main" id="{B906067B-9DB9-9780-3D2D-DADFF4191D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211541</xdr:colOff>
      <xdr:row>12</xdr:row>
      <xdr:rowOff>34120</xdr:rowOff>
    </xdr:from>
    <xdr:to>
      <xdr:col>8</xdr:col>
      <xdr:colOff>757451</xdr:colOff>
      <xdr:row>22</xdr:row>
      <xdr:rowOff>143301</xdr:rowOff>
    </xdr:to>
    <mc:AlternateContent xmlns:mc="http://schemas.openxmlformats.org/markup-compatibility/2006" xmlns:a14="http://schemas.microsoft.com/office/drawing/2010/main">
      <mc:Choice Requires="a14">
        <xdr:graphicFrame macro="">
          <xdr:nvGraphicFramePr>
            <xdr:cNvPr id="13" name="Dept">
              <a:extLst>
                <a:ext uri="{FF2B5EF4-FFF2-40B4-BE49-F238E27FC236}">
                  <a16:creationId xmlns:a16="http://schemas.microsoft.com/office/drawing/2014/main" id="{A2EE7D86-9557-46C7-382E-868C7F0E61AB}"/>
                </a:ext>
              </a:extLst>
            </xdr:cNvPr>
            <xdr:cNvGraphicFramePr/>
          </xdr:nvGraphicFramePr>
          <xdr:xfrm>
            <a:off x="0" y="0"/>
            <a:ext cx="0" cy="0"/>
          </xdr:xfrm>
          <a:graphic>
            <a:graphicData uri="http://schemas.microsoft.com/office/drawing/2010/slicer">
              <sle:slicer xmlns:sle="http://schemas.microsoft.com/office/drawing/2010/slicer" name="Dept"/>
            </a:graphicData>
          </a:graphic>
        </xdr:graphicFrame>
      </mc:Choice>
      <mc:Fallback xmlns="">
        <xdr:sp macro="" textlink="">
          <xdr:nvSpPr>
            <xdr:cNvPr id="0" name=""/>
            <xdr:cNvSpPr>
              <a:spLocks noTextEdit="1"/>
            </xdr:cNvSpPr>
          </xdr:nvSpPr>
          <xdr:spPr>
            <a:xfrm>
              <a:off x="6612341" y="2163171"/>
              <a:ext cx="1405719" cy="18833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59709</xdr:colOff>
      <xdr:row>20</xdr:row>
      <xdr:rowOff>170595</xdr:rowOff>
    </xdr:from>
    <xdr:to>
      <xdr:col>8</xdr:col>
      <xdr:colOff>460612</xdr:colOff>
      <xdr:row>33</xdr:row>
      <xdr:rowOff>170597</xdr:rowOff>
    </xdr:to>
    <xdr:sp macro="" textlink="">
      <xdr:nvSpPr>
        <xdr:cNvPr id="33" name="Rectangle: Rounded Corners 6">
          <a:extLst>
            <a:ext uri="{FF2B5EF4-FFF2-40B4-BE49-F238E27FC236}">
              <a16:creationId xmlns:a16="http://schemas.microsoft.com/office/drawing/2014/main" id="{7BA73A03-5DF5-E923-DDCD-B0DB3E823D89}"/>
            </a:ext>
          </a:extLst>
        </xdr:cNvPr>
        <xdr:cNvSpPr/>
      </xdr:nvSpPr>
      <xdr:spPr>
        <a:xfrm>
          <a:off x="59709" y="3753133"/>
          <a:ext cx="5177619" cy="2371300"/>
        </a:xfrm>
        <a:custGeom>
          <a:avLst/>
          <a:gdLst>
            <a:gd name="connsiteX0" fmla="*/ 0 w 13613642"/>
            <a:gd name="connsiteY0" fmla="*/ 426501 h 2558956"/>
            <a:gd name="connsiteX1" fmla="*/ 426501 w 13613642"/>
            <a:gd name="connsiteY1" fmla="*/ 0 h 2558956"/>
            <a:gd name="connsiteX2" fmla="*/ 13187141 w 13613642"/>
            <a:gd name="connsiteY2" fmla="*/ 0 h 2558956"/>
            <a:gd name="connsiteX3" fmla="*/ 13613642 w 13613642"/>
            <a:gd name="connsiteY3" fmla="*/ 426501 h 2558956"/>
            <a:gd name="connsiteX4" fmla="*/ 13613642 w 13613642"/>
            <a:gd name="connsiteY4" fmla="*/ 2132455 h 2558956"/>
            <a:gd name="connsiteX5" fmla="*/ 13187141 w 13613642"/>
            <a:gd name="connsiteY5" fmla="*/ 2558956 h 2558956"/>
            <a:gd name="connsiteX6" fmla="*/ 426501 w 13613642"/>
            <a:gd name="connsiteY6" fmla="*/ 2558956 h 2558956"/>
            <a:gd name="connsiteX7" fmla="*/ 0 w 13613642"/>
            <a:gd name="connsiteY7" fmla="*/ 2132455 h 2558956"/>
            <a:gd name="connsiteX8" fmla="*/ 0 w 13613642"/>
            <a:gd name="connsiteY8" fmla="*/ 426501 h 2558956"/>
            <a:gd name="connsiteX0" fmla="*/ 8530 w 13622172"/>
            <a:gd name="connsiteY0" fmla="*/ 426501 h 2558956"/>
            <a:gd name="connsiteX1" fmla="*/ 435031 w 13622172"/>
            <a:gd name="connsiteY1" fmla="*/ 0 h 2558956"/>
            <a:gd name="connsiteX2" fmla="*/ 13195671 w 13622172"/>
            <a:gd name="connsiteY2" fmla="*/ 0 h 2558956"/>
            <a:gd name="connsiteX3" fmla="*/ 13622172 w 13622172"/>
            <a:gd name="connsiteY3" fmla="*/ 426501 h 2558956"/>
            <a:gd name="connsiteX4" fmla="*/ 13622172 w 13622172"/>
            <a:gd name="connsiteY4" fmla="*/ 2132455 h 2558956"/>
            <a:gd name="connsiteX5" fmla="*/ 13195671 w 13622172"/>
            <a:gd name="connsiteY5" fmla="*/ 2558956 h 2558956"/>
            <a:gd name="connsiteX6" fmla="*/ 435031 w 13622172"/>
            <a:gd name="connsiteY6" fmla="*/ 2558956 h 2558956"/>
            <a:gd name="connsiteX7" fmla="*/ 0 w 13622172"/>
            <a:gd name="connsiteY7" fmla="*/ 1782731 h 2558956"/>
            <a:gd name="connsiteX8" fmla="*/ 8530 w 13622172"/>
            <a:gd name="connsiteY8" fmla="*/ 426501 h 2558956"/>
            <a:gd name="connsiteX0" fmla="*/ 8530 w 13622172"/>
            <a:gd name="connsiteY0" fmla="*/ 426501 h 2558956"/>
            <a:gd name="connsiteX1" fmla="*/ 435031 w 13622172"/>
            <a:gd name="connsiteY1" fmla="*/ 0 h 2558956"/>
            <a:gd name="connsiteX2" fmla="*/ 13195671 w 13622172"/>
            <a:gd name="connsiteY2" fmla="*/ 0 h 2558956"/>
            <a:gd name="connsiteX3" fmla="*/ 13622172 w 13622172"/>
            <a:gd name="connsiteY3" fmla="*/ 426501 h 2558956"/>
            <a:gd name="connsiteX4" fmla="*/ 13622172 w 13622172"/>
            <a:gd name="connsiteY4" fmla="*/ 2132455 h 2558956"/>
            <a:gd name="connsiteX5" fmla="*/ 13195671 w 13622172"/>
            <a:gd name="connsiteY5" fmla="*/ 2558956 h 2558956"/>
            <a:gd name="connsiteX6" fmla="*/ 699456 w 13622172"/>
            <a:gd name="connsiteY6" fmla="*/ 2541897 h 2558956"/>
            <a:gd name="connsiteX7" fmla="*/ 0 w 13622172"/>
            <a:gd name="connsiteY7" fmla="*/ 1782731 h 2558956"/>
            <a:gd name="connsiteX8" fmla="*/ 8530 w 13622172"/>
            <a:gd name="connsiteY8" fmla="*/ 426501 h 2558956"/>
            <a:gd name="connsiteX0" fmla="*/ 8530 w 13622172"/>
            <a:gd name="connsiteY0" fmla="*/ 426501 h 2558956"/>
            <a:gd name="connsiteX1" fmla="*/ 435031 w 13622172"/>
            <a:gd name="connsiteY1" fmla="*/ 0 h 2558956"/>
            <a:gd name="connsiteX2" fmla="*/ 13195671 w 13622172"/>
            <a:gd name="connsiteY2" fmla="*/ 0 h 2558956"/>
            <a:gd name="connsiteX3" fmla="*/ 13622172 w 13622172"/>
            <a:gd name="connsiteY3" fmla="*/ 426501 h 2558956"/>
            <a:gd name="connsiteX4" fmla="*/ 13622172 w 13622172"/>
            <a:gd name="connsiteY4" fmla="*/ 2132455 h 2558956"/>
            <a:gd name="connsiteX5" fmla="*/ 13195671 w 13622172"/>
            <a:gd name="connsiteY5" fmla="*/ 2558956 h 2558956"/>
            <a:gd name="connsiteX6" fmla="*/ 699456 w 13622172"/>
            <a:gd name="connsiteY6" fmla="*/ 2541897 h 2558956"/>
            <a:gd name="connsiteX7" fmla="*/ 0 w 13622172"/>
            <a:gd name="connsiteY7" fmla="*/ 1791261 h 2558956"/>
            <a:gd name="connsiteX8" fmla="*/ 8530 w 13622172"/>
            <a:gd name="connsiteY8" fmla="*/ 426501 h 2558956"/>
            <a:gd name="connsiteX0" fmla="*/ 8530 w 13622172"/>
            <a:gd name="connsiteY0" fmla="*/ 426501 h 2558956"/>
            <a:gd name="connsiteX1" fmla="*/ 435031 w 13622172"/>
            <a:gd name="connsiteY1" fmla="*/ 0 h 2558956"/>
            <a:gd name="connsiteX2" fmla="*/ 13195671 w 13622172"/>
            <a:gd name="connsiteY2" fmla="*/ 0 h 2558956"/>
            <a:gd name="connsiteX3" fmla="*/ 13622172 w 13622172"/>
            <a:gd name="connsiteY3" fmla="*/ 426501 h 2558956"/>
            <a:gd name="connsiteX4" fmla="*/ 13613642 w 13622172"/>
            <a:gd name="connsiteY4" fmla="*/ 1902149 h 2558956"/>
            <a:gd name="connsiteX5" fmla="*/ 13195671 w 13622172"/>
            <a:gd name="connsiteY5" fmla="*/ 2558956 h 2558956"/>
            <a:gd name="connsiteX6" fmla="*/ 699456 w 13622172"/>
            <a:gd name="connsiteY6" fmla="*/ 2541897 h 2558956"/>
            <a:gd name="connsiteX7" fmla="*/ 0 w 13622172"/>
            <a:gd name="connsiteY7" fmla="*/ 1791261 h 2558956"/>
            <a:gd name="connsiteX8" fmla="*/ 8530 w 13622172"/>
            <a:gd name="connsiteY8" fmla="*/ 426501 h 2558956"/>
            <a:gd name="connsiteX0" fmla="*/ 8530 w 13622172"/>
            <a:gd name="connsiteY0" fmla="*/ 426501 h 2541897"/>
            <a:gd name="connsiteX1" fmla="*/ 435031 w 13622172"/>
            <a:gd name="connsiteY1" fmla="*/ 0 h 2541897"/>
            <a:gd name="connsiteX2" fmla="*/ 13195671 w 13622172"/>
            <a:gd name="connsiteY2" fmla="*/ 0 h 2541897"/>
            <a:gd name="connsiteX3" fmla="*/ 13622172 w 13622172"/>
            <a:gd name="connsiteY3" fmla="*/ 426501 h 2541897"/>
            <a:gd name="connsiteX4" fmla="*/ 13613642 w 13622172"/>
            <a:gd name="connsiteY4" fmla="*/ 1902149 h 2541897"/>
            <a:gd name="connsiteX5" fmla="*/ 12931246 w 13622172"/>
            <a:gd name="connsiteY5" fmla="*/ 2533367 h 2541897"/>
            <a:gd name="connsiteX6" fmla="*/ 699456 w 13622172"/>
            <a:gd name="connsiteY6" fmla="*/ 2541897 h 2541897"/>
            <a:gd name="connsiteX7" fmla="*/ 0 w 13622172"/>
            <a:gd name="connsiteY7" fmla="*/ 1791261 h 2541897"/>
            <a:gd name="connsiteX8" fmla="*/ 8530 w 13622172"/>
            <a:gd name="connsiteY8" fmla="*/ 426501 h 25418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3622172" h="2541897">
              <a:moveTo>
                <a:pt x="8530" y="426501"/>
              </a:moveTo>
              <a:cubicBezTo>
                <a:pt x="8530" y="190951"/>
                <a:pt x="199481" y="0"/>
                <a:pt x="435031" y="0"/>
              </a:cubicBezTo>
              <a:lnTo>
                <a:pt x="13195671" y="0"/>
              </a:lnTo>
              <a:cubicBezTo>
                <a:pt x="13431221" y="0"/>
                <a:pt x="13622172" y="190951"/>
                <a:pt x="13622172" y="426501"/>
              </a:cubicBezTo>
              <a:cubicBezTo>
                <a:pt x="13619329" y="918384"/>
                <a:pt x="13616485" y="1410266"/>
                <a:pt x="13613642" y="1902149"/>
              </a:cubicBezTo>
              <a:cubicBezTo>
                <a:pt x="13613642" y="2137699"/>
                <a:pt x="13166796" y="2533367"/>
                <a:pt x="12931246" y="2533367"/>
              </a:cubicBezTo>
              <a:lnTo>
                <a:pt x="699456" y="2541897"/>
              </a:lnTo>
              <a:cubicBezTo>
                <a:pt x="463906" y="2541897"/>
                <a:pt x="0" y="2026811"/>
                <a:pt x="0" y="1791261"/>
              </a:cubicBezTo>
              <a:cubicBezTo>
                <a:pt x="0" y="1222610"/>
                <a:pt x="8530" y="995152"/>
                <a:pt x="8530" y="426501"/>
              </a:cubicBezTo>
              <a:close/>
            </a:path>
          </a:pathLst>
        </a:custGeom>
        <a:solidFill>
          <a:schemeClr val="bg1"/>
        </a:solidFill>
        <a:ln w="63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42650</xdr:colOff>
      <xdr:row>7</xdr:row>
      <xdr:rowOff>8531</xdr:rowOff>
    </xdr:from>
    <xdr:to>
      <xdr:col>16</xdr:col>
      <xdr:colOff>8530</xdr:colOff>
      <xdr:row>20</xdr:row>
      <xdr:rowOff>153537</xdr:rowOff>
    </xdr:to>
    <xdr:sp macro="" textlink="">
      <xdr:nvSpPr>
        <xdr:cNvPr id="8" name="Rectangle: Rounded Corners 6">
          <a:extLst>
            <a:ext uri="{FF2B5EF4-FFF2-40B4-BE49-F238E27FC236}">
              <a16:creationId xmlns:a16="http://schemas.microsoft.com/office/drawing/2014/main" id="{4FFCBCA4-8AB3-3F56-DE5D-DCACA658522A}"/>
            </a:ext>
          </a:extLst>
        </xdr:cNvPr>
        <xdr:cNvSpPr/>
      </xdr:nvSpPr>
      <xdr:spPr>
        <a:xfrm>
          <a:off x="42650" y="1229248"/>
          <a:ext cx="11854597" cy="2412050"/>
        </a:xfrm>
        <a:custGeom>
          <a:avLst/>
          <a:gdLst>
            <a:gd name="connsiteX0" fmla="*/ 0 w 13613642"/>
            <a:gd name="connsiteY0" fmla="*/ 426501 h 2558956"/>
            <a:gd name="connsiteX1" fmla="*/ 426501 w 13613642"/>
            <a:gd name="connsiteY1" fmla="*/ 0 h 2558956"/>
            <a:gd name="connsiteX2" fmla="*/ 13187141 w 13613642"/>
            <a:gd name="connsiteY2" fmla="*/ 0 h 2558956"/>
            <a:gd name="connsiteX3" fmla="*/ 13613642 w 13613642"/>
            <a:gd name="connsiteY3" fmla="*/ 426501 h 2558956"/>
            <a:gd name="connsiteX4" fmla="*/ 13613642 w 13613642"/>
            <a:gd name="connsiteY4" fmla="*/ 2132455 h 2558956"/>
            <a:gd name="connsiteX5" fmla="*/ 13187141 w 13613642"/>
            <a:gd name="connsiteY5" fmla="*/ 2558956 h 2558956"/>
            <a:gd name="connsiteX6" fmla="*/ 426501 w 13613642"/>
            <a:gd name="connsiteY6" fmla="*/ 2558956 h 2558956"/>
            <a:gd name="connsiteX7" fmla="*/ 0 w 13613642"/>
            <a:gd name="connsiteY7" fmla="*/ 2132455 h 2558956"/>
            <a:gd name="connsiteX8" fmla="*/ 0 w 13613642"/>
            <a:gd name="connsiteY8" fmla="*/ 426501 h 2558956"/>
            <a:gd name="connsiteX0" fmla="*/ 8530 w 13622172"/>
            <a:gd name="connsiteY0" fmla="*/ 426501 h 2558956"/>
            <a:gd name="connsiteX1" fmla="*/ 435031 w 13622172"/>
            <a:gd name="connsiteY1" fmla="*/ 0 h 2558956"/>
            <a:gd name="connsiteX2" fmla="*/ 13195671 w 13622172"/>
            <a:gd name="connsiteY2" fmla="*/ 0 h 2558956"/>
            <a:gd name="connsiteX3" fmla="*/ 13622172 w 13622172"/>
            <a:gd name="connsiteY3" fmla="*/ 426501 h 2558956"/>
            <a:gd name="connsiteX4" fmla="*/ 13622172 w 13622172"/>
            <a:gd name="connsiteY4" fmla="*/ 2132455 h 2558956"/>
            <a:gd name="connsiteX5" fmla="*/ 13195671 w 13622172"/>
            <a:gd name="connsiteY5" fmla="*/ 2558956 h 2558956"/>
            <a:gd name="connsiteX6" fmla="*/ 435031 w 13622172"/>
            <a:gd name="connsiteY6" fmla="*/ 2558956 h 2558956"/>
            <a:gd name="connsiteX7" fmla="*/ 0 w 13622172"/>
            <a:gd name="connsiteY7" fmla="*/ 1782731 h 2558956"/>
            <a:gd name="connsiteX8" fmla="*/ 8530 w 13622172"/>
            <a:gd name="connsiteY8" fmla="*/ 426501 h 2558956"/>
            <a:gd name="connsiteX0" fmla="*/ 8530 w 13622172"/>
            <a:gd name="connsiteY0" fmla="*/ 426501 h 2558956"/>
            <a:gd name="connsiteX1" fmla="*/ 435031 w 13622172"/>
            <a:gd name="connsiteY1" fmla="*/ 0 h 2558956"/>
            <a:gd name="connsiteX2" fmla="*/ 13195671 w 13622172"/>
            <a:gd name="connsiteY2" fmla="*/ 0 h 2558956"/>
            <a:gd name="connsiteX3" fmla="*/ 13622172 w 13622172"/>
            <a:gd name="connsiteY3" fmla="*/ 426501 h 2558956"/>
            <a:gd name="connsiteX4" fmla="*/ 13622172 w 13622172"/>
            <a:gd name="connsiteY4" fmla="*/ 2132455 h 2558956"/>
            <a:gd name="connsiteX5" fmla="*/ 13195671 w 13622172"/>
            <a:gd name="connsiteY5" fmla="*/ 2558956 h 2558956"/>
            <a:gd name="connsiteX6" fmla="*/ 699456 w 13622172"/>
            <a:gd name="connsiteY6" fmla="*/ 2541897 h 2558956"/>
            <a:gd name="connsiteX7" fmla="*/ 0 w 13622172"/>
            <a:gd name="connsiteY7" fmla="*/ 1782731 h 2558956"/>
            <a:gd name="connsiteX8" fmla="*/ 8530 w 13622172"/>
            <a:gd name="connsiteY8" fmla="*/ 426501 h 2558956"/>
            <a:gd name="connsiteX0" fmla="*/ 8530 w 13622172"/>
            <a:gd name="connsiteY0" fmla="*/ 426501 h 2558956"/>
            <a:gd name="connsiteX1" fmla="*/ 435031 w 13622172"/>
            <a:gd name="connsiteY1" fmla="*/ 0 h 2558956"/>
            <a:gd name="connsiteX2" fmla="*/ 13195671 w 13622172"/>
            <a:gd name="connsiteY2" fmla="*/ 0 h 2558956"/>
            <a:gd name="connsiteX3" fmla="*/ 13622172 w 13622172"/>
            <a:gd name="connsiteY3" fmla="*/ 426501 h 2558956"/>
            <a:gd name="connsiteX4" fmla="*/ 13622172 w 13622172"/>
            <a:gd name="connsiteY4" fmla="*/ 2132455 h 2558956"/>
            <a:gd name="connsiteX5" fmla="*/ 13195671 w 13622172"/>
            <a:gd name="connsiteY5" fmla="*/ 2558956 h 2558956"/>
            <a:gd name="connsiteX6" fmla="*/ 699456 w 13622172"/>
            <a:gd name="connsiteY6" fmla="*/ 2541897 h 2558956"/>
            <a:gd name="connsiteX7" fmla="*/ 0 w 13622172"/>
            <a:gd name="connsiteY7" fmla="*/ 1791261 h 2558956"/>
            <a:gd name="connsiteX8" fmla="*/ 8530 w 13622172"/>
            <a:gd name="connsiteY8" fmla="*/ 426501 h 2558956"/>
            <a:gd name="connsiteX0" fmla="*/ 8530 w 13622172"/>
            <a:gd name="connsiteY0" fmla="*/ 426501 h 2558956"/>
            <a:gd name="connsiteX1" fmla="*/ 435031 w 13622172"/>
            <a:gd name="connsiteY1" fmla="*/ 0 h 2558956"/>
            <a:gd name="connsiteX2" fmla="*/ 13195671 w 13622172"/>
            <a:gd name="connsiteY2" fmla="*/ 0 h 2558956"/>
            <a:gd name="connsiteX3" fmla="*/ 13622172 w 13622172"/>
            <a:gd name="connsiteY3" fmla="*/ 426501 h 2558956"/>
            <a:gd name="connsiteX4" fmla="*/ 13613642 w 13622172"/>
            <a:gd name="connsiteY4" fmla="*/ 1902149 h 2558956"/>
            <a:gd name="connsiteX5" fmla="*/ 13195671 w 13622172"/>
            <a:gd name="connsiteY5" fmla="*/ 2558956 h 2558956"/>
            <a:gd name="connsiteX6" fmla="*/ 699456 w 13622172"/>
            <a:gd name="connsiteY6" fmla="*/ 2541897 h 2558956"/>
            <a:gd name="connsiteX7" fmla="*/ 0 w 13622172"/>
            <a:gd name="connsiteY7" fmla="*/ 1791261 h 2558956"/>
            <a:gd name="connsiteX8" fmla="*/ 8530 w 13622172"/>
            <a:gd name="connsiteY8" fmla="*/ 426501 h 2558956"/>
            <a:gd name="connsiteX0" fmla="*/ 8530 w 13622172"/>
            <a:gd name="connsiteY0" fmla="*/ 426501 h 2541897"/>
            <a:gd name="connsiteX1" fmla="*/ 435031 w 13622172"/>
            <a:gd name="connsiteY1" fmla="*/ 0 h 2541897"/>
            <a:gd name="connsiteX2" fmla="*/ 13195671 w 13622172"/>
            <a:gd name="connsiteY2" fmla="*/ 0 h 2541897"/>
            <a:gd name="connsiteX3" fmla="*/ 13622172 w 13622172"/>
            <a:gd name="connsiteY3" fmla="*/ 426501 h 2541897"/>
            <a:gd name="connsiteX4" fmla="*/ 13613642 w 13622172"/>
            <a:gd name="connsiteY4" fmla="*/ 1902149 h 2541897"/>
            <a:gd name="connsiteX5" fmla="*/ 12931246 w 13622172"/>
            <a:gd name="connsiteY5" fmla="*/ 2533367 h 2541897"/>
            <a:gd name="connsiteX6" fmla="*/ 699456 w 13622172"/>
            <a:gd name="connsiteY6" fmla="*/ 2541897 h 2541897"/>
            <a:gd name="connsiteX7" fmla="*/ 0 w 13622172"/>
            <a:gd name="connsiteY7" fmla="*/ 1791261 h 2541897"/>
            <a:gd name="connsiteX8" fmla="*/ 8530 w 13622172"/>
            <a:gd name="connsiteY8" fmla="*/ 426501 h 2541897"/>
            <a:gd name="connsiteX0" fmla="*/ 8530 w 13622172"/>
            <a:gd name="connsiteY0" fmla="*/ 426501 h 2541897"/>
            <a:gd name="connsiteX1" fmla="*/ 435031 w 13622172"/>
            <a:gd name="connsiteY1" fmla="*/ 0 h 2541897"/>
            <a:gd name="connsiteX2" fmla="*/ 13195671 w 13622172"/>
            <a:gd name="connsiteY2" fmla="*/ 0 h 2541897"/>
            <a:gd name="connsiteX3" fmla="*/ 13622172 w 13622172"/>
            <a:gd name="connsiteY3" fmla="*/ 426501 h 2541897"/>
            <a:gd name="connsiteX4" fmla="*/ 13613642 w 13622172"/>
            <a:gd name="connsiteY4" fmla="*/ 1902149 h 2541897"/>
            <a:gd name="connsiteX5" fmla="*/ 12931246 w 13622172"/>
            <a:gd name="connsiteY5" fmla="*/ 2533367 h 2541897"/>
            <a:gd name="connsiteX6" fmla="*/ 699456 w 13622172"/>
            <a:gd name="connsiteY6" fmla="*/ 2541897 h 2541897"/>
            <a:gd name="connsiteX7" fmla="*/ 0 w 13622172"/>
            <a:gd name="connsiteY7" fmla="*/ 2080512 h 2541897"/>
            <a:gd name="connsiteX8" fmla="*/ 8530 w 13622172"/>
            <a:gd name="connsiteY8" fmla="*/ 426501 h 2541897"/>
            <a:gd name="connsiteX0" fmla="*/ 8530 w 13622172"/>
            <a:gd name="connsiteY0" fmla="*/ 426501 h 2541897"/>
            <a:gd name="connsiteX1" fmla="*/ 435031 w 13622172"/>
            <a:gd name="connsiteY1" fmla="*/ 0 h 2541897"/>
            <a:gd name="connsiteX2" fmla="*/ 13195671 w 13622172"/>
            <a:gd name="connsiteY2" fmla="*/ 0 h 2541897"/>
            <a:gd name="connsiteX3" fmla="*/ 13622172 w 13622172"/>
            <a:gd name="connsiteY3" fmla="*/ 426501 h 2541897"/>
            <a:gd name="connsiteX4" fmla="*/ 13613641 w 13622172"/>
            <a:gd name="connsiteY4" fmla="*/ 2059922 h 2541897"/>
            <a:gd name="connsiteX5" fmla="*/ 12931246 w 13622172"/>
            <a:gd name="connsiteY5" fmla="*/ 2533367 h 2541897"/>
            <a:gd name="connsiteX6" fmla="*/ 699456 w 13622172"/>
            <a:gd name="connsiteY6" fmla="*/ 2541897 h 2541897"/>
            <a:gd name="connsiteX7" fmla="*/ 0 w 13622172"/>
            <a:gd name="connsiteY7" fmla="*/ 2080512 h 2541897"/>
            <a:gd name="connsiteX8" fmla="*/ 8530 w 13622172"/>
            <a:gd name="connsiteY8" fmla="*/ 426501 h 25418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3622172" h="2541897">
              <a:moveTo>
                <a:pt x="8530" y="426501"/>
              </a:moveTo>
              <a:cubicBezTo>
                <a:pt x="8530" y="190951"/>
                <a:pt x="199481" y="0"/>
                <a:pt x="435031" y="0"/>
              </a:cubicBezTo>
              <a:lnTo>
                <a:pt x="13195671" y="0"/>
              </a:lnTo>
              <a:cubicBezTo>
                <a:pt x="13431221" y="0"/>
                <a:pt x="13622172" y="190951"/>
                <a:pt x="13622172" y="426501"/>
              </a:cubicBezTo>
              <a:cubicBezTo>
                <a:pt x="13619329" y="918384"/>
                <a:pt x="13616484" y="1568039"/>
                <a:pt x="13613641" y="2059922"/>
              </a:cubicBezTo>
              <a:cubicBezTo>
                <a:pt x="13613641" y="2295472"/>
                <a:pt x="13166796" y="2533367"/>
                <a:pt x="12931246" y="2533367"/>
              </a:cubicBezTo>
              <a:lnTo>
                <a:pt x="699456" y="2541897"/>
              </a:lnTo>
              <a:cubicBezTo>
                <a:pt x="463906" y="2541897"/>
                <a:pt x="0" y="2316062"/>
                <a:pt x="0" y="2080512"/>
              </a:cubicBezTo>
              <a:cubicBezTo>
                <a:pt x="0" y="1511861"/>
                <a:pt x="8530" y="995152"/>
                <a:pt x="8530" y="426501"/>
              </a:cubicBezTo>
              <a:close/>
            </a:path>
          </a:pathLst>
        </a:custGeom>
        <a:solidFill>
          <a:schemeClr val="bg1"/>
        </a:solidFill>
        <a:ln w="63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16</xdr:col>
      <xdr:colOff>68725</xdr:colOff>
      <xdr:row>13</xdr:row>
      <xdr:rowOff>140132</xdr:rowOff>
    </xdr:from>
    <xdr:to>
      <xdr:col>18</xdr:col>
      <xdr:colOff>544689</xdr:colOff>
      <xdr:row>23</xdr:row>
      <xdr:rowOff>7311</xdr:rowOff>
    </xdr:to>
    <mc:AlternateContent xmlns:mc="http://schemas.openxmlformats.org/markup-compatibility/2006" xmlns:a14="http://schemas.microsoft.com/office/drawing/2010/main">
      <mc:Choice Requires="a14">
        <xdr:graphicFrame macro="">
          <xdr:nvGraphicFramePr>
            <xdr:cNvPr id="10" name="AccountName 1">
              <a:extLst>
                <a:ext uri="{FF2B5EF4-FFF2-40B4-BE49-F238E27FC236}">
                  <a16:creationId xmlns:a16="http://schemas.microsoft.com/office/drawing/2014/main" id="{F4301AAE-6E20-47B7-B4E6-4308812CD7F2}"/>
                </a:ext>
              </a:extLst>
            </xdr:cNvPr>
            <xdr:cNvGraphicFramePr/>
          </xdr:nvGraphicFramePr>
          <xdr:xfrm>
            <a:off x="0" y="0"/>
            <a:ext cx="0" cy="0"/>
          </xdr:xfrm>
          <a:graphic>
            <a:graphicData uri="http://schemas.microsoft.com/office/drawing/2010/slicer">
              <sle:slicer xmlns:sle="http://schemas.microsoft.com/office/drawing/2010/slicer" name="AccountName 1"/>
            </a:graphicData>
          </a:graphic>
        </xdr:graphicFrame>
      </mc:Choice>
      <mc:Fallback xmlns="">
        <xdr:sp macro="" textlink="">
          <xdr:nvSpPr>
            <xdr:cNvPr id="0" name=""/>
            <xdr:cNvSpPr>
              <a:spLocks noTextEdit="1"/>
            </xdr:cNvSpPr>
          </xdr:nvSpPr>
          <xdr:spPr>
            <a:xfrm>
              <a:off x="11942278" y="2468781"/>
              <a:ext cx="1926039" cy="17010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73844</xdr:colOff>
      <xdr:row>7</xdr:row>
      <xdr:rowOff>26077</xdr:rowOff>
    </xdr:from>
    <xdr:to>
      <xdr:col>18</xdr:col>
      <xdr:colOff>536161</xdr:colOff>
      <xdr:row>13</xdr:row>
      <xdr:rowOff>106015</xdr:rowOff>
    </xdr:to>
    <mc:AlternateContent xmlns:mc="http://schemas.openxmlformats.org/markup-compatibility/2006" xmlns:a14="http://schemas.microsoft.com/office/drawing/2010/main">
      <mc:Choice Requires="a14">
        <xdr:graphicFrame macro="">
          <xdr:nvGraphicFramePr>
            <xdr:cNvPr id="11" name="Year 1">
              <a:extLst>
                <a:ext uri="{FF2B5EF4-FFF2-40B4-BE49-F238E27FC236}">
                  <a16:creationId xmlns:a16="http://schemas.microsoft.com/office/drawing/2014/main" id="{551B5885-0305-4E10-9559-0F5814A43B2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947397" y="1279965"/>
              <a:ext cx="1912392" cy="1154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172303</xdr:colOff>
      <xdr:row>7</xdr:row>
      <xdr:rowOff>37775</xdr:rowOff>
    </xdr:from>
    <xdr:to>
      <xdr:col>12</xdr:col>
      <xdr:colOff>59710</xdr:colOff>
      <xdr:row>20</xdr:row>
      <xdr:rowOff>71893</xdr:rowOff>
    </xdr:to>
    <xdr:graphicFrame macro="">
      <xdr:nvGraphicFramePr>
        <xdr:cNvPr id="12" name="Chart 11">
          <a:extLst>
            <a:ext uri="{FF2B5EF4-FFF2-40B4-BE49-F238E27FC236}">
              <a16:creationId xmlns:a16="http://schemas.microsoft.com/office/drawing/2014/main" id="{DD792172-D277-4E61-81F1-3D33504743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310488</xdr:colOff>
      <xdr:row>21</xdr:row>
      <xdr:rowOff>1</xdr:rowOff>
    </xdr:from>
    <xdr:to>
      <xdr:col>8</xdr:col>
      <xdr:colOff>358255</xdr:colOff>
      <xdr:row>33</xdr:row>
      <xdr:rowOff>68238</xdr:rowOff>
    </xdr:to>
    <xdr:graphicFrame macro="">
      <xdr:nvGraphicFramePr>
        <xdr:cNvPr id="14" name="Chart 13">
          <a:extLst>
            <a:ext uri="{FF2B5EF4-FFF2-40B4-BE49-F238E27FC236}">
              <a16:creationId xmlns:a16="http://schemas.microsoft.com/office/drawing/2014/main" id="{4ED502DE-D463-4B0E-A9F6-80984AC1D3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324135</xdr:colOff>
      <xdr:row>7</xdr:row>
      <xdr:rowOff>76770</xdr:rowOff>
    </xdr:from>
    <xdr:to>
      <xdr:col>6</xdr:col>
      <xdr:colOff>105770</xdr:colOff>
      <xdr:row>20</xdr:row>
      <xdr:rowOff>93828</xdr:rowOff>
    </xdr:to>
    <xdr:graphicFrame macro="">
      <xdr:nvGraphicFramePr>
        <xdr:cNvPr id="15" name="Chart 14">
          <a:extLst>
            <a:ext uri="{FF2B5EF4-FFF2-40B4-BE49-F238E27FC236}">
              <a16:creationId xmlns:a16="http://schemas.microsoft.com/office/drawing/2014/main" id="{9CC41440-EEF7-4CCE-9F9E-F6D3F4E97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93828</xdr:colOff>
      <xdr:row>7</xdr:row>
      <xdr:rowOff>85299</xdr:rowOff>
    </xdr:from>
    <xdr:to>
      <xdr:col>16</xdr:col>
      <xdr:colOff>25590</xdr:colOff>
      <xdr:row>20</xdr:row>
      <xdr:rowOff>119417</xdr:rowOff>
    </xdr:to>
    <xdr:graphicFrame macro="">
      <xdr:nvGraphicFramePr>
        <xdr:cNvPr id="16" name="Chart 15">
          <a:extLst>
            <a:ext uri="{FF2B5EF4-FFF2-40B4-BE49-F238E27FC236}">
              <a16:creationId xmlns:a16="http://schemas.microsoft.com/office/drawing/2014/main" id="{E69CE96D-9F6C-4DAA-B9FC-D2D0EAC6ED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213246</xdr:colOff>
      <xdr:row>0</xdr:row>
      <xdr:rowOff>119418</xdr:rowOff>
    </xdr:from>
    <xdr:to>
      <xdr:col>9</xdr:col>
      <xdr:colOff>597089</xdr:colOff>
      <xdr:row>6</xdr:row>
      <xdr:rowOff>119418</xdr:rowOff>
    </xdr:to>
    <xdr:sp macro="" textlink="PivotTable!E50">
      <xdr:nvSpPr>
        <xdr:cNvPr id="2" name="Rectangle: Rounded Corners 1">
          <a:extLst>
            <a:ext uri="{FF2B5EF4-FFF2-40B4-BE49-F238E27FC236}">
              <a16:creationId xmlns:a16="http://schemas.microsoft.com/office/drawing/2014/main" id="{834A59BF-D1C6-D840-4F9D-16A0EAD24B98}"/>
            </a:ext>
          </a:extLst>
        </xdr:cNvPr>
        <xdr:cNvSpPr/>
      </xdr:nvSpPr>
      <xdr:spPr>
        <a:xfrm>
          <a:off x="3795784" y="119418"/>
          <a:ext cx="2175111" cy="1074761"/>
        </a:xfrm>
        <a:prstGeom prst="round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rgbClr val="002060"/>
              </a:solidFill>
              <a:latin typeface="Comic Sans MS" panose="030F0702030302020204" pitchFamily="66" charset="0"/>
              <a:cs typeface="Calibri"/>
            </a:rPr>
            <a:t>Total Posting</a:t>
          </a:r>
        </a:p>
        <a:p>
          <a:pPr algn="l"/>
          <a:fld id="{600C0FB1-75CA-418D-8CF8-83BC3B478F36}" type="TxLink">
            <a:rPr lang="en-US" sz="1050" b="1" i="0" u="none" strike="noStrike">
              <a:solidFill>
                <a:srgbClr val="002B5B"/>
              </a:solidFill>
              <a:latin typeface="Comic Sans MS" panose="030F0702030302020204" pitchFamily="66" charset="0"/>
              <a:cs typeface="Calibri"/>
            </a:rPr>
            <a:pPr algn="l"/>
            <a:t>2000</a:t>
          </a:fld>
          <a:endParaRPr lang="en-US" sz="1050" b="1">
            <a:solidFill>
              <a:srgbClr val="002B5B"/>
            </a:solidFill>
            <a:latin typeface="Comic Sans MS" panose="030F0702030302020204" pitchFamily="66" charset="0"/>
          </a:endParaRPr>
        </a:p>
      </xdr:txBody>
    </xdr:sp>
    <xdr:clientData/>
  </xdr:twoCellAnchor>
  <xdr:twoCellAnchor>
    <xdr:from>
      <xdr:col>7</xdr:col>
      <xdr:colOff>554441</xdr:colOff>
      <xdr:row>2</xdr:row>
      <xdr:rowOff>51179</xdr:rowOff>
    </xdr:from>
    <xdr:to>
      <xdr:col>9</xdr:col>
      <xdr:colOff>605620</xdr:colOff>
      <xdr:row>6</xdr:row>
      <xdr:rowOff>68239</xdr:rowOff>
    </xdr:to>
    <xdr:graphicFrame macro="">
      <xdr:nvGraphicFramePr>
        <xdr:cNvPr id="3" name="Chart 2">
          <a:extLst>
            <a:ext uri="{FF2B5EF4-FFF2-40B4-BE49-F238E27FC236}">
              <a16:creationId xmlns:a16="http://schemas.microsoft.com/office/drawing/2014/main" id="{817DFD69-778D-46A3-863E-1623382462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784746</xdr:colOff>
      <xdr:row>0</xdr:row>
      <xdr:rowOff>102357</xdr:rowOff>
    </xdr:from>
    <xdr:to>
      <xdr:col>12</xdr:col>
      <xdr:colOff>315605</xdr:colOff>
      <xdr:row>6</xdr:row>
      <xdr:rowOff>119418</xdr:rowOff>
    </xdr:to>
    <xdr:sp macro="" textlink="PivotTable!N10">
      <xdr:nvSpPr>
        <xdr:cNvPr id="5" name="Rectangle: Rounded Corners 4">
          <a:extLst>
            <a:ext uri="{FF2B5EF4-FFF2-40B4-BE49-F238E27FC236}">
              <a16:creationId xmlns:a16="http://schemas.microsoft.com/office/drawing/2014/main" id="{E444FD29-25F1-FF48-01F3-7BFF4E64E015}"/>
            </a:ext>
          </a:extLst>
        </xdr:cNvPr>
        <xdr:cNvSpPr/>
      </xdr:nvSpPr>
      <xdr:spPr>
        <a:xfrm>
          <a:off x="6158552" y="102357"/>
          <a:ext cx="2354239" cy="1091822"/>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1" i="0" u="none" strike="noStrike">
              <a:solidFill>
                <a:schemeClr val="accent3"/>
              </a:solidFill>
              <a:latin typeface="Comic Sans MS" panose="030F0702030302020204" pitchFamily="66" charset="0"/>
              <a:cs typeface="Calibri"/>
            </a:rPr>
            <a:t>Total Revenue</a:t>
          </a:r>
        </a:p>
        <a:p>
          <a:pPr algn="l"/>
          <a:fld id="{23F27553-0FD1-45D3-B975-2618B6E7FC9D}" type="TxLink">
            <a:rPr lang="en-US" sz="1200" b="1" i="0" u="none" strike="noStrike">
              <a:solidFill>
                <a:schemeClr val="accent3"/>
              </a:solidFill>
              <a:latin typeface="Calibri"/>
              <a:cs typeface="Calibri"/>
            </a:rPr>
            <a:pPr algn="l"/>
            <a:t>-$2,185,400.78</a:t>
          </a:fld>
          <a:endParaRPr lang="en-US" sz="1200" b="1">
            <a:solidFill>
              <a:schemeClr val="accent3"/>
            </a:solidFill>
          </a:endParaRPr>
        </a:p>
      </xdr:txBody>
    </xdr:sp>
    <xdr:clientData/>
  </xdr:twoCellAnchor>
  <xdr:twoCellAnchor>
    <xdr:from>
      <xdr:col>10</xdr:col>
      <xdr:colOff>776217</xdr:colOff>
      <xdr:row>2</xdr:row>
      <xdr:rowOff>51179</xdr:rowOff>
    </xdr:from>
    <xdr:to>
      <xdr:col>12</xdr:col>
      <xdr:colOff>281486</xdr:colOff>
      <xdr:row>6</xdr:row>
      <xdr:rowOff>85299</xdr:rowOff>
    </xdr:to>
    <xdr:graphicFrame macro="">
      <xdr:nvGraphicFramePr>
        <xdr:cNvPr id="6" name="Chart 5">
          <a:extLst>
            <a:ext uri="{FF2B5EF4-FFF2-40B4-BE49-F238E27FC236}">
              <a16:creationId xmlns:a16="http://schemas.microsoft.com/office/drawing/2014/main" id="{5AFF5351-7CB7-4D89-A29A-7D51F85CD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520320</xdr:colOff>
      <xdr:row>0</xdr:row>
      <xdr:rowOff>102359</xdr:rowOff>
    </xdr:from>
    <xdr:to>
      <xdr:col>14</xdr:col>
      <xdr:colOff>1117411</xdr:colOff>
      <xdr:row>6</xdr:row>
      <xdr:rowOff>145008</xdr:rowOff>
    </xdr:to>
    <xdr:sp macro="" textlink="PivotTable!N62">
      <xdr:nvSpPr>
        <xdr:cNvPr id="7" name="Rectangle: Rounded Corners 6">
          <a:extLst>
            <a:ext uri="{FF2B5EF4-FFF2-40B4-BE49-F238E27FC236}">
              <a16:creationId xmlns:a16="http://schemas.microsoft.com/office/drawing/2014/main" id="{1B755442-C21B-97E2-387C-05D2C2699BA2}"/>
            </a:ext>
          </a:extLst>
        </xdr:cNvPr>
        <xdr:cNvSpPr/>
      </xdr:nvSpPr>
      <xdr:spPr>
        <a:xfrm>
          <a:off x="8717506" y="102359"/>
          <a:ext cx="2303061" cy="111741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rgbClr val="FF0000"/>
              </a:solidFill>
              <a:latin typeface="Comic Sans MS" panose="030F0702030302020204" pitchFamily="66" charset="0"/>
              <a:cs typeface="Calibri"/>
            </a:rPr>
            <a:t>Total</a:t>
          </a:r>
          <a:r>
            <a:rPr lang="en-US" sz="1100" b="1" i="0" u="none" strike="noStrike" baseline="0">
              <a:solidFill>
                <a:srgbClr val="FF0000"/>
              </a:solidFill>
              <a:latin typeface="Comic Sans MS" panose="030F0702030302020204" pitchFamily="66" charset="0"/>
              <a:cs typeface="Calibri"/>
            </a:rPr>
            <a:t> Expense</a:t>
          </a:r>
          <a:endParaRPr lang="en-US" sz="1100" b="1" i="0" u="none" strike="noStrike">
            <a:solidFill>
              <a:srgbClr val="FF0000"/>
            </a:solidFill>
            <a:latin typeface="Comic Sans MS" panose="030F0702030302020204" pitchFamily="66" charset="0"/>
            <a:cs typeface="Calibri"/>
          </a:endParaRPr>
        </a:p>
        <a:p>
          <a:pPr algn="l"/>
          <a:fld id="{0691C749-BE41-468D-9B36-815079056748}" type="TxLink">
            <a:rPr lang="en-US" sz="1200" b="1" i="0" u="none" strike="noStrike">
              <a:solidFill>
                <a:srgbClr val="FF0000"/>
              </a:solidFill>
              <a:latin typeface="Calibri"/>
              <a:cs typeface="Calibri"/>
            </a:rPr>
            <a:pPr algn="l"/>
            <a:t>$1,368,810.63</a:t>
          </a:fld>
          <a:endParaRPr lang="en-US" sz="1200" b="1">
            <a:solidFill>
              <a:srgbClr val="FF0000"/>
            </a:solidFill>
          </a:endParaRPr>
        </a:p>
      </xdr:txBody>
    </xdr:sp>
    <xdr:clientData/>
  </xdr:twoCellAnchor>
  <xdr:twoCellAnchor>
    <xdr:from>
      <xdr:col>13</xdr:col>
      <xdr:colOff>477673</xdr:colOff>
      <xdr:row>2</xdr:row>
      <xdr:rowOff>25590</xdr:rowOff>
    </xdr:from>
    <xdr:to>
      <xdr:col>14</xdr:col>
      <xdr:colOff>1100353</xdr:colOff>
      <xdr:row>6</xdr:row>
      <xdr:rowOff>76769</xdr:rowOff>
    </xdr:to>
    <xdr:graphicFrame macro="">
      <xdr:nvGraphicFramePr>
        <xdr:cNvPr id="18" name="Chart 17">
          <a:extLst>
            <a:ext uri="{FF2B5EF4-FFF2-40B4-BE49-F238E27FC236}">
              <a16:creationId xmlns:a16="http://schemas.microsoft.com/office/drawing/2014/main" id="{4E22FC28-6FBF-43BB-9326-C048E5551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17060</xdr:colOff>
      <xdr:row>0</xdr:row>
      <xdr:rowOff>102359</xdr:rowOff>
    </xdr:from>
    <xdr:to>
      <xdr:col>18</xdr:col>
      <xdr:colOff>17059</xdr:colOff>
      <xdr:row>6</xdr:row>
      <xdr:rowOff>119419</xdr:rowOff>
    </xdr:to>
    <xdr:sp macro="" textlink="PivotTable!Q62">
      <xdr:nvSpPr>
        <xdr:cNvPr id="9" name="Rectangle: Rounded Corners 8">
          <a:extLst>
            <a:ext uri="{FF2B5EF4-FFF2-40B4-BE49-F238E27FC236}">
              <a16:creationId xmlns:a16="http://schemas.microsoft.com/office/drawing/2014/main" id="{B4F6A83E-DBBD-E6C1-8285-972D0A6F096C}"/>
            </a:ext>
          </a:extLst>
        </xdr:cNvPr>
        <xdr:cNvSpPr/>
      </xdr:nvSpPr>
      <xdr:spPr>
        <a:xfrm>
          <a:off x="11233814" y="102359"/>
          <a:ext cx="2303059" cy="109182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accent3">
                  <a:lumMod val="50000"/>
                </a:schemeClr>
              </a:solidFill>
              <a:latin typeface="Comic Sans MS" panose="030F0702030302020204" pitchFamily="66" charset="0"/>
              <a:cs typeface="Calibri"/>
            </a:rPr>
            <a:t>Net Amount</a:t>
          </a:r>
        </a:p>
        <a:p>
          <a:pPr algn="l"/>
          <a:fld id="{398CA92C-18A5-4E18-A460-4CEA25B0945B}" type="TxLink">
            <a:rPr lang="en-US" sz="1200" b="1" i="0" u="none" strike="noStrike">
              <a:solidFill>
                <a:schemeClr val="accent3">
                  <a:lumMod val="50000"/>
                </a:schemeClr>
              </a:solidFill>
              <a:latin typeface="Calibri"/>
              <a:cs typeface="Calibri"/>
            </a:rPr>
            <a:pPr algn="l"/>
            <a:t>-$816,590.15</a:t>
          </a:fld>
          <a:endParaRPr lang="en-US" sz="1200" b="1">
            <a:solidFill>
              <a:schemeClr val="accent3">
                <a:lumMod val="50000"/>
              </a:schemeClr>
            </a:solidFill>
          </a:endParaRPr>
        </a:p>
      </xdr:txBody>
    </xdr:sp>
    <xdr:clientData/>
  </xdr:twoCellAnchor>
  <xdr:twoCellAnchor>
    <xdr:from>
      <xdr:col>16</xdr:col>
      <xdr:colOff>213246</xdr:colOff>
      <xdr:row>2</xdr:row>
      <xdr:rowOff>25589</xdr:rowOff>
    </xdr:from>
    <xdr:to>
      <xdr:col>17</xdr:col>
      <xdr:colOff>842748</xdr:colOff>
      <xdr:row>6</xdr:row>
      <xdr:rowOff>110888</xdr:rowOff>
    </xdr:to>
    <xdr:graphicFrame macro="">
      <xdr:nvGraphicFramePr>
        <xdr:cNvPr id="13" name="Chart 12">
          <a:extLst>
            <a:ext uri="{FF2B5EF4-FFF2-40B4-BE49-F238E27FC236}">
              <a16:creationId xmlns:a16="http://schemas.microsoft.com/office/drawing/2014/main" id="{1A4FBABD-E5FA-4D36-9C74-A19012D49E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59709</xdr:colOff>
      <xdr:row>0</xdr:row>
      <xdr:rowOff>17060</xdr:rowOff>
    </xdr:from>
    <xdr:to>
      <xdr:col>6</xdr:col>
      <xdr:colOff>17058</xdr:colOff>
      <xdr:row>7</xdr:row>
      <xdr:rowOff>0</xdr:rowOff>
    </xdr:to>
    <xdr:sp macro="" textlink="">
      <xdr:nvSpPr>
        <xdr:cNvPr id="17" name="TextBox 16">
          <a:extLst>
            <a:ext uri="{FF2B5EF4-FFF2-40B4-BE49-F238E27FC236}">
              <a16:creationId xmlns:a16="http://schemas.microsoft.com/office/drawing/2014/main" id="{77E5A7CE-7446-CA77-EC50-587CB8DA7CC4}"/>
            </a:ext>
          </a:extLst>
        </xdr:cNvPr>
        <xdr:cNvSpPr txBox="1"/>
      </xdr:nvSpPr>
      <xdr:spPr>
        <a:xfrm>
          <a:off x="59709" y="17060"/>
          <a:ext cx="3539887" cy="1236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rgbClr val="002B5B"/>
              </a:solidFill>
              <a:latin typeface="Algerian" panose="04020705040A02060702" pitchFamily="82" charset="0"/>
            </a:rPr>
            <a:t>General</a:t>
          </a:r>
          <a:r>
            <a:rPr lang="en-US" sz="2400" baseline="0">
              <a:solidFill>
                <a:srgbClr val="002B5B"/>
              </a:solidFill>
              <a:latin typeface="Algerian" panose="04020705040A02060702" pitchFamily="82" charset="0"/>
            </a:rPr>
            <a:t> Ledger Analysis </a:t>
          </a:r>
          <a:r>
            <a:rPr lang="en-US" sz="1200" baseline="0">
              <a:solidFill>
                <a:srgbClr val="002B5B"/>
              </a:solidFill>
              <a:latin typeface="Comic Sans MS" panose="030F0702030302020204" pitchFamily="66" charset="0"/>
            </a:rPr>
            <a:t>&amp;</a:t>
          </a:r>
          <a:r>
            <a:rPr lang="en-US" sz="1800" baseline="0">
              <a:solidFill>
                <a:srgbClr val="002B5B"/>
              </a:solidFill>
              <a:latin typeface="Comic Sans MS" panose="030F0702030302020204" pitchFamily="66" charset="0"/>
            </a:rPr>
            <a:t> </a:t>
          </a:r>
        </a:p>
        <a:p>
          <a:r>
            <a:rPr lang="en-US" sz="1600" baseline="0">
              <a:solidFill>
                <a:srgbClr val="002B5B"/>
              </a:solidFill>
              <a:latin typeface="Comic Sans MS" panose="030F0702030302020204" pitchFamily="66" charset="0"/>
            </a:rPr>
            <a:t>Financial Performance Report</a:t>
          </a:r>
          <a:endParaRPr lang="en-US" sz="1600">
            <a:solidFill>
              <a:srgbClr val="002B5B"/>
            </a:solidFill>
            <a:latin typeface="Comic Sans MS" panose="030F0702030302020204" pitchFamily="66" charset="0"/>
          </a:endParaRPr>
        </a:p>
      </xdr:txBody>
    </xdr:sp>
    <xdr:clientData/>
  </xdr:twoCellAnchor>
  <xdr:twoCellAnchor editAs="oneCell">
    <xdr:from>
      <xdr:col>6</xdr:col>
      <xdr:colOff>307074</xdr:colOff>
      <xdr:row>3</xdr:row>
      <xdr:rowOff>136477</xdr:rowOff>
    </xdr:from>
    <xdr:to>
      <xdr:col>7</xdr:col>
      <xdr:colOff>375314</xdr:colOff>
      <xdr:row>6</xdr:row>
      <xdr:rowOff>68239</xdr:rowOff>
    </xdr:to>
    <xdr:pic>
      <xdr:nvPicPr>
        <xdr:cNvPr id="22" name="Graphic 21" descr="Plug">
          <a:extLst>
            <a:ext uri="{FF2B5EF4-FFF2-40B4-BE49-F238E27FC236}">
              <a16:creationId xmlns:a16="http://schemas.microsoft.com/office/drawing/2014/main" id="{60ABB55E-2CF0-8C0A-DA72-8E5962B577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900984" y="659641"/>
          <a:ext cx="667226" cy="454927"/>
        </a:xfrm>
        <a:prstGeom prst="rect">
          <a:avLst/>
        </a:prstGeom>
      </xdr:spPr>
    </xdr:pic>
    <xdr:clientData/>
  </xdr:twoCellAnchor>
  <xdr:twoCellAnchor editAs="oneCell">
    <xdr:from>
      <xdr:col>4</xdr:col>
      <xdr:colOff>287930</xdr:colOff>
      <xdr:row>0</xdr:row>
      <xdr:rowOff>110888</xdr:rowOff>
    </xdr:from>
    <xdr:to>
      <xdr:col>6</xdr:col>
      <xdr:colOff>8528</xdr:colOff>
      <xdr:row>5</xdr:row>
      <xdr:rowOff>102358</xdr:rowOff>
    </xdr:to>
    <xdr:pic>
      <xdr:nvPicPr>
        <xdr:cNvPr id="26" name="Graphic 25" descr="User network">
          <a:extLst>
            <a:ext uri="{FF2B5EF4-FFF2-40B4-BE49-F238E27FC236}">
              <a16:creationId xmlns:a16="http://schemas.microsoft.com/office/drawing/2014/main" id="{242E8EA6-BACB-6F92-C851-68694FB779D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676289" y="110888"/>
          <a:ext cx="914777" cy="887104"/>
        </a:xfrm>
        <a:prstGeom prst="rect">
          <a:avLst/>
        </a:prstGeom>
      </xdr:spPr>
    </xdr:pic>
    <xdr:clientData/>
  </xdr:twoCellAnchor>
  <xdr:twoCellAnchor editAs="oneCell">
    <xdr:from>
      <xdr:col>15</xdr:col>
      <xdr:colOff>179126</xdr:colOff>
      <xdr:row>3</xdr:row>
      <xdr:rowOff>102358</xdr:rowOff>
    </xdr:from>
    <xdr:to>
      <xdr:col>15</xdr:col>
      <xdr:colOff>818864</xdr:colOff>
      <xdr:row>6</xdr:row>
      <xdr:rowOff>59708</xdr:rowOff>
    </xdr:to>
    <xdr:pic>
      <xdr:nvPicPr>
        <xdr:cNvPr id="28" name="Graphic 27" descr="Scales of justice">
          <a:extLst>
            <a:ext uri="{FF2B5EF4-FFF2-40B4-BE49-F238E27FC236}">
              <a16:creationId xmlns:a16="http://schemas.microsoft.com/office/drawing/2014/main" id="{6209A3B3-F7A7-F39E-6827-B0266CE5020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395880" y="639738"/>
          <a:ext cx="639738" cy="494731"/>
        </a:xfrm>
        <a:prstGeom prst="rect">
          <a:avLst/>
        </a:prstGeom>
      </xdr:spPr>
    </xdr:pic>
    <xdr:clientData/>
  </xdr:twoCellAnchor>
  <xdr:twoCellAnchor editAs="oneCell">
    <xdr:from>
      <xdr:col>9</xdr:col>
      <xdr:colOff>946813</xdr:colOff>
      <xdr:row>3</xdr:row>
      <xdr:rowOff>51180</xdr:rowOff>
    </xdr:from>
    <xdr:to>
      <xdr:col>10</xdr:col>
      <xdr:colOff>526955</xdr:colOff>
      <xdr:row>6</xdr:row>
      <xdr:rowOff>68239</xdr:rowOff>
    </xdr:to>
    <xdr:pic>
      <xdr:nvPicPr>
        <xdr:cNvPr id="30" name="Graphic 29" descr="Bar graph with upward trend">
          <a:extLst>
            <a:ext uri="{FF2B5EF4-FFF2-40B4-BE49-F238E27FC236}">
              <a16:creationId xmlns:a16="http://schemas.microsoft.com/office/drawing/2014/main" id="{EF2E7FB6-2695-8A85-E913-8252828A354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6320619" y="588560"/>
          <a:ext cx="699448" cy="554440"/>
        </a:xfrm>
        <a:prstGeom prst="rect">
          <a:avLst/>
        </a:prstGeom>
      </xdr:spPr>
    </xdr:pic>
    <xdr:clientData/>
  </xdr:twoCellAnchor>
  <xdr:twoCellAnchor editAs="oneCell">
    <xdr:from>
      <xdr:col>12</xdr:col>
      <xdr:colOff>699448</xdr:colOff>
      <xdr:row>3</xdr:row>
      <xdr:rowOff>42649</xdr:rowOff>
    </xdr:from>
    <xdr:to>
      <xdr:col>13</xdr:col>
      <xdr:colOff>315604</xdr:colOff>
      <xdr:row>6</xdr:row>
      <xdr:rowOff>85299</xdr:rowOff>
    </xdr:to>
    <xdr:pic>
      <xdr:nvPicPr>
        <xdr:cNvPr id="32" name="Graphic 31" descr="Bar graph with downward trend">
          <a:extLst>
            <a:ext uri="{FF2B5EF4-FFF2-40B4-BE49-F238E27FC236}">
              <a16:creationId xmlns:a16="http://schemas.microsoft.com/office/drawing/2014/main" id="{711EA248-FA62-861D-5B11-2B0140307D3D}"/>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8896634" y="580029"/>
          <a:ext cx="682388" cy="580031"/>
        </a:xfrm>
        <a:prstGeom prst="rect">
          <a:avLst/>
        </a:prstGeom>
      </xdr:spPr>
    </xdr:pic>
    <xdr:clientData/>
  </xdr:twoCellAnchor>
  <xdr:twoCellAnchor editAs="oneCell">
    <xdr:from>
      <xdr:col>16</xdr:col>
      <xdr:colOff>68240</xdr:colOff>
      <xdr:row>23</xdr:row>
      <xdr:rowOff>24370</xdr:rowOff>
    </xdr:from>
    <xdr:to>
      <xdr:col>18</xdr:col>
      <xdr:colOff>537381</xdr:colOff>
      <xdr:row>33</xdr:row>
      <xdr:rowOff>136478</xdr:rowOff>
    </xdr:to>
    <mc:AlternateContent xmlns:mc="http://schemas.openxmlformats.org/markup-compatibility/2006" xmlns:a14="http://schemas.microsoft.com/office/drawing/2010/main">
      <mc:Choice Requires="a14">
        <xdr:graphicFrame macro="">
          <xdr:nvGraphicFramePr>
            <xdr:cNvPr id="19" name="Dept 1">
              <a:extLst>
                <a:ext uri="{FF2B5EF4-FFF2-40B4-BE49-F238E27FC236}">
                  <a16:creationId xmlns:a16="http://schemas.microsoft.com/office/drawing/2014/main" id="{7A839D83-1D44-4B4E-B98D-1926B975545C}"/>
                </a:ext>
              </a:extLst>
            </xdr:cNvPr>
            <xdr:cNvGraphicFramePr/>
          </xdr:nvGraphicFramePr>
          <xdr:xfrm>
            <a:off x="0" y="0"/>
            <a:ext cx="0" cy="0"/>
          </xdr:xfrm>
          <a:graphic>
            <a:graphicData uri="http://schemas.microsoft.com/office/drawing/2010/slicer">
              <sle:slicer xmlns:sle="http://schemas.microsoft.com/office/drawing/2010/slicer" name="Dept 1"/>
            </a:graphicData>
          </a:graphic>
        </xdr:graphicFrame>
      </mc:Choice>
      <mc:Fallback xmlns="">
        <xdr:sp macro="" textlink="">
          <xdr:nvSpPr>
            <xdr:cNvPr id="0" name=""/>
            <xdr:cNvSpPr>
              <a:spLocks noTextEdit="1"/>
            </xdr:cNvSpPr>
          </xdr:nvSpPr>
          <xdr:spPr>
            <a:xfrm>
              <a:off x="11941793" y="4186938"/>
              <a:ext cx="1919216" cy="1903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kafor sopuluchukwu" refreshedDate="45901.535365856478" createdVersion="8" refreshedVersion="8" minRefreshableVersion="3" recordCount="2000" xr:uid="{DD0A9410-003F-4132-82F2-28AFFF58D952}">
  <cacheSource type="worksheet">
    <worksheetSource name="GL_Table"/>
  </cacheSource>
  <cacheFields count="21">
    <cacheField name="GLID" numFmtId="0">
      <sharedItems count="2000">
        <s v="GL000000"/>
        <s v="GL000001"/>
        <s v="GL000002"/>
        <s v="GL000003"/>
        <s v="GL000004"/>
        <s v="GL000005"/>
        <s v="GL000006"/>
        <s v="GL000007"/>
        <s v="GL000008"/>
        <s v="GL000009"/>
        <s v="GL000010"/>
        <s v="GL000011"/>
        <s v="GL000012"/>
        <s v="GL000013"/>
        <s v="GL000014"/>
        <s v="GL000015"/>
        <s v="GL000016"/>
        <s v="GL000017"/>
        <s v="GL000018"/>
        <s v="GL000019"/>
        <s v="GL000020"/>
        <s v="GL000021"/>
        <s v="GL000022"/>
        <s v="GL000023"/>
        <s v="GL000024"/>
        <s v="GL000025"/>
        <s v="GL000026"/>
        <s v="GL000027"/>
        <s v="GL000028"/>
        <s v="GL000029"/>
        <s v="GL000030"/>
        <s v="GL000031"/>
        <s v="GL000032"/>
        <s v="GL000033"/>
        <s v="GL000034"/>
        <s v="GL000035"/>
        <s v="GL000036"/>
        <s v="GL000037"/>
        <s v="GL000038"/>
        <s v="GL000039"/>
        <s v="GL000040"/>
        <s v="GL000041"/>
        <s v="GL000042"/>
        <s v="GL000043"/>
        <s v="GL000044"/>
        <s v="GL000045"/>
        <s v="GL000046"/>
        <s v="GL000047"/>
        <s v="GL000048"/>
        <s v="GL000049"/>
        <s v="GL000050"/>
        <s v="GL000051"/>
        <s v="GL000052"/>
        <s v="GL000053"/>
        <s v="GL000054"/>
        <s v="GL000055"/>
        <s v="GL000056"/>
        <s v="GL000057"/>
        <s v="GL000058"/>
        <s v="GL000059"/>
        <s v="GL000060"/>
        <s v="GL000061"/>
        <s v="GL000062"/>
        <s v="GL000063"/>
        <s v="GL000064"/>
        <s v="GL000065"/>
        <s v="GL000066"/>
        <s v="GL000067"/>
        <s v="GL000068"/>
        <s v="GL000069"/>
        <s v="GL000070"/>
        <s v="GL000071"/>
        <s v="GL000072"/>
        <s v="GL000073"/>
        <s v="GL000074"/>
        <s v="GL000075"/>
        <s v="GL000076"/>
        <s v="GL000077"/>
        <s v="GL000078"/>
        <s v="GL000079"/>
        <s v="GL000080"/>
        <s v="GL000081"/>
        <s v="GL000082"/>
        <s v="GL000083"/>
        <s v="GL000084"/>
        <s v="GL000085"/>
        <s v="GL000086"/>
        <s v="GL000087"/>
        <s v="GL000088"/>
        <s v="GL000089"/>
        <s v="GL000090"/>
        <s v="GL000091"/>
        <s v="GL000092"/>
        <s v="GL000093"/>
        <s v="GL000094"/>
        <s v="GL000095"/>
        <s v="GL000096"/>
        <s v="GL000097"/>
        <s v="GL000098"/>
        <s v="GL000099"/>
        <s v="GL000100"/>
        <s v="GL000101"/>
        <s v="GL000102"/>
        <s v="GL000103"/>
        <s v="GL000104"/>
        <s v="GL000105"/>
        <s v="GL000106"/>
        <s v="GL000107"/>
        <s v="GL000108"/>
        <s v="GL000109"/>
        <s v="GL000110"/>
        <s v="GL000111"/>
        <s v="GL000112"/>
        <s v="GL000113"/>
        <s v="GL000114"/>
        <s v="GL000115"/>
        <s v="GL000116"/>
        <s v="GL000117"/>
        <s v="GL000118"/>
        <s v="GL000119"/>
        <s v="GL000120"/>
        <s v="GL000121"/>
        <s v="GL000122"/>
        <s v="GL000123"/>
        <s v="GL000124"/>
        <s v="GL000125"/>
        <s v="GL000126"/>
        <s v="GL000127"/>
        <s v="GL000128"/>
        <s v="GL000129"/>
        <s v="GL000130"/>
        <s v="GL000131"/>
        <s v="GL000132"/>
        <s v="GL000133"/>
        <s v="GL000134"/>
        <s v="GL000135"/>
        <s v="GL000136"/>
        <s v="GL000137"/>
        <s v="GL000138"/>
        <s v="GL000139"/>
        <s v="GL000140"/>
        <s v="GL000141"/>
        <s v="GL000142"/>
        <s v="GL000143"/>
        <s v="GL000144"/>
        <s v="GL000145"/>
        <s v="GL000146"/>
        <s v="GL000147"/>
        <s v="GL000148"/>
        <s v="GL000149"/>
        <s v="GL000150"/>
        <s v="GL000151"/>
        <s v="GL000152"/>
        <s v="GL000153"/>
        <s v="GL000154"/>
        <s v="GL000155"/>
        <s v="GL000156"/>
        <s v="GL000157"/>
        <s v="GL000158"/>
        <s v="GL000159"/>
        <s v="GL000160"/>
        <s v="GL000161"/>
        <s v="GL000162"/>
        <s v="GL000163"/>
        <s v="GL000164"/>
        <s v="GL000165"/>
        <s v="GL000166"/>
        <s v="GL000167"/>
        <s v="GL000168"/>
        <s v="GL000169"/>
        <s v="GL000170"/>
        <s v="GL000171"/>
        <s v="GL000172"/>
        <s v="GL000173"/>
        <s v="GL000174"/>
        <s v="GL000175"/>
        <s v="GL000176"/>
        <s v="GL000177"/>
        <s v="GL000178"/>
        <s v="GL000179"/>
        <s v="GL000180"/>
        <s v="GL000181"/>
        <s v="GL000182"/>
        <s v="GL000183"/>
        <s v="GL000184"/>
        <s v="GL000185"/>
        <s v="GL000186"/>
        <s v="GL000187"/>
        <s v="GL000188"/>
        <s v="GL000189"/>
        <s v="GL000190"/>
        <s v="GL000191"/>
        <s v="GL000192"/>
        <s v="GL000193"/>
        <s v="GL000194"/>
        <s v="GL000195"/>
        <s v="GL000196"/>
        <s v="GL000197"/>
        <s v="GL000198"/>
        <s v="GL000199"/>
        <s v="GL000200"/>
        <s v="GL000201"/>
        <s v="GL000202"/>
        <s v="GL000203"/>
        <s v="GL000204"/>
        <s v="GL000205"/>
        <s v="GL000206"/>
        <s v="GL000207"/>
        <s v="GL000208"/>
        <s v="GL000209"/>
        <s v="GL000210"/>
        <s v="GL000211"/>
        <s v="GL000212"/>
        <s v="GL000213"/>
        <s v="GL000214"/>
        <s v="GL000215"/>
        <s v="GL000216"/>
        <s v="GL000217"/>
        <s v="GL000218"/>
        <s v="GL000219"/>
        <s v="GL000220"/>
        <s v="GL000221"/>
        <s v="GL000222"/>
        <s v="GL000223"/>
        <s v="GL000224"/>
        <s v="GL000225"/>
        <s v="GL000226"/>
        <s v="GL000227"/>
        <s v="GL000228"/>
        <s v="GL000229"/>
        <s v="GL000230"/>
        <s v="GL000231"/>
        <s v="GL000232"/>
        <s v="GL000233"/>
        <s v="GL000234"/>
        <s v="GL000235"/>
        <s v="GL000236"/>
        <s v="GL000237"/>
        <s v="GL000238"/>
        <s v="GL000239"/>
        <s v="GL000240"/>
        <s v="GL000241"/>
        <s v="GL000242"/>
        <s v="GL000243"/>
        <s v="GL000244"/>
        <s v="GL000245"/>
        <s v="GL000246"/>
        <s v="GL000247"/>
        <s v="GL000248"/>
        <s v="GL000249"/>
        <s v="GL000250"/>
        <s v="GL000251"/>
        <s v="GL000252"/>
        <s v="GL000253"/>
        <s v="GL000254"/>
        <s v="GL000255"/>
        <s v="GL000256"/>
        <s v="GL000257"/>
        <s v="GL000258"/>
        <s v="GL000259"/>
        <s v="GL000260"/>
        <s v="GL000261"/>
        <s v="GL000262"/>
        <s v="GL000263"/>
        <s v="GL000264"/>
        <s v="GL000265"/>
        <s v="GL000266"/>
        <s v="GL000267"/>
        <s v="GL000268"/>
        <s v="GL000269"/>
        <s v="GL000270"/>
        <s v="GL000271"/>
        <s v="GL000272"/>
        <s v="GL000273"/>
        <s v="GL000274"/>
        <s v="GL000275"/>
        <s v="GL000276"/>
        <s v="GL000277"/>
        <s v="GL000278"/>
        <s v="GL000279"/>
        <s v="GL000280"/>
        <s v="GL000281"/>
        <s v="GL000282"/>
        <s v="GL000283"/>
        <s v="GL000284"/>
        <s v="GL000285"/>
        <s v="GL000286"/>
        <s v="GL000287"/>
        <s v="GL000288"/>
        <s v="GL000289"/>
        <s v="GL000290"/>
        <s v="GL000291"/>
        <s v="GL000292"/>
        <s v="GL000293"/>
        <s v="GL000294"/>
        <s v="GL000295"/>
        <s v="GL000296"/>
        <s v="GL000297"/>
        <s v="GL000298"/>
        <s v="GL000299"/>
        <s v="GL000300"/>
        <s v="GL000301"/>
        <s v="GL000302"/>
        <s v="GL000303"/>
        <s v="GL000304"/>
        <s v="GL000305"/>
        <s v="GL000306"/>
        <s v="GL000307"/>
        <s v="GL000308"/>
        <s v="GL000309"/>
        <s v="GL000310"/>
        <s v="GL000311"/>
        <s v="GL000312"/>
        <s v="GL000313"/>
        <s v="GL000314"/>
        <s v="GL000315"/>
        <s v="GL000316"/>
        <s v="GL000317"/>
        <s v="GL000318"/>
        <s v="GL000319"/>
        <s v="GL000320"/>
        <s v="GL000321"/>
        <s v="GL000322"/>
        <s v="GL000323"/>
        <s v="GL000324"/>
        <s v="GL000325"/>
        <s v="GL000326"/>
        <s v="GL000327"/>
        <s v="GL000328"/>
        <s v="GL000329"/>
        <s v="GL000330"/>
        <s v="GL000331"/>
        <s v="GL000332"/>
        <s v="GL000333"/>
        <s v="GL000334"/>
        <s v="GL000335"/>
        <s v="GL000336"/>
        <s v="GL000337"/>
        <s v="GL000338"/>
        <s v="GL000339"/>
        <s v="GL000340"/>
        <s v="GL000341"/>
        <s v="GL000342"/>
        <s v="GL000343"/>
        <s v="GL000344"/>
        <s v="GL000345"/>
        <s v="GL000346"/>
        <s v="GL000347"/>
        <s v="GL000348"/>
        <s v="GL000349"/>
        <s v="GL000350"/>
        <s v="GL000351"/>
        <s v="GL000352"/>
        <s v="GL000353"/>
        <s v="GL000354"/>
        <s v="GL000355"/>
        <s v="GL000356"/>
        <s v="GL000357"/>
        <s v="GL000358"/>
        <s v="GL000359"/>
        <s v="GL000360"/>
        <s v="GL000361"/>
        <s v="GL000362"/>
        <s v="GL000363"/>
        <s v="GL000364"/>
        <s v="GL000365"/>
        <s v="GL000366"/>
        <s v="GL000367"/>
        <s v="GL000368"/>
        <s v="GL000369"/>
        <s v="GL000370"/>
        <s v="GL000371"/>
        <s v="GL000372"/>
        <s v="GL000373"/>
        <s v="GL000374"/>
        <s v="GL000375"/>
        <s v="GL000376"/>
        <s v="GL000377"/>
        <s v="GL000378"/>
        <s v="GL000379"/>
        <s v="GL000380"/>
        <s v="GL000381"/>
        <s v="GL000382"/>
        <s v="GL000383"/>
        <s v="GL000384"/>
        <s v="GL000385"/>
        <s v="GL000386"/>
        <s v="GL000387"/>
        <s v="GL000388"/>
        <s v="GL000389"/>
        <s v="GL000390"/>
        <s v="GL000391"/>
        <s v="GL000392"/>
        <s v="GL000393"/>
        <s v="GL000394"/>
        <s v="GL000395"/>
        <s v="GL000396"/>
        <s v="GL000397"/>
        <s v="GL000398"/>
        <s v="GL000399"/>
        <s v="GL000400"/>
        <s v="GL000401"/>
        <s v="GL000402"/>
        <s v="GL000403"/>
        <s v="GL000404"/>
        <s v="GL000405"/>
        <s v="GL000406"/>
        <s v="GL000407"/>
        <s v="GL000408"/>
        <s v="GL000409"/>
        <s v="GL000410"/>
        <s v="GL000411"/>
        <s v="GL000412"/>
        <s v="GL000413"/>
        <s v="GL000414"/>
        <s v="GL000415"/>
        <s v="GL000416"/>
        <s v="GL000417"/>
        <s v="GL000418"/>
        <s v="GL000419"/>
        <s v="GL000420"/>
        <s v="GL000421"/>
        <s v="GL000422"/>
        <s v="GL000423"/>
        <s v="GL000424"/>
        <s v="GL000425"/>
        <s v="GL000426"/>
        <s v="GL000427"/>
        <s v="GL000428"/>
        <s v="GL000429"/>
        <s v="GL000430"/>
        <s v="GL000431"/>
        <s v="GL000432"/>
        <s v="GL000433"/>
        <s v="GL000434"/>
        <s v="GL000435"/>
        <s v="GL000436"/>
        <s v="GL000437"/>
        <s v="GL000438"/>
        <s v="GL000439"/>
        <s v="GL000440"/>
        <s v="GL000441"/>
        <s v="GL000442"/>
        <s v="GL000443"/>
        <s v="GL000444"/>
        <s v="GL000445"/>
        <s v="GL000446"/>
        <s v="GL000447"/>
        <s v="GL000448"/>
        <s v="GL000449"/>
        <s v="GL000450"/>
        <s v="GL000451"/>
        <s v="GL000452"/>
        <s v="GL000453"/>
        <s v="GL000454"/>
        <s v="GL000455"/>
        <s v="GL000456"/>
        <s v="GL000457"/>
        <s v="GL000458"/>
        <s v="GL000459"/>
        <s v="GL000460"/>
        <s v="GL000461"/>
        <s v="GL000462"/>
        <s v="GL000463"/>
        <s v="GL000464"/>
        <s v="GL000465"/>
        <s v="GL000466"/>
        <s v="GL000467"/>
        <s v="GL000468"/>
        <s v="GL000469"/>
        <s v="GL000470"/>
        <s v="GL000471"/>
        <s v="GL000472"/>
        <s v="GL000473"/>
        <s v="GL000474"/>
        <s v="GL000475"/>
        <s v="GL000476"/>
        <s v="GL000477"/>
        <s v="GL000478"/>
        <s v="GL000479"/>
        <s v="GL000480"/>
        <s v="GL000481"/>
        <s v="GL000482"/>
        <s v="GL000483"/>
        <s v="GL000484"/>
        <s v="GL000485"/>
        <s v="GL000486"/>
        <s v="GL000487"/>
        <s v="GL000488"/>
        <s v="GL000489"/>
        <s v="GL000490"/>
        <s v="GL000491"/>
        <s v="GL000492"/>
        <s v="GL000493"/>
        <s v="GL000494"/>
        <s v="GL000495"/>
        <s v="GL000496"/>
        <s v="GL000497"/>
        <s v="GL000498"/>
        <s v="GL000499"/>
        <s v="GL000500"/>
        <s v="GL000501"/>
        <s v="GL000502"/>
        <s v="GL000503"/>
        <s v="GL000504"/>
        <s v="GL000505"/>
        <s v="GL000506"/>
        <s v="GL000507"/>
        <s v="GL000508"/>
        <s v="GL000509"/>
        <s v="GL000510"/>
        <s v="GL000511"/>
        <s v="GL000512"/>
        <s v="GL000513"/>
        <s v="GL000514"/>
        <s v="GL000515"/>
        <s v="GL000516"/>
        <s v="GL000517"/>
        <s v="GL000518"/>
        <s v="GL000519"/>
        <s v="GL000520"/>
        <s v="GL000521"/>
        <s v="GL000522"/>
        <s v="GL000523"/>
        <s v="GL000524"/>
        <s v="GL000525"/>
        <s v="GL000526"/>
        <s v="GL000527"/>
        <s v="GL000528"/>
        <s v="GL000529"/>
        <s v="GL000530"/>
        <s v="GL000531"/>
        <s v="GL000532"/>
        <s v="GL000533"/>
        <s v="GL000534"/>
        <s v="GL000535"/>
        <s v="GL000536"/>
        <s v="GL000537"/>
        <s v="GL000538"/>
        <s v="GL000539"/>
        <s v="GL000540"/>
        <s v="GL000541"/>
        <s v="GL000542"/>
        <s v="GL000543"/>
        <s v="GL000544"/>
        <s v="GL000545"/>
        <s v="GL000546"/>
        <s v="GL000547"/>
        <s v="GL000548"/>
        <s v="GL000549"/>
        <s v="GL000550"/>
        <s v="GL000551"/>
        <s v="GL000552"/>
        <s v="GL000553"/>
        <s v="GL000554"/>
        <s v="GL000555"/>
        <s v="GL000556"/>
        <s v="GL000557"/>
        <s v="GL000558"/>
        <s v="GL000559"/>
        <s v="GL000560"/>
        <s v="GL000561"/>
        <s v="GL000562"/>
        <s v="GL000563"/>
        <s v="GL000564"/>
        <s v="GL000565"/>
        <s v="GL000566"/>
        <s v="GL000567"/>
        <s v="GL000568"/>
        <s v="GL000569"/>
        <s v="GL000570"/>
        <s v="GL000571"/>
        <s v="GL000572"/>
        <s v="GL000573"/>
        <s v="GL000574"/>
        <s v="GL000575"/>
        <s v="GL000576"/>
        <s v="GL000577"/>
        <s v="GL000578"/>
        <s v="GL000579"/>
        <s v="GL000580"/>
        <s v="GL000581"/>
        <s v="GL000582"/>
        <s v="GL000583"/>
        <s v="GL000584"/>
        <s v="GL000585"/>
        <s v="GL000586"/>
        <s v="GL000587"/>
        <s v="GL000588"/>
        <s v="GL000589"/>
        <s v="GL000590"/>
        <s v="GL000591"/>
        <s v="GL000592"/>
        <s v="GL000593"/>
        <s v="GL000594"/>
        <s v="GL000595"/>
        <s v="GL000596"/>
        <s v="GL000597"/>
        <s v="GL000598"/>
        <s v="GL000599"/>
        <s v="GL000600"/>
        <s v="GL000601"/>
        <s v="GL000602"/>
        <s v="GL000603"/>
        <s v="GL000604"/>
        <s v="GL000605"/>
        <s v="GL000606"/>
        <s v="GL000607"/>
        <s v="GL000608"/>
        <s v="GL000609"/>
        <s v="GL000610"/>
        <s v="GL000611"/>
        <s v="GL000612"/>
        <s v="GL000613"/>
        <s v="GL000614"/>
        <s v="GL000615"/>
        <s v="GL000616"/>
        <s v="GL000617"/>
        <s v="GL000618"/>
        <s v="GL000619"/>
        <s v="GL000620"/>
        <s v="GL000621"/>
        <s v="GL000622"/>
        <s v="GL000623"/>
        <s v="GL000624"/>
        <s v="GL000625"/>
        <s v="GL000626"/>
        <s v="GL000627"/>
        <s v="GL000628"/>
        <s v="GL000629"/>
        <s v="GL000630"/>
        <s v="GL000631"/>
        <s v="GL000632"/>
        <s v="GL000633"/>
        <s v="GL000634"/>
        <s v="GL000635"/>
        <s v="GL000636"/>
        <s v="GL000637"/>
        <s v="GL000638"/>
        <s v="GL000639"/>
        <s v="GL000640"/>
        <s v="GL000641"/>
        <s v="GL000642"/>
        <s v="GL000643"/>
        <s v="GL000644"/>
        <s v="GL000645"/>
        <s v="GL000646"/>
        <s v="GL000647"/>
        <s v="GL000648"/>
        <s v="GL000649"/>
        <s v="GL000650"/>
        <s v="GL000651"/>
        <s v="GL000652"/>
        <s v="GL000653"/>
        <s v="GL000654"/>
        <s v="GL000655"/>
        <s v="GL000656"/>
        <s v="GL000657"/>
        <s v="GL000658"/>
        <s v="GL000659"/>
        <s v="GL000660"/>
        <s v="GL000661"/>
        <s v="GL000662"/>
        <s v="GL000663"/>
        <s v="GL000664"/>
        <s v="GL000665"/>
        <s v="GL000666"/>
        <s v="GL000667"/>
        <s v="GL000668"/>
        <s v="GL000669"/>
        <s v="GL000670"/>
        <s v="GL000671"/>
        <s v="GL000672"/>
        <s v="GL000673"/>
        <s v="GL000674"/>
        <s v="GL000675"/>
        <s v="GL000676"/>
        <s v="GL000677"/>
        <s v="GL000678"/>
        <s v="GL000679"/>
        <s v="GL000680"/>
        <s v="GL000681"/>
        <s v="GL000682"/>
        <s v="GL000683"/>
        <s v="GL000684"/>
        <s v="GL000685"/>
        <s v="GL000686"/>
        <s v="GL000687"/>
        <s v="GL000688"/>
        <s v="GL000689"/>
        <s v="GL000690"/>
        <s v="GL000691"/>
        <s v="GL000692"/>
        <s v="GL000693"/>
        <s v="GL000694"/>
        <s v="GL000695"/>
        <s v="GL000696"/>
        <s v="GL000697"/>
        <s v="GL000698"/>
        <s v="GL000699"/>
        <s v="GL000700"/>
        <s v="GL000701"/>
        <s v="GL000702"/>
        <s v="GL000703"/>
        <s v="GL000704"/>
        <s v="GL000705"/>
        <s v="GL000706"/>
        <s v="GL000707"/>
        <s v="GL000708"/>
        <s v="GL000709"/>
        <s v="GL000710"/>
        <s v="GL000711"/>
        <s v="GL000712"/>
        <s v="GL000713"/>
        <s v="GL000714"/>
        <s v="GL000715"/>
        <s v="GL000716"/>
        <s v="GL000717"/>
        <s v="GL000718"/>
        <s v="GL000719"/>
        <s v="GL000720"/>
        <s v="GL000721"/>
        <s v="GL000722"/>
        <s v="GL000723"/>
        <s v="GL000724"/>
        <s v="GL000725"/>
        <s v="GL000726"/>
        <s v="GL000727"/>
        <s v="GL000728"/>
        <s v="GL000729"/>
        <s v="GL000730"/>
        <s v="GL000731"/>
        <s v="GL000732"/>
        <s v="GL000733"/>
        <s v="GL000734"/>
        <s v="GL000735"/>
        <s v="GL000736"/>
        <s v="GL000737"/>
        <s v="GL000738"/>
        <s v="GL000739"/>
        <s v="GL000740"/>
        <s v="GL000741"/>
        <s v="GL000742"/>
        <s v="GL000743"/>
        <s v="GL000744"/>
        <s v="GL000745"/>
        <s v="GL000746"/>
        <s v="GL000747"/>
        <s v="GL000748"/>
        <s v="GL000749"/>
        <s v="GL000750"/>
        <s v="GL000751"/>
        <s v="GL000752"/>
        <s v="GL000753"/>
        <s v="GL000754"/>
        <s v="GL000755"/>
        <s v="GL000756"/>
        <s v="GL000757"/>
        <s v="GL000758"/>
        <s v="GL000759"/>
        <s v="GL000760"/>
        <s v="GL000761"/>
        <s v="GL000762"/>
        <s v="GL000763"/>
        <s v="GL000764"/>
        <s v="GL000765"/>
        <s v="GL000766"/>
        <s v="GL000767"/>
        <s v="GL000768"/>
        <s v="GL000769"/>
        <s v="GL000770"/>
        <s v="GL000771"/>
        <s v="GL000772"/>
        <s v="GL000773"/>
        <s v="GL000774"/>
        <s v="GL000775"/>
        <s v="GL000776"/>
        <s v="GL000777"/>
        <s v="GL000778"/>
        <s v="GL000779"/>
        <s v="GL000780"/>
        <s v="GL000781"/>
        <s v="GL000782"/>
        <s v="GL000783"/>
        <s v="GL000784"/>
        <s v="GL000785"/>
        <s v="GL000786"/>
        <s v="GL000787"/>
        <s v="GL000788"/>
        <s v="GL000789"/>
        <s v="GL000790"/>
        <s v="GL000791"/>
        <s v="GL000792"/>
        <s v="GL000793"/>
        <s v="GL000794"/>
        <s v="GL000795"/>
        <s v="GL000796"/>
        <s v="GL000797"/>
        <s v="GL000798"/>
        <s v="GL000799"/>
        <s v="GL000800"/>
        <s v="GL000801"/>
        <s v="GL000802"/>
        <s v="GL000803"/>
        <s v="GL000804"/>
        <s v="GL000805"/>
        <s v="GL000806"/>
        <s v="GL000807"/>
        <s v="GL000808"/>
        <s v="GL000809"/>
        <s v="GL000810"/>
        <s v="GL000811"/>
        <s v="GL000812"/>
        <s v="GL000813"/>
        <s v="GL000814"/>
        <s v="GL000815"/>
        <s v="GL000816"/>
        <s v="GL000817"/>
        <s v="GL000818"/>
        <s v="GL000819"/>
        <s v="GL000820"/>
        <s v="GL000821"/>
        <s v="GL000822"/>
        <s v="GL000823"/>
        <s v="GL000824"/>
        <s v="GL000825"/>
        <s v="GL000826"/>
        <s v="GL000827"/>
        <s v="GL000828"/>
        <s v="GL000829"/>
        <s v="GL000830"/>
        <s v="GL000831"/>
        <s v="GL000832"/>
        <s v="GL000833"/>
        <s v="GL000834"/>
        <s v="GL000835"/>
        <s v="GL000836"/>
        <s v="GL000837"/>
        <s v="GL000838"/>
        <s v="GL000839"/>
        <s v="GL000840"/>
        <s v="GL000841"/>
        <s v="GL000842"/>
        <s v="GL000843"/>
        <s v="GL000844"/>
        <s v="GL000845"/>
        <s v="GL000846"/>
        <s v="GL000847"/>
        <s v="GL000848"/>
        <s v="GL000849"/>
        <s v="GL000850"/>
        <s v="GL000851"/>
        <s v="GL000852"/>
        <s v="GL000853"/>
        <s v="GL000854"/>
        <s v="GL000855"/>
        <s v="GL000856"/>
        <s v="GL000857"/>
        <s v="GL000858"/>
        <s v="GL000859"/>
        <s v="GL000860"/>
        <s v="GL000861"/>
        <s v="GL000862"/>
        <s v="GL000863"/>
        <s v="GL000864"/>
        <s v="GL000865"/>
        <s v="GL000866"/>
        <s v="GL000867"/>
        <s v="GL000868"/>
        <s v="GL000869"/>
        <s v="GL000870"/>
        <s v="GL000871"/>
        <s v="GL000872"/>
        <s v="GL000873"/>
        <s v="GL000874"/>
        <s v="GL000875"/>
        <s v="GL000876"/>
        <s v="GL000877"/>
        <s v="GL000878"/>
        <s v="GL000879"/>
        <s v="GL000880"/>
        <s v="GL000881"/>
        <s v="GL000882"/>
        <s v="GL000883"/>
        <s v="GL000884"/>
        <s v="GL000885"/>
        <s v="GL000886"/>
        <s v="GL000887"/>
        <s v="GL000888"/>
        <s v="GL000889"/>
        <s v="GL000890"/>
        <s v="GL000891"/>
        <s v="GL000892"/>
        <s v="GL000893"/>
        <s v="GL000894"/>
        <s v="GL000895"/>
        <s v="GL000896"/>
        <s v="GL000897"/>
        <s v="GL000898"/>
        <s v="GL000899"/>
        <s v="GL000900"/>
        <s v="GL000901"/>
        <s v="GL000902"/>
        <s v="GL000903"/>
        <s v="GL000904"/>
        <s v="GL000905"/>
        <s v="GL000906"/>
        <s v="GL000907"/>
        <s v="GL000908"/>
        <s v="GL000909"/>
        <s v="GL000910"/>
        <s v="GL000911"/>
        <s v="GL000912"/>
        <s v="GL000913"/>
        <s v="GL000914"/>
        <s v="GL000915"/>
        <s v="GL000916"/>
        <s v="GL000917"/>
        <s v="GL000918"/>
        <s v="GL000919"/>
        <s v="GL000920"/>
        <s v="GL000921"/>
        <s v="GL000922"/>
        <s v="GL000923"/>
        <s v="GL000924"/>
        <s v="GL000925"/>
        <s v="GL000926"/>
        <s v="GL000927"/>
        <s v="GL000928"/>
        <s v="GL000929"/>
        <s v="GL000930"/>
        <s v="GL000931"/>
        <s v="GL000932"/>
        <s v="GL000933"/>
        <s v="GL000934"/>
        <s v="GL000935"/>
        <s v="GL000936"/>
        <s v="GL000937"/>
        <s v="GL000938"/>
        <s v="GL000939"/>
        <s v="GL000940"/>
        <s v="GL000941"/>
        <s v="GL000942"/>
        <s v="GL000943"/>
        <s v="GL000944"/>
        <s v="GL000945"/>
        <s v="GL000946"/>
        <s v="GL000947"/>
        <s v="GL000948"/>
        <s v="GL000949"/>
        <s v="GL000950"/>
        <s v="GL000951"/>
        <s v="GL000952"/>
        <s v="GL000953"/>
        <s v="GL000954"/>
        <s v="GL000955"/>
        <s v="GL000956"/>
        <s v="GL000957"/>
        <s v="GL000958"/>
        <s v="GL000959"/>
        <s v="GL000960"/>
        <s v="GL000961"/>
        <s v="GL000962"/>
        <s v="GL000963"/>
        <s v="GL000964"/>
        <s v="GL000965"/>
        <s v="GL000966"/>
        <s v="GL000967"/>
        <s v="GL000968"/>
        <s v="GL000969"/>
        <s v="GL000970"/>
        <s v="GL000971"/>
        <s v="GL000972"/>
        <s v="GL000973"/>
        <s v="GL000974"/>
        <s v="GL000975"/>
        <s v="GL000976"/>
        <s v="GL000977"/>
        <s v="GL000978"/>
        <s v="GL000979"/>
        <s v="GL000980"/>
        <s v="GL000981"/>
        <s v="GL000982"/>
        <s v="GL000983"/>
        <s v="GL000984"/>
        <s v="GL000985"/>
        <s v="GL000986"/>
        <s v="GL000987"/>
        <s v="GL000988"/>
        <s v="GL000989"/>
        <s v="GL000990"/>
        <s v="GL000991"/>
        <s v="GL000992"/>
        <s v="GL000993"/>
        <s v="GL000994"/>
        <s v="GL000995"/>
        <s v="GL000996"/>
        <s v="GL000997"/>
        <s v="GL000998"/>
        <s v="GL000999"/>
        <s v="GL001000"/>
        <s v="GL001001"/>
        <s v="GL001002"/>
        <s v="GL001003"/>
        <s v="GL001004"/>
        <s v="GL001005"/>
        <s v="GL001006"/>
        <s v="GL001007"/>
        <s v="GL001008"/>
        <s v="GL001009"/>
        <s v="GL001010"/>
        <s v="GL001011"/>
        <s v="GL001012"/>
        <s v="GL001013"/>
        <s v="GL001014"/>
        <s v="GL001015"/>
        <s v="GL001016"/>
        <s v="GL001017"/>
        <s v="GL001018"/>
        <s v="GL001019"/>
        <s v="GL001020"/>
        <s v="GL001021"/>
        <s v="GL001022"/>
        <s v="GL001023"/>
        <s v="GL001024"/>
        <s v="GL001025"/>
        <s v="GL001026"/>
        <s v="GL001027"/>
        <s v="GL001028"/>
        <s v="GL001029"/>
        <s v="GL001030"/>
        <s v="GL001031"/>
        <s v="GL001032"/>
        <s v="GL001033"/>
        <s v="GL001034"/>
        <s v="GL001035"/>
        <s v="GL001036"/>
        <s v="GL001037"/>
        <s v="GL001038"/>
        <s v="GL001039"/>
        <s v="GL001040"/>
        <s v="GL001041"/>
        <s v="GL001042"/>
        <s v="GL001043"/>
        <s v="GL001044"/>
        <s v="GL001045"/>
        <s v="GL001046"/>
        <s v="GL001047"/>
        <s v="GL001048"/>
        <s v="GL001049"/>
        <s v="GL001050"/>
        <s v="GL001051"/>
        <s v="GL001052"/>
        <s v="GL001053"/>
        <s v="GL001054"/>
        <s v="GL001055"/>
        <s v="GL001056"/>
        <s v="GL001057"/>
        <s v="GL001058"/>
        <s v="GL001059"/>
        <s v="GL001060"/>
        <s v="GL001061"/>
        <s v="GL001062"/>
        <s v="GL001063"/>
        <s v="GL001064"/>
        <s v="GL001065"/>
        <s v="GL001066"/>
        <s v="GL001067"/>
        <s v="GL001068"/>
        <s v="GL001069"/>
        <s v="GL001070"/>
        <s v="GL001071"/>
        <s v="GL001072"/>
        <s v="GL001073"/>
        <s v="GL001074"/>
        <s v="GL001075"/>
        <s v="GL001076"/>
        <s v="GL001077"/>
        <s v="GL001078"/>
        <s v="GL001079"/>
        <s v="GL001080"/>
        <s v="GL001081"/>
        <s v="GL001082"/>
        <s v="GL001083"/>
        <s v="GL001084"/>
        <s v="GL001085"/>
        <s v="GL001086"/>
        <s v="GL001087"/>
        <s v="GL001088"/>
        <s v="GL001089"/>
        <s v="GL001090"/>
        <s v="GL001091"/>
        <s v="GL001092"/>
        <s v="GL001093"/>
        <s v="GL001094"/>
        <s v="GL001095"/>
        <s v="GL001096"/>
        <s v="GL001097"/>
        <s v="GL001098"/>
        <s v="GL001099"/>
        <s v="GL001100"/>
        <s v="GL001101"/>
        <s v="GL001102"/>
        <s v="GL001103"/>
        <s v="GL001104"/>
        <s v="GL001105"/>
        <s v="GL001106"/>
        <s v="GL001107"/>
        <s v="GL001108"/>
        <s v="GL001109"/>
        <s v="GL001110"/>
        <s v="GL001111"/>
        <s v="GL001112"/>
        <s v="GL001113"/>
        <s v="GL001114"/>
        <s v="GL001115"/>
        <s v="GL001116"/>
        <s v="GL001117"/>
        <s v="GL001118"/>
        <s v="GL001119"/>
        <s v="GL001120"/>
        <s v="GL001121"/>
        <s v="GL001122"/>
        <s v="GL001123"/>
        <s v="GL001124"/>
        <s v="GL001125"/>
        <s v="GL001126"/>
        <s v="GL001127"/>
        <s v="GL001128"/>
        <s v="GL001129"/>
        <s v="GL001130"/>
        <s v="GL001131"/>
        <s v="GL001132"/>
        <s v="GL001133"/>
        <s v="GL001134"/>
        <s v="GL001135"/>
        <s v="GL001136"/>
        <s v="GL001137"/>
        <s v="GL001138"/>
        <s v="GL001139"/>
        <s v="GL001140"/>
        <s v="GL001141"/>
        <s v="GL001142"/>
        <s v="GL001143"/>
        <s v="GL001144"/>
        <s v="GL001145"/>
        <s v="GL001146"/>
        <s v="GL001147"/>
        <s v="GL001148"/>
        <s v="GL001149"/>
        <s v="GL001150"/>
        <s v="GL001151"/>
        <s v="GL001152"/>
        <s v="GL001153"/>
        <s v="GL001154"/>
        <s v="GL001155"/>
        <s v="GL001156"/>
        <s v="GL001157"/>
        <s v="GL001158"/>
        <s v="GL001159"/>
        <s v="GL001160"/>
        <s v="GL001161"/>
        <s v="GL001162"/>
        <s v="GL001163"/>
        <s v="GL001164"/>
        <s v="GL001165"/>
        <s v="GL001166"/>
        <s v="GL001167"/>
        <s v="GL001168"/>
        <s v="GL001169"/>
        <s v="GL001170"/>
        <s v="GL001171"/>
        <s v="GL001172"/>
        <s v="GL001173"/>
        <s v="GL001174"/>
        <s v="GL001175"/>
        <s v="GL001176"/>
        <s v="GL001177"/>
        <s v="GL001178"/>
        <s v="GL001179"/>
        <s v="GL001180"/>
        <s v="GL001181"/>
        <s v="GL001182"/>
        <s v="GL001183"/>
        <s v="GL001184"/>
        <s v="GL001185"/>
        <s v="GL001186"/>
        <s v="GL001187"/>
        <s v="GL001188"/>
        <s v="GL001189"/>
        <s v="GL001190"/>
        <s v="GL001191"/>
        <s v="GL001192"/>
        <s v="GL001193"/>
        <s v="GL001194"/>
        <s v="GL001195"/>
        <s v="GL001196"/>
        <s v="GL001197"/>
        <s v="GL001198"/>
        <s v="GL001199"/>
        <s v="GL001200"/>
        <s v="GL001201"/>
        <s v="GL001202"/>
        <s v="GL001203"/>
        <s v="GL001204"/>
        <s v="GL001205"/>
        <s v="GL001206"/>
        <s v="GL001207"/>
        <s v="GL001208"/>
        <s v="GL001209"/>
        <s v="GL001210"/>
        <s v="GL001211"/>
        <s v="GL001212"/>
        <s v="GL001213"/>
        <s v="GL001214"/>
        <s v="GL001215"/>
        <s v="GL001216"/>
        <s v="GL001217"/>
        <s v="GL001218"/>
        <s v="GL001219"/>
        <s v="GL001220"/>
        <s v="GL001221"/>
        <s v="GL001222"/>
        <s v="GL001223"/>
        <s v="GL001224"/>
        <s v="GL001225"/>
        <s v="GL001226"/>
        <s v="GL001227"/>
        <s v="GL001228"/>
        <s v="GL001229"/>
        <s v="GL001230"/>
        <s v="GL001231"/>
        <s v="GL001232"/>
        <s v="GL001233"/>
        <s v="GL001234"/>
        <s v="GL001235"/>
        <s v="GL001236"/>
        <s v="GL001237"/>
        <s v="GL001238"/>
        <s v="GL001239"/>
        <s v="GL001240"/>
        <s v="GL001241"/>
        <s v="GL001242"/>
        <s v="GL001243"/>
        <s v="GL001244"/>
        <s v="GL001245"/>
        <s v="GL001246"/>
        <s v="GL001247"/>
        <s v="GL001248"/>
        <s v="GL001249"/>
        <s v="GL001250"/>
        <s v="GL001251"/>
        <s v="GL001252"/>
        <s v="GL001253"/>
        <s v="GL001254"/>
        <s v="GL001255"/>
        <s v="GL001256"/>
        <s v="GL001257"/>
        <s v="GL001258"/>
        <s v="GL001259"/>
        <s v="GL001260"/>
        <s v="GL001261"/>
        <s v="GL001262"/>
        <s v="GL001263"/>
        <s v="GL001264"/>
        <s v="GL001265"/>
        <s v="GL001266"/>
        <s v="GL001267"/>
        <s v="GL001268"/>
        <s v="GL001269"/>
        <s v="GL001270"/>
        <s v="GL001271"/>
        <s v="GL001272"/>
        <s v="GL001273"/>
        <s v="GL001274"/>
        <s v="GL001275"/>
        <s v="GL001276"/>
        <s v="GL001277"/>
        <s v="GL001278"/>
        <s v="GL001279"/>
        <s v="GL001280"/>
        <s v="GL001281"/>
        <s v="GL001282"/>
        <s v="GL001283"/>
        <s v="GL001284"/>
        <s v="GL001285"/>
        <s v="GL001286"/>
        <s v="GL001287"/>
        <s v="GL001288"/>
        <s v="GL001289"/>
        <s v="GL001290"/>
        <s v="GL001291"/>
        <s v="GL001292"/>
        <s v="GL001293"/>
        <s v="GL001294"/>
        <s v="GL001295"/>
        <s v="GL001296"/>
        <s v="GL001297"/>
        <s v="GL001298"/>
        <s v="GL001299"/>
        <s v="GL001300"/>
        <s v="GL001301"/>
        <s v="GL001302"/>
        <s v="GL001303"/>
        <s v="GL001304"/>
        <s v="GL001305"/>
        <s v="GL001306"/>
        <s v="GL001307"/>
        <s v="GL001308"/>
        <s v="GL001309"/>
        <s v="GL001310"/>
        <s v="GL001311"/>
        <s v="GL001312"/>
        <s v="GL001313"/>
        <s v="GL001314"/>
        <s v="GL001315"/>
        <s v="GL001316"/>
        <s v="GL001317"/>
        <s v="GL001318"/>
        <s v="GL001319"/>
        <s v="GL001320"/>
        <s v="GL001321"/>
        <s v="GL001322"/>
        <s v="GL001323"/>
        <s v="GL001324"/>
        <s v="GL001325"/>
        <s v="GL001326"/>
        <s v="GL001327"/>
        <s v="GL001328"/>
        <s v="GL001329"/>
        <s v="GL001330"/>
        <s v="GL001331"/>
        <s v="GL001332"/>
        <s v="GL001333"/>
        <s v="GL001334"/>
        <s v="GL001335"/>
        <s v="GL001336"/>
        <s v="GL001337"/>
        <s v="GL001338"/>
        <s v="GL001339"/>
        <s v="GL001340"/>
        <s v="GL001341"/>
        <s v="GL001342"/>
        <s v="GL001343"/>
        <s v="GL001344"/>
        <s v="GL001345"/>
        <s v="GL001346"/>
        <s v="GL001347"/>
        <s v="GL001348"/>
        <s v="GL001349"/>
        <s v="GL001350"/>
        <s v="GL001351"/>
        <s v="GL001352"/>
        <s v="GL001353"/>
        <s v="GL001354"/>
        <s v="GL001355"/>
        <s v="GL001356"/>
        <s v="GL001357"/>
        <s v="GL001358"/>
        <s v="GL001359"/>
        <s v="GL001360"/>
        <s v="GL001361"/>
        <s v="GL001362"/>
        <s v="GL001363"/>
        <s v="GL001364"/>
        <s v="GL001365"/>
        <s v="GL001366"/>
        <s v="GL001367"/>
        <s v="GL001368"/>
        <s v="GL001369"/>
        <s v="GL001370"/>
        <s v="GL001371"/>
        <s v="GL001372"/>
        <s v="GL001373"/>
        <s v="GL001374"/>
        <s v="GL001375"/>
        <s v="GL001376"/>
        <s v="GL001377"/>
        <s v="GL001378"/>
        <s v="GL001379"/>
        <s v="GL001380"/>
        <s v="GL001381"/>
        <s v="GL001382"/>
        <s v="GL001383"/>
        <s v="GL001384"/>
        <s v="GL001385"/>
        <s v="GL001386"/>
        <s v="GL001387"/>
        <s v="GL001388"/>
        <s v="GL001389"/>
        <s v="GL001390"/>
        <s v="GL001391"/>
        <s v="GL001392"/>
        <s v="GL001393"/>
        <s v="GL001394"/>
        <s v="GL001395"/>
        <s v="GL001396"/>
        <s v="GL001397"/>
        <s v="GL001398"/>
        <s v="GL001399"/>
        <s v="GL001400"/>
        <s v="GL001401"/>
        <s v="GL001402"/>
        <s v="GL001403"/>
        <s v="GL001404"/>
        <s v="GL001405"/>
        <s v="GL001406"/>
        <s v="GL001407"/>
        <s v="GL001408"/>
        <s v="GL001409"/>
        <s v="GL001410"/>
        <s v="GL001411"/>
        <s v="GL001412"/>
        <s v="GL001413"/>
        <s v="GL001414"/>
        <s v="GL001415"/>
        <s v="GL001416"/>
        <s v="GL001417"/>
        <s v="GL001418"/>
        <s v="GL001419"/>
        <s v="GL001420"/>
        <s v="GL001421"/>
        <s v="GL001422"/>
        <s v="GL001423"/>
        <s v="GL001424"/>
        <s v="GL001425"/>
        <s v="GL001426"/>
        <s v="GL001427"/>
        <s v="GL001428"/>
        <s v="GL001429"/>
        <s v="GL001430"/>
        <s v="GL001431"/>
        <s v="GL001432"/>
        <s v="GL001433"/>
        <s v="GL001434"/>
        <s v="GL001435"/>
        <s v="GL001436"/>
        <s v="GL001437"/>
        <s v="GL001438"/>
        <s v="GL001439"/>
        <s v="GL001440"/>
        <s v="GL001441"/>
        <s v="GL001442"/>
        <s v="GL001443"/>
        <s v="GL001444"/>
        <s v="GL001445"/>
        <s v="GL001446"/>
        <s v="GL001447"/>
        <s v="GL001448"/>
        <s v="GL001449"/>
        <s v="GL001450"/>
        <s v="GL001451"/>
        <s v="GL001452"/>
        <s v="GL001453"/>
        <s v="GL001454"/>
        <s v="GL001455"/>
        <s v="GL001456"/>
        <s v="GL001457"/>
        <s v="GL001458"/>
        <s v="GL001459"/>
        <s v="GL001460"/>
        <s v="GL001461"/>
        <s v="GL001462"/>
        <s v="GL001463"/>
        <s v="GL001464"/>
        <s v="GL001465"/>
        <s v="GL001466"/>
        <s v="GL001467"/>
        <s v="GL001468"/>
        <s v="GL001469"/>
        <s v="GL001470"/>
        <s v="GL001471"/>
        <s v="GL001472"/>
        <s v="GL001473"/>
        <s v="GL001474"/>
        <s v="GL001475"/>
        <s v="GL001476"/>
        <s v="GL001477"/>
        <s v="GL001478"/>
        <s v="GL001479"/>
        <s v="GL001480"/>
        <s v="GL001481"/>
        <s v="GL001482"/>
        <s v="GL001483"/>
        <s v="GL001484"/>
        <s v="GL001485"/>
        <s v="GL001486"/>
        <s v="GL001487"/>
        <s v="GL001488"/>
        <s v="GL001489"/>
        <s v="GL001490"/>
        <s v="GL001491"/>
        <s v="GL001492"/>
        <s v="GL001493"/>
        <s v="GL001494"/>
        <s v="GL001495"/>
        <s v="GL001496"/>
        <s v="GL001497"/>
        <s v="GL001498"/>
        <s v="GL001499"/>
        <s v="GL001500"/>
        <s v="GL001501"/>
        <s v="GL001502"/>
        <s v="GL001503"/>
        <s v="GL001504"/>
        <s v="GL001505"/>
        <s v="GL001506"/>
        <s v="GL001507"/>
        <s v="GL001508"/>
        <s v="GL001509"/>
        <s v="GL001510"/>
        <s v="GL001511"/>
        <s v="GL001512"/>
        <s v="GL001513"/>
        <s v="GL001514"/>
        <s v="GL001515"/>
        <s v="GL001516"/>
        <s v="GL001517"/>
        <s v="GL001518"/>
        <s v="GL001519"/>
        <s v="GL001520"/>
        <s v="GL001521"/>
        <s v="GL001522"/>
        <s v="GL001523"/>
        <s v="GL001524"/>
        <s v="GL001525"/>
        <s v="GL001526"/>
        <s v="GL001527"/>
        <s v="GL001528"/>
        <s v="GL001529"/>
        <s v="GL001530"/>
        <s v="GL001531"/>
        <s v="GL001532"/>
        <s v="GL001533"/>
        <s v="GL001534"/>
        <s v="GL001535"/>
        <s v="GL001536"/>
        <s v="GL001537"/>
        <s v="GL001538"/>
        <s v="GL001539"/>
        <s v="GL001540"/>
        <s v="GL001541"/>
        <s v="GL001542"/>
        <s v="GL001543"/>
        <s v="GL001544"/>
        <s v="GL001545"/>
        <s v="GL001546"/>
        <s v="GL001547"/>
        <s v="GL001548"/>
        <s v="GL001549"/>
        <s v="GL001550"/>
        <s v="GL001551"/>
        <s v="GL001552"/>
        <s v="GL001553"/>
        <s v="GL001554"/>
        <s v="GL001555"/>
        <s v="GL001556"/>
        <s v="GL001557"/>
        <s v="GL001558"/>
        <s v="GL001559"/>
        <s v="GL001560"/>
        <s v="GL001561"/>
        <s v="GL001562"/>
        <s v="GL001563"/>
        <s v="GL001564"/>
        <s v="GL001565"/>
        <s v="GL001566"/>
        <s v="GL001567"/>
        <s v="GL001568"/>
        <s v="GL001569"/>
        <s v="GL001570"/>
        <s v="GL001571"/>
        <s v="GL001572"/>
        <s v="GL001573"/>
        <s v="GL001574"/>
        <s v="GL001575"/>
        <s v="GL001576"/>
        <s v="GL001577"/>
        <s v="GL001578"/>
        <s v="GL001579"/>
        <s v="GL001580"/>
        <s v="GL001581"/>
        <s v="GL001582"/>
        <s v="GL001583"/>
        <s v="GL001584"/>
        <s v="GL001585"/>
        <s v="GL001586"/>
        <s v="GL001587"/>
        <s v="GL001588"/>
        <s v="GL001589"/>
        <s v="GL001590"/>
        <s v="GL001591"/>
        <s v="GL001592"/>
        <s v="GL001593"/>
        <s v="GL001594"/>
        <s v="GL001595"/>
        <s v="GL001596"/>
        <s v="GL001597"/>
        <s v="GL001598"/>
        <s v="GL001599"/>
        <s v="GL001600"/>
        <s v="GL001601"/>
        <s v="GL001602"/>
        <s v="GL001603"/>
        <s v="GL001604"/>
        <s v="GL001605"/>
        <s v="GL001606"/>
        <s v="GL001607"/>
        <s v="GL001608"/>
        <s v="GL001609"/>
        <s v="GL001610"/>
        <s v="GL001611"/>
        <s v="GL001612"/>
        <s v="GL001613"/>
        <s v="GL001614"/>
        <s v="GL001615"/>
        <s v="GL001616"/>
        <s v="GL001617"/>
        <s v="GL001618"/>
        <s v="GL001619"/>
        <s v="GL001620"/>
        <s v="GL001621"/>
        <s v="GL001622"/>
        <s v="GL001623"/>
        <s v="GL001624"/>
        <s v="GL001625"/>
        <s v="GL001626"/>
        <s v="GL001627"/>
        <s v="GL001628"/>
        <s v="GL001629"/>
        <s v="GL001630"/>
        <s v="GL001631"/>
        <s v="GL001632"/>
        <s v="GL001633"/>
        <s v="GL001634"/>
        <s v="GL001635"/>
        <s v="GL001636"/>
        <s v="GL001637"/>
        <s v="GL001638"/>
        <s v="GL001639"/>
        <s v="GL001640"/>
        <s v="GL001641"/>
        <s v="GL001642"/>
        <s v="GL001643"/>
        <s v="GL001644"/>
        <s v="GL001645"/>
        <s v="GL001646"/>
        <s v="GL001647"/>
        <s v="GL001648"/>
        <s v="GL001649"/>
        <s v="GL001650"/>
        <s v="GL001651"/>
        <s v="GL001652"/>
        <s v="GL001653"/>
        <s v="GL001654"/>
        <s v="GL001655"/>
        <s v="GL001656"/>
        <s v="GL001657"/>
        <s v="GL001658"/>
        <s v="GL001659"/>
        <s v="GL001660"/>
        <s v="GL001661"/>
        <s v="GL001662"/>
        <s v="GL001663"/>
        <s v="GL001664"/>
        <s v="GL001665"/>
        <s v="GL001666"/>
        <s v="GL001667"/>
        <s v="GL001668"/>
        <s v="GL001669"/>
        <s v="GL001670"/>
        <s v="GL001671"/>
        <s v="GL001672"/>
        <s v="GL001673"/>
        <s v="GL001674"/>
        <s v="GL001675"/>
        <s v="GL001676"/>
        <s v="GL001677"/>
        <s v="GL001678"/>
        <s v="GL001679"/>
        <s v="GL001680"/>
        <s v="GL001681"/>
        <s v="GL001682"/>
        <s v="GL001683"/>
        <s v="GL001684"/>
        <s v="GL001685"/>
        <s v="GL001686"/>
        <s v="GL001687"/>
        <s v="GL001688"/>
        <s v="GL001689"/>
        <s v="GL001690"/>
        <s v="GL001691"/>
        <s v="GL001692"/>
        <s v="GL001693"/>
        <s v="GL001694"/>
        <s v="GL001695"/>
        <s v="GL001696"/>
        <s v="GL001697"/>
        <s v="GL001698"/>
        <s v="GL001699"/>
        <s v="GL001700"/>
        <s v="GL001701"/>
        <s v="GL001702"/>
        <s v="GL001703"/>
        <s v="GL001704"/>
        <s v="GL001705"/>
        <s v="GL001706"/>
        <s v="GL001707"/>
        <s v="GL001708"/>
        <s v="GL001709"/>
        <s v="GL001710"/>
        <s v="GL001711"/>
        <s v="GL001712"/>
        <s v="GL001713"/>
        <s v="GL001714"/>
        <s v="GL001715"/>
        <s v="GL001716"/>
        <s v="GL001717"/>
        <s v="GL001718"/>
        <s v="GL001719"/>
        <s v="GL001720"/>
        <s v="GL001721"/>
        <s v="GL001722"/>
        <s v="GL001723"/>
        <s v="GL001724"/>
        <s v="GL001725"/>
        <s v="GL001726"/>
        <s v="GL001727"/>
        <s v="GL001728"/>
        <s v="GL001729"/>
        <s v="GL001730"/>
        <s v="GL001731"/>
        <s v="GL001732"/>
        <s v="GL001733"/>
        <s v="GL001734"/>
        <s v="GL001735"/>
        <s v="GL001736"/>
        <s v="GL001737"/>
        <s v="GL001738"/>
        <s v="GL001739"/>
        <s v="GL001740"/>
        <s v="GL001741"/>
        <s v="GL001742"/>
        <s v="GL001743"/>
        <s v="GL001744"/>
        <s v="GL001745"/>
        <s v="GL001746"/>
        <s v="GL001747"/>
        <s v="GL001748"/>
        <s v="GL001749"/>
        <s v="GL001750"/>
        <s v="GL001751"/>
        <s v="GL001752"/>
        <s v="GL001753"/>
        <s v="GL001754"/>
        <s v="GL001755"/>
        <s v="GL001756"/>
        <s v="GL001757"/>
        <s v="GL001758"/>
        <s v="GL001759"/>
        <s v="GL001760"/>
        <s v="GL001761"/>
        <s v="GL001762"/>
        <s v="GL001763"/>
        <s v="GL001764"/>
        <s v="GL001765"/>
        <s v="GL001766"/>
        <s v="GL001767"/>
        <s v="GL001768"/>
        <s v="GL001769"/>
        <s v="GL001770"/>
        <s v="GL001771"/>
        <s v="GL001772"/>
        <s v="GL001773"/>
        <s v="GL001774"/>
        <s v="GL001775"/>
        <s v="GL001776"/>
        <s v="GL001777"/>
        <s v="GL001778"/>
        <s v="GL001779"/>
        <s v="GL001780"/>
        <s v="GL001781"/>
        <s v="GL001782"/>
        <s v="GL001783"/>
        <s v="GL001784"/>
        <s v="GL001785"/>
        <s v="GL001786"/>
        <s v="GL001787"/>
        <s v="GL001788"/>
        <s v="GL001789"/>
        <s v="GL001790"/>
        <s v="GL001791"/>
        <s v="GL001792"/>
        <s v="GL001793"/>
        <s v="GL001794"/>
        <s v="GL001795"/>
        <s v="GL001796"/>
        <s v="GL001797"/>
        <s v="GL001798"/>
        <s v="GL001799"/>
        <s v="GL001800"/>
        <s v="GL001801"/>
        <s v="GL001802"/>
        <s v="GL001803"/>
        <s v="GL001804"/>
        <s v="GL001805"/>
        <s v="GL001806"/>
        <s v="GL001807"/>
        <s v="GL001808"/>
        <s v="GL001809"/>
        <s v="GL001810"/>
        <s v="GL001811"/>
        <s v="GL001812"/>
        <s v="GL001813"/>
        <s v="GL001814"/>
        <s v="GL001815"/>
        <s v="GL001816"/>
        <s v="GL001817"/>
        <s v="GL001818"/>
        <s v="GL001819"/>
        <s v="GL001820"/>
        <s v="GL001821"/>
        <s v="GL001822"/>
        <s v="GL001823"/>
        <s v="GL001824"/>
        <s v="GL001825"/>
        <s v="GL001826"/>
        <s v="GL001827"/>
        <s v="GL001828"/>
        <s v="GL001829"/>
        <s v="GL001830"/>
        <s v="GL001831"/>
        <s v="GL001832"/>
        <s v="GL001833"/>
        <s v="GL001834"/>
        <s v="GL001835"/>
        <s v="GL001836"/>
        <s v="GL001837"/>
        <s v="GL001838"/>
        <s v="GL001839"/>
        <s v="GL001840"/>
        <s v="GL001841"/>
        <s v="GL001842"/>
        <s v="GL001843"/>
        <s v="GL001844"/>
        <s v="GL001845"/>
        <s v="GL001846"/>
        <s v="GL001847"/>
        <s v="GL001848"/>
        <s v="GL001849"/>
        <s v="GL001850"/>
        <s v="GL001851"/>
        <s v="GL001852"/>
        <s v="GL001853"/>
        <s v="GL001854"/>
        <s v="GL001855"/>
        <s v="GL001856"/>
        <s v="GL001857"/>
        <s v="GL001858"/>
        <s v="GL001859"/>
        <s v="GL001860"/>
        <s v="GL001861"/>
        <s v="GL001862"/>
        <s v="GL001863"/>
        <s v="GL001864"/>
        <s v="GL001865"/>
        <s v="GL001866"/>
        <s v="GL001867"/>
        <s v="GL001868"/>
        <s v="GL001869"/>
        <s v="GL001870"/>
        <s v="GL001871"/>
        <s v="GL001872"/>
        <s v="GL001873"/>
        <s v="GL001874"/>
        <s v="GL001875"/>
        <s v="GL001876"/>
        <s v="GL001877"/>
        <s v="GL001878"/>
        <s v="GL001879"/>
        <s v="GL001880"/>
        <s v="GL001881"/>
        <s v="GL001882"/>
        <s v="GL001883"/>
        <s v="GL001884"/>
        <s v="GL001885"/>
        <s v="GL001886"/>
        <s v="GL001887"/>
        <s v="GL001888"/>
        <s v="GL001889"/>
        <s v="GL001890"/>
        <s v="GL001891"/>
        <s v="GL001892"/>
        <s v="GL001893"/>
        <s v="GL001894"/>
        <s v="GL001895"/>
        <s v="GL001896"/>
        <s v="GL001897"/>
        <s v="GL001898"/>
        <s v="GL001899"/>
        <s v="GL001900"/>
        <s v="GL001901"/>
        <s v="GL001902"/>
        <s v="GL001903"/>
        <s v="GL001904"/>
        <s v="GL001905"/>
        <s v="GL001906"/>
        <s v="GL001907"/>
        <s v="GL001908"/>
        <s v="GL001909"/>
        <s v="GL001910"/>
        <s v="GL001911"/>
        <s v="GL001912"/>
        <s v="GL001913"/>
        <s v="GL001914"/>
        <s v="GL001915"/>
        <s v="GL001916"/>
        <s v="GL001917"/>
        <s v="GL001918"/>
        <s v="GL001919"/>
        <s v="GL001920"/>
        <s v="GL001921"/>
        <s v="GL001922"/>
        <s v="GL001923"/>
        <s v="GL001924"/>
        <s v="GL001925"/>
        <s v="GL001926"/>
        <s v="GL001927"/>
        <s v="GL001928"/>
        <s v="GL001929"/>
        <s v="GL001930"/>
        <s v="GL001931"/>
        <s v="GL001932"/>
        <s v="GL001933"/>
        <s v="GL001934"/>
        <s v="GL001935"/>
        <s v="GL001936"/>
        <s v="GL001937"/>
        <s v="GL001938"/>
        <s v="GL001939"/>
        <s v="GL001940"/>
        <s v="GL001941"/>
        <s v="GL001942"/>
        <s v="GL001943"/>
        <s v="GL001944"/>
        <s v="GL001945"/>
        <s v="GL001946"/>
        <s v="GL001947"/>
        <s v="GL001948"/>
        <s v="GL001949"/>
        <s v="GL001950"/>
        <s v="GL001951"/>
        <s v="GL001952"/>
        <s v="GL001953"/>
        <s v="GL001954"/>
        <s v="GL001955"/>
        <s v="GL001956"/>
        <s v="GL001957"/>
        <s v="GL001958"/>
        <s v="GL001959"/>
        <s v="GL001960"/>
        <s v="GL001961"/>
        <s v="GL001962"/>
        <s v="GL001963"/>
        <s v="GL001964"/>
        <s v="GL001965"/>
        <s v="GL001966"/>
        <s v="GL001967"/>
        <s v="GL001968"/>
        <s v="GL001969"/>
        <s v="GL001970"/>
        <s v="GL001971"/>
        <s v="GL001972"/>
        <s v="GL001973"/>
        <s v="GL001974"/>
        <s v="GL001975"/>
        <s v="GL001976"/>
        <s v="GL001977"/>
        <s v="GL001978"/>
        <s v="GL001979"/>
        <s v="GL001980"/>
        <s v="GL001981"/>
        <s v="GL001982"/>
        <s v="GL001983"/>
        <s v="GL001984"/>
        <s v="GL001985"/>
        <s v="GL001986"/>
        <s v="GL001987"/>
        <s v="GL001988"/>
        <s v="GL001989"/>
        <s v="GL001990"/>
        <s v="GL001991"/>
        <s v="GL001992"/>
        <s v="GL001993"/>
        <s v="GL001994"/>
        <s v="GL001995"/>
        <s v="GL001996"/>
        <s v="GL001997"/>
        <s v="GL001998"/>
        <s v="GL001999"/>
      </sharedItems>
    </cacheField>
    <cacheField name="TxnDate" numFmtId="164">
      <sharedItems containsSemiMixedTypes="0" containsNonDate="0" containsDate="1" containsString="0" minDate="2023-01-01T00:00:00" maxDate="2025-07-01T00:00:00" count="815">
        <d v="2024-05-05T00:00:00"/>
        <d v="2024-06-23T00:00:00"/>
        <d v="2025-01-09T00:00:00"/>
        <d v="2023-09-30T00:00:00"/>
        <d v="2023-08-03T00:00:00"/>
        <d v="2025-05-11T00:00:00"/>
        <d v="2023-08-04T00:00:00"/>
        <d v="2023-12-22T00:00:00"/>
        <d v="2024-04-30T00:00:00"/>
        <d v="2023-04-13T00:00:00"/>
        <d v="2023-11-20T00:00:00"/>
        <d v="2024-11-12T00:00:00"/>
        <d v="2024-05-25T00:00:00"/>
        <d v="2024-02-22T00:00:00"/>
        <d v="2025-04-29T00:00:00"/>
        <d v="2023-04-02T00:00:00"/>
        <d v="2025-03-06T00:00:00"/>
        <d v="2024-11-09T00:00:00"/>
        <d v="2023-01-27T00:00:00"/>
        <d v="2024-09-02T00:00:00"/>
        <d v="2024-03-28T00:00:00"/>
        <d v="2023-07-01T00:00:00"/>
        <d v="2024-05-29T00:00:00"/>
        <d v="2023-03-22T00:00:00"/>
        <d v="2023-04-09T00:00:00"/>
        <d v="2025-05-25T00:00:00"/>
        <d v="2024-11-14T00:00:00"/>
        <d v="2025-06-12T00:00:00"/>
        <d v="2025-03-19T00:00:00"/>
        <d v="2024-03-26T00:00:00"/>
        <d v="2024-01-07T00:00:00"/>
        <d v="2024-05-04T00:00:00"/>
        <d v="2023-01-15T00:00:00"/>
        <d v="2023-11-17T00:00:00"/>
        <d v="2024-07-28T00:00:00"/>
        <d v="2024-05-13T00:00:00"/>
        <d v="2025-04-20T00:00:00"/>
        <d v="2023-06-19T00:00:00"/>
        <d v="2025-01-03T00:00:00"/>
        <d v="2024-02-03T00:00:00"/>
        <d v="2024-12-22T00:00:00"/>
        <d v="2023-09-27T00:00:00"/>
        <d v="2023-02-08T00:00:00"/>
        <d v="2023-03-15T00:00:00"/>
        <d v="2024-08-28T00:00:00"/>
        <d v="2024-03-19T00:00:00"/>
        <d v="2023-01-25T00:00:00"/>
        <d v="2024-03-08T00:00:00"/>
        <d v="2023-03-14T00:00:00"/>
        <d v="2024-09-18T00:00:00"/>
        <d v="2024-10-26T00:00:00"/>
        <d v="2025-06-09T00:00:00"/>
        <d v="2023-11-19T00:00:00"/>
        <d v="2024-04-26T00:00:00"/>
        <d v="2024-11-02T00:00:00"/>
        <d v="2023-04-25T00:00:00"/>
        <d v="2023-12-19T00:00:00"/>
        <d v="2024-09-11T00:00:00"/>
        <d v="2024-02-02T00:00:00"/>
        <d v="2024-06-22T00:00:00"/>
        <d v="2023-09-16T00:00:00"/>
        <d v="2024-08-25T00:00:00"/>
        <d v="2023-09-03T00:00:00"/>
        <d v="2023-02-27T00:00:00"/>
        <d v="2023-10-15T00:00:00"/>
        <d v="2025-05-01T00:00:00"/>
        <d v="2025-06-23T00:00:00"/>
        <d v="2025-06-18T00:00:00"/>
        <d v="2024-05-18T00:00:00"/>
        <d v="2025-05-04T00:00:00"/>
        <d v="2024-02-21T00:00:00"/>
        <d v="2025-02-02T00:00:00"/>
        <d v="2024-09-16T00:00:00"/>
        <d v="2025-04-04T00:00:00"/>
        <d v="2023-03-27T00:00:00"/>
        <d v="2025-03-26T00:00:00"/>
        <d v="2023-03-16T00:00:00"/>
        <d v="2025-05-22T00:00:00"/>
        <d v="2023-12-24T00:00:00"/>
        <d v="2023-10-23T00:00:00"/>
        <d v="2023-12-31T00:00:00"/>
        <d v="2023-10-22T00:00:00"/>
        <d v="2025-02-21T00:00:00"/>
        <d v="2024-11-22T00:00:00"/>
        <d v="2023-12-15T00:00:00"/>
        <d v="2023-07-28T00:00:00"/>
        <d v="2024-04-14T00:00:00"/>
        <d v="2024-11-24T00:00:00"/>
        <d v="2024-05-12T00:00:00"/>
        <d v="2023-10-16T00:00:00"/>
        <d v="2023-10-12T00:00:00"/>
        <d v="2025-05-12T00:00:00"/>
        <d v="2023-02-15T00:00:00"/>
        <d v="2023-01-09T00:00:00"/>
        <d v="2025-01-10T00:00:00"/>
        <d v="2024-07-05T00:00:00"/>
        <d v="2024-10-07T00:00:00"/>
        <d v="2023-09-01T00:00:00"/>
        <d v="2023-08-24T00:00:00"/>
        <d v="2023-06-30T00:00:00"/>
        <d v="2025-06-15T00:00:00"/>
        <d v="2024-01-28T00:00:00"/>
        <d v="2024-03-04T00:00:00"/>
        <d v="2025-02-14T00:00:00"/>
        <d v="2023-06-25T00:00:00"/>
        <d v="2024-03-30T00:00:00"/>
        <d v="2024-09-10T00:00:00"/>
        <d v="2023-10-28T00:00:00"/>
        <d v="2025-04-15T00:00:00"/>
        <d v="2025-01-12T00:00:00"/>
        <d v="2024-11-30T00:00:00"/>
        <d v="2025-01-24T00:00:00"/>
        <d v="2023-07-21T00:00:00"/>
        <d v="2024-02-23T00:00:00"/>
        <d v="2024-08-06T00:00:00"/>
        <d v="2023-11-30T00:00:00"/>
        <d v="2023-12-16T00:00:00"/>
        <d v="2023-02-05T00:00:00"/>
        <d v="2025-01-14T00:00:00"/>
        <d v="2023-09-05T00:00:00"/>
        <d v="2025-02-22T00:00:00"/>
        <d v="2024-08-31T00:00:00"/>
        <d v="2023-09-08T00:00:00"/>
        <d v="2024-10-17T00:00:00"/>
        <d v="2025-01-04T00:00:00"/>
        <d v="2024-09-23T00:00:00"/>
        <d v="2025-06-24T00:00:00"/>
        <d v="2023-12-25T00:00:00"/>
        <d v="2023-08-09T00:00:00"/>
        <d v="2024-06-18T00:00:00"/>
        <d v="2023-04-30T00:00:00"/>
        <d v="2023-06-03T00:00:00"/>
        <d v="2023-05-22T00:00:00"/>
        <d v="2024-06-25T00:00:00"/>
        <d v="2024-03-01T00:00:00"/>
        <d v="2025-01-11T00:00:00"/>
        <d v="2025-02-18T00:00:00"/>
        <d v="2024-03-17T00:00:00"/>
        <d v="2025-06-03T00:00:00"/>
        <d v="2024-10-11T00:00:00"/>
        <d v="2025-06-14T00:00:00"/>
        <d v="2023-07-09T00:00:00"/>
        <d v="2023-04-19T00:00:00"/>
        <d v="2023-04-21T00:00:00"/>
        <d v="2023-01-29T00:00:00"/>
        <d v="2025-06-20T00:00:00"/>
        <d v="2023-12-09T00:00:00"/>
        <d v="2025-02-17T00:00:00"/>
        <d v="2024-12-21T00:00:00"/>
        <d v="2025-02-26T00:00:00"/>
        <d v="2024-07-17T00:00:00"/>
        <d v="2024-06-04T00:00:00"/>
        <d v="2023-11-22T00:00:00"/>
        <d v="2024-05-06T00:00:00"/>
        <d v="2023-09-13T00:00:00"/>
        <d v="2023-01-17T00:00:00"/>
        <d v="2024-09-29T00:00:00"/>
        <d v="2024-04-02T00:00:00"/>
        <d v="2024-07-16T00:00:00"/>
        <d v="2025-03-13T00:00:00"/>
        <d v="2024-08-22T00:00:00"/>
        <d v="2024-02-08T00:00:00"/>
        <d v="2024-08-07T00:00:00"/>
        <d v="2025-06-08T00:00:00"/>
        <d v="2023-04-20T00:00:00"/>
        <d v="2025-04-23T00:00:00"/>
        <d v="2023-01-10T00:00:00"/>
        <d v="2023-09-18T00:00:00"/>
        <d v="2023-05-23T00:00:00"/>
        <d v="2024-12-09T00:00:00"/>
        <d v="2023-03-20T00:00:00"/>
        <d v="2024-11-01T00:00:00"/>
        <d v="2023-02-06T00:00:00"/>
        <d v="2025-06-30T00:00:00"/>
        <d v="2024-08-18T00:00:00"/>
        <d v="2023-02-13T00:00:00"/>
        <d v="2024-01-15T00:00:00"/>
        <d v="2023-02-12T00:00:00"/>
        <d v="2023-03-12T00:00:00"/>
        <d v="2024-09-14T00:00:00"/>
        <d v="2024-02-25T00:00:00"/>
        <d v="2023-01-28T00:00:00"/>
        <d v="2024-09-03T00:00:00"/>
        <d v="2023-08-18T00:00:00"/>
        <d v="2024-09-13T00:00:00"/>
        <d v="2025-03-23T00:00:00"/>
        <d v="2023-08-21T00:00:00"/>
        <d v="2023-11-29T00:00:00"/>
        <d v="2025-02-19T00:00:00"/>
        <d v="2023-08-14T00:00:00"/>
        <d v="2024-01-18T00:00:00"/>
        <d v="2023-11-01T00:00:00"/>
        <d v="2024-02-12T00:00:00"/>
        <d v="2025-03-07T00:00:00"/>
        <d v="2024-12-10T00:00:00"/>
        <d v="2024-05-17T00:00:00"/>
        <d v="2023-11-21T00:00:00"/>
        <d v="2024-03-16T00:00:00"/>
        <d v="2023-04-11T00:00:00"/>
        <d v="2023-12-20T00:00:00"/>
        <d v="2024-11-11T00:00:00"/>
        <d v="2025-05-02T00:00:00"/>
        <d v="2023-08-10T00:00:00"/>
        <d v="2025-02-16T00:00:00"/>
        <d v="2024-01-03T00:00:00"/>
        <d v="2023-08-12T00:00:00"/>
        <d v="2023-07-14T00:00:00"/>
        <d v="2024-04-15T00:00:00"/>
        <d v="2024-10-21T00:00:00"/>
        <d v="2023-01-24T00:00:00"/>
        <d v="2024-08-30T00:00:00"/>
        <d v="2023-07-06T00:00:00"/>
        <d v="2025-02-24T00:00:00"/>
        <d v="2023-03-26T00:00:00"/>
        <d v="2023-01-14T00:00:00"/>
        <d v="2023-05-14T00:00:00"/>
        <d v="2025-03-09T00:00:00"/>
        <d v="2024-07-22T00:00:00"/>
        <d v="2023-11-04T00:00:00"/>
        <d v="2025-06-16T00:00:00"/>
        <d v="2024-06-12T00:00:00"/>
        <d v="2025-03-27T00:00:00"/>
        <d v="2024-07-02T00:00:00"/>
        <d v="2023-07-08T00:00:00"/>
        <d v="2024-06-08T00:00:00"/>
        <d v="2025-04-21T00:00:00"/>
        <d v="2023-01-22T00:00:00"/>
        <d v="2024-11-26T00:00:00"/>
        <d v="2025-04-18T00:00:00"/>
        <d v="2024-05-02T00:00:00"/>
        <d v="2024-03-05T00:00:00"/>
        <d v="2023-06-04T00:00:00"/>
        <d v="2023-07-31T00:00:00"/>
        <d v="2024-02-26T00:00:00"/>
        <d v="2025-02-09T00:00:00"/>
        <d v="2024-01-09T00:00:00"/>
        <d v="2025-01-06T00:00:00"/>
        <d v="2023-10-21T00:00:00"/>
        <d v="2025-05-27T00:00:00"/>
        <d v="2023-09-22T00:00:00"/>
        <d v="2024-02-16T00:00:00"/>
        <d v="2024-02-10T00:00:00"/>
        <d v="2023-06-14T00:00:00"/>
        <d v="2023-11-24T00:00:00"/>
        <d v="2023-08-07T00:00:00"/>
        <d v="2024-04-07T00:00:00"/>
        <d v="2023-05-06T00:00:00"/>
        <d v="2024-01-25T00:00:00"/>
        <d v="2025-02-06T00:00:00"/>
        <d v="2025-04-28T00:00:00"/>
        <d v="2025-01-05T00:00:00"/>
        <d v="2023-04-15T00:00:00"/>
        <d v="2025-01-28T00:00:00"/>
        <d v="2025-06-25T00:00:00"/>
        <d v="2024-04-01T00:00:00"/>
        <d v="2025-04-30T00:00:00"/>
        <d v="2024-05-10T00:00:00"/>
        <d v="2024-02-29T00:00:00"/>
        <d v="2025-01-22T00:00:00"/>
        <d v="2023-12-08T00:00:00"/>
        <d v="2024-11-29T00:00:00"/>
        <d v="2024-09-20T00:00:00"/>
        <d v="2024-01-17T00:00:00"/>
        <d v="2023-10-10T00:00:00"/>
        <d v="2024-10-02T00:00:00"/>
        <d v="2024-07-31T00:00:00"/>
        <d v="2024-04-03T00:00:00"/>
        <d v="2023-01-23T00:00:00"/>
        <d v="2023-03-04T00:00:00"/>
        <d v="2024-05-30T00:00:00"/>
        <d v="2024-10-01T00:00:00"/>
        <d v="2024-02-04T00:00:00"/>
        <d v="2025-05-19T00:00:00"/>
        <d v="2025-06-21T00:00:00"/>
        <d v="2023-07-11T00:00:00"/>
        <d v="2023-12-03T00:00:00"/>
        <d v="2024-01-10T00:00:00"/>
        <d v="2024-02-18T00:00:00"/>
        <d v="2023-04-07T00:00:00"/>
        <d v="2024-01-26T00:00:00"/>
        <d v="2024-08-13T00:00:00"/>
        <d v="2023-11-13T00:00:00"/>
        <d v="2024-02-06T00:00:00"/>
        <d v="2024-05-15T00:00:00"/>
        <d v="2025-05-06T00:00:00"/>
        <d v="2023-11-08T00:00:00"/>
        <d v="2024-10-05T00:00:00"/>
        <d v="2023-11-02T00:00:00"/>
        <d v="2023-02-19T00:00:00"/>
        <d v="2024-11-03T00:00:00"/>
        <d v="2024-09-19T00:00:00"/>
        <d v="2023-10-04T00:00:00"/>
        <d v="2024-12-11T00:00:00"/>
        <d v="2024-01-20T00:00:00"/>
        <d v="2023-05-04T00:00:00"/>
        <d v="2024-10-15T00:00:00"/>
        <d v="2023-10-13T00:00:00"/>
        <d v="2024-08-02T00:00:00"/>
        <d v="2023-09-04T00:00:00"/>
        <d v="2023-09-14T00:00:00"/>
        <d v="2023-04-14T00:00:00"/>
        <d v="2024-08-17T00:00:00"/>
        <d v="2025-02-27T00:00:00"/>
        <d v="2025-05-24T00:00:00"/>
        <d v="2024-01-02T00:00:00"/>
        <d v="2024-08-21T00:00:00"/>
        <d v="2025-05-29T00:00:00"/>
        <d v="2024-06-01T00:00:00"/>
        <d v="2024-08-01T00:00:00"/>
        <d v="2024-01-22T00:00:00"/>
        <d v="2025-04-14T00:00:00"/>
        <d v="2023-01-08T00:00:00"/>
        <d v="2024-02-27T00:00:00"/>
        <d v="2023-01-04T00:00:00"/>
        <d v="2025-03-02T00:00:00"/>
        <d v="2023-01-19T00:00:00"/>
        <d v="2024-10-09T00:00:00"/>
        <d v="2024-03-12T00:00:00"/>
        <d v="2025-05-08T00:00:00"/>
        <d v="2025-02-11T00:00:00"/>
        <d v="2023-11-16T00:00:00"/>
        <d v="2023-07-03T00:00:00"/>
        <d v="2023-01-30T00:00:00"/>
        <d v="2023-04-26T00:00:00"/>
        <d v="2023-02-09T00:00:00"/>
        <d v="2023-05-12T00:00:00"/>
        <d v="2025-05-15T00:00:00"/>
        <d v="2024-08-24T00:00:00"/>
        <d v="2023-08-26T00:00:00"/>
        <d v="2023-11-03T00:00:00"/>
        <d v="2023-10-05T00:00:00"/>
        <d v="2023-08-08T00:00:00"/>
        <d v="2023-02-26T00:00:00"/>
        <d v="2023-01-31T00:00:00"/>
        <d v="2024-07-20T00:00:00"/>
        <d v="2023-02-28T00:00:00"/>
        <d v="2025-01-27T00:00:00"/>
        <d v="2024-05-20T00:00:00"/>
        <d v="2023-05-09T00:00:00"/>
        <d v="2024-04-08T00:00:00"/>
        <d v="2024-05-21T00:00:00"/>
        <d v="2023-11-12T00:00:00"/>
        <d v="2023-08-29T00:00:00"/>
        <d v="2024-08-09T00:00:00"/>
        <d v="2023-07-13T00:00:00"/>
        <d v="2024-02-11T00:00:00"/>
        <d v="2025-03-29T00:00:00"/>
        <d v="2023-07-07T00:00:00"/>
        <d v="2024-02-14T00:00:00"/>
        <d v="2024-11-15T00:00:00"/>
        <d v="2024-02-19T00:00:00"/>
        <d v="2023-12-07T00:00:00"/>
        <d v="2025-02-07T00:00:00"/>
        <d v="2024-07-23T00:00:00"/>
        <d v="2023-01-06T00:00:00"/>
        <d v="2024-01-29T00:00:00"/>
        <d v="2023-01-21T00:00:00"/>
        <d v="2024-12-28T00:00:00"/>
        <d v="2024-06-24T00:00:00"/>
        <d v="2025-01-31T00:00:00"/>
        <d v="2024-09-17T00:00:00"/>
        <d v="2023-10-09T00:00:00"/>
        <d v="2023-11-26T00:00:00"/>
        <d v="2023-02-07T00:00:00"/>
        <d v="2024-05-31T00:00:00"/>
        <d v="2024-09-06T00:00:00"/>
        <d v="2023-02-20T00:00:00"/>
        <d v="2024-05-27T00:00:00"/>
        <d v="2025-05-21T00:00:00"/>
        <d v="2023-02-17T00:00:00"/>
        <d v="2024-10-18T00:00:00"/>
        <d v="2023-12-01T00:00:00"/>
        <d v="2024-12-18T00:00:00"/>
        <d v="2024-07-21T00:00:00"/>
        <d v="2023-12-06T00:00:00"/>
        <d v="2023-10-03T00:00:00"/>
        <d v="2023-06-23T00:00:00"/>
        <d v="2025-01-18T00:00:00"/>
        <d v="2023-08-01T00:00:00"/>
        <d v="2024-08-14T00:00:00"/>
        <d v="2023-07-25T00:00:00"/>
        <d v="2024-09-24T00:00:00"/>
        <d v="2025-03-25T00:00:00"/>
        <d v="2024-05-03T00:00:00"/>
        <d v="2023-11-10T00:00:00"/>
        <d v="2024-11-06T00:00:00"/>
        <d v="2023-06-28T00:00:00"/>
        <d v="2023-08-22T00:00:00"/>
        <d v="2024-01-04T00:00:00"/>
        <d v="2023-03-02T00:00:00"/>
        <d v="2023-01-07T00:00:00"/>
        <d v="2023-08-27T00:00:00"/>
        <d v="2024-09-12T00:00:00"/>
        <d v="2024-10-06T00:00:00"/>
        <d v="2024-12-06T00:00:00"/>
        <d v="2025-05-13T00:00:00"/>
        <d v="2023-09-19T00:00:00"/>
        <d v="2024-03-15T00:00:00"/>
        <d v="2023-01-16T00:00:00"/>
        <d v="2023-12-27T00:00:00"/>
        <d v="2024-05-23T00:00:00"/>
        <d v="2025-05-09T00:00:00"/>
        <d v="2025-03-14T00:00:00"/>
        <d v="2023-09-21T00:00:00"/>
        <d v="2025-05-20T00:00:00"/>
        <d v="2025-01-30T00:00:00"/>
        <d v="2025-01-13T00:00:00"/>
        <d v="2024-12-04T00:00:00"/>
        <d v="2023-05-02T00:00:00"/>
        <d v="2023-05-31T00:00:00"/>
        <d v="2024-11-04T00:00:00"/>
        <d v="2024-09-01T00:00:00"/>
        <d v="2024-10-12T00:00:00"/>
        <d v="2024-02-05T00:00:00"/>
        <d v="2023-02-25T00:00:00"/>
        <d v="2024-10-08T00:00:00"/>
        <d v="2024-06-13T00:00:00"/>
        <d v="2024-12-02T00:00:00"/>
        <d v="2024-12-05T00:00:00"/>
        <d v="2025-03-04T00:00:00"/>
        <d v="2024-08-20T00:00:00"/>
        <d v="2024-10-29T00:00:00"/>
        <d v="2023-12-12T00:00:00"/>
        <d v="2025-06-06T00:00:00"/>
        <d v="2023-08-23T00:00:00"/>
        <d v="2023-05-24T00:00:00"/>
        <d v="2024-10-22T00:00:00"/>
        <d v="2023-12-02T00:00:00"/>
        <d v="2023-10-06T00:00:00"/>
        <d v="2025-05-05T00:00:00"/>
        <d v="2025-04-10T00:00:00"/>
        <d v="2023-03-07T00:00:00"/>
        <d v="2025-05-18T00:00:00"/>
        <d v="2023-12-18T00:00:00"/>
        <d v="2023-10-31T00:00:00"/>
        <d v="2023-03-03T00:00:00"/>
        <d v="2023-12-11T00:00:00"/>
        <d v="2024-07-19T00:00:00"/>
        <d v="2023-06-26T00:00:00"/>
        <d v="2025-03-01T00:00:00"/>
        <d v="2025-04-25T00:00:00"/>
        <d v="2025-02-03T00:00:00"/>
        <d v="2023-05-13T00:00:00"/>
        <d v="2023-09-25T00:00:00"/>
        <d v="2023-03-21T00:00:00"/>
        <d v="2023-10-25T00:00:00"/>
        <d v="2024-10-19T00:00:00"/>
        <d v="2025-03-20T00:00:00"/>
        <d v="2023-04-06T00:00:00"/>
        <d v="2024-08-05T00:00:00"/>
        <d v="2025-02-08T00:00:00"/>
        <d v="2024-10-30T00:00:00"/>
        <d v="2025-06-01T00:00:00"/>
        <d v="2024-06-27T00:00:00"/>
        <d v="2023-02-22T00:00:00"/>
        <d v="2023-06-27T00:00:00"/>
        <d v="2024-08-19T00:00:00"/>
        <d v="2024-10-24T00:00:00"/>
        <d v="2023-03-08T00:00:00"/>
        <d v="2023-11-23T00:00:00"/>
        <d v="2024-08-23T00:00:00"/>
        <d v="2023-01-01T00:00:00"/>
        <d v="2024-12-12T00:00:00"/>
        <d v="2024-04-06T00:00:00"/>
        <d v="2023-08-05T00:00:00"/>
        <d v="2024-05-26T00:00:00"/>
        <d v="2024-06-20T00:00:00"/>
        <d v="2024-10-04T00:00:00"/>
        <d v="2025-03-08T00:00:00"/>
        <d v="2023-10-24T00:00:00"/>
        <d v="2024-04-20T00:00:00"/>
        <d v="2023-06-22T00:00:00"/>
        <d v="2023-05-15T00:00:00"/>
        <d v="2023-08-11T00:00:00"/>
        <d v="2024-12-20T00:00:00"/>
        <d v="2025-02-28T00:00:00"/>
        <d v="2024-01-08T00:00:00"/>
        <d v="2024-11-17T00:00:00"/>
        <d v="2024-03-14T00:00:00"/>
        <d v="2025-03-17T00:00:00"/>
        <d v="2024-05-11T00:00:00"/>
        <d v="2024-12-08T00:00:00"/>
        <d v="2023-10-27T00:00:00"/>
        <d v="2024-03-18T00:00:00"/>
        <d v="2024-07-01T00:00:00"/>
        <d v="2023-12-04T00:00:00"/>
        <d v="2025-01-15T00:00:00"/>
        <d v="2024-01-12T00:00:00"/>
        <d v="2024-12-30T00:00:00"/>
        <d v="2025-06-19T00:00:00"/>
        <d v="2024-03-11T00:00:00"/>
        <d v="2025-05-26T00:00:00"/>
        <d v="2024-10-23T00:00:00"/>
        <d v="2025-04-05T00:00:00"/>
        <d v="2024-07-03T00:00:00"/>
        <d v="2025-02-01T00:00:00"/>
        <d v="2024-12-15T00:00:00"/>
        <d v="2025-02-12T00:00:00"/>
        <d v="2025-04-09T00:00:00"/>
        <d v="2025-06-13T00:00:00"/>
        <d v="2024-11-19T00:00:00"/>
        <d v="2024-06-07T00:00:00"/>
        <d v="2024-09-05T00:00:00"/>
        <d v="2024-09-08T00:00:00"/>
        <d v="2025-05-17T00:00:00"/>
        <d v="2024-06-02T00:00:00"/>
        <d v="2024-04-21T00:00:00"/>
        <d v="2024-03-29T00:00:00"/>
        <d v="2023-12-13T00:00:00"/>
        <d v="2025-04-07T00:00:00"/>
        <d v="2024-10-13T00:00:00"/>
        <d v="2023-04-03T00:00:00"/>
        <d v="2024-02-28T00:00:00"/>
        <d v="2025-03-24T00:00:00"/>
        <d v="2024-08-29T00:00:00"/>
        <d v="2024-11-13T00:00:00"/>
        <d v="2023-01-03T00:00:00"/>
        <d v="2025-05-23T00:00:00"/>
        <d v="2024-11-28T00:00:00"/>
        <d v="2023-08-28T00:00:00"/>
        <d v="2024-04-18T00:00:00"/>
        <d v="2024-06-29T00:00:00"/>
        <d v="2024-04-04T00:00:00"/>
        <d v="2024-06-03T00:00:00"/>
        <d v="2024-05-09T00:00:00"/>
        <d v="2023-03-31T00:00:00"/>
        <d v="2024-01-21T00:00:00"/>
        <d v="2024-03-27T00:00:00"/>
        <d v="2023-03-23T00:00:00"/>
        <d v="2024-08-12T00:00:00"/>
        <d v="2025-03-31T00:00:00"/>
        <d v="2023-06-05T00:00:00"/>
        <d v="2023-05-10T00:00:00"/>
        <d v="2023-10-01T00:00:00"/>
        <d v="2024-07-12T00:00:00"/>
        <d v="2023-10-30T00:00:00"/>
        <d v="2023-09-12T00:00:00"/>
        <d v="2025-04-17T00:00:00"/>
        <d v="2024-03-25T00:00:00"/>
        <d v="2023-05-21T00:00:00"/>
        <d v="2023-04-01T00:00:00"/>
        <d v="2023-07-27T00:00:00"/>
        <d v="2024-02-20T00:00:00"/>
        <d v="2023-09-29T00:00:00"/>
        <d v="2025-06-28T00:00:00"/>
        <d v="2024-07-25T00:00:00"/>
        <d v="2024-05-07T00:00:00"/>
        <d v="2023-11-11T00:00:00"/>
        <d v="2023-10-19T00:00:00"/>
        <d v="2023-04-17T00:00:00"/>
        <d v="2024-06-05T00:00:00"/>
        <d v="2023-04-22T00:00:00"/>
        <d v="2024-04-25T00:00:00"/>
        <d v="2025-05-30T00:00:00"/>
        <d v="2025-04-22T00:00:00"/>
        <d v="2024-04-05T00:00:00"/>
        <d v="2024-07-18T00:00:00"/>
        <d v="2024-08-26T00:00:00"/>
        <d v="2023-04-28T00:00:00"/>
        <d v="2024-09-21T00:00:00"/>
        <d v="2023-07-30T00:00:00"/>
        <d v="2025-04-24T00:00:00"/>
        <d v="2025-01-21T00:00:00"/>
        <d v="2023-06-18T00:00:00"/>
        <d v="2023-12-10T00:00:00"/>
        <d v="2024-07-06T00:00:00"/>
        <d v="2024-02-01T00:00:00"/>
        <d v="2023-12-28T00:00:00"/>
        <d v="2024-12-17T00:00:00"/>
        <d v="2024-11-05T00:00:00"/>
        <d v="2025-06-22T00:00:00"/>
        <d v="2023-05-08T00:00:00"/>
        <d v="2024-09-25T00:00:00"/>
        <d v="2024-12-24T00:00:00"/>
        <d v="2024-11-08T00:00:00"/>
        <d v="2024-05-28T00:00:00"/>
        <d v="2024-03-22T00:00:00"/>
        <d v="2025-02-15T00:00:00"/>
        <d v="2025-01-26T00:00:00"/>
        <d v="2024-04-17T00:00:00"/>
        <d v="2023-11-18T00:00:00"/>
        <d v="2024-12-16T00:00:00"/>
        <d v="2023-01-20T00:00:00"/>
        <d v="2023-09-26T00:00:00"/>
        <d v="2023-07-24T00:00:00"/>
        <d v="2023-04-18T00:00:00"/>
        <d v="2023-06-21T00:00:00"/>
        <d v="2025-02-25T00:00:00"/>
        <d v="2025-06-04T00:00:00"/>
        <d v="2024-07-13T00:00:00"/>
        <d v="2023-07-29T00:00:00"/>
        <d v="2023-06-15T00:00:00"/>
        <d v="2023-05-03T00:00:00"/>
        <d v="2024-12-03T00:00:00"/>
        <d v="2025-01-01T00:00:00"/>
        <d v="2023-07-19T00:00:00"/>
        <d v="2024-10-10T00:00:00"/>
        <d v="2024-07-29T00:00:00"/>
        <d v="2023-07-23T00:00:00"/>
        <d v="2023-07-20T00:00:00"/>
        <d v="2024-12-29T00:00:00"/>
        <d v="2023-02-01T00:00:00"/>
        <d v="2025-02-13T00:00:00"/>
        <d v="2024-05-08T00:00:00"/>
        <d v="2024-06-28T00:00:00"/>
        <d v="2024-04-28T00:00:00"/>
        <d v="2023-06-24T00:00:00"/>
        <d v="2023-11-25T00:00:00"/>
        <d v="2023-06-10T00:00:00"/>
        <d v="2024-04-24T00:00:00"/>
        <d v="2025-03-05T00:00:00"/>
        <d v="2024-07-26T00:00:00"/>
        <d v="2023-07-10T00:00:00"/>
        <d v="2024-04-10T00:00:00"/>
        <d v="2024-03-20T00:00:00"/>
        <d v="2023-06-16T00:00:00"/>
        <d v="2024-03-13T00:00:00"/>
        <d v="2023-11-06T00:00:00"/>
        <d v="2024-08-04T00:00:00"/>
        <d v="2023-11-14T00:00:00"/>
        <d v="2023-02-11T00:00:00"/>
        <d v="2025-06-05T00:00:00"/>
        <d v="2024-06-16T00:00:00"/>
        <d v="2023-08-06T00:00:00"/>
        <d v="2025-05-14T00:00:00"/>
        <d v="2023-09-06T00:00:00"/>
        <d v="2024-01-24T00:00:00"/>
        <d v="2024-06-19T00:00:00"/>
        <d v="2024-12-07T00:00:00"/>
        <d v="2025-01-23T00:00:00"/>
        <d v="2023-10-14T00:00:00"/>
        <d v="2024-03-09T00:00:00"/>
        <d v="2023-05-26T00:00:00"/>
        <d v="2023-04-16T00:00:00"/>
        <d v="2023-05-20T00:00:00"/>
        <d v="2024-01-23T00:00:00"/>
        <d v="2024-06-11T00:00:00"/>
        <d v="2023-10-29T00:00:00"/>
        <d v="2024-04-19T00:00:00"/>
        <d v="2024-07-24T00:00:00"/>
        <d v="2025-02-20T00:00:00"/>
        <d v="2023-06-17T00:00:00"/>
        <d v="2025-05-16T00:00:00"/>
        <d v="2024-05-22T00:00:00"/>
        <d v="2023-01-02T00:00:00"/>
        <d v="2023-10-20T00:00:00"/>
        <d v="2024-09-04T00:00:00"/>
        <d v="2023-07-15T00:00:00"/>
        <d v="2023-04-23T00:00:00"/>
        <d v="2024-09-09T00:00:00"/>
        <d v="2024-11-18T00:00:00"/>
        <d v="2023-06-06T00:00:00"/>
        <d v="2023-12-30T00:00:00"/>
        <d v="2024-08-08T00:00:00"/>
        <d v="2023-10-17T00:00:00"/>
        <d v="2024-04-23T00:00:00"/>
        <d v="2023-12-14T00:00:00"/>
        <d v="2023-05-11T00:00:00"/>
        <d v="2023-04-05T00:00:00"/>
        <d v="2024-07-07T00:00:00"/>
        <d v="2023-08-17T00:00:00"/>
        <d v="2024-06-14T00:00:00"/>
        <d v="2024-01-01T00:00:00"/>
        <d v="2024-01-05T00:00:00"/>
        <d v="2023-03-05T00:00:00"/>
        <d v="2024-06-09T00:00:00"/>
        <d v="2024-09-30T00:00:00"/>
        <d v="2023-03-19T00:00:00"/>
        <d v="2024-12-01T00:00:00"/>
        <d v="2024-09-26T00:00:00"/>
        <d v="2025-02-04T00:00:00"/>
        <d v="2023-05-18T00:00:00"/>
        <d v="2024-08-11T00:00:00"/>
        <d v="2024-01-06T00:00:00"/>
        <d v="2023-06-07T00:00:00"/>
        <d v="2024-04-12T00:00:00"/>
        <d v="2024-06-15T00:00:00"/>
        <d v="2023-09-28T00:00:00"/>
        <d v="2023-12-21T00:00:00"/>
        <d v="2024-04-29T00:00:00"/>
        <d v="2024-06-06T00:00:00"/>
        <d v="2024-07-10T00:00:00"/>
        <d v="2024-04-13T00:00:00"/>
        <d v="2025-05-07T00:00:00"/>
        <d v="2023-02-10T00:00:00"/>
        <d v="2023-12-29T00:00:00"/>
        <d v="2023-04-29T00:00:00"/>
        <d v="2024-03-06T00:00:00"/>
        <d v="2024-03-03T00:00:00"/>
        <d v="2024-03-21T00:00:00"/>
        <d v="2024-09-15T00:00:00"/>
        <d v="2023-04-24T00:00:00"/>
        <d v="2024-01-19T00:00:00"/>
        <d v="2024-10-20T00:00:00"/>
        <d v="2024-04-16T00:00:00"/>
        <d v="2023-06-13T00:00:00"/>
        <d v="2024-08-27T00:00:00"/>
        <d v="2023-01-12T00:00:00"/>
        <d v="2025-06-26T00:00:00"/>
        <d v="2023-06-29T00:00:00"/>
        <d v="2024-01-30T00:00:00"/>
        <d v="2024-03-31T00:00:00"/>
        <d v="2023-09-02T00:00:00"/>
        <d v="2023-03-01T00:00:00"/>
        <d v="2024-03-23T00:00:00"/>
        <d v="2024-11-27T00:00:00"/>
        <d v="2023-10-02T00:00:00"/>
        <d v="2023-05-16T00:00:00"/>
        <d v="2025-06-27T00:00:00"/>
        <d v="2025-02-10T00:00:00"/>
        <d v="2025-04-12T00:00:00"/>
        <d v="2025-01-20T00:00:00"/>
        <d v="2024-09-27T00:00:00"/>
        <d v="2024-11-23T00:00:00"/>
        <d v="2023-02-18T00:00:00"/>
        <d v="2025-06-29T00:00:00"/>
        <d v="2025-03-28T00:00:00"/>
        <d v="2023-06-12T00:00:00"/>
        <d v="2023-05-19T00:00:00"/>
        <d v="2023-08-20T00:00:00"/>
        <d v="2024-04-09T00:00:00"/>
        <d v="2023-10-11T00:00:00"/>
        <d v="2023-03-24T00:00:00"/>
        <d v="2023-11-27T00:00:00"/>
        <d v="2025-04-03T00:00:00"/>
        <d v="2023-08-31T00:00:00"/>
        <d v="2023-10-18T00:00:00"/>
        <d v="2024-11-25T00:00:00"/>
        <d v="2024-01-13T00:00:00"/>
        <d v="2023-06-11T00:00:00"/>
        <d v="2024-07-11T00:00:00"/>
        <d v="2025-01-19T00:00:00"/>
        <d v="2023-03-13T00:00:00"/>
        <d v="2025-06-10T00:00:00"/>
        <d v="2024-08-15T00:00:00"/>
        <d v="2024-05-19T00:00:00"/>
        <d v="2024-12-23T00:00:00"/>
        <d v="2023-05-01T00:00:00"/>
        <d v="2024-02-15T00:00:00"/>
        <d v="2025-03-16T00:00:00"/>
        <d v="2023-12-17T00:00:00"/>
        <d v="2023-02-24T00:00:00"/>
        <d v="2025-01-16T00:00:00"/>
        <d v="2024-01-14T00:00:00"/>
        <d v="2025-03-22T00:00:00"/>
        <d v="2024-03-24T00:00:00"/>
        <d v="2023-11-05T00:00:00"/>
        <d v="2024-06-10T00:00:00"/>
        <d v="2025-01-25T00:00:00"/>
        <d v="2024-10-27T00:00:00"/>
        <d v="2023-01-13T00:00:00"/>
        <d v="2024-12-27T00:00:00"/>
        <d v="2025-04-08T00:00:00"/>
        <d v="2023-05-25T00:00:00"/>
        <d v="2023-05-27T00:00:00"/>
        <d v="2024-06-21T00:00:00"/>
        <d v="2025-05-31T00:00:00"/>
        <d v="2023-04-12T00:00:00"/>
        <d v="2024-11-16T00:00:00"/>
        <d v="2023-08-13T00:00:00"/>
        <d v="2023-02-02T00:00:00"/>
        <d v="2023-03-28T00:00:00"/>
        <d v="2023-03-25T00:00:00"/>
        <d v="2023-01-26T00:00:00"/>
        <d v="2024-01-11T00:00:00"/>
        <d v="2023-05-29T00:00:00"/>
        <d v="2023-04-10T00:00:00"/>
        <d v="2023-03-09T00:00:00"/>
        <d v="2024-07-30T00:00:00"/>
        <d v="2024-04-27T00:00:00"/>
        <d v="2024-02-09T00:00:00"/>
        <d v="2024-12-31T00:00:00"/>
        <d v="2023-09-23T00:00:00"/>
        <d v="2023-03-30T00:00:00"/>
        <d v="2023-07-26T00:00:00"/>
        <d v="2025-04-13T00:00:00"/>
        <d v="2025-01-17T00:00:00"/>
        <d v="2024-07-14T00:00:00"/>
        <d v="2024-10-25T00:00:00"/>
        <d v="2025-01-07T00:00:00"/>
        <d v="2024-09-22T00:00:00"/>
        <d v="2023-05-05T00:00:00"/>
        <d v="2023-02-23T00:00:00"/>
        <d v="2024-09-07T00:00:00"/>
        <d v="2024-05-01T00:00:00"/>
        <d v="2023-03-29T00:00:00"/>
        <d v="2024-01-31T00:00:00"/>
        <d v="2024-03-07T00:00:00"/>
        <d v="2024-01-27T00:00:00"/>
        <d v="2023-11-15T00:00:00"/>
        <d v="2025-03-12T00:00:00"/>
        <d v="2025-06-07T00:00:00"/>
        <d v="2024-11-07T00:00:00"/>
        <d v="2024-07-15T00:00:00"/>
        <d v="2024-10-31T00:00:00"/>
        <d v="2025-02-23T00:00:00"/>
        <d v="2024-12-25T00:00:00"/>
        <d v="2023-02-21T00:00:00"/>
        <d v="2024-06-17T00:00:00"/>
        <d v="2024-12-19T00:00:00"/>
        <d v="2024-11-21T00:00:00"/>
        <d v="2023-10-26T00:00:00"/>
        <d v="2025-05-10T00:00:00"/>
        <d v="2025-06-02T00:00:00"/>
        <d v="2024-07-08T00:00:00"/>
        <d v="2025-04-06T00:00:00"/>
        <d v="2023-08-15T00:00:00"/>
        <d v="2023-02-16T00:00:00"/>
        <d v="2023-03-18T00:00:00"/>
        <d v="2023-07-12T00:00:00"/>
        <d v="2024-01-16T00:00:00"/>
        <d v="2023-12-05T00:00:00"/>
        <d v="2023-06-20T00:00:00"/>
        <d v="2023-09-11T00:00:00"/>
        <d v="2024-10-16T00:00:00"/>
      </sharedItems>
      <fieldGroup par="20"/>
    </cacheField>
    <cacheField name="Year" numFmtId="0">
      <sharedItems containsSemiMixedTypes="0" containsString="0" containsNumber="1" containsInteger="1" minValue="2023" maxValue="2025" count="3">
        <n v="2024"/>
        <n v="2025"/>
        <n v="2023"/>
      </sharedItems>
    </cacheField>
    <cacheField name="Month" numFmtId="0">
      <sharedItems count="12">
        <s v="May"/>
        <s v="Jun"/>
        <s v="Jan"/>
        <s v="Sep"/>
        <s v="Aug"/>
        <s v="Dec"/>
        <s v="Apr"/>
        <s v="Nov"/>
        <s v="Feb"/>
        <s v="Mar"/>
        <s v="Jul"/>
        <s v="Oct"/>
      </sharedItems>
    </cacheField>
    <cacheField name="AccountNumber" numFmtId="0">
      <sharedItems/>
    </cacheField>
    <cacheField name="AccountName" numFmtId="0">
      <sharedItems count="5">
        <s v="Sales Revenue"/>
        <s v="COGS"/>
        <s v="Payroll Expense"/>
        <s v="Travel Expense"/>
        <s v="Online Sales"/>
      </sharedItems>
    </cacheField>
    <cacheField name="Debit" numFmtId="0">
      <sharedItems containsSemiMixedTypes="0" containsString="0" containsNumber="1" minValue="0" maxValue="1999.52"/>
    </cacheField>
    <cacheField name="Credit" numFmtId="0">
      <sharedItems containsSemiMixedTypes="0" containsString="0" containsNumber="1" minValue="0" maxValue="4999.53"/>
    </cacheField>
    <cacheField name="Dept" numFmtId="0">
      <sharedItems count="6">
        <s v="Sales"/>
        <s v="HR"/>
        <s v="IT"/>
        <s v="Marketing"/>
        <s v="Finance"/>
        <s v="Operations"/>
      </sharedItems>
    </cacheField>
    <cacheField name="CostCenter" numFmtId="0">
      <sharedItems count="5">
        <s v="CC500"/>
        <s v="CC300"/>
        <s v="CC400"/>
        <s v="CC200"/>
        <s v="CC100"/>
      </sharedItems>
    </cacheField>
    <cacheField name="Description" numFmtId="0">
      <sharedItems count="2000">
        <s v="AutoPost 0"/>
        <s v="AutoPost 1"/>
        <s v="AutoPost 2"/>
        <s v="AutoPost 3"/>
        <s v="AutoPost 4"/>
        <s v="AutoPost 5"/>
        <s v="AutoPost 6"/>
        <s v="AutoPost 7"/>
        <s v="AutoPost 8"/>
        <s v="AutoPost 9"/>
        <s v="AutoPost 10"/>
        <s v="AutoPost 11"/>
        <s v="AutoPost 12"/>
        <s v="AutoPost 13"/>
        <s v="AutoPost 14"/>
        <s v="AutoPost 15"/>
        <s v="AutoPost 16"/>
        <s v="AutoPost 17"/>
        <s v="AutoPost 18"/>
        <s v="AutoPost 19"/>
        <s v="AutoPost 20"/>
        <s v="AutoPost 21"/>
        <s v="AutoPost 22"/>
        <s v="AutoPost 23"/>
        <s v="AutoPost 24"/>
        <s v="AutoPost 25"/>
        <s v="AutoPost 26"/>
        <s v="AutoPost 27"/>
        <s v="AutoPost 28"/>
        <s v="AutoPost 29"/>
        <s v="AutoPost 30"/>
        <s v="AutoPost 31"/>
        <s v="AutoPost 32"/>
        <s v="AutoPost 33"/>
        <s v="AutoPost 34"/>
        <s v="AutoPost 35"/>
        <s v="AutoPost 36"/>
        <s v="AutoPost 37"/>
        <s v="AutoPost 38"/>
        <s v="AutoPost 39"/>
        <s v="AutoPost 40"/>
        <s v="AutoPost 41"/>
        <s v="AutoPost 42"/>
        <s v="AutoPost 43"/>
        <s v="AutoPost 44"/>
        <s v="AutoPost 45"/>
        <s v="AutoPost 46"/>
        <s v="AutoPost 47"/>
        <s v="AutoPost 48"/>
        <s v="AutoPost 49"/>
        <s v="AutoPost 50"/>
        <s v="AutoPost 51"/>
        <s v="AutoPost 52"/>
        <s v="AutoPost 53"/>
        <s v="AutoPost 54"/>
        <s v="AutoPost 55"/>
        <s v="AutoPost 56"/>
        <s v="AutoPost 57"/>
        <s v="AutoPost 58"/>
        <s v="AutoPost 59"/>
        <s v="AutoPost 60"/>
        <s v="AutoPost 61"/>
        <s v="AutoPost 62"/>
        <s v="AutoPost 63"/>
        <s v="AutoPost 64"/>
        <s v="AutoPost 65"/>
        <s v="AutoPost 66"/>
        <s v="AutoPost 67"/>
        <s v="AutoPost 68"/>
        <s v="AutoPost 69"/>
        <s v="AutoPost 70"/>
        <s v="AutoPost 71"/>
        <s v="AutoPost 72"/>
        <s v="AutoPost 73"/>
        <s v="AutoPost 74"/>
        <s v="AutoPost 75"/>
        <s v="AutoPost 76"/>
        <s v="AutoPost 77"/>
        <s v="AutoPost 78"/>
        <s v="AutoPost 79"/>
        <s v="AutoPost 80"/>
        <s v="AutoPost 81"/>
        <s v="AutoPost 82"/>
        <s v="AutoPost 83"/>
        <s v="AutoPost 84"/>
        <s v="AutoPost 85"/>
        <s v="AutoPost 86"/>
        <s v="AutoPost 87"/>
        <s v="AutoPost 88"/>
        <s v="AutoPost 89"/>
        <s v="AutoPost 90"/>
        <s v="AutoPost 91"/>
        <s v="AutoPost 92"/>
        <s v="AutoPost 93"/>
        <s v="AutoPost 94"/>
        <s v="AutoPost 95"/>
        <s v="AutoPost 96"/>
        <s v="AutoPost 97"/>
        <s v="AutoPost 98"/>
        <s v="AutoPost 99"/>
        <s v="AutoPost 100"/>
        <s v="AutoPost 101"/>
        <s v="AutoPost 102"/>
        <s v="AutoPost 103"/>
        <s v="AutoPost 104"/>
        <s v="AutoPost 105"/>
        <s v="AutoPost 106"/>
        <s v="AutoPost 107"/>
        <s v="AutoPost 108"/>
        <s v="AutoPost 109"/>
        <s v="AutoPost 110"/>
        <s v="AutoPost 111"/>
        <s v="AutoPost 112"/>
        <s v="AutoPost 113"/>
        <s v="AutoPost 114"/>
        <s v="AutoPost 115"/>
        <s v="AutoPost 116"/>
        <s v="AutoPost 117"/>
        <s v="AutoPost 118"/>
        <s v="AutoPost 119"/>
        <s v="AutoPost 120"/>
        <s v="AutoPost 121"/>
        <s v="AutoPost 122"/>
        <s v="AutoPost 123"/>
        <s v="AutoPost 124"/>
        <s v="AutoPost 125"/>
        <s v="AutoPost 126"/>
        <s v="AutoPost 127"/>
        <s v="AutoPost 128"/>
        <s v="AutoPost 129"/>
        <s v="AutoPost 130"/>
        <s v="AutoPost 131"/>
        <s v="AutoPost 132"/>
        <s v="AutoPost 133"/>
        <s v="AutoPost 134"/>
        <s v="AutoPost 135"/>
        <s v="AutoPost 136"/>
        <s v="AutoPost 137"/>
        <s v="AutoPost 138"/>
        <s v="AutoPost 139"/>
        <s v="AutoPost 140"/>
        <s v="AutoPost 141"/>
        <s v="AutoPost 142"/>
        <s v="AutoPost 143"/>
        <s v="AutoPost 144"/>
        <s v="AutoPost 145"/>
        <s v="AutoPost 146"/>
        <s v="AutoPost 147"/>
        <s v="AutoPost 148"/>
        <s v="AutoPost 149"/>
        <s v="AutoPost 150"/>
        <s v="AutoPost 151"/>
        <s v="AutoPost 152"/>
        <s v="AutoPost 153"/>
        <s v="AutoPost 154"/>
        <s v="AutoPost 155"/>
        <s v="AutoPost 156"/>
        <s v="AutoPost 157"/>
        <s v="AutoPost 158"/>
        <s v="AutoPost 159"/>
        <s v="AutoPost 160"/>
        <s v="AutoPost 161"/>
        <s v="AutoPost 162"/>
        <s v="AutoPost 163"/>
        <s v="AutoPost 164"/>
        <s v="AutoPost 165"/>
        <s v="AutoPost 166"/>
        <s v="AutoPost 167"/>
        <s v="AutoPost 168"/>
        <s v="AutoPost 169"/>
        <s v="AutoPost 170"/>
        <s v="AutoPost 171"/>
        <s v="AutoPost 172"/>
        <s v="AutoPost 173"/>
        <s v="AutoPost 174"/>
        <s v="AutoPost 175"/>
        <s v="AutoPost 176"/>
        <s v="AutoPost 177"/>
        <s v="AutoPost 178"/>
        <s v="AutoPost 179"/>
        <s v="AutoPost 180"/>
        <s v="AutoPost 181"/>
        <s v="AutoPost 182"/>
        <s v="AutoPost 183"/>
        <s v="AutoPost 184"/>
        <s v="AutoPost 185"/>
        <s v="AutoPost 186"/>
        <s v="AutoPost 187"/>
        <s v="AutoPost 188"/>
        <s v="AutoPost 189"/>
        <s v="AutoPost 190"/>
        <s v="AutoPost 191"/>
        <s v="AutoPost 192"/>
        <s v="AutoPost 193"/>
        <s v="AutoPost 194"/>
        <s v="AutoPost 195"/>
        <s v="AutoPost 196"/>
        <s v="AutoPost 197"/>
        <s v="AutoPost 198"/>
        <s v="AutoPost 199"/>
        <s v="AutoPost 200"/>
        <s v="AutoPost 201"/>
        <s v="AutoPost 202"/>
        <s v="AutoPost 203"/>
        <s v="AutoPost 204"/>
        <s v="AutoPost 205"/>
        <s v="AutoPost 206"/>
        <s v="AutoPost 207"/>
        <s v="AutoPost 208"/>
        <s v="AutoPost 209"/>
        <s v="AutoPost 210"/>
        <s v="AutoPost 211"/>
        <s v="AutoPost 212"/>
        <s v="AutoPost 213"/>
        <s v="AutoPost 214"/>
        <s v="AutoPost 215"/>
        <s v="AutoPost 216"/>
        <s v="AutoPost 217"/>
        <s v="AutoPost 218"/>
        <s v="AutoPost 219"/>
        <s v="AutoPost 220"/>
        <s v="AutoPost 221"/>
        <s v="AutoPost 222"/>
        <s v="AutoPost 223"/>
        <s v="AutoPost 224"/>
        <s v="AutoPost 225"/>
        <s v="AutoPost 226"/>
        <s v="AutoPost 227"/>
        <s v="AutoPost 228"/>
        <s v="AutoPost 229"/>
        <s v="AutoPost 230"/>
        <s v="AutoPost 231"/>
        <s v="AutoPost 232"/>
        <s v="AutoPost 233"/>
        <s v="AutoPost 234"/>
        <s v="AutoPost 235"/>
        <s v="AutoPost 236"/>
        <s v="AutoPost 237"/>
        <s v="AutoPost 238"/>
        <s v="AutoPost 239"/>
        <s v="AutoPost 240"/>
        <s v="AutoPost 241"/>
        <s v="AutoPost 242"/>
        <s v="AutoPost 243"/>
        <s v="AutoPost 244"/>
        <s v="AutoPost 245"/>
        <s v="AutoPost 246"/>
        <s v="AutoPost 247"/>
        <s v="AutoPost 248"/>
        <s v="AutoPost 249"/>
        <s v="AutoPost 250"/>
        <s v="AutoPost 251"/>
        <s v="AutoPost 252"/>
        <s v="AutoPost 253"/>
        <s v="AutoPost 254"/>
        <s v="AutoPost 255"/>
        <s v="AutoPost 256"/>
        <s v="AutoPost 257"/>
        <s v="AutoPost 258"/>
        <s v="AutoPost 259"/>
        <s v="AutoPost 260"/>
        <s v="AutoPost 261"/>
        <s v="AutoPost 262"/>
        <s v="AutoPost 263"/>
        <s v="AutoPost 264"/>
        <s v="AutoPost 265"/>
        <s v="AutoPost 266"/>
        <s v="AutoPost 267"/>
        <s v="AutoPost 268"/>
        <s v="AutoPost 269"/>
        <s v="AutoPost 270"/>
        <s v="AutoPost 271"/>
        <s v="AutoPost 272"/>
        <s v="AutoPost 273"/>
        <s v="AutoPost 274"/>
        <s v="AutoPost 275"/>
        <s v="AutoPost 276"/>
        <s v="AutoPost 277"/>
        <s v="AutoPost 278"/>
        <s v="AutoPost 279"/>
        <s v="AutoPost 280"/>
        <s v="AutoPost 281"/>
        <s v="AutoPost 282"/>
        <s v="AutoPost 283"/>
        <s v="AutoPost 284"/>
        <s v="AutoPost 285"/>
        <s v="AutoPost 286"/>
        <s v="AutoPost 287"/>
        <s v="AutoPost 288"/>
        <s v="AutoPost 289"/>
        <s v="AutoPost 290"/>
        <s v="AutoPost 291"/>
        <s v="AutoPost 292"/>
        <s v="AutoPost 293"/>
        <s v="AutoPost 294"/>
        <s v="AutoPost 295"/>
        <s v="AutoPost 296"/>
        <s v="AutoPost 297"/>
        <s v="AutoPost 298"/>
        <s v="AutoPost 299"/>
        <s v="AutoPost 300"/>
        <s v="AutoPost 301"/>
        <s v="AutoPost 302"/>
        <s v="AutoPost 303"/>
        <s v="AutoPost 304"/>
        <s v="AutoPost 305"/>
        <s v="AutoPost 306"/>
        <s v="AutoPost 307"/>
        <s v="AutoPost 308"/>
        <s v="AutoPost 309"/>
        <s v="AutoPost 310"/>
        <s v="AutoPost 311"/>
        <s v="AutoPost 312"/>
        <s v="AutoPost 313"/>
        <s v="AutoPost 314"/>
        <s v="AutoPost 315"/>
        <s v="AutoPost 316"/>
        <s v="AutoPost 317"/>
        <s v="AutoPost 318"/>
        <s v="AutoPost 319"/>
        <s v="AutoPost 320"/>
        <s v="AutoPost 321"/>
        <s v="AutoPost 322"/>
        <s v="AutoPost 323"/>
        <s v="AutoPost 324"/>
        <s v="AutoPost 325"/>
        <s v="AutoPost 326"/>
        <s v="AutoPost 327"/>
        <s v="AutoPost 328"/>
        <s v="AutoPost 329"/>
        <s v="AutoPost 330"/>
        <s v="AutoPost 331"/>
        <s v="AutoPost 332"/>
        <s v="AutoPost 333"/>
        <s v="AutoPost 334"/>
        <s v="AutoPost 335"/>
        <s v="AutoPost 336"/>
        <s v="AutoPost 337"/>
        <s v="AutoPost 338"/>
        <s v="AutoPost 339"/>
        <s v="AutoPost 340"/>
        <s v="AutoPost 341"/>
        <s v="AutoPost 342"/>
        <s v="AutoPost 343"/>
        <s v="AutoPost 344"/>
        <s v="AutoPost 345"/>
        <s v="AutoPost 346"/>
        <s v="AutoPost 347"/>
        <s v="AutoPost 348"/>
        <s v="AutoPost 349"/>
        <s v="AutoPost 350"/>
        <s v="AutoPost 351"/>
        <s v="AutoPost 352"/>
        <s v="AutoPost 353"/>
        <s v="AutoPost 354"/>
        <s v="AutoPost 355"/>
        <s v="AutoPost 356"/>
        <s v="AutoPost 357"/>
        <s v="AutoPost 358"/>
        <s v="AutoPost 359"/>
        <s v="AutoPost 360"/>
        <s v="AutoPost 361"/>
        <s v="AutoPost 362"/>
        <s v="AutoPost 363"/>
        <s v="AutoPost 364"/>
        <s v="AutoPost 365"/>
        <s v="AutoPost 366"/>
        <s v="AutoPost 367"/>
        <s v="AutoPost 368"/>
        <s v="AutoPost 369"/>
        <s v="AutoPost 370"/>
        <s v="AutoPost 371"/>
        <s v="AutoPost 372"/>
        <s v="AutoPost 373"/>
        <s v="AutoPost 374"/>
        <s v="AutoPost 375"/>
        <s v="AutoPost 376"/>
        <s v="AutoPost 377"/>
        <s v="AutoPost 378"/>
        <s v="AutoPost 379"/>
        <s v="AutoPost 380"/>
        <s v="AutoPost 381"/>
        <s v="AutoPost 382"/>
        <s v="AutoPost 383"/>
        <s v="AutoPost 384"/>
        <s v="AutoPost 385"/>
        <s v="AutoPost 386"/>
        <s v="AutoPost 387"/>
        <s v="AutoPost 388"/>
        <s v="AutoPost 389"/>
        <s v="AutoPost 390"/>
        <s v="AutoPost 391"/>
        <s v="AutoPost 392"/>
        <s v="AutoPost 393"/>
        <s v="AutoPost 394"/>
        <s v="AutoPost 395"/>
        <s v="AutoPost 396"/>
        <s v="AutoPost 397"/>
        <s v="AutoPost 398"/>
        <s v="AutoPost 399"/>
        <s v="AutoPost 400"/>
        <s v="AutoPost 401"/>
        <s v="AutoPost 402"/>
        <s v="AutoPost 403"/>
        <s v="AutoPost 404"/>
        <s v="AutoPost 405"/>
        <s v="AutoPost 406"/>
        <s v="AutoPost 407"/>
        <s v="AutoPost 408"/>
        <s v="AutoPost 409"/>
        <s v="AutoPost 410"/>
        <s v="AutoPost 411"/>
        <s v="AutoPost 412"/>
        <s v="AutoPost 413"/>
        <s v="AutoPost 414"/>
        <s v="AutoPost 415"/>
        <s v="AutoPost 416"/>
        <s v="AutoPost 417"/>
        <s v="AutoPost 418"/>
        <s v="AutoPost 419"/>
        <s v="AutoPost 420"/>
        <s v="AutoPost 421"/>
        <s v="AutoPost 422"/>
        <s v="AutoPost 423"/>
        <s v="AutoPost 424"/>
        <s v="AutoPost 425"/>
        <s v="AutoPost 426"/>
        <s v="AutoPost 427"/>
        <s v="AutoPost 428"/>
        <s v="AutoPost 429"/>
        <s v="AutoPost 430"/>
        <s v="AutoPost 431"/>
        <s v="AutoPost 432"/>
        <s v="AutoPost 433"/>
        <s v="AutoPost 434"/>
        <s v="AutoPost 435"/>
        <s v="AutoPost 436"/>
        <s v="AutoPost 437"/>
        <s v="AutoPost 438"/>
        <s v="AutoPost 439"/>
        <s v="AutoPost 440"/>
        <s v="AutoPost 441"/>
        <s v="AutoPost 442"/>
        <s v="AutoPost 443"/>
        <s v="AutoPost 444"/>
        <s v="AutoPost 445"/>
        <s v="AutoPost 446"/>
        <s v="AutoPost 447"/>
        <s v="AutoPost 448"/>
        <s v="AutoPost 449"/>
        <s v="AutoPost 450"/>
        <s v="AutoPost 451"/>
        <s v="AutoPost 452"/>
        <s v="AutoPost 453"/>
        <s v="AutoPost 454"/>
        <s v="AutoPost 455"/>
        <s v="AutoPost 456"/>
        <s v="AutoPost 457"/>
        <s v="AutoPost 458"/>
        <s v="AutoPost 459"/>
        <s v="AutoPost 460"/>
        <s v="AutoPost 461"/>
        <s v="AutoPost 462"/>
        <s v="AutoPost 463"/>
        <s v="AutoPost 464"/>
        <s v="AutoPost 465"/>
        <s v="AutoPost 466"/>
        <s v="AutoPost 467"/>
        <s v="AutoPost 468"/>
        <s v="AutoPost 469"/>
        <s v="AutoPost 470"/>
        <s v="AutoPost 471"/>
        <s v="AutoPost 472"/>
        <s v="AutoPost 473"/>
        <s v="AutoPost 474"/>
        <s v="AutoPost 475"/>
        <s v="AutoPost 476"/>
        <s v="AutoPost 477"/>
        <s v="AutoPost 478"/>
        <s v="AutoPost 479"/>
        <s v="AutoPost 480"/>
        <s v="AutoPost 481"/>
        <s v="AutoPost 482"/>
        <s v="AutoPost 483"/>
        <s v="AutoPost 484"/>
        <s v="AutoPost 485"/>
        <s v="AutoPost 486"/>
        <s v="AutoPost 487"/>
        <s v="AutoPost 488"/>
        <s v="AutoPost 489"/>
        <s v="AutoPost 490"/>
        <s v="AutoPost 491"/>
        <s v="AutoPost 492"/>
        <s v="AutoPost 493"/>
        <s v="AutoPost 494"/>
        <s v="AutoPost 495"/>
        <s v="AutoPost 496"/>
        <s v="AutoPost 497"/>
        <s v="AutoPost 498"/>
        <s v="AutoPost 499"/>
        <s v="AutoPost 500"/>
        <s v="AutoPost 501"/>
        <s v="AutoPost 502"/>
        <s v="AutoPost 503"/>
        <s v="AutoPost 504"/>
        <s v="AutoPost 505"/>
        <s v="AutoPost 506"/>
        <s v="AutoPost 507"/>
        <s v="AutoPost 508"/>
        <s v="AutoPost 509"/>
        <s v="AutoPost 510"/>
        <s v="AutoPost 511"/>
        <s v="AutoPost 512"/>
        <s v="AutoPost 513"/>
        <s v="AutoPost 514"/>
        <s v="AutoPost 515"/>
        <s v="AutoPost 516"/>
        <s v="AutoPost 517"/>
        <s v="AutoPost 518"/>
        <s v="AutoPost 519"/>
        <s v="AutoPost 520"/>
        <s v="AutoPost 521"/>
        <s v="AutoPost 522"/>
        <s v="AutoPost 523"/>
        <s v="AutoPost 524"/>
        <s v="AutoPost 525"/>
        <s v="AutoPost 526"/>
        <s v="AutoPost 527"/>
        <s v="AutoPost 528"/>
        <s v="AutoPost 529"/>
        <s v="AutoPost 530"/>
        <s v="AutoPost 531"/>
        <s v="AutoPost 532"/>
        <s v="AutoPost 533"/>
        <s v="AutoPost 534"/>
        <s v="AutoPost 535"/>
        <s v="AutoPost 536"/>
        <s v="AutoPost 537"/>
        <s v="AutoPost 538"/>
        <s v="AutoPost 539"/>
        <s v="AutoPost 540"/>
        <s v="AutoPost 541"/>
        <s v="AutoPost 542"/>
        <s v="AutoPost 543"/>
        <s v="AutoPost 544"/>
        <s v="AutoPost 545"/>
        <s v="AutoPost 546"/>
        <s v="AutoPost 547"/>
        <s v="AutoPost 548"/>
        <s v="AutoPost 549"/>
        <s v="AutoPost 550"/>
        <s v="AutoPost 551"/>
        <s v="AutoPost 552"/>
        <s v="AutoPost 553"/>
        <s v="AutoPost 554"/>
        <s v="AutoPost 555"/>
        <s v="AutoPost 556"/>
        <s v="AutoPost 557"/>
        <s v="AutoPost 558"/>
        <s v="AutoPost 559"/>
        <s v="AutoPost 560"/>
        <s v="AutoPost 561"/>
        <s v="AutoPost 562"/>
        <s v="AutoPost 563"/>
        <s v="AutoPost 564"/>
        <s v="AutoPost 565"/>
        <s v="AutoPost 566"/>
        <s v="AutoPost 567"/>
        <s v="AutoPost 568"/>
        <s v="AutoPost 569"/>
        <s v="AutoPost 570"/>
        <s v="AutoPost 571"/>
        <s v="AutoPost 572"/>
        <s v="AutoPost 573"/>
        <s v="AutoPost 574"/>
        <s v="AutoPost 575"/>
        <s v="AutoPost 576"/>
        <s v="AutoPost 577"/>
        <s v="AutoPost 578"/>
        <s v="AutoPost 579"/>
        <s v="AutoPost 580"/>
        <s v="AutoPost 581"/>
        <s v="AutoPost 582"/>
        <s v="AutoPost 583"/>
        <s v="AutoPost 584"/>
        <s v="AutoPost 585"/>
        <s v="AutoPost 586"/>
        <s v="AutoPost 587"/>
        <s v="AutoPost 588"/>
        <s v="AutoPost 589"/>
        <s v="AutoPost 590"/>
        <s v="AutoPost 591"/>
        <s v="AutoPost 592"/>
        <s v="AutoPost 593"/>
        <s v="AutoPost 594"/>
        <s v="AutoPost 595"/>
        <s v="AutoPost 596"/>
        <s v="AutoPost 597"/>
        <s v="AutoPost 598"/>
        <s v="AutoPost 599"/>
        <s v="AutoPost 600"/>
        <s v="AutoPost 601"/>
        <s v="AutoPost 602"/>
        <s v="AutoPost 603"/>
        <s v="AutoPost 604"/>
        <s v="AutoPost 605"/>
        <s v="AutoPost 606"/>
        <s v="AutoPost 607"/>
        <s v="AutoPost 608"/>
        <s v="AutoPost 609"/>
        <s v="AutoPost 610"/>
        <s v="AutoPost 611"/>
        <s v="AutoPost 612"/>
        <s v="AutoPost 613"/>
        <s v="AutoPost 614"/>
        <s v="AutoPost 615"/>
        <s v="AutoPost 616"/>
        <s v="AutoPost 617"/>
        <s v="AutoPost 618"/>
        <s v="AutoPost 619"/>
        <s v="AutoPost 620"/>
        <s v="AutoPost 621"/>
        <s v="AutoPost 622"/>
        <s v="AutoPost 623"/>
        <s v="AutoPost 624"/>
        <s v="AutoPost 625"/>
        <s v="AutoPost 626"/>
        <s v="AutoPost 627"/>
        <s v="AutoPost 628"/>
        <s v="AutoPost 629"/>
        <s v="AutoPost 630"/>
        <s v="AutoPost 631"/>
        <s v="AutoPost 632"/>
        <s v="AutoPost 633"/>
        <s v="AutoPost 634"/>
        <s v="AutoPost 635"/>
        <s v="AutoPost 636"/>
        <s v="AutoPost 637"/>
        <s v="AutoPost 638"/>
        <s v="AutoPost 639"/>
        <s v="AutoPost 640"/>
        <s v="AutoPost 641"/>
        <s v="AutoPost 642"/>
        <s v="AutoPost 643"/>
        <s v="AutoPost 644"/>
        <s v="AutoPost 645"/>
        <s v="AutoPost 646"/>
        <s v="AutoPost 647"/>
        <s v="AutoPost 648"/>
        <s v="AutoPost 649"/>
        <s v="AutoPost 650"/>
        <s v="AutoPost 651"/>
        <s v="AutoPost 652"/>
        <s v="AutoPost 653"/>
        <s v="AutoPost 654"/>
        <s v="AutoPost 655"/>
        <s v="AutoPost 656"/>
        <s v="AutoPost 657"/>
        <s v="AutoPost 658"/>
        <s v="AutoPost 659"/>
        <s v="AutoPost 660"/>
        <s v="AutoPost 661"/>
        <s v="AutoPost 662"/>
        <s v="AutoPost 663"/>
        <s v="AutoPost 664"/>
        <s v="AutoPost 665"/>
        <s v="AutoPost 666"/>
        <s v="AutoPost 667"/>
        <s v="AutoPost 668"/>
        <s v="AutoPost 669"/>
        <s v="AutoPost 670"/>
        <s v="AutoPost 671"/>
        <s v="AutoPost 672"/>
        <s v="AutoPost 673"/>
        <s v="AutoPost 674"/>
        <s v="AutoPost 675"/>
        <s v="AutoPost 676"/>
        <s v="AutoPost 677"/>
        <s v="AutoPost 678"/>
        <s v="AutoPost 679"/>
        <s v="AutoPost 680"/>
        <s v="AutoPost 681"/>
        <s v="AutoPost 682"/>
        <s v="AutoPost 683"/>
        <s v="AutoPost 684"/>
        <s v="AutoPost 685"/>
        <s v="AutoPost 686"/>
        <s v="AutoPost 687"/>
        <s v="AutoPost 688"/>
        <s v="AutoPost 689"/>
        <s v="AutoPost 690"/>
        <s v="AutoPost 691"/>
        <s v="AutoPost 692"/>
        <s v="AutoPost 693"/>
        <s v="AutoPost 694"/>
        <s v="AutoPost 695"/>
        <s v="AutoPost 696"/>
        <s v="AutoPost 697"/>
        <s v="AutoPost 698"/>
        <s v="AutoPost 699"/>
        <s v="AutoPost 700"/>
        <s v="AutoPost 701"/>
        <s v="AutoPost 702"/>
        <s v="AutoPost 703"/>
        <s v="AutoPost 704"/>
        <s v="AutoPost 705"/>
        <s v="AutoPost 706"/>
        <s v="AutoPost 707"/>
        <s v="AutoPost 708"/>
        <s v="AutoPost 709"/>
        <s v="AutoPost 710"/>
        <s v="AutoPost 711"/>
        <s v="AutoPost 712"/>
        <s v="AutoPost 713"/>
        <s v="AutoPost 714"/>
        <s v="AutoPost 715"/>
        <s v="AutoPost 716"/>
        <s v="AutoPost 717"/>
        <s v="AutoPost 718"/>
        <s v="AutoPost 719"/>
        <s v="AutoPost 720"/>
        <s v="AutoPost 721"/>
        <s v="AutoPost 722"/>
        <s v="AutoPost 723"/>
        <s v="AutoPost 724"/>
        <s v="AutoPost 725"/>
        <s v="AutoPost 726"/>
        <s v="AutoPost 727"/>
        <s v="AutoPost 728"/>
        <s v="AutoPost 729"/>
        <s v="AutoPost 730"/>
        <s v="AutoPost 731"/>
        <s v="AutoPost 732"/>
        <s v="AutoPost 733"/>
        <s v="AutoPost 734"/>
        <s v="AutoPost 735"/>
        <s v="AutoPost 736"/>
        <s v="AutoPost 737"/>
        <s v="AutoPost 738"/>
        <s v="AutoPost 739"/>
        <s v="AutoPost 740"/>
        <s v="AutoPost 741"/>
        <s v="AutoPost 742"/>
        <s v="AutoPost 743"/>
        <s v="AutoPost 744"/>
        <s v="AutoPost 745"/>
        <s v="AutoPost 746"/>
        <s v="AutoPost 747"/>
        <s v="AutoPost 748"/>
        <s v="AutoPost 749"/>
        <s v="AutoPost 750"/>
        <s v="AutoPost 751"/>
        <s v="AutoPost 752"/>
        <s v="AutoPost 753"/>
        <s v="AutoPost 754"/>
        <s v="AutoPost 755"/>
        <s v="AutoPost 756"/>
        <s v="AutoPost 757"/>
        <s v="AutoPost 758"/>
        <s v="AutoPost 759"/>
        <s v="AutoPost 760"/>
        <s v="AutoPost 761"/>
        <s v="AutoPost 762"/>
        <s v="AutoPost 763"/>
        <s v="AutoPost 764"/>
        <s v="AutoPost 765"/>
        <s v="AutoPost 766"/>
        <s v="AutoPost 767"/>
        <s v="AutoPost 768"/>
        <s v="AutoPost 769"/>
        <s v="AutoPost 770"/>
        <s v="AutoPost 771"/>
        <s v="AutoPost 772"/>
        <s v="AutoPost 773"/>
        <s v="AutoPost 774"/>
        <s v="AutoPost 775"/>
        <s v="AutoPost 776"/>
        <s v="AutoPost 777"/>
        <s v="AutoPost 778"/>
        <s v="AutoPost 779"/>
        <s v="AutoPost 780"/>
        <s v="AutoPost 781"/>
        <s v="AutoPost 782"/>
        <s v="AutoPost 783"/>
        <s v="AutoPost 784"/>
        <s v="AutoPost 785"/>
        <s v="AutoPost 786"/>
        <s v="AutoPost 787"/>
        <s v="AutoPost 788"/>
        <s v="AutoPost 789"/>
        <s v="AutoPost 790"/>
        <s v="AutoPost 791"/>
        <s v="AutoPost 792"/>
        <s v="AutoPost 793"/>
        <s v="AutoPost 794"/>
        <s v="AutoPost 795"/>
        <s v="AutoPost 796"/>
        <s v="AutoPost 797"/>
        <s v="AutoPost 798"/>
        <s v="AutoPost 799"/>
        <s v="AutoPost 800"/>
        <s v="AutoPost 801"/>
        <s v="AutoPost 802"/>
        <s v="AutoPost 803"/>
        <s v="AutoPost 804"/>
        <s v="AutoPost 805"/>
        <s v="AutoPost 806"/>
        <s v="AutoPost 807"/>
        <s v="AutoPost 808"/>
        <s v="AutoPost 809"/>
        <s v="AutoPost 810"/>
        <s v="AutoPost 811"/>
        <s v="AutoPost 812"/>
        <s v="AutoPost 813"/>
        <s v="AutoPost 814"/>
        <s v="AutoPost 815"/>
        <s v="AutoPost 816"/>
        <s v="AutoPost 817"/>
        <s v="AutoPost 818"/>
        <s v="AutoPost 819"/>
        <s v="AutoPost 820"/>
        <s v="AutoPost 821"/>
        <s v="AutoPost 822"/>
        <s v="AutoPost 823"/>
        <s v="AutoPost 824"/>
        <s v="AutoPost 825"/>
        <s v="AutoPost 826"/>
        <s v="AutoPost 827"/>
        <s v="AutoPost 828"/>
        <s v="AutoPost 829"/>
        <s v="AutoPost 830"/>
        <s v="AutoPost 831"/>
        <s v="AutoPost 832"/>
        <s v="AutoPost 833"/>
        <s v="AutoPost 834"/>
        <s v="AutoPost 835"/>
        <s v="AutoPost 836"/>
        <s v="AutoPost 837"/>
        <s v="AutoPost 838"/>
        <s v="AutoPost 839"/>
        <s v="AutoPost 840"/>
        <s v="AutoPost 841"/>
        <s v="AutoPost 842"/>
        <s v="AutoPost 843"/>
        <s v="AutoPost 844"/>
        <s v="AutoPost 845"/>
        <s v="AutoPost 846"/>
        <s v="AutoPost 847"/>
        <s v="AutoPost 848"/>
        <s v="AutoPost 849"/>
        <s v="AutoPost 850"/>
        <s v="AutoPost 851"/>
        <s v="AutoPost 852"/>
        <s v="AutoPost 853"/>
        <s v="AutoPost 854"/>
        <s v="AutoPost 855"/>
        <s v="AutoPost 856"/>
        <s v="AutoPost 857"/>
        <s v="AutoPost 858"/>
        <s v="AutoPost 859"/>
        <s v="AutoPost 860"/>
        <s v="AutoPost 861"/>
        <s v="AutoPost 862"/>
        <s v="AutoPost 863"/>
        <s v="AutoPost 864"/>
        <s v="AutoPost 865"/>
        <s v="AutoPost 866"/>
        <s v="AutoPost 867"/>
        <s v="AutoPost 868"/>
        <s v="AutoPost 869"/>
        <s v="AutoPost 870"/>
        <s v="AutoPost 871"/>
        <s v="AutoPost 872"/>
        <s v="AutoPost 873"/>
        <s v="AutoPost 874"/>
        <s v="AutoPost 875"/>
        <s v="AutoPost 876"/>
        <s v="AutoPost 877"/>
        <s v="AutoPost 878"/>
        <s v="AutoPost 879"/>
        <s v="AutoPost 880"/>
        <s v="AutoPost 881"/>
        <s v="AutoPost 882"/>
        <s v="AutoPost 883"/>
        <s v="AutoPost 884"/>
        <s v="AutoPost 885"/>
        <s v="AutoPost 886"/>
        <s v="AutoPost 887"/>
        <s v="AutoPost 888"/>
        <s v="AutoPost 889"/>
        <s v="AutoPost 890"/>
        <s v="AutoPost 891"/>
        <s v="AutoPost 892"/>
        <s v="AutoPost 893"/>
        <s v="AutoPost 894"/>
        <s v="AutoPost 895"/>
        <s v="AutoPost 896"/>
        <s v="AutoPost 897"/>
        <s v="AutoPost 898"/>
        <s v="AutoPost 899"/>
        <s v="AutoPost 900"/>
        <s v="AutoPost 901"/>
        <s v="AutoPost 902"/>
        <s v="AutoPost 903"/>
        <s v="AutoPost 904"/>
        <s v="AutoPost 905"/>
        <s v="AutoPost 906"/>
        <s v="AutoPost 907"/>
        <s v="AutoPost 908"/>
        <s v="AutoPost 909"/>
        <s v="AutoPost 910"/>
        <s v="AutoPost 911"/>
        <s v="AutoPost 912"/>
        <s v="AutoPost 913"/>
        <s v="AutoPost 914"/>
        <s v="AutoPost 915"/>
        <s v="AutoPost 916"/>
        <s v="AutoPost 917"/>
        <s v="AutoPost 918"/>
        <s v="AutoPost 919"/>
        <s v="AutoPost 920"/>
        <s v="AutoPost 921"/>
        <s v="AutoPost 922"/>
        <s v="AutoPost 923"/>
        <s v="AutoPost 924"/>
        <s v="AutoPost 925"/>
        <s v="AutoPost 926"/>
        <s v="AutoPost 927"/>
        <s v="AutoPost 928"/>
        <s v="AutoPost 929"/>
        <s v="AutoPost 930"/>
        <s v="AutoPost 931"/>
        <s v="AutoPost 932"/>
        <s v="AutoPost 933"/>
        <s v="AutoPost 934"/>
        <s v="AutoPost 935"/>
        <s v="AutoPost 936"/>
        <s v="AutoPost 937"/>
        <s v="AutoPost 938"/>
        <s v="AutoPost 939"/>
        <s v="AutoPost 940"/>
        <s v="AutoPost 941"/>
        <s v="AutoPost 942"/>
        <s v="AutoPost 943"/>
        <s v="AutoPost 944"/>
        <s v="AutoPost 945"/>
        <s v="AutoPost 946"/>
        <s v="AutoPost 947"/>
        <s v="AutoPost 948"/>
        <s v="AutoPost 949"/>
        <s v="AutoPost 950"/>
        <s v="AutoPost 951"/>
        <s v="AutoPost 952"/>
        <s v="AutoPost 953"/>
        <s v="AutoPost 954"/>
        <s v="AutoPost 955"/>
        <s v="AutoPost 956"/>
        <s v="AutoPost 957"/>
        <s v="AutoPost 958"/>
        <s v="AutoPost 959"/>
        <s v="AutoPost 960"/>
        <s v="AutoPost 961"/>
        <s v="AutoPost 962"/>
        <s v="AutoPost 963"/>
        <s v="AutoPost 964"/>
        <s v="AutoPost 965"/>
        <s v="AutoPost 966"/>
        <s v="AutoPost 967"/>
        <s v="AutoPost 968"/>
        <s v="AutoPost 969"/>
        <s v="AutoPost 970"/>
        <s v="AutoPost 971"/>
        <s v="AutoPost 972"/>
        <s v="AutoPost 973"/>
        <s v="AutoPost 974"/>
        <s v="AutoPost 975"/>
        <s v="AutoPost 976"/>
        <s v="AutoPost 977"/>
        <s v="AutoPost 978"/>
        <s v="AutoPost 979"/>
        <s v="AutoPost 980"/>
        <s v="AutoPost 981"/>
        <s v="AutoPost 982"/>
        <s v="AutoPost 983"/>
        <s v="AutoPost 984"/>
        <s v="AutoPost 985"/>
        <s v="AutoPost 986"/>
        <s v="AutoPost 987"/>
        <s v="AutoPost 988"/>
        <s v="AutoPost 989"/>
        <s v="AutoPost 990"/>
        <s v="AutoPost 991"/>
        <s v="AutoPost 992"/>
        <s v="AutoPost 993"/>
        <s v="AutoPost 994"/>
        <s v="AutoPost 995"/>
        <s v="AutoPost 996"/>
        <s v="AutoPost 997"/>
        <s v="AutoPost 998"/>
        <s v="AutoPost 999"/>
        <s v="AutoPost 1000"/>
        <s v="AutoPost 1001"/>
        <s v="AutoPost 1002"/>
        <s v="AutoPost 1003"/>
        <s v="AutoPost 1004"/>
        <s v="AutoPost 1005"/>
        <s v="AutoPost 1006"/>
        <s v="AutoPost 1007"/>
        <s v="AutoPost 1008"/>
        <s v="AutoPost 1009"/>
        <s v="AutoPost 1010"/>
        <s v="AutoPost 1011"/>
        <s v="AutoPost 1012"/>
        <s v="AutoPost 1013"/>
        <s v="AutoPost 1014"/>
        <s v="AutoPost 1015"/>
        <s v="AutoPost 1016"/>
        <s v="AutoPost 1017"/>
        <s v="AutoPost 1018"/>
        <s v="AutoPost 1019"/>
        <s v="AutoPost 1020"/>
        <s v="AutoPost 1021"/>
        <s v="AutoPost 1022"/>
        <s v="AutoPost 1023"/>
        <s v="AutoPost 1024"/>
        <s v="AutoPost 1025"/>
        <s v="AutoPost 1026"/>
        <s v="AutoPost 1027"/>
        <s v="AutoPost 1028"/>
        <s v="AutoPost 1029"/>
        <s v="AutoPost 1030"/>
        <s v="AutoPost 1031"/>
        <s v="AutoPost 1032"/>
        <s v="AutoPost 1033"/>
        <s v="AutoPost 1034"/>
        <s v="AutoPost 1035"/>
        <s v="AutoPost 1036"/>
        <s v="AutoPost 1037"/>
        <s v="AutoPost 1038"/>
        <s v="AutoPost 1039"/>
        <s v="AutoPost 1040"/>
        <s v="AutoPost 1041"/>
        <s v="AutoPost 1042"/>
        <s v="AutoPost 1043"/>
        <s v="AutoPost 1044"/>
        <s v="AutoPost 1045"/>
        <s v="AutoPost 1046"/>
        <s v="AutoPost 1047"/>
        <s v="AutoPost 1048"/>
        <s v="AutoPost 1049"/>
        <s v="AutoPost 1050"/>
        <s v="AutoPost 1051"/>
        <s v="AutoPost 1052"/>
        <s v="AutoPost 1053"/>
        <s v="AutoPost 1054"/>
        <s v="AutoPost 1055"/>
        <s v="AutoPost 1056"/>
        <s v="AutoPost 1057"/>
        <s v="AutoPost 1058"/>
        <s v="AutoPost 1059"/>
        <s v="AutoPost 1060"/>
        <s v="AutoPost 1061"/>
        <s v="AutoPost 1062"/>
        <s v="AutoPost 1063"/>
        <s v="AutoPost 1064"/>
        <s v="AutoPost 1065"/>
        <s v="AutoPost 1066"/>
        <s v="AutoPost 1067"/>
        <s v="AutoPost 1068"/>
        <s v="AutoPost 1069"/>
        <s v="AutoPost 1070"/>
        <s v="AutoPost 1071"/>
        <s v="AutoPost 1072"/>
        <s v="AutoPost 1073"/>
        <s v="AutoPost 1074"/>
        <s v="AutoPost 1075"/>
        <s v="AutoPost 1076"/>
        <s v="AutoPost 1077"/>
        <s v="AutoPost 1078"/>
        <s v="AutoPost 1079"/>
        <s v="AutoPost 1080"/>
        <s v="AutoPost 1081"/>
        <s v="AutoPost 1082"/>
        <s v="AutoPost 1083"/>
        <s v="AutoPost 1084"/>
        <s v="AutoPost 1085"/>
        <s v="AutoPost 1086"/>
        <s v="AutoPost 1087"/>
        <s v="AutoPost 1088"/>
        <s v="AutoPost 1089"/>
        <s v="AutoPost 1090"/>
        <s v="AutoPost 1091"/>
        <s v="AutoPost 1092"/>
        <s v="AutoPost 1093"/>
        <s v="AutoPost 1094"/>
        <s v="AutoPost 1095"/>
        <s v="AutoPost 1096"/>
        <s v="AutoPost 1097"/>
        <s v="AutoPost 1098"/>
        <s v="AutoPost 1099"/>
        <s v="AutoPost 1100"/>
        <s v="AutoPost 1101"/>
        <s v="AutoPost 1102"/>
        <s v="AutoPost 1103"/>
        <s v="AutoPost 1104"/>
        <s v="AutoPost 1105"/>
        <s v="AutoPost 1106"/>
        <s v="AutoPost 1107"/>
        <s v="AutoPost 1108"/>
        <s v="AutoPost 1109"/>
        <s v="AutoPost 1110"/>
        <s v="AutoPost 1111"/>
        <s v="AutoPost 1112"/>
        <s v="AutoPost 1113"/>
        <s v="AutoPost 1114"/>
        <s v="AutoPost 1115"/>
        <s v="AutoPost 1116"/>
        <s v="AutoPost 1117"/>
        <s v="AutoPost 1118"/>
        <s v="AutoPost 1119"/>
        <s v="AutoPost 1120"/>
        <s v="AutoPost 1121"/>
        <s v="AutoPost 1122"/>
        <s v="AutoPost 1123"/>
        <s v="AutoPost 1124"/>
        <s v="AutoPost 1125"/>
        <s v="AutoPost 1126"/>
        <s v="AutoPost 1127"/>
        <s v="AutoPost 1128"/>
        <s v="AutoPost 1129"/>
        <s v="AutoPost 1130"/>
        <s v="AutoPost 1131"/>
        <s v="AutoPost 1132"/>
        <s v="AutoPost 1133"/>
        <s v="AutoPost 1134"/>
        <s v="AutoPost 1135"/>
        <s v="AutoPost 1136"/>
        <s v="AutoPost 1137"/>
        <s v="AutoPost 1138"/>
        <s v="AutoPost 1139"/>
        <s v="AutoPost 1140"/>
        <s v="AutoPost 1141"/>
        <s v="AutoPost 1142"/>
        <s v="AutoPost 1143"/>
        <s v="AutoPost 1144"/>
        <s v="AutoPost 1145"/>
        <s v="AutoPost 1146"/>
        <s v="AutoPost 1147"/>
        <s v="AutoPost 1148"/>
        <s v="AutoPost 1149"/>
        <s v="AutoPost 1150"/>
        <s v="AutoPost 1151"/>
        <s v="AutoPost 1152"/>
        <s v="AutoPost 1153"/>
        <s v="AutoPost 1154"/>
        <s v="AutoPost 1155"/>
        <s v="AutoPost 1156"/>
        <s v="AutoPost 1157"/>
        <s v="AutoPost 1158"/>
        <s v="AutoPost 1159"/>
        <s v="AutoPost 1160"/>
        <s v="AutoPost 1161"/>
        <s v="AutoPost 1162"/>
        <s v="AutoPost 1163"/>
        <s v="AutoPost 1164"/>
        <s v="AutoPost 1165"/>
        <s v="AutoPost 1166"/>
        <s v="AutoPost 1167"/>
        <s v="AutoPost 1168"/>
        <s v="AutoPost 1169"/>
        <s v="AutoPost 1170"/>
        <s v="AutoPost 1171"/>
        <s v="AutoPost 1172"/>
        <s v="AutoPost 1173"/>
        <s v="AutoPost 1174"/>
        <s v="AutoPost 1175"/>
        <s v="AutoPost 1176"/>
        <s v="AutoPost 1177"/>
        <s v="AutoPost 1178"/>
        <s v="AutoPost 1179"/>
        <s v="AutoPost 1180"/>
        <s v="AutoPost 1181"/>
        <s v="AutoPost 1182"/>
        <s v="AutoPost 1183"/>
        <s v="AutoPost 1184"/>
        <s v="AutoPost 1185"/>
        <s v="AutoPost 1186"/>
        <s v="AutoPost 1187"/>
        <s v="AutoPost 1188"/>
        <s v="AutoPost 1189"/>
        <s v="AutoPost 1190"/>
        <s v="AutoPost 1191"/>
        <s v="AutoPost 1192"/>
        <s v="AutoPost 1193"/>
        <s v="AutoPost 1194"/>
        <s v="AutoPost 1195"/>
        <s v="AutoPost 1196"/>
        <s v="AutoPost 1197"/>
        <s v="AutoPost 1198"/>
        <s v="AutoPost 1199"/>
        <s v="AutoPost 1200"/>
        <s v="AutoPost 1201"/>
        <s v="AutoPost 1202"/>
        <s v="AutoPost 1203"/>
        <s v="AutoPost 1204"/>
        <s v="AutoPost 1205"/>
        <s v="AutoPost 1206"/>
        <s v="AutoPost 1207"/>
        <s v="AutoPost 1208"/>
        <s v="AutoPost 1209"/>
        <s v="AutoPost 1210"/>
        <s v="AutoPost 1211"/>
        <s v="AutoPost 1212"/>
        <s v="AutoPost 1213"/>
        <s v="AutoPost 1214"/>
        <s v="AutoPost 1215"/>
        <s v="AutoPost 1216"/>
        <s v="AutoPost 1217"/>
        <s v="AutoPost 1218"/>
        <s v="AutoPost 1219"/>
        <s v="AutoPost 1220"/>
        <s v="AutoPost 1221"/>
        <s v="AutoPost 1222"/>
        <s v="AutoPost 1223"/>
        <s v="AutoPost 1224"/>
        <s v="AutoPost 1225"/>
        <s v="AutoPost 1226"/>
        <s v="AutoPost 1227"/>
        <s v="AutoPost 1228"/>
        <s v="AutoPost 1229"/>
        <s v="AutoPost 1230"/>
        <s v="AutoPost 1231"/>
        <s v="AutoPost 1232"/>
        <s v="AutoPost 1233"/>
        <s v="AutoPost 1234"/>
        <s v="AutoPost 1235"/>
        <s v="AutoPost 1236"/>
        <s v="AutoPost 1237"/>
        <s v="AutoPost 1238"/>
        <s v="AutoPost 1239"/>
        <s v="AutoPost 1240"/>
        <s v="AutoPost 1241"/>
        <s v="AutoPost 1242"/>
        <s v="AutoPost 1243"/>
        <s v="AutoPost 1244"/>
        <s v="AutoPost 1245"/>
        <s v="AutoPost 1246"/>
        <s v="AutoPost 1247"/>
        <s v="AutoPost 1248"/>
        <s v="AutoPost 1249"/>
        <s v="AutoPost 1250"/>
        <s v="AutoPost 1251"/>
        <s v="AutoPost 1252"/>
        <s v="AutoPost 1253"/>
        <s v="AutoPost 1254"/>
        <s v="AutoPost 1255"/>
        <s v="AutoPost 1256"/>
        <s v="AutoPost 1257"/>
        <s v="AutoPost 1258"/>
        <s v="AutoPost 1259"/>
        <s v="AutoPost 1260"/>
        <s v="AutoPost 1261"/>
        <s v="AutoPost 1262"/>
        <s v="AutoPost 1263"/>
        <s v="AutoPost 1264"/>
        <s v="AutoPost 1265"/>
        <s v="AutoPost 1266"/>
        <s v="AutoPost 1267"/>
        <s v="AutoPost 1268"/>
        <s v="AutoPost 1269"/>
        <s v="AutoPost 1270"/>
        <s v="AutoPost 1271"/>
        <s v="AutoPost 1272"/>
        <s v="AutoPost 1273"/>
        <s v="AutoPost 1274"/>
        <s v="AutoPost 1275"/>
        <s v="AutoPost 1276"/>
        <s v="AutoPost 1277"/>
        <s v="AutoPost 1278"/>
        <s v="AutoPost 1279"/>
        <s v="AutoPost 1280"/>
        <s v="AutoPost 1281"/>
        <s v="AutoPost 1282"/>
        <s v="AutoPost 1283"/>
        <s v="AutoPost 1284"/>
        <s v="AutoPost 1285"/>
        <s v="AutoPost 1286"/>
        <s v="AutoPost 1287"/>
        <s v="AutoPost 1288"/>
        <s v="AutoPost 1289"/>
        <s v="AutoPost 1290"/>
        <s v="AutoPost 1291"/>
        <s v="AutoPost 1292"/>
        <s v="AutoPost 1293"/>
        <s v="AutoPost 1294"/>
        <s v="AutoPost 1295"/>
        <s v="AutoPost 1296"/>
        <s v="AutoPost 1297"/>
        <s v="AutoPost 1298"/>
        <s v="AutoPost 1299"/>
        <s v="AutoPost 1300"/>
        <s v="AutoPost 1301"/>
        <s v="AutoPost 1302"/>
        <s v="AutoPost 1303"/>
        <s v="AutoPost 1304"/>
        <s v="AutoPost 1305"/>
        <s v="AutoPost 1306"/>
        <s v="AutoPost 1307"/>
        <s v="AutoPost 1308"/>
        <s v="AutoPost 1309"/>
        <s v="AutoPost 1310"/>
        <s v="AutoPost 1311"/>
        <s v="AutoPost 1312"/>
        <s v="AutoPost 1313"/>
        <s v="AutoPost 1314"/>
        <s v="AutoPost 1315"/>
        <s v="AutoPost 1316"/>
        <s v="AutoPost 1317"/>
        <s v="AutoPost 1318"/>
        <s v="AutoPost 1319"/>
        <s v="AutoPost 1320"/>
        <s v="AutoPost 1321"/>
        <s v="AutoPost 1322"/>
        <s v="AutoPost 1323"/>
        <s v="AutoPost 1324"/>
        <s v="AutoPost 1325"/>
        <s v="AutoPost 1326"/>
        <s v="AutoPost 1327"/>
        <s v="AutoPost 1328"/>
        <s v="AutoPost 1329"/>
        <s v="AutoPost 1330"/>
        <s v="AutoPost 1331"/>
        <s v="AutoPost 1332"/>
        <s v="AutoPost 1333"/>
        <s v="AutoPost 1334"/>
        <s v="AutoPost 1335"/>
        <s v="AutoPost 1336"/>
        <s v="AutoPost 1337"/>
        <s v="AutoPost 1338"/>
        <s v="AutoPost 1339"/>
        <s v="AutoPost 1340"/>
        <s v="AutoPost 1341"/>
        <s v="AutoPost 1342"/>
        <s v="AutoPost 1343"/>
        <s v="AutoPost 1344"/>
        <s v="AutoPost 1345"/>
        <s v="AutoPost 1346"/>
        <s v="AutoPost 1347"/>
        <s v="AutoPost 1348"/>
        <s v="AutoPost 1349"/>
        <s v="AutoPost 1350"/>
        <s v="AutoPost 1351"/>
        <s v="AutoPost 1352"/>
        <s v="AutoPost 1353"/>
        <s v="AutoPost 1354"/>
        <s v="AutoPost 1355"/>
        <s v="AutoPost 1356"/>
        <s v="AutoPost 1357"/>
        <s v="AutoPost 1358"/>
        <s v="AutoPost 1359"/>
        <s v="AutoPost 1360"/>
        <s v="AutoPost 1361"/>
        <s v="AutoPost 1362"/>
        <s v="AutoPost 1363"/>
        <s v="AutoPost 1364"/>
        <s v="AutoPost 1365"/>
        <s v="AutoPost 1366"/>
        <s v="AutoPost 1367"/>
        <s v="AutoPost 1368"/>
        <s v="AutoPost 1369"/>
        <s v="AutoPost 1370"/>
        <s v="AutoPost 1371"/>
        <s v="AutoPost 1372"/>
        <s v="AutoPost 1373"/>
        <s v="AutoPost 1374"/>
        <s v="AutoPost 1375"/>
        <s v="AutoPost 1376"/>
        <s v="AutoPost 1377"/>
        <s v="AutoPost 1378"/>
        <s v="AutoPost 1379"/>
        <s v="AutoPost 1380"/>
        <s v="AutoPost 1381"/>
        <s v="AutoPost 1382"/>
        <s v="AutoPost 1383"/>
        <s v="AutoPost 1384"/>
        <s v="AutoPost 1385"/>
        <s v="AutoPost 1386"/>
        <s v="AutoPost 1387"/>
        <s v="AutoPost 1388"/>
        <s v="AutoPost 1389"/>
        <s v="AutoPost 1390"/>
        <s v="AutoPost 1391"/>
        <s v="AutoPost 1392"/>
        <s v="AutoPost 1393"/>
        <s v="AutoPost 1394"/>
        <s v="AutoPost 1395"/>
        <s v="AutoPost 1396"/>
        <s v="AutoPost 1397"/>
        <s v="AutoPost 1398"/>
        <s v="AutoPost 1399"/>
        <s v="AutoPost 1400"/>
        <s v="AutoPost 1401"/>
        <s v="AutoPost 1402"/>
        <s v="AutoPost 1403"/>
        <s v="AutoPost 1404"/>
        <s v="AutoPost 1405"/>
        <s v="AutoPost 1406"/>
        <s v="AutoPost 1407"/>
        <s v="AutoPost 1408"/>
        <s v="AutoPost 1409"/>
        <s v="AutoPost 1410"/>
        <s v="AutoPost 1411"/>
        <s v="AutoPost 1412"/>
        <s v="AutoPost 1413"/>
        <s v="AutoPost 1414"/>
        <s v="AutoPost 1415"/>
        <s v="AutoPost 1416"/>
        <s v="AutoPost 1417"/>
        <s v="AutoPost 1418"/>
        <s v="AutoPost 1419"/>
        <s v="AutoPost 1420"/>
        <s v="AutoPost 1421"/>
        <s v="AutoPost 1422"/>
        <s v="AutoPost 1423"/>
        <s v="AutoPost 1424"/>
        <s v="AutoPost 1425"/>
        <s v="AutoPost 1426"/>
        <s v="AutoPost 1427"/>
        <s v="AutoPost 1428"/>
        <s v="AutoPost 1429"/>
        <s v="AutoPost 1430"/>
        <s v="AutoPost 1431"/>
        <s v="AutoPost 1432"/>
        <s v="AutoPost 1433"/>
        <s v="AutoPost 1434"/>
        <s v="AutoPost 1435"/>
        <s v="AutoPost 1436"/>
        <s v="AutoPost 1437"/>
        <s v="AutoPost 1438"/>
        <s v="AutoPost 1439"/>
        <s v="AutoPost 1440"/>
        <s v="AutoPost 1441"/>
        <s v="AutoPost 1442"/>
        <s v="AutoPost 1443"/>
        <s v="AutoPost 1444"/>
        <s v="AutoPost 1445"/>
        <s v="AutoPost 1446"/>
        <s v="AutoPost 1447"/>
        <s v="AutoPost 1448"/>
        <s v="AutoPost 1449"/>
        <s v="AutoPost 1450"/>
        <s v="AutoPost 1451"/>
        <s v="AutoPost 1452"/>
        <s v="AutoPost 1453"/>
        <s v="AutoPost 1454"/>
        <s v="AutoPost 1455"/>
        <s v="AutoPost 1456"/>
        <s v="AutoPost 1457"/>
        <s v="AutoPost 1458"/>
        <s v="AutoPost 1459"/>
        <s v="AutoPost 1460"/>
        <s v="AutoPost 1461"/>
        <s v="AutoPost 1462"/>
        <s v="AutoPost 1463"/>
        <s v="AutoPost 1464"/>
        <s v="AutoPost 1465"/>
        <s v="AutoPost 1466"/>
        <s v="AutoPost 1467"/>
        <s v="AutoPost 1468"/>
        <s v="AutoPost 1469"/>
        <s v="AutoPost 1470"/>
        <s v="AutoPost 1471"/>
        <s v="AutoPost 1472"/>
        <s v="AutoPost 1473"/>
        <s v="AutoPost 1474"/>
        <s v="AutoPost 1475"/>
        <s v="AutoPost 1476"/>
        <s v="AutoPost 1477"/>
        <s v="AutoPost 1478"/>
        <s v="AutoPost 1479"/>
        <s v="AutoPost 1480"/>
        <s v="AutoPost 1481"/>
        <s v="AutoPost 1482"/>
        <s v="AutoPost 1483"/>
        <s v="AutoPost 1484"/>
        <s v="AutoPost 1485"/>
        <s v="AutoPost 1486"/>
        <s v="AutoPost 1487"/>
        <s v="AutoPost 1488"/>
        <s v="AutoPost 1489"/>
        <s v="AutoPost 1490"/>
        <s v="AutoPost 1491"/>
        <s v="AutoPost 1492"/>
        <s v="AutoPost 1493"/>
        <s v="AutoPost 1494"/>
        <s v="AutoPost 1495"/>
        <s v="AutoPost 1496"/>
        <s v="AutoPost 1497"/>
        <s v="AutoPost 1498"/>
        <s v="AutoPost 1499"/>
        <s v="AutoPost 1500"/>
        <s v="AutoPost 1501"/>
        <s v="AutoPost 1502"/>
        <s v="AutoPost 1503"/>
        <s v="AutoPost 1504"/>
        <s v="AutoPost 1505"/>
        <s v="AutoPost 1506"/>
        <s v="AutoPost 1507"/>
        <s v="AutoPost 1508"/>
        <s v="AutoPost 1509"/>
        <s v="AutoPost 1510"/>
        <s v="AutoPost 1511"/>
        <s v="AutoPost 1512"/>
        <s v="AutoPost 1513"/>
        <s v="AutoPost 1514"/>
        <s v="AutoPost 1515"/>
        <s v="AutoPost 1516"/>
        <s v="AutoPost 1517"/>
        <s v="AutoPost 1518"/>
        <s v="AutoPost 1519"/>
        <s v="AutoPost 1520"/>
        <s v="AutoPost 1521"/>
        <s v="AutoPost 1522"/>
        <s v="AutoPost 1523"/>
        <s v="AutoPost 1524"/>
        <s v="AutoPost 1525"/>
        <s v="AutoPost 1526"/>
        <s v="AutoPost 1527"/>
        <s v="AutoPost 1528"/>
        <s v="AutoPost 1529"/>
        <s v="AutoPost 1530"/>
        <s v="AutoPost 1531"/>
        <s v="AutoPost 1532"/>
        <s v="AutoPost 1533"/>
        <s v="AutoPost 1534"/>
        <s v="AutoPost 1535"/>
        <s v="AutoPost 1536"/>
        <s v="AutoPost 1537"/>
        <s v="AutoPost 1538"/>
        <s v="AutoPost 1539"/>
        <s v="AutoPost 1540"/>
        <s v="AutoPost 1541"/>
        <s v="AutoPost 1542"/>
        <s v="AutoPost 1543"/>
        <s v="AutoPost 1544"/>
        <s v="AutoPost 1545"/>
        <s v="AutoPost 1546"/>
        <s v="AutoPost 1547"/>
        <s v="AutoPost 1548"/>
        <s v="AutoPost 1549"/>
        <s v="AutoPost 1550"/>
        <s v="AutoPost 1551"/>
        <s v="AutoPost 1552"/>
        <s v="AutoPost 1553"/>
        <s v="AutoPost 1554"/>
        <s v="AutoPost 1555"/>
        <s v="AutoPost 1556"/>
        <s v="AutoPost 1557"/>
        <s v="AutoPost 1558"/>
        <s v="AutoPost 1559"/>
        <s v="AutoPost 1560"/>
        <s v="AutoPost 1561"/>
        <s v="AutoPost 1562"/>
        <s v="AutoPost 1563"/>
        <s v="AutoPost 1564"/>
        <s v="AutoPost 1565"/>
        <s v="AutoPost 1566"/>
        <s v="AutoPost 1567"/>
        <s v="AutoPost 1568"/>
        <s v="AutoPost 1569"/>
        <s v="AutoPost 1570"/>
        <s v="AutoPost 1571"/>
        <s v="AutoPost 1572"/>
        <s v="AutoPost 1573"/>
        <s v="AutoPost 1574"/>
        <s v="AutoPost 1575"/>
        <s v="AutoPost 1576"/>
        <s v="AutoPost 1577"/>
        <s v="AutoPost 1578"/>
        <s v="AutoPost 1579"/>
        <s v="AutoPost 1580"/>
        <s v="AutoPost 1581"/>
        <s v="AutoPost 1582"/>
        <s v="AutoPost 1583"/>
        <s v="AutoPost 1584"/>
        <s v="AutoPost 1585"/>
        <s v="AutoPost 1586"/>
        <s v="AutoPost 1587"/>
        <s v="AutoPost 1588"/>
        <s v="AutoPost 1589"/>
        <s v="AutoPost 1590"/>
        <s v="AutoPost 1591"/>
        <s v="AutoPost 1592"/>
        <s v="AutoPost 1593"/>
        <s v="AutoPost 1594"/>
        <s v="AutoPost 1595"/>
        <s v="AutoPost 1596"/>
        <s v="AutoPost 1597"/>
        <s v="AutoPost 1598"/>
        <s v="AutoPost 1599"/>
        <s v="AutoPost 1600"/>
        <s v="AutoPost 1601"/>
        <s v="AutoPost 1602"/>
        <s v="AutoPost 1603"/>
        <s v="AutoPost 1604"/>
        <s v="AutoPost 1605"/>
        <s v="AutoPost 1606"/>
        <s v="AutoPost 1607"/>
        <s v="AutoPost 1608"/>
        <s v="AutoPost 1609"/>
        <s v="AutoPost 1610"/>
        <s v="AutoPost 1611"/>
        <s v="AutoPost 1612"/>
        <s v="AutoPost 1613"/>
        <s v="AutoPost 1614"/>
        <s v="AutoPost 1615"/>
        <s v="AutoPost 1616"/>
        <s v="AutoPost 1617"/>
        <s v="AutoPost 1618"/>
        <s v="AutoPost 1619"/>
        <s v="AutoPost 1620"/>
        <s v="AutoPost 1621"/>
        <s v="AutoPost 1622"/>
        <s v="AutoPost 1623"/>
        <s v="AutoPost 1624"/>
        <s v="AutoPost 1625"/>
        <s v="AutoPost 1626"/>
        <s v="AutoPost 1627"/>
        <s v="AutoPost 1628"/>
        <s v="AutoPost 1629"/>
        <s v="AutoPost 1630"/>
        <s v="AutoPost 1631"/>
        <s v="AutoPost 1632"/>
        <s v="AutoPost 1633"/>
        <s v="AutoPost 1634"/>
        <s v="AutoPost 1635"/>
        <s v="AutoPost 1636"/>
        <s v="AutoPost 1637"/>
        <s v="AutoPost 1638"/>
        <s v="AutoPost 1639"/>
        <s v="AutoPost 1640"/>
        <s v="AutoPost 1641"/>
        <s v="AutoPost 1642"/>
        <s v="AutoPost 1643"/>
        <s v="AutoPost 1644"/>
        <s v="AutoPost 1645"/>
        <s v="AutoPost 1646"/>
        <s v="AutoPost 1647"/>
        <s v="AutoPost 1648"/>
        <s v="AutoPost 1649"/>
        <s v="AutoPost 1650"/>
        <s v="AutoPost 1651"/>
        <s v="AutoPost 1652"/>
        <s v="AutoPost 1653"/>
        <s v="AutoPost 1654"/>
        <s v="AutoPost 1655"/>
        <s v="AutoPost 1656"/>
        <s v="AutoPost 1657"/>
        <s v="AutoPost 1658"/>
        <s v="AutoPost 1659"/>
        <s v="AutoPost 1660"/>
        <s v="AutoPost 1661"/>
        <s v="AutoPost 1662"/>
        <s v="AutoPost 1663"/>
        <s v="AutoPost 1664"/>
        <s v="AutoPost 1665"/>
        <s v="AutoPost 1666"/>
        <s v="AutoPost 1667"/>
        <s v="AutoPost 1668"/>
        <s v="AutoPost 1669"/>
        <s v="AutoPost 1670"/>
        <s v="AutoPost 1671"/>
        <s v="AutoPost 1672"/>
        <s v="AutoPost 1673"/>
        <s v="AutoPost 1674"/>
        <s v="AutoPost 1675"/>
        <s v="AutoPost 1676"/>
        <s v="AutoPost 1677"/>
        <s v="AutoPost 1678"/>
        <s v="AutoPost 1679"/>
        <s v="AutoPost 1680"/>
        <s v="AutoPost 1681"/>
        <s v="AutoPost 1682"/>
        <s v="AutoPost 1683"/>
        <s v="AutoPost 1684"/>
        <s v="AutoPost 1685"/>
        <s v="AutoPost 1686"/>
        <s v="AutoPost 1687"/>
        <s v="AutoPost 1688"/>
        <s v="AutoPost 1689"/>
        <s v="AutoPost 1690"/>
        <s v="AutoPost 1691"/>
        <s v="AutoPost 1692"/>
        <s v="AutoPost 1693"/>
        <s v="AutoPost 1694"/>
        <s v="AutoPost 1695"/>
        <s v="AutoPost 1696"/>
        <s v="AutoPost 1697"/>
        <s v="AutoPost 1698"/>
        <s v="AutoPost 1699"/>
        <s v="AutoPost 1700"/>
        <s v="AutoPost 1701"/>
        <s v="AutoPost 1702"/>
        <s v="AutoPost 1703"/>
        <s v="AutoPost 1704"/>
        <s v="AutoPost 1705"/>
        <s v="AutoPost 1706"/>
        <s v="AutoPost 1707"/>
        <s v="AutoPost 1708"/>
        <s v="AutoPost 1709"/>
        <s v="AutoPost 1710"/>
        <s v="AutoPost 1711"/>
        <s v="AutoPost 1712"/>
        <s v="AutoPost 1713"/>
        <s v="AutoPost 1714"/>
        <s v="AutoPost 1715"/>
        <s v="AutoPost 1716"/>
        <s v="AutoPost 1717"/>
        <s v="AutoPost 1718"/>
        <s v="AutoPost 1719"/>
        <s v="AutoPost 1720"/>
        <s v="AutoPost 1721"/>
        <s v="AutoPost 1722"/>
        <s v="AutoPost 1723"/>
        <s v="AutoPost 1724"/>
        <s v="AutoPost 1725"/>
        <s v="AutoPost 1726"/>
        <s v="AutoPost 1727"/>
        <s v="AutoPost 1728"/>
        <s v="AutoPost 1729"/>
        <s v="AutoPost 1730"/>
        <s v="AutoPost 1731"/>
        <s v="AutoPost 1732"/>
        <s v="AutoPost 1733"/>
        <s v="AutoPost 1734"/>
        <s v="AutoPost 1735"/>
        <s v="AutoPost 1736"/>
        <s v="AutoPost 1737"/>
        <s v="AutoPost 1738"/>
        <s v="AutoPost 1739"/>
        <s v="AutoPost 1740"/>
        <s v="AutoPost 1741"/>
        <s v="AutoPost 1742"/>
        <s v="AutoPost 1743"/>
        <s v="AutoPost 1744"/>
        <s v="AutoPost 1745"/>
        <s v="AutoPost 1746"/>
        <s v="AutoPost 1747"/>
        <s v="AutoPost 1748"/>
        <s v="AutoPost 1749"/>
        <s v="AutoPost 1750"/>
        <s v="AutoPost 1751"/>
        <s v="AutoPost 1752"/>
        <s v="AutoPost 1753"/>
        <s v="AutoPost 1754"/>
        <s v="AutoPost 1755"/>
        <s v="AutoPost 1756"/>
        <s v="AutoPost 1757"/>
        <s v="AutoPost 1758"/>
        <s v="AutoPost 1759"/>
        <s v="AutoPost 1760"/>
        <s v="AutoPost 1761"/>
        <s v="AutoPost 1762"/>
        <s v="AutoPost 1763"/>
        <s v="AutoPost 1764"/>
        <s v="AutoPost 1765"/>
        <s v="AutoPost 1766"/>
        <s v="AutoPost 1767"/>
        <s v="AutoPost 1768"/>
        <s v="AutoPost 1769"/>
        <s v="AutoPost 1770"/>
        <s v="AutoPost 1771"/>
        <s v="AutoPost 1772"/>
        <s v="AutoPost 1773"/>
        <s v="AutoPost 1774"/>
        <s v="AutoPost 1775"/>
        <s v="AutoPost 1776"/>
        <s v="AutoPost 1777"/>
        <s v="AutoPost 1778"/>
        <s v="AutoPost 1779"/>
        <s v="AutoPost 1780"/>
        <s v="AutoPost 1781"/>
        <s v="AutoPost 1782"/>
        <s v="AutoPost 1783"/>
        <s v="AutoPost 1784"/>
        <s v="AutoPost 1785"/>
        <s v="AutoPost 1786"/>
        <s v="AutoPost 1787"/>
        <s v="AutoPost 1788"/>
        <s v="AutoPost 1789"/>
        <s v="AutoPost 1790"/>
        <s v="AutoPost 1791"/>
        <s v="AutoPost 1792"/>
        <s v="AutoPost 1793"/>
        <s v="AutoPost 1794"/>
        <s v="AutoPost 1795"/>
        <s v="AutoPost 1796"/>
        <s v="AutoPost 1797"/>
        <s v="AutoPost 1798"/>
        <s v="AutoPost 1799"/>
        <s v="AutoPost 1800"/>
        <s v="AutoPost 1801"/>
        <s v="AutoPost 1802"/>
        <s v="AutoPost 1803"/>
        <s v="AutoPost 1804"/>
        <s v="AutoPost 1805"/>
        <s v="AutoPost 1806"/>
        <s v="AutoPost 1807"/>
        <s v="AutoPost 1808"/>
        <s v="AutoPost 1809"/>
        <s v="AutoPost 1810"/>
        <s v="AutoPost 1811"/>
        <s v="AutoPost 1812"/>
        <s v="AutoPost 1813"/>
        <s v="AutoPost 1814"/>
        <s v="AutoPost 1815"/>
        <s v="AutoPost 1816"/>
        <s v="AutoPost 1817"/>
        <s v="AutoPost 1818"/>
        <s v="AutoPost 1819"/>
        <s v="AutoPost 1820"/>
        <s v="AutoPost 1821"/>
        <s v="AutoPost 1822"/>
        <s v="AutoPost 1823"/>
        <s v="AutoPost 1824"/>
        <s v="AutoPost 1825"/>
        <s v="AutoPost 1826"/>
        <s v="AutoPost 1827"/>
        <s v="AutoPost 1828"/>
        <s v="AutoPost 1829"/>
        <s v="AutoPost 1830"/>
        <s v="AutoPost 1831"/>
        <s v="AutoPost 1832"/>
        <s v="AutoPost 1833"/>
        <s v="AutoPost 1834"/>
        <s v="AutoPost 1835"/>
        <s v="AutoPost 1836"/>
        <s v="AutoPost 1837"/>
        <s v="AutoPost 1838"/>
        <s v="AutoPost 1839"/>
        <s v="AutoPost 1840"/>
        <s v="AutoPost 1841"/>
        <s v="AutoPost 1842"/>
        <s v="AutoPost 1843"/>
        <s v="AutoPost 1844"/>
        <s v="AutoPost 1845"/>
        <s v="AutoPost 1846"/>
        <s v="AutoPost 1847"/>
        <s v="AutoPost 1848"/>
        <s v="AutoPost 1849"/>
        <s v="AutoPost 1850"/>
        <s v="AutoPost 1851"/>
        <s v="AutoPost 1852"/>
        <s v="AutoPost 1853"/>
        <s v="AutoPost 1854"/>
        <s v="AutoPost 1855"/>
        <s v="AutoPost 1856"/>
        <s v="AutoPost 1857"/>
        <s v="AutoPost 1858"/>
        <s v="AutoPost 1859"/>
        <s v="AutoPost 1860"/>
        <s v="AutoPost 1861"/>
        <s v="AutoPost 1862"/>
        <s v="AutoPost 1863"/>
        <s v="AutoPost 1864"/>
        <s v="AutoPost 1865"/>
        <s v="AutoPost 1866"/>
        <s v="AutoPost 1867"/>
        <s v="AutoPost 1868"/>
        <s v="AutoPost 1869"/>
        <s v="AutoPost 1870"/>
        <s v="AutoPost 1871"/>
        <s v="AutoPost 1872"/>
        <s v="AutoPost 1873"/>
        <s v="AutoPost 1874"/>
        <s v="AutoPost 1875"/>
        <s v="AutoPost 1876"/>
        <s v="AutoPost 1877"/>
        <s v="AutoPost 1878"/>
        <s v="AutoPost 1879"/>
        <s v="AutoPost 1880"/>
        <s v="AutoPost 1881"/>
        <s v="AutoPost 1882"/>
        <s v="AutoPost 1883"/>
        <s v="AutoPost 1884"/>
        <s v="AutoPost 1885"/>
        <s v="AutoPost 1886"/>
        <s v="AutoPost 1887"/>
        <s v="AutoPost 1888"/>
        <s v="AutoPost 1889"/>
        <s v="AutoPost 1890"/>
        <s v="AutoPost 1891"/>
        <s v="AutoPost 1892"/>
        <s v="AutoPost 1893"/>
        <s v="AutoPost 1894"/>
        <s v="AutoPost 1895"/>
        <s v="AutoPost 1896"/>
        <s v="AutoPost 1897"/>
        <s v="AutoPost 1898"/>
        <s v="AutoPost 1899"/>
        <s v="AutoPost 1900"/>
        <s v="AutoPost 1901"/>
        <s v="AutoPost 1902"/>
        <s v="AutoPost 1903"/>
        <s v="AutoPost 1904"/>
        <s v="AutoPost 1905"/>
        <s v="AutoPost 1906"/>
        <s v="AutoPost 1907"/>
        <s v="AutoPost 1908"/>
        <s v="AutoPost 1909"/>
        <s v="AutoPost 1910"/>
        <s v="AutoPost 1911"/>
        <s v="AutoPost 1912"/>
        <s v="AutoPost 1913"/>
        <s v="AutoPost 1914"/>
        <s v="AutoPost 1915"/>
        <s v="AutoPost 1916"/>
        <s v="AutoPost 1917"/>
        <s v="AutoPost 1918"/>
        <s v="AutoPost 1919"/>
        <s v="AutoPost 1920"/>
        <s v="AutoPost 1921"/>
        <s v="AutoPost 1922"/>
        <s v="AutoPost 1923"/>
        <s v="AutoPost 1924"/>
        <s v="AutoPost 1925"/>
        <s v="AutoPost 1926"/>
        <s v="AutoPost 1927"/>
        <s v="AutoPost 1928"/>
        <s v="AutoPost 1929"/>
        <s v="AutoPost 1930"/>
        <s v="AutoPost 1931"/>
        <s v="AutoPost 1932"/>
        <s v="AutoPost 1933"/>
        <s v="AutoPost 1934"/>
        <s v="AutoPost 1935"/>
        <s v="AutoPost 1936"/>
        <s v="AutoPost 1937"/>
        <s v="AutoPost 1938"/>
        <s v="AutoPost 1939"/>
        <s v="AutoPost 1940"/>
        <s v="AutoPost 1941"/>
        <s v="AutoPost 1942"/>
        <s v="AutoPost 1943"/>
        <s v="AutoPost 1944"/>
        <s v="AutoPost 1945"/>
        <s v="AutoPost 1946"/>
        <s v="AutoPost 1947"/>
        <s v="AutoPost 1948"/>
        <s v="AutoPost 1949"/>
        <s v="AutoPost 1950"/>
        <s v="AutoPost 1951"/>
        <s v="AutoPost 1952"/>
        <s v="AutoPost 1953"/>
        <s v="AutoPost 1954"/>
        <s v="AutoPost 1955"/>
        <s v="AutoPost 1956"/>
        <s v="AutoPost 1957"/>
        <s v="AutoPost 1958"/>
        <s v="AutoPost 1959"/>
        <s v="AutoPost 1960"/>
        <s v="AutoPost 1961"/>
        <s v="AutoPost 1962"/>
        <s v="AutoPost 1963"/>
        <s v="AutoPost 1964"/>
        <s v="AutoPost 1965"/>
        <s v="AutoPost 1966"/>
        <s v="AutoPost 1967"/>
        <s v="AutoPost 1968"/>
        <s v="AutoPost 1969"/>
        <s v="AutoPost 1970"/>
        <s v="AutoPost 1971"/>
        <s v="AutoPost 1972"/>
        <s v="AutoPost 1973"/>
        <s v="AutoPost 1974"/>
        <s v="AutoPost 1975"/>
        <s v="AutoPost 1976"/>
        <s v="AutoPost 1977"/>
        <s v="AutoPost 1978"/>
        <s v="AutoPost 1979"/>
        <s v="AutoPost 1980"/>
        <s v="AutoPost 1981"/>
        <s v="AutoPost 1982"/>
        <s v="AutoPost 1983"/>
        <s v="AutoPost 1984"/>
        <s v="AutoPost 1985"/>
        <s v="AutoPost 1986"/>
        <s v="AutoPost 1987"/>
        <s v="AutoPost 1988"/>
        <s v="AutoPost 1989"/>
        <s v="AutoPost 1990"/>
        <s v="AutoPost 1991"/>
        <s v="AutoPost 1992"/>
        <s v="AutoPost 1993"/>
        <s v="AutoPost 1994"/>
        <s v="AutoPost 1995"/>
        <s v="AutoPost 1996"/>
        <s v="AutoPost 1997"/>
        <s v="AutoPost 1998"/>
        <s v="AutoPost 1999"/>
      </sharedItems>
    </cacheField>
    <cacheField name="Currency" numFmtId="0">
      <sharedItems/>
    </cacheField>
    <cacheField name="NetAmount" numFmtId="0">
      <sharedItems containsSemiMixedTypes="0" containsString="0" containsNumber="1" minValue="-4999.53" maxValue="1999.52"/>
    </cacheField>
    <cacheField name="RateToUSD" numFmtId="0">
      <sharedItems containsSemiMixedTypes="0" containsString="0" containsNumber="1" minValue="0.78" maxValue="1.51"/>
    </cacheField>
    <cacheField name="Debit_USD" numFmtId="165">
      <sharedItems containsSemiMixedTypes="0" containsString="0" containsNumber="1" minValue="0" maxValue="3011.1061"/>
    </cacheField>
    <cacheField name="Credit_USD" numFmtId="165">
      <sharedItems containsSemiMixedTypes="0" containsString="0" containsNumber="1" minValue="0" maxValue="7468.6110000000008"/>
    </cacheField>
    <cacheField name="NetAmountUSD" numFmtId="165">
      <sharedItems containsSemiMixedTypes="0" containsString="0" containsNumber="1" minValue="-7468.6110000000008" maxValue="3011.1061"/>
    </cacheField>
    <cacheField name="AccountType" numFmtId="165">
      <sharedItems count="3">
        <s v="Revenue"/>
        <s v="COGS"/>
        <s v="Expense"/>
      </sharedItems>
    </cacheField>
    <cacheField name="Months (TxnDate)" numFmtId="0" databaseField="0">
      <fieldGroup base="1">
        <rangePr groupBy="months" startDate="2023-01-01T00:00:00" endDate="2025-07-01T00:00:00"/>
        <groupItems count="14">
          <s v="&lt;1/1/2023"/>
          <s v="Jan"/>
          <s v="Feb"/>
          <s v="Mar"/>
          <s v="Apr"/>
          <s v="May"/>
          <s v="Jun"/>
          <s v="Jul"/>
          <s v="Aug"/>
          <s v="Sep"/>
          <s v="Oct"/>
          <s v="Nov"/>
          <s v="Dec"/>
          <s v="&gt;7/1/2025"/>
        </groupItems>
      </fieldGroup>
    </cacheField>
    <cacheField name="Quarters (TxnDate)" numFmtId="0" databaseField="0">
      <fieldGroup base="1">
        <rangePr groupBy="quarters" startDate="2023-01-01T00:00:00" endDate="2025-07-01T00:00:00"/>
        <groupItems count="6">
          <s v="&lt;1/1/2023"/>
          <s v="Qtr1"/>
          <s v="Qtr2"/>
          <s v="Qtr3"/>
          <s v="Qtr4"/>
          <s v="&gt;7/1/2025"/>
        </groupItems>
      </fieldGroup>
    </cacheField>
    <cacheField name="Years (TxnDate)" numFmtId="0" databaseField="0">
      <fieldGroup base="1">
        <rangePr groupBy="years" startDate="2023-01-01T00:00:00" endDate="2025-07-01T00:00:00"/>
        <groupItems count="5">
          <s v="&lt;1/1/2023"/>
          <s v="2023"/>
          <s v="2024"/>
          <s v="2025"/>
          <s v="&gt;7/1/2025"/>
        </groupItems>
      </fieldGroup>
    </cacheField>
  </cacheFields>
  <extLst>
    <ext xmlns:x14="http://schemas.microsoft.com/office/spreadsheetml/2009/9/main" uri="{725AE2AE-9491-48be-B2B4-4EB974FC3084}">
      <x14:pivotCacheDefinition pivotCacheId="520029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kafor sopuluchukwu" refreshedDate="45904.631420254627" backgroundQuery="1" createdVersion="8" refreshedVersion="8" minRefreshableVersion="3" recordCount="0" supportSubquery="1" supportAdvancedDrill="1" xr:uid="{F35D5BF0-5DA3-4748-B7B8-433B694E4B01}">
  <cacheSource type="external" connectionId="1"/>
  <cacheFields count="3">
    <cacheField name="[Table5].[Income Statement].[Income Statement]" caption="Income Statement" numFmtId="0" hierarchy="18" level="1">
      <sharedItems count="9">
        <s v="COGS"/>
        <s v="Gross Profit"/>
        <s v="Net Income"/>
        <s v="Online Sales"/>
        <s v="Payroll Expense"/>
        <s v="Sales Revenue"/>
        <s v="Total Expenses"/>
        <s v="Total Revenue"/>
        <s v="Travel Expense"/>
      </sharedItems>
    </cacheField>
    <cacheField name="[Measures].[Sum of Result USD]" caption="Sum of Result USD" numFmtId="0" hierarchy="23" level="32767"/>
    <cacheField name="[GL_Table].[Year].[Year]" caption="Year" numFmtId="0" hierarchy="2" level="1">
      <sharedItems containsSemiMixedTypes="0" containsString="0" containsNumber="1" containsInteger="1" minValue="2024" maxValue="2024" count="1">
        <n v="2024"/>
      </sharedItems>
      <extLst>
        <ext xmlns:x15="http://schemas.microsoft.com/office/spreadsheetml/2010/11/main" uri="{4F2E5C28-24EA-4eb8-9CBF-B6C8F9C3D259}">
          <x15:cachedUniqueNames>
            <x15:cachedUniqueName index="0" name="[GL_Table].[Year].&amp;[2024]"/>
          </x15:cachedUniqueNames>
        </ext>
      </extLst>
    </cacheField>
  </cacheFields>
  <cacheHierarchies count="25">
    <cacheHierarchy uniqueName="[GL_Table].[GLID]" caption="GLID" attribute="1" defaultMemberUniqueName="[GL_Table].[GLID].[All]" allUniqueName="[GL_Table].[GLID].[All]" dimensionUniqueName="[GL_Table]" displayFolder="" count="0" memberValueDatatype="130" unbalanced="0"/>
    <cacheHierarchy uniqueName="[GL_Table].[TxnDate]" caption="TxnDate" attribute="1" time="1" defaultMemberUniqueName="[GL_Table].[TxnDate].[All]" allUniqueName="[GL_Table].[TxnDate].[All]" dimensionUniqueName="[GL_Table]" displayFolder="" count="0" memberValueDatatype="7" unbalanced="0"/>
    <cacheHierarchy uniqueName="[GL_Table].[Year]" caption="Year" attribute="1" defaultMemberUniqueName="[GL_Table].[Year].[All]" allUniqueName="[GL_Table].[Year].[All]" dimensionUniqueName="[GL_Table]" displayFolder="" count="2" memberValueDatatype="20" unbalanced="0">
      <fieldsUsage count="2">
        <fieldUsage x="-1"/>
        <fieldUsage x="2"/>
      </fieldsUsage>
    </cacheHierarchy>
    <cacheHierarchy uniqueName="[GL_Table].[Month]" caption="Month" attribute="1" defaultMemberUniqueName="[GL_Table].[Month].[All]" allUniqueName="[GL_Table].[Month].[All]" dimensionUniqueName="[GL_Table]" displayFolder="" count="0" memberValueDatatype="130" unbalanced="0"/>
    <cacheHierarchy uniqueName="[GL_Table].[AccountNumber]" caption="AccountNumber" attribute="1" defaultMemberUniqueName="[GL_Table].[AccountNumber].[All]" allUniqueName="[GL_Table].[AccountNumber].[All]" dimensionUniqueName="[GL_Table]" displayFolder="" count="0" memberValueDatatype="130" unbalanced="0"/>
    <cacheHierarchy uniqueName="[GL_Table].[AccountName]" caption="AccountName" attribute="1" defaultMemberUniqueName="[GL_Table].[AccountName].[All]" allUniqueName="[GL_Table].[AccountName].[All]" dimensionUniqueName="[GL_Table]" displayFolder="" count="0" memberValueDatatype="130" unbalanced="0"/>
    <cacheHierarchy uniqueName="[GL_Table].[Debit]" caption="Debit" attribute="1" defaultMemberUniqueName="[GL_Table].[Debit].[All]" allUniqueName="[GL_Table].[Debit].[All]" dimensionUniqueName="[GL_Table]" displayFolder="" count="0" memberValueDatatype="5" unbalanced="0"/>
    <cacheHierarchy uniqueName="[GL_Table].[Credit]" caption="Credit" attribute="1" defaultMemberUniqueName="[GL_Table].[Credit].[All]" allUniqueName="[GL_Table].[Credit].[All]" dimensionUniqueName="[GL_Table]" displayFolder="" count="0" memberValueDatatype="5" unbalanced="0"/>
    <cacheHierarchy uniqueName="[GL_Table].[Dept]" caption="Dept" attribute="1" defaultMemberUniqueName="[GL_Table].[Dept].[All]" allUniqueName="[GL_Table].[Dept].[All]" dimensionUniqueName="[GL_Table]" displayFolder="" count="0" memberValueDatatype="130" unbalanced="0"/>
    <cacheHierarchy uniqueName="[GL_Table].[CostCenter]" caption="CostCenter" attribute="1" defaultMemberUniqueName="[GL_Table].[CostCenter].[All]" allUniqueName="[GL_Table].[CostCenter].[All]" dimensionUniqueName="[GL_Table]" displayFolder="" count="0" memberValueDatatype="130" unbalanced="0"/>
    <cacheHierarchy uniqueName="[GL_Table].[Description]" caption="Description" attribute="1" defaultMemberUniqueName="[GL_Table].[Description].[All]" allUniqueName="[GL_Table].[Description].[All]" dimensionUniqueName="[GL_Table]" displayFolder="" count="0" memberValueDatatype="130" unbalanced="0"/>
    <cacheHierarchy uniqueName="[GL_Table].[Currency]" caption="Currency" attribute="1" defaultMemberUniqueName="[GL_Table].[Currency].[All]" allUniqueName="[GL_Table].[Currency].[All]" dimensionUniqueName="[GL_Table]" displayFolder="" count="0" memberValueDatatype="130" unbalanced="0"/>
    <cacheHierarchy uniqueName="[GL_Table].[NetAmount]" caption="NetAmount" attribute="1" defaultMemberUniqueName="[GL_Table].[NetAmount].[All]" allUniqueName="[GL_Table].[NetAmount].[All]" dimensionUniqueName="[GL_Table]" displayFolder="" count="0" memberValueDatatype="5" unbalanced="0"/>
    <cacheHierarchy uniqueName="[GL_Table].[RateToUSD]" caption="RateToUSD" attribute="1" defaultMemberUniqueName="[GL_Table].[RateToUSD].[All]" allUniqueName="[GL_Table].[RateToUSD].[All]" dimensionUniqueName="[GL_Table]" displayFolder="" count="0" memberValueDatatype="5" unbalanced="0"/>
    <cacheHierarchy uniqueName="[GL_Table].[Debit_USD]" caption="Debit_USD" attribute="1" defaultMemberUniqueName="[GL_Table].[Debit_USD].[All]" allUniqueName="[GL_Table].[Debit_USD].[All]" dimensionUniqueName="[GL_Table]" displayFolder="" count="0" memberValueDatatype="5" unbalanced="0"/>
    <cacheHierarchy uniqueName="[GL_Table].[Credit_USD]" caption="Credit_USD" attribute="1" defaultMemberUniqueName="[GL_Table].[Credit_USD].[All]" allUniqueName="[GL_Table].[Credit_USD].[All]" dimensionUniqueName="[GL_Table]" displayFolder="" count="0" memberValueDatatype="5" unbalanced="0"/>
    <cacheHierarchy uniqueName="[GL_Table].[NetAmountUSD]" caption="NetAmountUSD" attribute="1" defaultMemberUniqueName="[GL_Table].[NetAmountUSD].[All]" allUniqueName="[GL_Table].[NetAmountUSD].[All]" dimensionUniqueName="[GL_Table]" displayFolder="" count="0" memberValueDatatype="5" unbalanced="0"/>
    <cacheHierarchy uniqueName="[GL_Table].[AccountType]" caption="AccountType" attribute="1" defaultMemberUniqueName="[GL_Table].[AccountType].[All]" allUniqueName="[GL_Table].[AccountType].[All]" dimensionUniqueName="[GL_Table]" displayFolder="" count="0" memberValueDatatype="130" unbalanced="0"/>
    <cacheHierarchy uniqueName="[Table5].[Income Statement]" caption="Income Statement" attribute="1" defaultMemberUniqueName="[Table5].[Income Statement].[All]" allUniqueName="[Table5].[Income Statement].[All]" dimensionUniqueName="[Table5]" displayFolder="" count="2" memberValueDatatype="130" unbalanced="0">
      <fieldsUsage count="2">
        <fieldUsage x="-1"/>
        <fieldUsage x="0"/>
      </fieldsUsage>
    </cacheHierarchy>
    <cacheHierarchy uniqueName="[Table5].[Result USD]" caption="Result USD" attribute="1" defaultMemberUniqueName="[Table5].[Result USD].[All]" allUniqueName="[Table5].[Result USD].[All]" dimensionUniqueName="[Table5]" displayFolder="" count="0" memberValueDatatype="5" unbalanced="0"/>
    <cacheHierarchy uniqueName="[Measures].[__XL_Count Table5]" caption="__XL_Count Table5" measure="1" displayFolder="" measureGroup="Table5" count="0" hidden="1"/>
    <cacheHierarchy uniqueName="[Measures].[__XL_Count GL_Table]" caption="__XL_Count GL_Table" measure="1" displayFolder="" measureGroup="GL_Table" count="0" hidden="1"/>
    <cacheHierarchy uniqueName="[Measures].[__No measures defined]" caption="__No measures defined" measure="1" displayFolder="" count="0" hidden="1"/>
    <cacheHierarchy uniqueName="[Measures].[Sum of Result USD]" caption="Sum of Result USD" measure="1" displayFolder="" measureGroup="Table5"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Year]" caption="Sum of Year" measure="1" displayFolder="" measureGroup="GL_Table" count="0" hidden="1">
      <extLst>
        <ext xmlns:x15="http://schemas.microsoft.com/office/spreadsheetml/2010/11/main" uri="{B97F6D7D-B522-45F9-BDA1-12C45D357490}">
          <x15:cacheHierarchy aggregatedColumn="2"/>
        </ext>
      </extLst>
    </cacheHierarchy>
  </cacheHierarchies>
  <kpis count="0"/>
  <dimensions count="3">
    <dimension name="GL_Table" uniqueName="[GL_Table]" caption="GL_Table"/>
    <dimension measure="1" name="Measures" uniqueName="[Measures]" caption="Measures"/>
    <dimension name="Table5" uniqueName="[Table5]" caption="Table5"/>
  </dimensions>
  <measureGroups count="2">
    <measureGroup name="GL_Table" caption="GL_Table"/>
    <measureGroup name="Table5" caption="Table5"/>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x v="0"/>
    <x v="0"/>
    <x v="0"/>
    <x v="0"/>
    <s v="4000"/>
    <x v="0"/>
    <n v="0"/>
    <n v="2505.15"/>
    <x v="0"/>
    <x v="0"/>
    <x v="0"/>
    <s v="GBP"/>
    <n v="-2505.15"/>
    <n v="0.78"/>
    <n v="0"/>
    <n v="1954.0170000000001"/>
    <n v="-1954.0170000000001"/>
    <x v="0"/>
  </r>
  <r>
    <x v="1"/>
    <x v="1"/>
    <x v="0"/>
    <x v="1"/>
    <s v="5000"/>
    <x v="1"/>
    <n v="1184.73"/>
    <n v="0"/>
    <x v="1"/>
    <x v="0"/>
    <x v="1"/>
    <s v="GBP"/>
    <n v="1184.73"/>
    <n v="0.78"/>
    <n v="924.08940000000007"/>
    <n v="0"/>
    <n v="924.08940000000007"/>
    <x v="1"/>
  </r>
  <r>
    <x v="2"/>
    <x v="2"/>
    <x v="1"/>
    <x v="2"/>
    <s v="5000"/>
    <x v="1"/>
    <n v="748.25"/>
    <n v="0"/>
    <x v="2"/>
    <x v="1"/>
    <x v="2"/>
    <s v="EUR"/>
    <n v="748.25"/>
    <n v="0.92"/>
    <n v="688.39"/>
    <n v="0"/>
    <n v="688.39"/>
    <x v="1"/>
  </r>
  <r>
    <x v="3"/>
    <x v="3"/>
    <x v="2"/>
    <x v="3"/>
    <s v="6000"/>
    <x v="2"/>
    <n v="1610.64"/>
    <n v="0"/>
    <x v="0"/>
    <x v="2"/>
    <x v="3"/>
    <s v="AUD"/>
    <n v="1610.64"/>
    <n v="1.51"/>
    <n v="2432.0664000000002"/>
    <n v="0"/>
    <n v="2432.0664000000002"/>
    <x v="2"/>
  </r>
  <r>
    <x v="4"/>
    <x v="4"/>
    <x v="2"/>
    <x v="4"/>
    <s v="5000"/>
    <x v="1"/>
    <n v="1053.1199999999999"/>
    <n v="0"/>
    <x v="1"/>
    <x v="2"/>
    <x v="4"/>
    <s v="USD"/>
    <n v="1053.1199999999999"/>
    <n v="1"/>
    <n v="1053.1199999999999"/>
    <n v="0"/>
    <n v="1053.1199999999999"/>
    <x v="1"/>
  </r>
  <r>
    <x v="5"/>
    <x v="5"/>
    <x v="1"/>
    <x v="0"/>
    <s v="6000"/>
    <x v="2"/>
    <n v="1653.64"/>
    <n v="0"/>
    <x v="3"/>
    <x v="2"/>
    <x v="5"/>
    <s v="USD"/>
    <n v="1653.64"/>
    <n v="1"/>
    <n v="1653.64"/>
    <n v="0"/>
    <n v="1653.64"/>
    <x v="2"/>
  </r>
  <r>
    <x v="6"/>
    <x v="6"/>
    <x v="2"/>
    <x v="4"/>
    <s v="5010"/>
    <x v="3"/>
    <n v="899.55"/>
    <n v="0"/>
    <x v="1"/>
    <x v="3"/>
    <x v="6"/>
    <s v="USD"/>
    <n v="899.55"/>
    <n v="1"/>
    <n v="899.55"/>
    <n v="0"/>
    <n v="899.55"/>
    <x v="2"/>
  </r>
  <r>
    <x v="7"/>
    <x v="7"/>
    <x v="2"/>
    <x v="5"/>
    <s v="6000"/>
    <x v="2"/>
    <n v="247.27"/>
    <n v="0"/>
    <x v="3"/>
    <x v="0"/>
    <x v="7"/>
    <s v="USD"/>
    <n v="247.27"/>
    <n v="1"/>
    <n v="247.27"/>
    <n v="0"/>
    <n v="247.27"/>
    <x v="2"/>
  </r>
  <r>
    <x v="8"/>
    <x v="8"/>
    <x v="0"/>
    <x v="6"/>
    <s v="5000"/>
    <x v="1"/>
    <n v="202.02"/>
    <n v="0"/>
    <x v="4"/>
    <x v="1"/>
    <x v="8"/>
    <s v="GBP"/>
    <n v="202.02"/>
    <n v="0.78"/>
    <n v="157.57560000000001"/>
    <n v="0"/>
    <n v="157.57560000000001"/>
    <x v="1"/>
  </r>
  <r>
    <x v="9"/>
    <x v="9"/>
    <x v="2"/>
    <x v="6"/>
    <s v="5000"/>
    <x v="1"/>
    <n v="1093.72"/>
    <n v="0"/>
    <x v="1"/>
    <x v="2"/>
    <x v="9"/>
    <s v="USD"/>
    <n v="1093.72"/>
    <n v="1"/>
    <n v="1093.72"/>
    <n v="0"/>
    <n v="1093.72"/>
    <x v="1"/>
  </r>
  <r>
    <x v="10"/>
    <x v="10"/>
    <x v="2"/>
    <x v="7"/>
    <s v="4010"/>
    <x v="4"/>
    <n v="0"/>
    <n v="3282.35"/>
    <x v="3"/>
    <x v="4"/>
    <x v="10"/>
    <s v="CAD"/>
    <n v="-3282.35"/>
    <n v="1.36"/>
    <n v="0"/>
    <n v="4463.9960000000001"/>
    <n v="-4463.9960000000001"/>
    <x v="0"/>
  </r>
  <r>
    <x v="11"/>
    <x v="11"/>
    <x v="0"/>
    <x v="7"/>
    <s v="4000"/>
    <x v="0"/>
    <n v="0"/>
    <n v="2452.1999999999998"/>
    <x v="3"/>
    <x v="3"/>
    <x v="11"/>
    <s v="EUR"/>
    <n v="-2452.1999999999998"/>
    <n v="0.92"/>
    <n v="0"/>
    <n v="2256.0239999999999"/>
    <n v="-2256.0239999999999"/>
    <x v="0"/>
  </r>
  <r>
    <x v="12"/>
    <x v="12"/>
    <x v="0"/>
    <x v="0"/>
    <s v="4000"/>
    <x v="0"/>
    <n v="0"/>
    <n v="3490.39"/>
    <x v="3"/>
    <x v="0"/>
    <x v="12"/>
    <s v="CAD"/>
    <n v="-3490.39"/>
    <n v="1.36"/>
    <n v="0"/>
    <n v="4746.9304000000002"/>
    <n v="-4746.9304000000002"/>
    <x v="0"/>
  </r>
  <r>
    <x v="13"/>
    <x v="13"/>
    <x v="0"/>
    <x v="8"/>
    <s v="4000"/>
    <x v="0"/>
    <n v="0"/>
    <n v="3379.63"/>
    <x v="0"/>
    <x v="4"/>
    <x v="13"/>
    <s v="CAD"/>
    <n v="-3379.63"/>
    <n v="1.36"/>
    <n v="0"/>
    <n v="4596.2968000000001"/>
    <n v="-4596.2968000000001"/>
    <x v="0"/>
  </r>
  <r>
    <x v="14"/>
    <x v="14"/>
    <x v="1"/>
    <x v="6"/>
    <s v="4010"/>
    <x v="4"/>
    <n v="0"/>
    <n v="1490.43"/>
    <x v="0"/>
    <x v="2"/>
    <x v="14"/>
    <s v="GBP"/>
    <n v="-1490.43"/>
    <n v="0.78"/>
    <n v="0"/>
    <n v="1162.5354"/>
    <n v="-1162.5354"/>
    <x v="0"/>
  </r>
  <r>
    <x v="15"/>
    <x v="15"/>
    <x v="2"/>
    <x v="6"/>
    <s v="5000"/>
    <x v="1"/>
    <n v="1119.05"/>
    <n v="0"/>
    <x v="1"/>
    <x v="4"/>
    <x v="15"/>
    <s v="AUD"/>
    <n v="1119.05"/>
    <n v="1.51"/>
    <n v="1689.7655"/>
    <n v="0"/>
    <n v="1689.7655"/>
    <x v="1"/>
  </r>
  <r>
    <x v="16"/>
    <x v="16"/>
    <x v="1"/>
    <x v="9"/>
    <s v="4010"/>
    <x v="4"/>
    <n v="0"/>
    <n v="4006.73"/>
    <x v="0"/>
    <x v="3"/>
    <x v="16"/>
    <s v="EUR"/>
    <n v="-4006.73"/>
    <n v="0.92"/>
    <n v="0"/>
    <n v="3686.1916000000001"/>
    <n v="-3686.1916000000001"/>
    <x v="0"/>
  </r>
  <r>
    <x v="17"/>
    <x v="17"/>
    <x v="0"/>
    <x v="7"/>
    <s v="4000"/>
    <x v="0"/>
    <n v="0"/>
    <n v="259.83999999999997"/>
    <x v="5"/>
    <x v="4"/>
    <x v="17"/>
    <s v="AUD"/>
    <n v="-259.83999999999997"/>
    <n v="1.51"/>
    <n v="0"/>
    <n v="392.35839999999996"/>
    <n v="-392.35839999999996"/>
    <x v="0"/>
  </r>
  <r>
    <x v="18"/>
    <x v="18"/>
    <x v="2"/>
    <x v="2"/>
    <s v="5010"/>
    <x v="3"/>
    <n v="735.45"/>
    <n v="0"/>
    <x v="2"/>
    <x v="4"/>
    <x v="18"/>
    <s v="CAD"/>
    <n v="735.45"/>
    <n v="1.36"/>
    <n v="1000.2120000000001"/>
    <n v="0"/>
    <n v="1000.2120000000001"/>
    <x v="2"/>
  </r>
  <r>
    <x v="19"/>
    <x v="19"/>
    <x v="0"/>
    <x v="3"/>
    <s v="5000"/>
    <x v="1"/>
    <n v="154.43"/>
    <n v="0"/>
    <x v="5"/>
    <x v="1"/>
    <x v="19"/>
    <s v="CAD"/>
    <n v="154.43"/>
    <n v="1.36"/>
    <n v="210.02480000000003"/>
    <n v="0"/>
    <n v="210.02480000000003"/>
    <x v="1"/>
  </r>
  <r>
    <x v="20"/>
    <x v="20"/>
    <x v="0"/>
    <x v="9"/>
    <s v="6000"/>
    <x v="2"/>
    <n v="359.1"/>
    <n v="0"/>
    <x v="2"/>
    <x v="1"/>
    <x v="20"/>
    <s v="CAD"/>
    <n v="359.1"/>
    <n v="1.36"/>
    <n v="488.37600000000009"/>
    <n v="0"/>
    <n v="488.37600000000009"/>
    <x v="2"/>
  </r>
  <r>
    <x v="21"/>
    <x v="21"/>
    <x v="2"/>
    <x v="10"/>
    <s v="4010"/>
    <x v="4"/>
    <n v="0"/>
    <n v="1632.86"/>
    <x v="2"/>
    <x v="0"/>
    <x v="21"/>
    <s v="CAD"/>
    <n v="-1632.86"/>
    <n v="1.36"/>
    <n v="0"/>
    <n v="2220.6896000000002"/>
    <n v="-2220.6896000000002"/>
    <x v="0"/>
  </r>
  <r>
    <x v="22"/>
    <x v="22"/>
    <x v="0"/>
    <x v="0"/>
    <s v="5000"/>
    <x v="1"/>
    <n v="319.7"/>
    <n v="0"/>
    <x v="2"/>
    <x v="0"/>
    <x v="22"/>
    <s v="USD"/>
    <n v="319.7"/>
    <n v="1"/>
    <n v="319.7"/>
    <n v="0"/>
    <n v="319.7"/>
    <x v="1"/>
  </r>
  <r>
    <x v="23"/>
    <x v="23"/>
    <x v="2"/>
    <x v="9"/>
    <s v="5000"/>
    <x v="1"/>
    <n v="546.02"/>
    <n v="0"/>
    <x v="2"/>
    <x v="3"/>
    <x v="23"/>
    <s v="CAD"/>
    <n v="546.02"/>
    <n v="1.36"/>
    <n v="742.58720000000005"/>
    <n v="0"/>
    <n v="742.58720000000005"/>
    <x v="1"/>
  </r>
  <r>
    <x v="24"/>
    <x v="24"/>
    <x v="2"/>
    <x v="6"/>
    <s v="5010"/>
    <x v="3"/>
    <n v="267.04000000000002"/>
    <n v="0"/>
    <x v="1"/>
    <x v="3"/>
    <x v="24"/>
    <s v="AUD"/>
    <n v="267.04000000000002"/>
    <n v="1.51"/>
    <n v="403.23040000000003"/>
    <n v="0"/>
    <n v="403.23040000000003"/>
    <x v="2"/>
  </r>
  <r>
    <x v="25"/>
    <x v="25"/>
    <x v="1"/>
    <x v="0"/>
    <s v="4000"/>
    <x v="0"/>
    <n v="0"/>
    <n v="1650.08"/>
    <x v="2"/>
    <x v="3"/>
    <x v="25"/>
    <s v="USD"/>
    <n v="-1650.08"/>
    <n v="1"/>
    <n v="0"/>
    <n v="1650.08"/>
    <n v="-1650.08"/>
    <x v="0"/>
  </r>
  <r>
    <x v="26"/>
    <x v="26"/>
    <x v="0"/>
    <x v="7"/>
    <s v="5000"/>
    <x v="1"/>
    <n v="115"/>
    <n v="0"/>
    <x v="0"/>
    <x v="4"/>
    <x v="26"/>
    <s v="AUD"/>
    <n v="115"/>
    <n v="1.51"/>
    <n v="173.65"/>
    <n v="0"/>
    <n v="173.65"/>
    <x v="1"/>
  </r>
  <r>
    <x v="27"/>
    <x v="27"/>
    <x v="1"/>
    <x v="1"/>
    <s v="4010"/>
    <x v="4"/>
    <n v="0"/>
    <n v="1073.4100000000001"/>
    <x v="0"/>
    <x v="2"/>
    <x v="27"/>
    <s v="AUD"/>
    <n v="-1073.4100000000001"/>
    <n v="1.51"/>
    <n v="0"/>
    <n v="1620.8491000000001"/>
    <n v="-1620.8491000000001"/>
    <x v="0"/>
  </r>
  <r>
    <x v="28"/>
    <x v="28"/>
    <x v="1"/>
    <x v="9"/>
    <s v="4010"/>
    <x v="4"/>
    <n v="0"/>
    <n v="3466"/>
    <x v="4"/>
    <x v="2"/>
    <x v="28"/>
    <s v="GBP"/>
    <n v="-3466"/>
    <n v="0.78"/>
    <n v="0"/>
    <n v="2703.48"/>
    <n v="-2703.48"/>
    <x v="0"/>
  </r>
  <r>
    <x v="29"/>
    <x v="29"/>
    <x v="0"/>
    <x v="9"/>
    <s v="5010"/>
    <x v="3"/>
    <n v="947.43"/>
    <n v="0"/>
    <x v="0"/>
    <x v="1"/>
    <x v="29"/>
    <s v="CAD"/>
    <n v="947.43"/>
    <n v="1.36"/>
    <n v="1288.5047999999999"/>
    <n v="0"/>
    <n v="1288.5047999999999"/>
    <x v="2"/>
  </r>
  <r>
    <x v="30"/>
    <x v="30"/>
    <x v="0"/>
    <x v="2"/>
    <s v="4010"/>
    <x v="4"/>
    <n v="0"/>
    <n v="4495.8900000000003"/>
    <x v="0"/>
    <x v="2"/>
    <x v="30"/>
    <s v="GBP"/>
    <n v="-4495.8900000000003"/>
    <n v="0.78"/>
    <n v="0"/>
    <n v="3506.7942000000003"/>
    <n v="-3506.7942000000003"/>
    <x v="0"/>
  </r>
  <r>
    <x v="31"/>
    <x v="31"/>
    <x v="0"/>
    <x v="0"/>
    <s v="5000"/>
    <x v="1"/>
    <n v="72.88"/>
    <n v="0"/>
    <x v="0"/>
    <x v="0"/>
    <x v="31"/>
    <s v="CAD"/>
    <n v="72.88"/>
    <n v="1.36"/>
    <n v="99.116799999999998"/>
    <n v="0"/>
    <n v="99.116799999999998"/>
    <x v="1"/>
  </r>
  <r>
    <x v="32"/>
    <x v="32"/>
    <x v="2"/>
    <x v="2"/>
    <s v="4010"/>
    <x v="4"/>
    <n v="0"/>
    <n v="867.61"/>
    <x v="2"/>
    <x v="0"/>
    <x v="32"/>
    <s v="AUD"/>
    <n v="-867.61"/>
    <n v="1.51"/>
    <n v="0"/>
    <n v="1310.0911000000001"/>
    <n v="-1310.0911000000001"/>
    <x v="0"/>
  </r>
  <r>
    <x v="33"/>
    <x v="33"/>
    <x v="2"/>
    <x v="7"/>
    <s v="5010"/>
    <x v="3"/>
    <n v="1416.83"/>
    <n v="0"/>
    <x v="5"/>
    <x v="0"/>
    <x v="33"/>
    <s v="USD"/>
    <n v="1416.83"/>
    <n v="1"/>
    <n v="1416.83"/>
    <n v="0"/>
    <n v="1416.83"/>
    <x v="2"/>
  </r>
  <r>
    <x v="34"/>
    <x v="34"/>
    <x v="0"/>
    <x v="10"/>
    <s v="5010"/>
    <x v="3"/>
    <n v="806.72"/>
    <n v="0"/>
    <x v="0"/>
    <x v="4"/>
    <x v="34"/>
    <s v="AUD"/>
    <n v="806.72"/>
    <n v="1.51"/>
    <n v="1218.1472000000001"/>
    <n v="0"/>
    <n v="1218.1472000000001"/>
    <x v="2"/>
  </r>
  <r>
    <x v="35"/>
    <x v="35"/>
    <x v="0"/>
    <x v="0"/>
    <s v="4000"/>
    <x v="0"/>
    <n v="0"/>
    <n v="391.57"/>
    <x v="4"/>
    <x v="3"/>
    <x v="35"/>
    <s v="EUR"/>
    <n v="-391.57"/>
    <n v="0.92"/>
    <n v="0"/>
    <n v="360.24439999999998"/>
    <n v="-360.24439999999998"/>
    <x v="0"/>
  </r>
  <r>
    <x v="36"/>
    <x v="36"/>
    <x v="1"/>
    <x v="6"/>
    <s v="5000"/>
    <x v="1"/>
    <n v="248.09"/>
    <n v="0"/>
    <x v="4"/>
    <x v="0"/>
    <x v="36"/>
    <s v="EUR"/>
    <n v="248.09"/>
    <n v="0.92"/>
    <n v="228.24280000000002"/>
    <n v="0"/>
    <n v="228.24280000000002"/>
    <x v="1"/>
  </r>
  <r>
    <x v="37"/>
    <x v="37"/>
    <x v="2"/>
    <x v="1"/>
    <s v="5010"/>
    <x v="3"/>
    <n v="1469.2"/>
    <n v="0"/>
    <x v="2"/>
    <x v="0"/>
    <x v="37"/>
    <s v="USD"/>
    <n v="1469.2"/>
    <n v="1"/>
    <n v="1469.2"/>
    <n v="0"/>
    <n v="1469.2"/>
    <x v="2"/>
  </r>
  <r>
    <x v="38"/>
    <x v="38"/>
    <x v="1"/>
    <x v="2"/>
    <s v="6000"/>
    <x v="2"/>
    <n v="1924.85"/>
    <n v="0"/>
    <x v="4"/>
    <x v="4"/>
    <x v="38"/>
    <s v="EUR"/>
    <n v="1924.85"/>
    <n v="0.92"/>
    <n v="1770.8620000000001"/>
    <n v="0"/>
    <n v="1770.8620000000001"/>
    <x v="2"/>
  </r>
  <r>
    <x v="39"/>
    <x v="39"/>
    <x v="0"/>
    <x v="8"/>
    <s v="5010"/>
    <x v="3"/>
    <n v="1416.63"/>
    <n v="0"/>
    <x v="2"/>
    <x v="2"/>
    <x v="39"/>
    <s v="CAD"/>
    <n v="1416.63"/>
    <n v="1.36"/>
    <n v="1926.6168000000002"/>
    <n v="0"/>
    <n v="1926.6168000000002"/>
    <x v="2"/>
  </r>
  <r>
    <x v="40"/>
    <x v="40"/>
    <x v="0"/>
    <x v="5"/>
    <s v="6000"/>
    <x v="2"/>
    <n v="358.23"/>
    <n v="0"/>
    <x v="0"/>
    <x v="2"/>
    <x v="40"/>
    <s v="AUD"/>
    <n v="358.23"/>
    <n v="1.51"/>
    <n v="540.92730000000006"/>
    <n v="0"/>
    <n v="540.92730000000006"/>
    <x v="2"/>
  </r>
  <r>
    <x v="41"/>
    <x v="41"/>
    <x v="2"/>
    <x v="3"/>
    <s v="5010"/>
    <x v="3"/>
    <n v="1647.4"/>
    <n v="0"/>
    <x v="1"/>
    <x v="4"/>
    <x v="41"/>
    <s v="EUR"/>
    <n v="1647.4"/>
    <n v="0.92"/>
    <n v="1515.6080000000002"/>
    <n v="0"/>
    <n v="1515.6080000000002"/>
    <x v="2"/>
  </r>
  <r>
    <x v="42"/>
    <x v="42"/>
    <x v="2"/>
    <x v="8"/>
    <s v="5000"/>
    <x v="1"/>
    <n v="945.76"/>
    <n v="0"/>
    <x v="3"/>
    <x v="1"/>
    <x v="42"/>
    <s v="AUD"/>
    <n v="945.76"/>
    <n v="1.51"/>
    <n v="1428.0976000000001"/>
    <n v="0"/>
    <n v="1428.0976000000001"/>
    <x v="1"/>
  </r>
  <r>
    <x v="43"/>
    <x v="43"/>
    <x v="2"/>
    <x v="9"/>
    <s v="6000"/>
    <x v="2"/>
    <n v="941.14"/>
    <n v="0"/>
    <x v="4"/>
    <x v="2"/>
    <x v="43"/>
    <s v="EUR"/>
    <n v="941.14"/>
    <n v="0.92"/>
    <n v="865.84879999999998"/>
    <n v="0"/>
    <n v="865.84879999999998"/>
    <x v="2"/>
  </r>
  <r>
    <x v="44"/>
    <x v="44"/>
    <x v="0"/>
    <x v="4"/>
    <s v="6000"/>
    <x v="2"/>
    <n v="142.16"/>
    <n v="0"/>
    <x v="5"/>
    <x v="3"/>
    <x v="44"/>
    <s v="EUR"/>
    <n v="142.16"/>
    <n v="0.92"/>
    <n v="130.78720000000001"/>
    <n v="0"/>
    <n v="130.78720000000001"/>
    <x v="2"/>
  </r>
  <r>
    <x v="45"/>
    <x v="45"/>
    <x v="0"/>
    <x v="9"/>
    <s v="4010"/>
    <x v="4"/>
    <n v="0"/>
    <n v="1368.77"/>
    <x v="3"/>
    <x v="0"/>
    <x v="45"/>
    <s v="EUR"/>
    <n v="-1368.77"/>
    <n v="0.92"/>
    <n v="0"/>
    <n v="1259.2683999999999"/>
    <n v="-1259.2683999999999"/>
    <x v="0"/>
  </r>
  <r>
    <x v="46"/>
    <x v="46"/>
    <x v="2"/>
    <x v="2"/>
    <s v="4000"/>
    <x v="0"/>
    <n v="0"/>
    <n v="2507.52"/>
    <x v="3"/>
    <x v="2"/>
    <x v="46"/>
    <s v="EUR"/>
    <n v="-2507.52"/>
    <n v="0.92"/>
    <n v="0"/>
    <n v="2306.9184"/>
    <n v="-2306.9184"/>
    <x v="0"/>
  </r>
  <r>
    <x v="47"/>
    <x v="47"/>
    <x v="0"/>
    <x v="9"/>
    <s v="4000"/>
    <x v="0"/>
    <n v="0"/>
    <n v="1744.89"/>
    <x v="4"/>
    <x v="2"/>
    <x v="47"/>
    <s v="USD"/>
    <n v="-1744.89"/>
    <n v="1"/>
    <n v="0"/>
    <n v="1744.89"/>
    <n v="-1744.89"/>
    <x v="0"/>
  </r>
  <r>
    <x v="48"/>
    <x v="5"/>
    <x v="1"/>
    <x v="0"/>
    <s v="6000"/>
    <x v="2"/>
    <n v="1408.09"/>
    <n v="0"/>
    <x v="2"/>
    <x v="2"/>
    <x v="48"/>
    <s v="CAD"/>
    <n v="1408.09"/>
    <n v="1.36"/>
    <n v="1915.0024000000001"/>
    <n v="0"/>
    <n v="1915.0024000000001"/>
    <x v="2"/>
  </r>
  <r>
    <x v="49"/>
    <x v="48"/>
    <x v="2"/>
    <x v="9"/>
    <s v="6000"/>
    <x v="2"/>
    <n v="480.19"/>
    <n v="0"/>
    <x v="3"/>
    <x v="4"/>
    <x v="49"/>
    <s v="EUR"/>
    <n v="480.19"/>
    <n v="0.92"/>
    <n v="441.77480000000003"/>
    <n v="0"/>
    <n v="441.77480000000003"/>
    <x v="2"/>
  </r>
  <r>
    <x v="50"/>
    <x v="49"/>
    <x v="0"/>
    <x v="3"/>
    <s v="5000"/>
    <x v="1"/>
    <n v="1444.62"/>
    <n v="0"/>
    <x v="3"/>
    <x v="4"/>
    <x v="50"/>
    <s v="CAD"/>
    <n v="1444.62"/>
    <n v="1.36"/>
    <n v="1964.6831999999999"/>
    <n v="0"/>
    <n v="1964.6831999999999"/>
    <x v="1"/>
  </r>
  <r>
    <x v="51"/>
    <x v="50"/>
    <x v="0"/>
    <x v="11"/>
    <s v="4000"/>
    <x v="0"/>
    <n v="0"/>
    <n v="4456.24"/>
    <x v="1"/>
    <x v="2"/>
    <x v="51"/>
    <s v="CAD"/>
    <n v="-4456.24"/>
    <n v="1.36"/>
    <n v="0"/>
    <n v="6060.4863999999998"/>
    <n v="-6060.4863999999998"/>
    <x v="0"/>
  </r>
  <r>
    <x v="52"/>
    <x v="51"/>
    <x v="1"/>
    <x v="1"/>
    <s v="4000"/>
    <x v="0"/>
    <n v="0"/>
    <n v="4800.28"/>
    <x v="5"/>
    <x v="2"/>
    <x v="52"/>
    <s v="CAD"/>
    <n v="-4800.28"/>
    <n v="1.36"/>
    <n v="0"/>
    <n v="6528.3807999999999"/>
    <n v="-6528.3807999999999"/>
    <x v="0"/>
  </r>
  <r>
    <x v="53"/>
    <x v="52"/>
    <x v="2"/>
    <x v="7"/>
    <s v="5000"/>
    <x v="1"/>
    <n v="425.12"/>
    <n v="0"/>
    <x v="3"/>
    <x v="0"/>
    <x v="53"/>
    <s v="AUD"/>
    <n v="425.12"/>
    <n v="1.51"/>
    <n v="641.93119999999999"/>
    <n v="0"/>
    <n v="641.93119999999999"/>
    <x v="1"/>
  </r>
  <r>
    <x v="54"/>
    <x v="53"/>
    <x v="0"/>
    <x v="6"/>
    <s v="6000"/>
    <x v="2"/>
    <n v="1830.18"/>
    <n v="0"/>
    <x v="4"/>
    <x v="0"/>
    <x v="54"/>
    <s v="EUR"/>
    <n v="1830.18"/>
    <n v="0.92"/>
    <n v="1683.7656000000002"/>
    <n v="0"/>
    <n v="1683.7656000000002"/>
    <x v="2"/>
  </r>
  <r>
    <x v="55"/>
    <x v="54"/>
    <x v="0"/>
    <x v="7"/>
    <s v="4000"/>
    <x v="0"/>
    <n v="0"/>
    <n v="4128.6400000000003"/>
    <x v="0"/>
    <x v="4"/>
    <x v="55"/>
    <s v="AUD"/>
    <n v="-4128.6400000000003"/>
    <n v="1.51"/>
    <n v="0"/>
    <n v="6234.2464000000009"/>
    <n v="-6234.2464000000009"/>
    <x v="0"/>
  </r>
  <r>
    <x v="56"/>
    <x v="55"/>
    <x v="2"/>
    <x v="6"/>
    <s v="5000"/>
    <x v="1"/>
    <n v="609.79999999999995"/>
    <n v="0"/>
    <x v="1"/>
    <x v="1"/>
    <x v="56"/>
    <s v="CAD"/>
    <n v="609.79999999999995"/>
    <n v="1.36"/>
    <n v="829.32799999999997"/>
    <n v="0"/>
    <n v="829.32799999999997"/>
    <x v="1"/>
  </r>
  <r>
    <x v="57"/>
    <x v="56"/>
    <x v="2"/>
    <x v="5"/>
    <s v="5010"/>
    <x v="3"/>
    <n v="279.32"/>
    <n v="0"/>
    <x v="3"/>
    <x v="2"/>
    <x v="57"/>
    <s v="USD"/>
    <n v="279.32"/>
    <n v="1"/>
    <n v="279.32"/>
    <n v="0"/>
    <n v="279.32"/>
    <x v="2"/>
  </r>
  <r>
    <x v="58"/>
    <x v="57"/>
    <x v="0"/>
    <x v="3"/>
    <s v="4010"/>
    <x v="4"/>
    <n v="0"/>
    <n v="1790.31"/>
    <x v="4"/>
    <x v="0"/>
    <x v="58"/>
    <s v="CAD"/>
    <n v="-1790.31"/>
    <n v="1.36"/>
    <n v="0"/>
    <n v="2434.8216000000002"/>
    <n v="-2434.8216000000002"/>
    <x v="0"/>
  </r>
  <r>
    <x v="59"/>
    <x v="58"/>
    <x v="0"/>
    <x v="8"/>
    <s v="5010"/>
    <x v="3"/>
    <n v="1635.65"/>
    <n v="0"/>
    <x v="1"/>
    <x v="2"/>
    <x v="59"/>
    <s v="CAD"/>
    <n v="1635.65"/>
    <n v="1.36"/>
    <n v="2224.4840000000004"/>
    <n v="0"/>
    <n v="2224.4840000000004"/>
    <x v="2"/>
  </r>
  <r>
    <x v="60"/>
    <x v="8"/>
    <x v="0"/>
    <x v="6"/>
    <s v="4000"/>
    <x v="0"/>
    <n v="0"/>
    <n v="3300.5"/>
    <x v="4"/>
    <x v="2"/>
    <x v="60"/>
    <s v="USD"/>
    <n v="-3300.5"/>
    <n v="1"/>
    <n v="0"/>
    <n v="3300.5"/>
    <n v="-3300.5"/>
    <x v="0"/>
  </r>
  <r>
    <x v="61"/>
    <x v="59"/>
    <x v="0"/>
    <x v="1"/>
    <s v="6000"/>
    <x v="2"/>
    <n v="1704.76"/>
    <n v="0"/>
    <x v="3"/>
    <x v="1"/>
    <x v="61"/>
    <s v="AUD"/>
    <n v="1704.76"/>
    <n v="1.51"/>
    <n v="2574.1876000000002"/>
    <n v="0"/>
    <n v="2574.1876000000002"/>
    <x v="2"/>
  </r>
  <r>
    <x v="62"/>
    <x v="60"/>
    <x v="2"/>
    <x v="3"/>
    <s v="5010"/>
    <x v="3"/>
    <n v="145.25"/>
    <n v="0"/>
    <x v="2"/>
    <x v="1"/>
    <x v="62"/>
    <s v="EUR"/>
    <n v="145.25"/>
    <n v="0.92"/>
    <n v="133.63"/>
    <n v="0"/>
    <n v="133.63"/>
    <x v="2"/>
  </r>
  <r>
    <x v="63"/>
    <x v="61"/>
    <x v="0"/>
    <x v="4"/>
    <s v="6000"/>
    <x v="2"/>
    <n v="1423.44"/>
    <n v="0"/>
    <x v="3"/>
    <x v="1"/>
    <x v="63"/>
    <s v="EUR"/>
    <n v="1423.44"/>
    <n v="0.92"/>
    <n v="1309.5648000000001"/>
    <n v="0"/>
    <n v="1309.5648000000001"/>
    <x v="2"/>
  </r>
  <r>
    <x v="64"/>
    <x v="62"/>
    <x v="2"/>
    <x v="3"/>
    <s v="5010"/>
    <x v="3"/>
    <n v="793.01"/>
    <n v="0"/>
    <x v="2"/>
    <x v="4"/>
    <x v="64"/>
    <s v="CAD"/>
    <n v="793.01"/>
    <n v="1.36"/>
    <n v="1078.4936"/>
    <n v="0"/>
    <n v="1078.4936"/>
    <x v="2"/>
  </r>
  <r>
    <x v="65"/>
    <x v="63"/>
    <x v="2"/>
    <x v="8"/>
    <s v="4010"/>
    <x v="4"/>
    <n v="0"/>
    <n v="2977.78"/>
    <x v="3"/>
    <x v="1"/>
    <x v="65"/>
    <s v="USD"/>
    <n v="-2977.78"/>
    <n v="1"/>
    <n v="0"/>
    <n v="2977.78"/>
    <n v="-2977.78"/>
    <x v="0"/>
  </r>
  <r>
    <x v="66"/>
    <x v="64"/>
    <x v="2"/>
    <x v="11"/>
    <s v="5010"/>
    <x v="3"/>
    <n v="1212.6500000000001"/>
    <n v="0"/>
    <x v="5"/>
    <x v="0"/>
    <x v="66"/>
    <s v="EUR"/>
    <n v="1212.6500000000001"/>
    <n v="0.92"/>
    <n v="1115.6380000000001"/>
    <n v="0"/>
    <n v="1115.6380000000001"/>
    <x v="2"/>
  </r>
  <r>
    <x v="67"/>
    <x v="65"/>
    <x v="1"/>
    <x v="0"/>
    <s v="4000"/>
    <x v="0"/>
    <n v="0"/>
    <n v="1204.96"/>
    <x v="5"/>
    <x v="1"/>
    <x v="67"/>
    <s v="GBP"/>
    <n v="-1204.96"/>
    <n v="0.78"/>
    <n v="0"/>
    <n v="939.86880000000008"/>
    <n v="-939.86880000000008"/>
    <x v="0"/>
  </r>
  <r>
    <x v="68"/>
    <x v="66"/>
    <x v="1"/>
    <x v="1"/>
    <s v="5010"/>
    <x v="3"/>
    <n v="1735.7"/>
    <n v="0"/>
    <x v="3"/>
    <x v="4"/>
    <x v="68"/>
    <s v="USD"/>
    <n v="1735.7"/>
    <n v="1"/>
    <n v="1735.7"/>
    <n v="0"/>
    <n v="1735.7"/>
    <x v="2"/>
  </r>
  <r>
    <x v="69"/>
    <x v="67"/>
    <x v="1"/>
    <x v="1"/>
    <s v="6000"/>
    <x v="2"/>
    <n v="1095.32"/>
    <n v="0"/>
    <x v="4"/>
    <x v="0"/>
    <x v="69"/>
    <s v="AUD"/>
    <n v="1095.32"/>
    <n v="1.51"/>
    <n v="1653.9331999999999"/>
    <n v="0"/>
    <n v="1653.9331999999999"/>
    <x v="2"/>
  </r>
  <r>
    <x v="70"/>
    <x v="68"/>
    <x v="0"/>
    <x v="0"/>
    <s v="6000"/>
    <x v="2"/>
    <n v="553.17999999999995"/>
    <n v="0"/>
    <x v="2"/>
    <x v="1"/>
    <x v="70"/>
    <s v="USD"/>
    <n v="553.17999999999995"/>
    <n v="1"/>
    <n v="553.17999999999995"/>
    <n v="0"/>
    <n v="553.17999999999995"/>
    <x v="2"/>
  </r>
  <r>
    <x v="71"/>
    <x v="69"/>
    <x v="1"/>
    <x v="0"/>
    <s v="4000"/>
    <x v="0"/>
    <n v="0"/>
    <n v="2434.5500000000002"/>
    <x v="4"/>
    <x v="1"/>
    <x v="71"/>
    <s v="CAD"/>
    <n v="-2434.5500000000002"/>
    <n v="1.36"/>
    <n v="0"/>
    <n v="3310.9880000000003"/>
    <n v="-3310.9880000000003"/>
    <x v="0"/>
  </r>
  <r>
    <x v="72"/>
    <x v="70"/>
    <x v="0"/>
    <x v="8"/>
    <s v="5000"/>
    <x v="1"/>
    <n v="156.53"/>
    <n v="0"/>
    <x v="4"/>
    <x v="0"/>
    <x v="72"/>
    <s v="USD"/>
    <n v="156.53"/>
    <n v="1"/>
    <n v="156.53"/>
    <n v="0"/>
    <n v="156.53"/>
    <x v="1"/>
  </r>
  <r>
    <x v="73"/>
    <x v="71"/>
    <x v="1"/>
    <x v="8"/>
    <s v="6000"/>
    <x v="2"/>
    <n v="1231.32"/>
    <n v="0"/>
    <x v="1"/>
    <x v="3"/>
    <x v="73"/>
    <s v="GBP"/>
    <n v="1231.32"/>
    <n v="0.78"/>
    <n v="960.42959999999994"/>
    <n v="0"/>
    <n v="960.42959999999994"/>
    <x v="2"/>
  </r>
  <r>
    <x v="74"/>
    <x v="72"/>
    <x v="0"/>
    <x v="3"/>
    <s v="5010"/>
    <x v="3"/>
    <n v="1844.88"/>
    <n v="0"/>
    <x v="0"/>
    <x v="4"/>
    <x v="74"/>
    <s v="AUD"/>
    <n v="1844.88"/>
    <n v="1.51"/>
    <n v="2785.7688000000003"/>
    <n v="0"/>
    <n v="2785.7688000000003"/>
    <x v="2"/>
  </r>
  <r>
    <x v="75"/>
    <x v="73"/>
    <x v="1"/>
    <x v="6"/>
    <s v="5010"/>
    <x v="3"/>
    <n v="1368.26"/>
    <n v="0"/>
    <x v="4"/>
    <x v="0"/>
    <x v="75"/>
    <s v="GBP"/>
    <n v="1368.26"/>
    <n v="0.78"/>
    <n v="1067.2428"/>
    <n v="0"/>
    <n v="1067.2428"/>
    <x v="2"/>
  </r>
  <r>
    <x v="76"/>
    <x v="12"/>
    <x v="0"/>
    <x v="0"/>
    <s v="4000"/>
    <x v="0"/>
    <n v="0"/>
    <n v="2609.56"/>
    <x v="0"/>
    <x v="2"/>
    <x v="76"/>
    <s v="GBP"/>
    <n v="-2609.56"/>
    <n v="0.78"/>
    <n v="0"/>
    <n v="2035.4567999999999"/>
    <n v="-2035.4567999999999"/>
    <x v="0"/>
  </r>
  <r>
    <x v="77"/>
    <x v="74"/>
    <x v="2"/>
    <x v="9"/>
    <s v="6000"/>
    <x v="2"/>
    <n v="1420.84"/>
    <n v="0"/>
    <x v="2"/>
    <x v="2"/>
    <x v="77"/>
    <s v="AUD"/>
    <n v="1420.84"/>
    <n v="1.51"/>
    <n v="2145.4683999999997"/>
    <n v="0"/>
    <n v="2145.4683999999997"/>
    <x v="2"/>
  </r>
  <r>
    <x v="78"/>
    <x v="75"/>
    <x v="1"/>
    <x v="9"/>
    <s v="5000"/>
    <x v="1"/>
    <n v="1671.57"/>
    <n v="0"/>
    <x v="4"/>
    <x v="1"/>
    <x v="78"/>
    <s v="GBP"/>
    <n v="1671.57"/>
    <n v="0.78"/>
    <n v="1303.8245999999999"/>
    <n v="0"/>
    <n v="1303.8245999999999"/>
    <x v="1"/>
  </r>
  <r>
    <x v="79"/>
    <x v="76"/>
    <x v="2"/>
    <x v="9"/>
    <s v="6000"/>
    <x v="2"/>
    <n v="498.83"/>
    <n v="0"/>
    <x v="5"/>
    <x v="1"/>
    <x v="79"/>
    <s v="AUD"/>
    <n v="498.83"/>
    <n v="1.51"/>
    <n v="753.23329999999999"/>
    <n v="0"/>
    <n v="753.23329999999999"/>
    <x v="2"/>
  </r>
  <r>
    <x v="80"/>
    <x v="77"/>
    <x v="1"/>
    <x v="0"/>
    <s v="5010"/>
    <x v="3"/>
    <n v="1528.9"/>
    <n v="0"/>
    <x v="0"/>
    <x v="3"/>
    <x v="80"/>
    <s v="USD"/>
    <n v="1528.9"/>
    <n v="1"/>
    <n v="1528.9"/>
    <n v="0"/>
    <n v="1528.9"/>
    <x v="2"/>
  </r>
  <r>
    <x v="81"/>
    <x v="62"/>
    <x v="2"/>
    <x v="3"/>
    <s v="4000"/>
    <x v="0"/>
    <n v="0"/>
    <n v="4706.6099999999997"/>
    <x v="2"/>
    <x v="1"/>
    <x v="81"/>
    <s v="EUR"/>
    <n v="-4706.6099999999997"/>
    <n v="0.92"/>
    <n v="0"/>
    <n v="4330.0811999999996"/>
    <n v="-4330.0811999999996"/>
    <x v="0"/>
  </r>
  <r>
    <x v="82"/>
    <x v="78"/>
    <x v="2"/>
    <x v="5"/>
    <s v="5010"/>
    <x v="3"/>
    <n v="1105.6300000000001"/>
    <n v="0"/>
    <x v="0"/>
    <x v="1"/>
    <x v="82"/>
    <s v="AUD"/>
    <n v="1105.6300000000001"/>
    <n v="1.51"/>
    <n v="1669.5013000000001"/>
    <n v="0"/>
    <n v="1669.5013000000001"/>
    <x v="2"/>
  </r>
  <r>
    <x v="83"/>
    <x v="79"/>
    <x v="2"/>
    <x v="11"/>
    <s v="4010"/>
    <x v="4"/>
    <n v="0"/>
    <n v="3399.04"/>
    <x v="2"/>
    <x v="3"/>
    <x v="83"/>
    <s v="AUD"/>
    <n v="-3399.04"/>
    <n v="1.51"/>
    <n v="0"/>
    <n v="5132.5504000000001"/>
    <n v="-5132.5504000000001"/>
    <x v="0"/>
  </r>
  <r>
    <x v="84"/>
    <x v="80"/>
    <x v="2"/>
    <x v="5"/>
    <s v="5010"/>
    <x v="3"/>
    <n v="1163.98"/>
    <n v="0"/>
    <x v="0"/>
    <x v="4"/>
    <x v="84"/>
    <s v="GBP"/>
    <n v="1163.98"/>
    <n v="0.78"/>
    <n v="907.90440000000001"/>
    <n v="0"/>
    <n v="907.90440000000001"/>
    <x v="2"/>
  </r>
  <r>
    <x v="85"/>
    <x v="81"/>
    <x v="2"/>
    <x v="11"/>
    <s v="4000"/>
    <x v="0"/>
    <n v="0"/>
    <n v="3532.66"/>
    <x v="2"/>
    <x v="1"/>
    <x v="85"/>
    <s v="USD"/>
    <n v="-3532.66"/>
    <n v="1"/>
    <n v="0"/>
    <n v="3532.66"/>
    <n v="-3532.66"/>
    <x v="0"/>
  </r>
  <r>
    <x v="86"/>
    <x v="82"/>
    <x v="1"/>
    <x v="8"/>
    <s v="5010"/>
    <x v="3"/>
    <n v="1395.59"/>
    <n v="0"/>
    <x v="1"/>
    <x v="4"/>
    <x v="86"/>
    <s v="USD"/>
    <n v="1395.59"/>
    <n v="1"/>
    <n v="1395.59"/>
    <n v="0"/>
    <n v="1395.59"/>
    <x v="2"/>
  </r>
  <r>
    <x v="87"/>
    <x v="83"/>
    <x v="0"/>
    <x v="7"/>
    <s v="5000"/>
    <x v="1"/>
    <n v="1441.07"/>
    <n v="0"/>
    <x v="4"/>
    <x v="4"/>
    <x v="87"/>
    <s v="CAD"/>
    <n v="1441.07"/>
    <n v="1.36"/>
    <n v="1959.8552"/>
    <n v="0"/>
    <n v="1959.8552"/>
    <x v="1"/>
  </r>
  <r>
    <x v="88"/>
    <x v="84"/>
    <x v="2"/>
    <x v="5"/>
    <s v="4010"/>
    <x v="4"/>
    <n v="0"/>
    <n v="3845.76"/>
    <x v="0"/>
    <x v="0"/>
    <x v="88"/>
    <s v="USD"/>
    <n v="-3845.76"/>
    <n v="1"/>
    <n v="0"/>
    <n v="3845.76"/>
    <n v="-3845.76"/>
    <x v="0"/>
  </r>
  <r>
    <x v="89"/>
    <x v="85"/>
    <x v="2"/>
    <x v="10"/>
    <s v="6000"/>
    <x v="2"/>
    <n v="1448.69"/>
    <n v="0"/>
    <x v="3"/>
    <x v="1"/>
    <x v="89"/>
    <s v="CAD"/>
    <n v="1448.69"/>
    <n v="1.36"/>
    <n v="1970.2184000000002"/>
    <n v="0"/>
    <n v="1970.2184000000002"/>
    <x v="2"/>
  </r>
  <r>
    <x v="90"/>
    <x v="86"/>
    <x v="0"/>
    <x v="6"/>
    <s v="5000"/>
    <x v="1"/>
    <n v="74.5"/>
    <n v="0"/>
    <x v="2"/>
    <x v="0"/>
    <x v="90"/>
    <s v="GBP"/>
    <n v="74.5"/>
    <n v="0.78"/>
    <n v="58.11"/>
    <n v="0"/>
    <n v="58.11"/>
    <x v="1"/>
  </r>
  <r>
    <x v="91"/>
    <x v="87"/>
    <x v="0"/>
    <x v="7"/>
    <s v="4000"/>
    <x v="0"/>
    <n v="0"/>
    <n v="1071.73"/>
    <x v="5"/>
    <x v="2"/>
    <x v="91"/>
    <s v="USD"/>
    <n v="-1071.73"/>
    <n v="1"/>
    <n v="0"/>
    <n v="1071.73"/>
    <n v="-1071.73"/>
    <x v="0"/>
  </r>
  <r>
    <x v="92"/>
    <x v="82"/>
    <x v="1"/>
    <x v="8"/>
    <s v="5000"/>
    <x v="1"/>
    <n v="1875.56"/>
    <n v="0"/>
    <x v="4"/>
    <x v="1"/>
    <x v="92"/>
    <s v="GBP"/>
    <n v="1875.56"/>
    <n v="0.78"/>
    <n v="1462.9367999999999"/>
    <n v="0"/>
    <n v="1462.9367999999999"/>
    <x v="1"/>
  </r>
  <r>
    <x v="93"/>
    <x v="88"/>
    <x v="0"/>
    <x v="0"/>
    <s v="6000"/>
    <x v="2"/>
    <n v="1449.67"/>
    <n v="0"/>
    <x v="0"/>
    <x v="3"/>
    <x v="93"/>
    <s v="USD"/>
    <n v="1449.67"/>
    <n v="1"/>
    <n v="1449.67"/>
    <n v="0"/>
    <n v="1449.67"/>
    <x v="2"/>
  </r>
  <r>
    <x v="94"/>
    <x v="89"/>
    <x v="2"/>
    <x v="11"/>
    <s v="5000"/>
    <x v="1"/>
    <n v="1782.21"/>
    <n v="0"/>
    <x v="5"/>
    <x v="0"/>
    <x v="94"/>
    <s v="AUD"/>
    <n v="1782.21"/>
    <n v="1.51"/>
    <n v="2691.1370999999999"/>
    <n v="0"/>
    <n v="2691.1370999999999"/>
    <x v="1"/>
  </r>
  <r>
    <x v="95"/>
    <x v="55"/>
    <x v="2"/>
    <x v="6"/>
    <s v="4010"/>
    <x v="4"/>
    <n v="0"/>
    <n v="4889.25"/>
    <x v="5"/>
    <x v="1"/>
    <x v="95"/>
    <s v="AUD"/>
    <n v="-4889.25"/>
    <n v="1.51"/>
    <n v="0"/>
    <n v="7382.7674999999999"/>
    <n v="-7382.7674999999999"/>
    <x v="0"/>
  </r>
  <r>
    <x v="96"/>
    <x v="90"/>
    <x v="2"/>
    <x v="11"/>
    <s v="6000"/>
    <x v="2"/>
    <n v="1101.33"/>
    <n v="0"/>
    <x v="0"/>
    <x v="0"/>
    <x v="96"/>
    <s v="GBP"/>
    <n v="1101.33"/>
    <n v="0.78"/>
    <n v="859.03739999999993"/>
    <n v="0"/>
    <n v="859.03739999999993"/>
    <x v="2"/>
  </r>
  <r>
    <x v="97"/>
    <x v="91"/>
    <x v="1"/>
    <x v="0"/>
    <s v="5010"/>
    <x v="3"/>
    <n v="121.65"/>
    <n v="0"/>
    <x v="1"/>
    <x v="3"/>
    <x v="97"/>
    <s v="USD"/>
    <n v="121.65"/>
    <n v="1"/>
    <n v="121.65"/>
    <n v="0"/>
    <n v="121.65"/>
    <x v="2"/>
  </r>
  <r>
    <x v="98"/>
    <x v="92"/>
    <x v="2"/>
    <x v="8"/>
    <s v="5010"/>
    <x v="3"/>
    <n v="137.87"/>
    <n v="0"/>
    <x v="0"/>
    <x v="0"/>
    <x v="98"/>
    <s v="AUD"/>
    <n v="137.87"/>
    <n v="1.51"/>
    <n v="208.18370000000002"/>
    <n v="0"/>
    <n v="208.18370000000002"/>
    <x v="2"/>
  </r>
  <r>
    <x v="99"/>
    <x v="93"/>
    <x v="2"/>
    <x v="2"/>
    <s v="4000"/>
    <x v="0"/>
    <n v="0"/>
    <n v="792.94"/>
    <x v="4"/>
    <x v="2"/>
    <x v="99"/>
    <s v="CAD"/>
    <n v="-792.94"/>
    <n v="1.36"/>
    <n v="0"/>
    <n v="1078.3984000000003"/>
    <n v="-1078.3984000000003"/>
    <x v="0"/>
  </r>
  <r>
    <x v="100"/>
    <x v="94"/>
    <x v="1"/>
    <x v="2"/>
    <s v="4010"/>
    <x v="4"/>
    <n v="0"/>
    <n v="1346.1"/>
    <x v="1"/>
    <x v="1"/>
    <x v="100"/>
    <s v="USD"/>
    <n v="-1346.1"/>
    <n v="1"/>
    <n v="0"/>
    <n v="1346.1"/>
    <n v="-1346.1"/>
    <x v="0"/>
  </r>
  <r>
    <x v="101"/>
    <x v="95"/>
    <x v="0"/>
    <x v="10"/>
    <s v="4010"/>
    <x v="4"/>
    <n v="0"/>
    <n v="961.26"/>
    <x v="5"/>
    <x v="1"/>
    <x v="101"/>
    <s v="CAD"/>
    <n v="-961.26"/>
    <n v="1.36"/>
    <n v="0"/>
    <n v="1307.3136000000002"/>
    <n v="-1307.3136000000002"/>
    <x v="0"/>
  </r>
  <r>
    <x v="102"/>
    <x v="96"/>
    <x v="0"/>
    <x v="11"/>
    <s v="5000"/>
    <x v="1"/>
    <n v="421.91"/>
    <n v="0"/>
    <x v="5"/>
    <x v="1"/>
    <x v="102"/>
    <s v="EUR"/>
    <n v="421.91"/>
    <n v="0.92"/>
    <n v="388.15720000000005"/>
    <n v="0"/>
    <n v="388.15720000000005"/>
    <x v="1"/>
  </r>
  <r>
    <x v="103"/>
    <x v="77"/>
    <x v="1"/>
    <x v="0"/>
    <s v="4000"/>
    <x v="0"/>
    <n v="0"/>
    <n v="1902.45"/>
    <x v="2"/>
    <x v="0"/>
    <x v="103"/>
    <s v="GBP"/>
    <n v="-1902.45"/>
    <n v="0.78"/>
    <n v="0"/>
    <n v="1483.9110000000001"/>
    <n v="-1483.9110000000001"/>
    <x v="0"/>
  </r>
  <r>
    <x v="104"/>
    <x v="97"/>
    <x v="2"/>
    <x v="3"/>
    <s v="6000"/>
    <x v="2"/>
    <n v="764.96"/>
    <n v="0"/>
    <x v="4"/>
    <x v="3"/>
    <x v="104"/>
    <s v="USD"/>
    <n v="764.96"/>
    <n v="1"/>
    <n v="764.96"/>
    <n v="0"/>
    <n v="764.96"/>
    <x v="2"/>
  </r>
  <r>
    <x v="105"/>
    <x v="98"/>
    <x v="2"/>
    <x v="4"/>
    <s v="4000"/>
    <x v="0"/>
    <n v="0"/>
    <n v="734.03"/>
    <x v="0"/>
    <x v="4"/>
    <x v="105"/>
    <s v="EUR"/>
    <n v="-734.03"/>
    <n v="0.92"/>
    <n v="0"/>
    <n v="675.30759999999998"/>
    <n v="-675.30759999999998"/>
    <x v="0"/>
  </r>
  <r>
    <x v="106"/>
    <x v="99"/>
    <x v="2"/>
    <x v="1"/>
    <s v="5000"/>
    <x v="1"/>
    <n v="1157.81"/>
    <n v="0"/>
    <x v="3"/>
    <x v="2"/>
    <x v="106"/>
    <s v="AUD"/>
    <n v="1157.81"/>
    <n v="1.51"/>
    <n v="1748.2930999999999"/>
    <n v="0"/>
    <n v="1748.2930999999999"/>
    <x v="1"/>
  </r>
  <r>
    <x v="107"/>
    <x v="100"/>
    <x v="1"/>
    <x v="1"/>
    <s v="5010"/>
    <x v="3"/>
    <n v="1552.29"/>
    <n v="0"/>
    <x v="4"/>
    <x v="2"/>
    <x v="107"/>
    <s v="GBP"/>
    <n v="1552.29"/>
    <n v="0.78"/>
    <n v="1210.7862"/>
    <n v="0"/>
    <n v="1210.7862"/>
    <x v="2"/>
  </r>
  <r>
    <x v="108"/>
    <x v="101"/>
    <x v="0"/>
    <x v="2"/>
    <s v="6000"/>
    <x v="2"/>
    <n v="1400.69"/>
    <n v="0"/>
    <x v="1"/>
    <x v="2"/>
    <x v="108"/>
    <s v="GBP"/>
    <n v="1400.69"/>
    <n v="0.78"/>
    <n v="1092.5382000000002"/>
    <n v="0"/>
    <n v="1092.5382000000002"/>
    <x v="2"/>
  </r>
  <r>
    <x v="109"/>
    <x v="102"/>
    <x v="0"/>
    <x v="9"/>
    <s v="5010"/>
    <x v="3"/>
    <n v="1548.81"/>
    <n v="0"/>
    <x v="5"/>
    <x v="4"/>
    <x v="109"/>
    <s v="AUD"/>
    <n v="1548.81"/>
    <n v="1.51"/>
    <n v="2338.7030999999997"/>
    <n v="0"/>
    <n v="2338.7030999999997"/>
    <x v="2"/>
  </r>
  <r>
    <x v="110"/>
    <x v="103"/>
    <x v="1"/>
    <x v="8"/>
    <s v="6000"/>
    <x v="2"/>
    <n v="1166.95"/>
    <n v="0"/>
    <x v="0"/>
    <x v="4"/>
    <x v="110"/>
    <s v="GBP"/>
    <n v="1166.95"/>
    <n v="0.78"/>
    <n v="910.22100000000012"/>
    <n v="0"/>
    <n v="910.22100000000012"/>
    <x v="2"/>
  </r>
  <r>
    <x v="111"/>
    <x v="104"/>
    <x v="2"/>
    <x v="1"/>
    <s v="4000"/>
    <x v="0"/>
    <n v="0"/>
    <n v="3630.78"/>
    <x v="4"/>
    <x v="1"/>
    <x v="111"/>
    <s v="CAD"/>
    <n v="-3630.78"/>
    <n v="1.36"/>
    <n v="0"/>
    <n v="4937.8608000000004"/>
    <n v="-4937.8608000000004"/>
    <x v="0"/>
  </r>
  <r>
    <x v="112"/>
    <x v="105"/>
    <x v="0"/>
    <x v="9"/>
    <s v="4000"/>
    <x v="0"/>
    <n v="0"/>
    <n v="1148.97"/>
    <x v="1"/>
    <x v="4"/>
    <x v="112"/>
    <s v="CAD"/>
    <n v="-1148.97"/>
    <n v="1.36"/>
    <n v="0"/>
    <n v="1562.5992000000001"/>
    <n v="-1562.5992000000001"/>
    <x v="0"/>
  </r>
  <r>
    <x v="113"/>
    <x v="106"/>
    <x v="0"/>
    <x v="3"/>
    <s v="4000"/>
    <x v="0"/>
    <n v="0"/>
    <n v="1826.98"/>
    <x v="4"/>
    <x v="3"/>
    <x v="113"/>
    <s v="AUD"/>
    <n v="-1826.98"/>
    <n v="1.51"/>
    <n v="0"/>
    <n v="2758.7397999999998"/>
    <n v="-2758.7397999999998"/>
    <x v="0"/>
  </r>
  <r>
    <x v="114"/>
    <x v="107"/>
    <x v="2"/>
    <x v="11"/>
    <s v="5010"/>
    <x v="3"/>
    <n v="464.27"/>
    <n v="0"/>
    <x v="4"/>
    <x v="0"/>
    <x v="114"/>
    <s v="USD"/>
    <n v="464.27"/>
    <n v="1"/>
    <n v="464.27"/>
    <n v="0"/>
    <n v="464.27"/>
    <x v="2"/>
  </r>
  <r>
    <x v="115"/>
    <x v="108"/>
    <x v="1"/>
    <x v="6"/>
    <s v="5010"/>
    <x v="3"/>
    <n v="325.08999999999997"/>
    <n v="0"/>
    <x v="4"/>
    <x v="2"/>
    <x v="115"/>
    <s v="USD"/>
    <n v="325.08999999999997"/>
    <n v="1"/>
    <n v="325.08999999999997"/>
    <n v="0"/>
    <n v="325.08999999999997"/>
    <x v="2"/>
  </r>
  <r>
    <x v="116"/>
    <x v="9"/>
    <x v="2"/>
    <x v="6"/>
    <s v="4000"/>
    <x v="0"/>
    <n v="0"/>
    <n v="3674.13"/>
    <x v="1"/>
    <x v="4"/>
    <x v="116"/>
    <s v="CAD"/>
    <n v="-3674.13"/>
    <n v="1.36"/>
    <n v="0"/>
    <n v="4996.8168000000005"/>
    <n v="-4996.8168000000005"/>
    <x v="0"/>
  </r>
  <r>
    <x v="117"/>
    <x v="97"/>
    <x v="2"/>
    <x v="3"/>
    <s v="4010"/>
    <x v="4"/>
    <n v="0"/>
    <n v="2578.4299999999998"/>
    <x v="4"/>
    <x v="1"/>
    <x v="117"/>
    <s v="GBP"/>
    <n v="-2578.4299999999998"/>
    <n v="0.78"/>
    <n v="0"/>
    <n v="2011.1753999999999"/>
    <n v="-2011.1753999999999"/>
    <x v="0"/>
  </r>
  <r>
    <x v="118"/>
    <x v="109"/>
    <x v="1"/>
    <x v="2"/>
    <s v="6000"/>
    <x v="2"/>
    <n v="523.80999999999995"/>
    <n v="0"/>
    <x v="3"/>
    <x v="0"/>
    <x v="118"/>
    <s v="AUD"/>
    <n v="523.80999999999995"/>
    <n v="1.51"/>
    <n v="790.95309999999995"/>
    <n v="0"/>
    <n v="790.95309999999995"/>
    <x v="2"/>
  </r>
  <r>
    <x v="119"/>
    <x v="110"/>
    <x v="0"/>
    <x v="7"/>
    <s v="5010"/>
    <x v="3"/>
    <n v="1120.46"/>
    <n v="0"/>
    <x v="4"/>
    <x v="1"/>
    <x v="119"/>
    <s v="AUD"/>
    <n v="1120.46"/>
    <n v="1.51"/>
    <n v="1691.8946000000001"/>
    <n v="0"/>
    <n v="1691.8946000000001"/>
    <x v="2"/>
  </r>
  <r>
    <x v="120"/>
    <x v="43"/>
    <x v="2"/>
    <x v="9"/>
    <s v="5000"/>
    <x v="1"/>
    <n v="547.59"/>
    <n v="0"/>
    <x v="2"/>
    <x v="0"/>
    <x v="120"/>
    <s v="AUD"/>
    <n v="547.59"/>
    <n v="1.51"/>
    <n v="826.86090000000002"/>
    <n v="0"/>
    <n v="826.86090000000002"/>
    <x v="1"/>
  </r>
  <r>
    <x v="121"/>
    <x v="111"/>
    <x v="1"/>
    <x v="2"/>
    <s v="4010"/>
    <x v="4"/>
    <n v="0"/>
    <n v="2032.52"/>
    <x v="5"/>
    <x v="2"/>
    <x v="121"/>
    <s v="CAD"/>
    <n v="-2032.52"/>
    <n v="1.36"/>
    <n v="0"/>
    <n v="2764.2272000000003"/>
    <n v="-2764.2272000000003"/>
    <x v="0"/>
  </r>
  <r>
    <x v="122"/>
    <x v="112"/>
    <x v="2"/>
    <x v="10"/>
    <s v="6000"/>
    <x v="2"/>
    <n v="1405.18"/>
    <n v="0"/>
    <x v="5"/>
    <x v="1"/>
    <x v="122"/>
    <s v="GBP"/>
    <n v="1405.18"/>
    <n v="0.78"/>
    <n v="1096.0404000000001"/>
    <n v="0"/>
    <n v="1096.0404000000001"/>
    <x v="2"/>
  </r>
  <r>
    <x v="123"/>
    <x v="113"/>
    <x v="0"/>
    <x v="8"/>
    <s v="5000"/>
    <x v="1"/>
    <n v="150.66999999999999"/>
    <n v="0"/>
    <x v="3"/>
    <x v="0"/>
    <x v="123"/>
    <s v="CAD"/>
    <n v="150.66999999999999"/>
    <n v="1.36"/>
    <n v="204.91120000000001"/>
    <n v="0"/>
    <n v="204.91120000000001"/>
    <x v="1"/>
  </r>
  <r>
    <x v="124"/>
    <x v="114"/>
    <x v="0"/>
    <x v="4"/>
    <s v="4010"/>
    <x v="4"/>
    <n v="0"/>
    <n v="902.67"/>
    <x v="2"/>
    <x v="1"/>
    <x v="124"/>
    <s v="CAD"/>
    <n v="-902.67"/>
    <n v="1.36"/>
    <n v="0"/>
    <n v="1227.6312"/>
    <n v="-1227.6312"/>
    <x v="0"/>
  </r>
  <r>
    <x v="125"/>
    <x v="115"/>
    <x v="2"/>
    <x v="7"/>
    <s v="4000"/>
    <x v="0"/>
    <n v="0"/>
    <n v="160.09"/>
    <x v="4"/>
    <x v="0"/>
    <x v="125"/>
    <s v="CAD"/>
    <n v="-160.09"/>
    <n v="1.36"/>
    <n v="0"/>
    <n v="217.72240000000002"/>
    <n v="-217.72240000000002"/>
    <x v="0"/>
  </r>
  <r>
    <x v="126"/>
    <x v="116"/>
    <x v="2"/>
    <x v="5"/>
    <s v="5010"/>
    <x v="3"/>
    <n v="367.4"/>
    <n v="0"/>
    <x v="2"/>
    <x v="0"/>
    <x v="126"/>
    <s v="AUD"/>
    <n v="367.4"/>
    <n v="1.51"/>
    <n v="554.774"/>
    <n v="0"/>
    <n v="554.774"/>
    <x v="2"/>
  </r>
  <r>
    <x v="127"/>
    <x v="117"/>
    <x v="2"/>
    <x v="8"/>
    <s v="4000"/>
    <x v="0"/>
    <n v="0"/>
    <n v="4964.84"/>
    <x v="1"/>
    <x v="0"/>
    <x v="127"/>
    <s v="GBP"/>
    <n v="-4964.84"/>
    <n v="0.78"/>
    <n v="0"/>
    <n v="3872.5752000000002"/>
    <n v="-3872.5752000000002"/>
    <x v="0"/>
  </r>
  <r>
    <x v="128"/>
    <x v="108"/>
    <x v="1"/>
    <x v="6"/>
    <s v="5010"/>
    <x v="3"/>
    <n v="925"/>
    <n v="0"/>
    <x v="0"/>
    <x v="0"/>
    <x v="128"/>
    <s v="EUR"/>
    <n v="925"/>
    <n v="0.92"/>
    <n v="851"/>
    <n v="0"/>
    <n v="851"/>
    <x v="2"/>
  </r>
  <r>
    <x v="129"/>
    <x v="118"/>
    <x v="1"/>
    <x v="2"/>
    <s v="5000"/>
    <x v="1"/>
    <n v="1697.34"/>
    <n v="0"/>
    <x v="2"/>
    <x v="0"/>
    <x v="129"/>
    <s v="EUR"/>
    <n v="1697.34"/>
    <n v="0.92"/>
    <n v="1561.5527999999999"/>
    <n v="0"/>
    <n v="1561.5527999999999"/>
    <x v="1"/>
  </r>
  <r>
    <x v="130"/>
    <x v="119"/>
    <x v="2"/>
    <x v="3"/>
    <s v="5000"/>
    <x v="1"/>
    <n v="308.37"/>
    <n v="0"/>
    <x v="5"/>
    <x v="0"/>
    <x v="130"/>
    <s v="CAD"/>
    <n v="308.37"/>
    <n v="1.36"/>
    <n v="419.38320000000004"/>
    <n v="0"/>
    <n v="419.38320000000004"/>
    <x v="1"/>
  </r>
  <r>
    <x v="131"/>
    <x v="95"/>
    <x v="0"/>
    <x v="10"/>
    <s v="5000"/>
    <x v="1"/>
    <n v="1304.32"/>
    <n v="0"/>
    <x v="5"/>
    <x v="2"/>
    <x v="131"/>
    <s v="USD"/>
    <n v="1304.32"/>
    <n v="1"/>
    <n v="1304.32"/>
    <n v="0"/>
    <n v="1304.32"/>
    <x v="1"/>
  </r>
  <r>
    <x v="132"/>
    <x v="102"/>
    <x v="0"/>
    <x v="9"/>
    <s v="4010"/>
    <x v="4"/>
    <n v="0"/>
    <n v="3993.88"/>
    <x v="2"/>
    <x v="4"/>
    <x v="132"/>
    <s v="AUD"/>
    <n v="-3993.88"/>
    <n v="1.51"/>
    <n v="0"/>
    <n v="6030.7588000000005"/>
    <n v="-6030.7588000000005"/>
    <x v="0"/>
  </r>
  <r>
    <x v="133"/>
    <x v="120"/>
    <x v="1"/>
    <x v="8"/>
    <s v="4000"/>
    <x v="0"/>
    <n v="0"/>
    <n v="703.6"/>
    <x v="3"/>
    <x v="4"/>
    <x v="133"/>
    <s v="GBP"/>
    <n v="-703.6"/>
    <n v="0.78"/>
    <n v="0"/>
    <n v="548.80799999999999"/>
    <n v="-548.80799999999999"/>
    <x v="0"/>
  </r>
  <r>
    <x v="134"/>
    <x v="121"/>
    <x v="0"/>
    <x v="4"/>
    <s v="5010"/>
    <x v="3"/>
    <n v="355.53"/>
    <n v="0"/>
    <x v="3"/>
    <x v="2"/>
    <x v="134"/>
    <s v="EUR"/>
    <n v="355.53"/>
    <n v="0.92"/>
    <n v="327.08760000000001"/>
    <n v="0"/>
    <n v="327.08760000000001"/>
    <x v="2"/>
  </r>
  <r>
    <x v="135"/>
    <x v="19"/>
    <x v="0"/>
    <x v="3"/>
    <s v="5000"/>
    <x v="1"/>
    <n v="1915.19"/>
    <n v="0"/>
    <x v="1"/>
    <x v="1"/>
    <x v="135"/>
    <s v="USD"/>
    <n v="1915.19"/>
    <n v="1"/>
    <n v="1915.19"/>
    <n v="0"/>
    <n v="1915.19"/>
    <x v="1"/>
  </r>
  <r>
    <x v="136"/>
    <x v="122"/>
    <x v="2"/>
    <x v="3"/>
    <s v="4010"/>
    <x v="4"/>
    <n v="0"/>
    <n v="877.66"/>
    <x v="1"/>
    <x v="1"/>
    <x v="136"/>
    <s v="AUD"/>
    <n v="-877.66"/>
    <n v="1.51"/>
    <n v="0"/>
    <n v="1325.2665999999999"/>
    <n v="-1325.2665999999999"/>
    <x v="0"/>
  </r>
  <r>
    <x v="137"/>
    <x v="123"/>
    <x v="0"/>
    <x v="11"/>
    <s v="4010"/>
    <x v="4"/>
    <n v="0"/>
    <n v="2719.49"/>
    <x v="3"/>
    <x v="1"/>
    <x v="137"/>
    <s v="USD"/>
    <n v="-2719.49"/>
    <n v="1"/>
    <n v="0"/>
    <n v="2719.49"/>
    <n v="-2719.49"/>
    <x v="0"/>
  </r>
  <r>
    <x v="138"/>
    <x v="124"/>
    <x v="1"/>
    <x v="2"/>
    <s v="5010"/>
    <x v="3"/>
    <n v="1695.8"/>
    <n v="0"/>
    <x v="1"/>
    <x v="4"/>
    <x v="138"/>
    <s v="EUR"/>
    <n v="1695.8"/>
    <n v="0.92"/>
    <n v="1560.136"/>
    <n v="0"/>
    <n v="1560.136"/>
    <x v="2"/>
  </r>
  <r>
    <x v="139"/>
    <x v="125"/>
    <x v="0"/>
    <x v="3"/>
    <s v="6000"/>
    <x v="2"/>
    <n v="1304.8399999999999"/>
    <n v="0"/>
    <x v="1"/>
    <x v="4"/>
    <x v="139"/>
    <s v="AUD"/>
    <n v="1304.8399999999999"/>
    <n v="1.51"/>
    <n v="1970.3083999999999"/>
    <n v="0"/>
    <n v="1970.3083999999999"/>
    <x v="2"/>
  </r>
  <r>
    <x v="140"/>
    <x v="126"/>
    <x v="1"/>
    <x v="1"/>
    <s v="4000"/>
    <x v="0"/>
    <n v="0"/>
    <n v="708.58"/>
    <x v="2"/>
    <x v="3"/>
    <x v="140"/>
    <s v="GBP"/>
    <n v="-708.58"/>
    <n v="0.78"/>
    <n v="0"/>
    <n v="552.69240000000002"/>
    <n v="-552.69240000000002"/>
    <x v="0"/>
  </r>
  <r>
    <x v="141"/>
    <x v="127"/>
    <x v="2"/>
    <x v="5"/>
    <s v="5010"/>
    <x v="3"/>
    <n v="1650.46"/>
    <n v="0"/>
    <x v="3"/>
    <x v="4"/>
    <x v="141"/>
    <s v="CAD"/>
    <n v="1650.46"/>
    <n v="1.36"/>
    <n v="2244.6256000000003"/>
    <n v="0"/>
    <n v="2244.6256000000003"/>
    <x v="2"/>
  </r>
  <r>
    <x v="142"/>
    <x v="128"/>
    <x v="2"/>
    <x v="4"/>
    <s v="4010"/>
    <x v="4"/>
    <n v="0"/>
    <n v="1112.1600000000001"/>
    <x v="4"/>
    <x v="3"/>
    <x v="142"/>
    <s v="CAD"/>
    <n v="-1112.1600000000001"/>
    <n v="1.36"/>
    <n v="0"/>
    <n v="1512.5376000000001"/>
    <n v="-1512.5376000000001"/>
    <x v="0"/>
  </r>
  <r>
    <x v="143"/>
    <x v="129"/>
    <x v="0"/>
    <x v="1"/>
    <s v="4000"/>
    <x v="0"/>
    <n v="0"/>
    <n v="3711.83"/>
    <x v="0"/>
    <x v="2"/>
    <x v="143"/>
    <s v="CAD"/>
    <n v="-3711.83"/>
    <n v="1.36"/>
    <n v="0"/>
    <n v="5048.0888000000004"/>
    <n v="-5048.0888000000004"/>
    <x v="0"/>
  </r>
  <r>
    <x v="144"/>
    <x v="130"/>
    <x v="2"/>
    <x v="6"/>
    <s v="5000"/>
    <x v="1"/>
    <n v="715.32"/>
    <n v="0"/>
    <x v="3"/>
    <x v="1"/>
    <x v="144"/>
    <s v="GBP"/>
    <n v="715.32"/>
    <n v="0.78"/>
    <n v="557.94960000000003"/>
    <n v="0"/>
    <n v="557.94960000000003"/>
    <x v="1"/>
  </r>
  <r>
    <x v="145"/>
    <x v="131"/>
    <x v="2"/>
    <x v="1"/>
    <s v="6000"/>
    <x v="2"/>
    <n v="1366.61"/>
    <n v="0"/>
    <x v="1"/>
    <x v="3"/>
    <x v="145"/>
    <s v="USD"/>
    <n v="1366.61"/>
    <n v="1"/>
    <n v="1366.61"/>
    <n v="0"/>
    <n v="1366.61"/>
    <x v="2"/>
  </r>
  <r>
    <x v="146"/>
    <x v="132"/>
    <x v="2"/>
    <x v="0"/>
    <s v="5000"/>
    <x v="1"/>
    <n v="1091.43"/>
    <n v="0"/>
    <x v="2"/>
    <x v="3"/>
    <x v="146"/>
    <s v="CAD"/>
    <n v="1091.43"/>
    <n v="1.36"/>
    <n v="1484.3448000000003"/>
    <n v="0"/>
    <n v="1484.3448000000003"/>
    <x v="1"/>
  </r>
  <r>
    <x v="147"/>
    <x v="133"/>
    <x v="0"/>
    <x v="1"/>
    <s v="4000"/>
    <x v="0"/>
    <n v="0"/>
    <n v="1164.3499999999999"/>
    <x v="5"/>
    <x v="3"/>
    <x v="147"/>
    <s v="GBP"/>
    <n v="-1164.3499999999999"/>
    <n v="0.78"/>
    <n v="0"/>
    <n v="908.19299999999998"/>
    <n v="-908.19299999999998"/>
    <x v="0"/>
  </r>
  <r>
    <x v="148"/>
    <x v="134"/>
    <x v="0"/>
    <x v="9"/>
    <s v="5010"/>
    <x v="3"/>
    <n v="1139.5"/>
    <n v="0"/>
    <x v="5"/>
    <x v="3"/>
    <x v="148"/>
    <s v="AUD"/>
    <n v="1139.5"/>
    <n v="1.51"/>
    <n v="1720.645"/>
    <n v="0"/>
    <n v="1720.645"/>
    <x v="2"/>
  </r>
  <r>
    <x v="149"/>
    <x v="135"/>
    <x v="1"/>
    <x v="2"/>
    <s v="4000"/>
    <x v="0"/>
    <n v="0"/>
    <n v="338.86"/>
    <x v="4"/>
    <x v="2"/>
    <x v="149"/>
    <s v="USD"/>
    <n v="-338.86"/>
    <n v="1"/>
    <n v="0"/>
    <n v="338.86"/>
    <n v="-338.86"/>
    <x v="0"/>
  </r>
  <r>
    <x v="150"/>
    <x v="136"/>
    <x v="1"/>
    <x v="8"/>
    <s v="5000"/>
    <x v="1"/>
    <n v="1379.51"/>
    <n v="0"/>
    <x v="1"/>
    <x v="2"/>
    <x v="150"/>
    <s v="USD"/>
    <n v="1379.51"/>
    <n v="1"/>
    <n v="1379.51"/>
    <n v="0"/>
    <n v="1379.51"/>
    <x v="1"/>
  </r>
  <r>
    <x v="151"/>
    <x v="137"/>
    <x v="0"/>
    <x v="9"/>
    <s v="4010"/>
    <x v="4"/>
    <n v="0"/>
    <n v="978.34"/>
    <x v="3"/>
    <x v="1"/>
    <x v="151"/>
    <s v="AUD"/>
    <n v="-978.34"/>
    <n v="1.51"/>
    <n v="0"/>
    <n v="1477.2934"/>
    <n v="-1477.2934"/>
    <x v="0"/>
  </r>
  <r>
    <x v="152"/>
    <x v="138"/>
    <x v="1"/>
    <x v="1"/>
    <s v="6000"/>
    <x v="2"/>
    <n v="1490.29"/>
    <n v="0"/>
    <x v="0"/>
    <x v="1"/>
    <x v="152"/>
    <s v="EUR"/>
    <n v="1490.29"/>
    <n v="0.92"/>
    <n v="1371.0668000000001"/>
    <n v="0"/>
    <n v="1371.0668000000001"/>
    <x v="2"/>
  </r>
  <r>
    <x v="153"/>
    <x v="139"/>
    <x v="0"/>
    <x v="11"/>
    <s v="5010"/>
    <x v="3"/>
    <n v="1515.7"/>
    <n v="0"/>
    <x v="5"/>
    <x v="2"/>
    <x v="153"/>
    <s v="USD"/>
    <n v="1515.7"/>
    <n v="1"/>
    <n v="1515.7"/>
    <n v="0"/>
    <n v="1515.7"/>
    <x v="2"/>
  </r>
  <r>
    <x v="154"/>
    <x v="140"/>
    <x v="1"/>
    <x v="1"/>
    <s v="4000"/>
    <x v="0"/>
    <n v="0"/>
    <n v="1736.2"/>
    <x v="5"/>
    <x v="2"/>
    <x v="154"/>
    <s v="GBP"/>
    <n v="-1736.2"/>
    <n v="0.78"/>
    <n v="0"/>
    <n v="1354.2360000000001"/>
    <n v="-1354.2360000000001"/>
    <x v="0"/>
  </r>
  <r>
    <x v="155"/>
    <x v="141"/>
    <x v="2"/>
    <x v="10"/>
    <s v="6000"/>
    <x v="2"/>
    <n v="1711.43"/>
    <n v="0"/>
    <x v="4"/>
    <x v="2"/>
    <x v="155"/>
    <s v="CAD"/>
    <n v="1711.43"/>
    <n v="1.36"/>
    <n v="2327.5448000000001"/>
    <n v="0"/>
    <n v="2327.5448000000001"/>
    <x v="2"/>
  </r>
  <r>
    <x v="156"/>
    <x v="142"/>
    <x v="2"/>
    <x v="6"/>
    <s v="6000"/>
    <x v="2"/>
    <n v="511.34"/>
    <n v="0"/>
    <x v="3"/>
    <x v="3"/>
    <x v="156"/>
    <s v="GBP"/>
    <n v="511.34"/>
    <n v="0.78"/>
    <n v="398.84519999999998"/>
    <n v="0"/>
    <n v="398.84519999999998"/>
    <x v="2"/>
  </r>
  <r>
    <x v="157"/>
    <x v="143"/>
    <x v="2"/>
    <x v="6"/>
    <s v="4000"/>
    <x v="0"/>
    <n v="0"/>
    <n v="4520.9799999999996"/>
    <x v="0"/>
    <x v="2"/>
    <x v="157"/>
    <s v="AUD"/>
    <n v="-4520.9799999999996"/>
    <n v="1.51"/>
    <n v="0"/>
    <n v="6826.679799999999"/>
    <n v="-6826.679799999999"/>
    <x v="0"/>
  </r>
  <r>
    <x v="158"/>
    <x v="144"/>
    <x v="2"/>
    <x v="2"/>
    <s v="5000"/>
    <x v="1"/>
    <n v="1483.66"/>
    <n v="0"/>
    <x v="2"/>
    <x v="3"/>
    <x v="158"/>
    <s v="AUD"/>
    <n v="1483.66"/>
    <n v="1.51"/>
    <n v="2240.3266000000003"/>
    <n v="0"/>
    <n v="2240.3266000000003"/>
    <x v="1"/>
  </r>
  <r>
    <x v="159"/>
    <x v="145"/>
    <x v="1"/>
    <x v="1"/>
    <s v="5010"/>
    <x v="3"/>
    <n v="571.01"/>
    <n v="0"/>
    <x v="4"/>
    <x v="1"/>
    <x v="159"/>
    <s v="EUR"/>
    <n v="571.01"/>
    <n v="0.92"/>
    <n v="525.32920000000001"/>
    <n v="0"/>
    <n v="525.32920000000001"/>
    <x v="2"/>
  </r>
  <r>
    <x v="160"/>
    <x v="146"/>
    <x v="2"/>
    <x v="5"/>
    <s v="6000"/>
    <x v="2"/>
    <n v="1556.44"/>
    <n v="0"/>
    <x v="5"/>
    <x v="2"/>
    <x v="160"/>
    <s v="USD"/>
    <n v="1556.44"/>
    <n v="1"/>
    <n v="1556.44"/>
    <n v="0"/>
    <n v="1556.44"/>
    <x v="2"/>
  </r>
  <r>
    <x v="161"/>
    <x v="147"/>
    <x v="1"/>
    <x v="8"/>
    <s v="4000"/>
    <x v="0"/>
    <n v="0"/>
    <n v="2614.6799999999998"/>
    <x v="1"/>
    <x v="4"/>
    <x v="161"/>
    <s v="AUD"/>
    <n v="-2614.6799999999998"/>
    <n v="1.51"/>
    <n v="0"/>
    <n v="3948.1668"/>
    <n v="-3948.1668"/>
    <x v="0"/>
  </r>
  <r>
    <x v="162"/>
    <x v="148"/>
    <x v="0"/>
    <x v="5"/>
    <s v="4000"/>
    <x v="0"/>
    <n v="0"/>
    <n v="3901.69"/>
    <x v="5"/>
    <x v="4"/>
    <x v="162"/>
    <s v="EUR"/>
    <n v="-3901.69"/>
    <n v="0.92"/>
    <n v="0"/>
    <n v="3589.5548000000003"/>
    <n v="-3589.5548000000003"/>
    <x v="0"/>
  </r>
  <r>
    <x v="163"/>
    <x v="149"/>
    <x v="1"/>
    <x v="8"/>
    <s v="4010"/>
    <x v="4"/>
    <n v="0"/>
    <n v="1890.76"/>
    <x v="1"/>
    <x v="3"/>
    <x v="163"/>
    <s v="CAD"/>
    <n v="-1890.76"/>
    <n v="1.36"/>
    <n v="0"/>
    <n v="2571.4336000000003"/>
    <n v="-2571.4336000000003"/>
    <x v="0"/>
  </r>
  <r>
    <x v="164"/>
    <x v="150"/>
    <x v="0"/>
    <x v="10"/>
    <s v="4010"/>
    <x v="4"/>
    <n v="0"/>
    <n v="1829.98"/>
    <x v="1"/>
    <x v="4"/>
    <x v="164"/>
    <s v="CAD"/>
    <n v="-1829.98"/>
    <n v="1.36"/>
    <n v="0"/>
    <n v="2488.7728000000002"/>
    <n v="-2488.7728000000002"/>
    <x v="0"/>
  </r>
  <r>
    <x v="165"/>
    <x v="151"/>
    <x v="0"/>
    <x v="1"/>
    <s v="4000"/>
    <x v="0"/>
    <n v="0"/>
    <n v="1161.94"/>
    <x v="4"/>
    <x v="1"/>
    <x v="165"/>
    <s v="EUR"/>
    <n v="-1161.94"/>
    <n v="0.92"/>
    <n v="0"/>
    <n v="1068.9848000000002"/>
    <n v="-1068.9848000000002"/>
    <x v="0"/>
  </r>
  <r>
    <x v="166"/>
    <x v="152"/>
    <x v="2"/>
    <x v="7"/>
    <s v="6000"/>
    <x v="2"/>
    <n v="1114.08"/>
    <n v="0"/>
    <x v="0"/>
    <x v="4"/>
    <x v="166"/>
    <s v="EUR"/>
    <n v="1114.08"/>
    <n v="0.92"/>
    <n v="1024.9536000000001"/>
    <n v="0"/>
    <n v="1024.9536000000001"/>
    <x v="2"/>
  </r>
  <r>
    <x v="167"/>
    <x v="153"/>
    <x v="0"/>
    <x v="0"/>
    <s v="4010"/>
    <x v="4"/>
    <n v="0"/>
    <n v="859.97"/>
    <x v="0"/>
    <x v="4"/>
    <x v="167"/>
    <s v="EUR"/>
    <n v="-859.97"/>
    <n v="0.92"/>
    <n v="0"/>
    <n v="791.17240000000004"/>
    <n v="-791.17240000000004"/>
    <x v="0"/>
  </r>
  <r>
    <x v="168"/>
    <x v="154"/>
    <x v="2"/>
    <x v="3"/>
    <s v="5000"/>
    <x v="1"/>
    <n v="1369.63"/>
    <n v="0"/>
    <x v="0"/>
    <x v="4"/>
    <x v="168"/>
    <s v="USD"/>
    <n v="1369.63"/>
    <n v="1"/>
    <n v="1369.63"/>
    <n v="0"/>
    <n v="1369.63"/>
    <x v="1"/>
  </r>
  <r>
    <x v="169"/>
    <x v="155"/>
    <x v="2"/>
    <x v="2"/>
    <s v="6000"/>
    <x v="2"/>
    <n v="1174.4100000000001"/>
    <n v="0"/>
    <x v="0"/>
    <x v="0"/>
    <x v="169"/>
    <s v="AUD"/>
    <n v="1174.4100000000001"/>
    <n v="1.51"/>
    <n v="1773.3591000000001"/>
    <n v="0"/>
    <n v="1773.3591000000001"/>
    <x v="2"/>
  </r>
  <r>
    <x v="170"/>
    <x v="156"/>
    <x v="0"/>
    <x v="3"/>
    <s v="5010"/>
    <x v="3"/>
    <n v="605.78"/>
    <n v="0"/>
    <x v="3"/>
    <x v="3"/>
    <x v="170"/>
    <s v="EUR"/>
    <n v="605.78"/>
    <n v="0.92"/>
    <n v="557.31759999999997"/>
    <n v="0"/>
    <n v="557.31759999999997"/>
    <x v="2"/>
  </r>
  <r>
    <x v="171"/>
    <x v="157"/>
    <x v="0"/>
    <x v="6"/>
    <s v="5000"/>
    <x v="1"/>
    <n v="60.93"/>
    <n v="0"/>
    <x v="4"/>
    <x v="2"/>
    <x v="171"/>
    <s v="AUD"/>
    <n v="60.93"/>
    <n v="1.51"/>
    <n v="92.004300000000001"/>
    <n v="0"/>
    <n v="92.004300000000001"/>
    <x v="1"/>
  </r>
  <r>
    <x v="172"/>
    <x v="158"/>
    <x v="0"/>
    <x v="10"/>
    <s v="5010"/>
    <x v="3"/>
    <n v="210.91"/>
    <n v="0"/>
    <x v="2"/>
    <x v="2"/>
    <x v="172"/>
    <s v="EUR"/>
    <n v="210.91"/>
    <n v="0.92"/>
    <n v="194.03720000000001"/>
    <n v="0"/>
    <n v="194.03720000000001"/>
    <x v="2"/>
  </r>
  <r>
    <x v="173"/>
    <x v="159"/>
    <x v="1"/>
    <x v="9"/>
    <s v="5010"/>
    <x v="3"/>
    <n v="763.11"/>
    <n v="0"/>
    <x v="4"/>
    <x v="4"/>
    <x v="173"/>
    <s v="EUR"/>
    <n v="763.11"/>
    <n v="0.92"/>
    <n v="702.0612000000001"/>
    <n v="0"/>
    <n v="702.0612000000001"/>
    <x v="2"/>
  </r>
  <r>
    <x v="174"/>
    <x v="160"/>
    <x v="0"/>
    <x v="4"/>
    <s v="5000"/>
    <x v="1"/>
    <n v="858.91"/>
    <n v="0"/>
    <x v="3"/>
    <x v="2"/>
    <x v="174"/>
    <s v="EUR"/>
    <n v="858.91"/>
    <n v="0.92"/>
    <n v="790.19719999999995"/>
    <n v="0"/>
    <n v="790.19719999999995"/>
    <x v="1"/>
  </r>
  <r>
    <x v="175"/>
    <x v="161"/>
    <x v="0"/>
    <x v="8"/>
    <s v="5010"/>
    <x v="3"/>
    <n v="1330.42"/>
    <n v="0"/>
    <x v="0"/>
    <x v="1"/>
    <x v="175"/>
    <s v="USD"/>
    <n v="1330.42"/>
    <n v="1"/>
    <n v="1330.42"/>
    <n v="0"/>
    <n v="1330.42"/>
    <x v="2"/>
  </r>
  <r>
    <x v="176"/>
    <x v="162"/>
    <x v="0"/>
    <x v="4"/>
    <s v="4000"/>
    <x v="0"/>
    <n v="0"/>
    <n v="1750.45"/>
    <x v="1"/>
    <x v="2"/>
    <x v="176"/>
    <s v="USD"/>
    <n v="-1750.45"/>
    <n v="1"/>
    <n v="0"/>
    <n v="1750.45"/>
    <n v="-1750.45"/>
    <x v="0"/>
  </r>
  <r>
    <x v="177"/>
    <x v="146"/>
    <x v="2"/>
    <x v="5"/>
    <s v="4000"/>
    <x v="0"/>
    <n v="0"/>
    <n v="335.99"/>
    <x v="2"/>
    <x v="0"/>
    <x v="177"/>
    <s v="GBP"/>
    <n v="-335.99"/>
    <n v="0.78"/>
    <n v="0"/>
    <n v="262.07220000000001"/>
    <n v="-262.07220000000001"/>
    <x v="0"/>
  </r>
  <r>
    <x v="178"/>
    <x v="163"/>
    <x v="1"/>
    <x v="1"/>
    <s v="6000"/>
    <x v="2"/>
    <n v="1783.05"/>
    <n v="0"/>
    <x v="2"/>
    <x v="3"/>
    <x v="178"/>
    <s v="USD"/>
    <n v="1783.05"/>
    <n v="1"/>
    <n v="1783.05"/>
    <n v="0"/>
    <n v="1783.05"/>
    <x v="2"/>
  </r>
  <r>
    <x v="179"/>
    <x v="164"/>
    <x v="2"/>
    <x v="6"/>
    <s v="5010"/>
    <x v="3"/>
    <n v="278.89"/>
    <n v="0"/>
    <x v="0"/>
    <x v="2"/>
    <x v="179"/>
    <s v="CAD"/>
    <n v="278.89"/>
    <n v="1.36"/>
    <n v="379.29040000000003"/>
    <n v="0"/>
    <n v="379.29040000000003"/>
    <x v="2"/>
  </r>
  <r>
    <x v="180"/>
    <x v="165"/>
    <x v="1"/>
    <x v="6"/>
    <s v="4010"/>
    <x v="4"/>
    <n v="0"/>
    <n v="4714.1099999999997"/>
    <x v="0"/>
    <x v="0"/>
    <x v="180"/>
    <s v="GBP"/>
    <n v="-4714.1099999999997"/>
    <n v="0.78"/>
    <n v="0"/>
    <n v="3677.0057999999999"/>
    <n v="-3677.0057999999999"/>
    <x v="0"/>
  </r>
  <r>
    <x v="181"/>
    <x v="166"/>
    <x v="2"/>
    <x v="2"/>
    <s v="5010"/>
    <x v="3"/>
    <n v="782.32"/>
    <n v="0"/>
    <x v="3"/>
    <x v="4"/>
    <x v="181"/>
    <s v="USD"/>
    <n v="782.32"/>
    <n v="1"/>
    <n v="782.32"/>
    <n v="0"/>
    <n v="782.32"/>
    <x v="2"/>
  </r>
  <r>
    <x v="182"/>
    <x v="106"/>
    <x v="0"/>
    <x v="3"/>
    <s v="5000"/>
    <x v="1"/>
    <n v="209.01"/>
    <n v="0"/>
    <x v="3"/>
    <x v="3"/>
    <x v="182"/>
    <s v="GBP"/>
    <n v="209.01"/>
    <n v="0.78"/>
    <n v="163.02779999999998"/>
    <n v="0"/>
    <n v="163.02779999999998"/>
    <x v="1"/>
  </r>
  <r>
    <x v="183"/>
    <x v="134"/>
    <x v="0"/>
    <x v="9"/>
    <s v="5000"/>
    <x v="1"/>
    <n v="449.54"/>
    <n v="0"/>
    <x v="5"/>
    <x v="4"/>
    <x v="183"/>
    <s v="EUR"/>
    <n v="449.54"/>
    <n v="0.92"/>
    <n v="413.57680000000005"/>
    <n v="0"/>
    <n v="413.57680000000005"/>
    <x v="1"/>
  </r>
  <r>
    <x v="184"/>
    <x v="167"/>
    <x v="2"/>
    <x v="3"/>
    <s v="6000"/>
    <x v="2"/>
    <n v="1740.12"/>
    <n v="0"/>
    <x v="3"/>
    <x v="4"/>
    <x v="184"/>
    <s v="AUD"/>
    <n v="1740.12"/>
    <n v="1.51"/>
    <n v="2627.5811999999996"/>
    <n v="0"/>
    <n v="2627.5811999999996"/>
    <x v="2"/>
  </r>
  <r>
    <x v="185"/>
    <x v="168"/>
    <x v="2"/>
    <x v="0"/>
    <s v="5000"/>
    <x v="1"/>
    <n v="1625.69"/>
    <n v="0"/>
    <x v="3"/>
    <x v="1"/>
    <x v="185"/>
    <s v="GBP"/>
    <n v="1625.69"/>
    <n v="0.78"/>
    <n v="1268.0382000000002"/>
    <n v="0"/>
    <n v="1268.0382000000002"/>
    <x v="1"/>
  </r>
  <r>
    <x v="186"/>
    <x v="169"/>
    <x v="0"/>
    <x v="5"/>
    <s v="5000"/>
    <x v="1"/>
    <n v="586.76"/>
    <n v="0"/>
    <x v="4"/>
    <x v="2"/>
    <x v="186"/>
    <s v="AUD"/>
    <n v="586.76"/>
    <n v="1.51"/>
    <n v="886.00760000000002"/>
    <n v="0"/>
    <n v="886.00760000000002"/>
    <x v="1"/>
  </r>
  <r>
    <x v="187"/>
    <x v="170"/>
    <x v="2"/>
    <x v="9"/>
    <s v="4000"/>
    <x v="0"/>
    <n v="0"/>
    <n v="2824.84"/>
    <x v="3"/>
    <x v="4"/>
    <x v="187"/>
    <s v="GBP"/>
    <n v="-2824.84"/>
    <n v="0.78"/>
    <n v="0"/>
    <n v="2203.3752000000004"/>
    <n v="-2203.3752000000004"/>
    <x v="0"/>
  </r>
  <r>
    <x v="188"/>
    <x v="171"/>
    <x v="0"/>
    <x v="7"/>
    <s v="4000"/>
    <x v="0"/>
    <n v="0"/>
    <n v="1046.78"/>
    <x v="3"/>
    <x v="0"/>
    <x v="188"/>
    <s v="AUD"/>
    <n v="-1046.78"/>
    <n v="1.51"/>
    <n v="0"/>
    <n v="1580.6378"/>
    <n v="-1580.6378"/>
    <x v="0"/>
  </r>
  <r>
    <x v="189"/>
    <x v="172"/>
    <x v="2"/>
    <x v="8"/>
    <s v="4010"/>
    <x v="4"/>
    <n v="0"/>
    <n v="3930.36"/>
    <x v="0"/>
    <x v="1"/>
    <x v="189"/>
    <s v="GBP"/>
    <n v="-3930.36"/>
    <n v="0.78"/>
    <n v="0"/>
    <n v="3065.6808000000001"/>
    <n v="-3065.6808000000001"/>
    <x v="0"/>
  </r>
  <r>
    <x v="190"/>
    <x v="57"/>
    <x v="0"/>
    <x v="3"/>
    <s v="4000"/>
    <x v="0"/>
    <n v="0"/>
    <n v="2772.6"/>
    <x v="4"/>
    <x v="3"/>
    <x v="190"/>
    <s v="AUD"/>
    <n v="-2772.6"/>
    <n v="1.51"/>
    <n v="0"/>
    <n v="4186.6260000000002"/>
    <n v="-4186.6260000000002"/>
    <x v="0"/>
  </r>
  <r>
    <x v="191"/>
    <x v="173"/>
    <x v="1"/>
    <x v="1"/>
    <s v="5000"/>
    <x v="1"/>
    <n v="1409.16"/>
    <n v="0"/>
    <x v="2"/>
    <x v="0"/>
    <x v="191"/>
    <s v="EUR"/>
    <n v="1409.16"/>
    <n v="0.92"/>
    <n v="1296.4272000000001"/>
    <n v="0"/>
    <n v="1296.4272000000001"/>
    <x v="1"/>
  </r>
  <r>
    <x v="192"/>
    <x v="116"/>
    <x v="2"/>
    <x v="5"/>
    <s v="4000"/>
    <x v="0"/>
    <n v="0"/>
    <n v="1470.69"/>
    <x v="2"/>
    <x v="1"/>
    <x v="192"/>
    <s v="GBP"/>
    <n v="-1470.69"/>
    <n v="0.78"/>
    <n v="0"/>
    <n v="1147.1382000000001"/>
    <n v="-1147.1382000000001"/>
    <x v="0"/>
  </r>
  <r>
    <x v="193"/>
    <x v="174"/>
    <x v="0"/>
    <x v="4"/>
    <s v="4010"/>
    <x v="4"/>
    <n v="0"/>
    <n v="3549.99"/>
    <x v="0"/>
    <x v="4"/>
    <x v="193"/>
    <s v="EUR"/>
    <n v="-3549.99"/>
    <n v="0.92"/>
    <n v="0"/>
    <n v="3265.9908"/>
    <n v="-3265.9908"/>
    <x v="0"/>
  </r>
  <r>
    <x v="194"/>
    <x v="144"/>
    <x v="2"/>
    <x v="2"/>
    <s v="4000"/>
    <x v="0"/>
    <n v="0"/>
    <n v="2371.4"/>
    <x v="3"/>
    <x v="3"/>
    <x v="194"/>
    <s v="CAD"/>
    <n v="-2371.4"/>
    <n v="1.36"/>
    <n v="0"/>
    <n v="3225.1040000000003"/>
    <n v="-3225.1040000000003"/>
    <x v="0"/>
  </r>
  <r>
    <x v="195"/>
    <x v="175"/>
    <x v="2"/>
    <x v="8"/>
    <s v="6000"/>
    <x v="2"/>
    <n v="1869.71"/>
    <n v="0"/>
    <x v="1"/>
    <x v="2"/>
    <x v="195"/>
    <s v="AUD"/>
    <n v="1869.71"/>
    <n v="1.51"/>
    <n v="2823.2620999999999"/>
    <n v="0"/>
    <n v="2823.2620999999999"/>
    <x v="2"/>
  </r>
  <r>
    <x v="196"/>
    <x v="176"/>
    <x v="0"/>
    <x v="2"/>
    <s v="5000"/>
    <x v="1"/>
    <n v="1812.22"/>
    <n v="0"/>
    <x v="3"/>
    <x v="3"/>
    <x v="196"/>
    <s v="CAD"/>
    <n v="1812.22"/>
    <n v="1.36"/>
    <n v="2464.6192000000001"/>
    <n v="0"/>
    <n v="2464.6192000000001"/>
    <x v="1"/>
  </r>
  <r>
    <x v="197"/>
    <x v="177"/>
    <x v="2"/>
    <x v="8"/>
    <s v="5000"/>
    <x v="1"/>
    <n v="218.2"/>
    <n v="0"/>
    <x v="5"/>
    <x v="0"/>
    <x v="197"/>
    <s v="GBP"/>
    <n v="218.2"/>
    <n v="0.78"/>
    <n v="170.196"/>
    <n v="0"/>
    <n v="170.196"/>
    <x v="1"/>
  </r>
  <r>
    <x v="198"/>
    <x v="178"/>
    <x v="2"/>
    <x v="9"/>
    <s v="4010"/>
    <x v="4"/>
    <n v="0"/>
    <n v="965.46"/>
    <x v="2"/>
    <x v="4"/>
    <x v="198"/>
    <s v="AUD"/>
    <n v="-965.46"/>
    <n v="1.51"/>
    <n v="0"/>
    <n v="1457.8446000000001"/>
    <n v="-1457.8446000000001"/>
    <x v="0"/>
  </r>
  <r>
    <x v="199"/>
    <x v="179"/>
    <x v="0"/>
    <x v="3"/>
    <s v="4000"/>
    <x v="0"/>
    <n v="0"/>
    <n v="321.5"/>
    <x v="2"/>
    <x v="4"/>
    <x v="199"/>
    <s v="AUD"/>
    <n v="-321.5"/>
    <n v="1.51"/>
    <n v="0"/>
    <n v="485.46499999999997"/>
    <n v="-485.46499999999997"/>
    <x v="0"/>
  </r>
  <r>
    <x v="200"/>
    <x v="180"/>
    <x v="0"/>
    <x v="8"/>
    <s v="6000"/>
    <x v="2"/>
    <n v="763.01"/>
    <n v="0"/>
    <x v="1"/>
    <x v="4"/>
    <x v="200"/>
    <s v="GBP"/>
    <n v="763.01"/>
    <n v="0.78"/>
    <n v="595.14779999999996"/>
    <n v="0"/>
    <n v="595.14779999999996"/>
    <x v="2"/>
  </r>
  <r>
    <x v="201"/>
    <x v="181"/>
    <x v="2"/>
    <x v="2"/>
    <s v="4010"/>
    <x v="4"/>
    <n v="0"/>
    <n v="2497.61"/>
    <x v="2"/>
    <x v="2"/>
    <x v="201"/>
    <s v="USD"/>
    <n v="-2497.61"/>
    <n v="1"/>
    <n v="0"/>
    <n v="2497.61"/>
    <n v="-2497.61"/>
    <x v="0"/>
  </r>
  <r>
    <x v="202"/>
    <x v="182"/>
    <x v="0"/>
    <x v="3"/>
    <s v="4000"/>
    <x v="0"/>
    <n v="0"/>
    <n v="4299.82"/>
    <x v="0"/>
    <x v="3"/>
    <x v="202"/>
    <s v="CAD"/>
    <n v="-4299.82"/>
    <n v="1.36"/>
    <n v="0"/>
    <n v="5847.7551999999996"/>
    <n v="-5847.7551999999996"/>
    <x v="0"/>
  </r>
  <r>
    <x v="203"/>
    <x v="50"/>
    <x v="0"/>
    <x v="11"/>
    <s v="6000"/>
    <x v="2"/>
    <n v="492.26"/>
    <n v="0"/>
    <x v="0"/>
    <x v="2"/>
    <x v="203"/>
    <s v="USD"/>
    <n v="492.26"/>
    <n v="1"/>
    <n v="492.26"/>
    <n v="0"/>
    <n v="492.26"/>
    <x v="2"/>
  </r>
  <r>
    <x v="204"/>
    <x v="183"/>
    <x v="2"/>
    <x v="4"/>
    <s v="4000"/>
    <x v="0"/>
    <n v="0"/>
    <n v="4036.79"/>
    <x v="2"/>
    <x v="0"/>
    <x v="204"/>
    <s v="EUR"/>
    <n v="-4036.79"/>
    <n v="0.92"/>
    <n v="0"/>
    <n v="3713.8468000000003"/>
    <n v="-3713.8468000000003"/>
    <x v="0"/>
  </r>
  <r>
    <x v="205"/>
    <x v="184"/>
    <x v="0"/>
    <x v="3"/>
    <s v="4010"/>
    <x v="4"/>
    <n v="0"/>
    <n v="3885.84"/>
    <x v="2"/>
    <x v="1"/>
    <x v="205"/>
    <s v="GBP"/>
    <n v="-3885.84"/>
    <n v="0.78"/>
    <n v="0"/>
    <n v="3030.9552000000003"/>
    <n v="-3030.9552000000003"/>
    <x v="0"/>
  </r>
  <r>
    <x v="206"/>
    <x v="42"/>
    <x v="2"/>
    <x v="8"/>
    <s v="6000"/>
    <x v="2"/>
    <n v="1161.43"/>
    <n v="0"/>
    <x v="2"/>
    <x v="0"/>
    <x v="206"/>
    <s v="GBP"/>
    <n v="1161.43"/>
    <n v="0.78"/>
    <n v="905.91540000000009"/>
    <n v="0"/>
    <n v="905.91540000000009"/>
    <x v="2"/>
  </r>
  <r>
    <x v="207"/>
    <x v="73"/>
    <x v="1"/>
    <x v="6"/>
    <s v="4000"/>
    <x v="0"/>
    <n v="0"/>
    <n v="4478.0600000000004"/>
    <x v="1"/>
    <x v="3"/>
    <x v="207"/>
    <s v="AUD"/>
    <n v="-4478.0600000000004"/>
    <n v="1.51"/>
    <n v="0"/>
    <n v="6761.8706000000002"/>
    <n v="-6761.8706000000002"/>
    <x v="0"/>
  </r>
  <r>
    <x v="208"/>
    <x v="185"/>
    <x v="1"/>
    <x v="9"/>
    <s v="6000"/>
    <x v="2"/>
    <n v="169.1"/>
    <n v="0"/>
    <x v="5"/>
    <x v="0"/>
    <x v="208"/>
    <s v="CAD"/>
    <n v="169.1"/>
    <n v="1.36"/>
    <n v="229.976"/>
    <n v="0"/>
    <n v="229.976"/>
    <x v="2"/>
  </r>
  <r>
    <x v="209"/>
    <x v="154"/>
    <x v="2"/>
    <x v="3"/>
    <s v="5000"/>
    <x v="1"/>
    <n v="1138.92"/>
    <n v="0"/>
    <x v="1"/>
    <x v="4"/>
    <x v="209"/>
    <s v="AUD"/>
    <n v="1138.92"/>
    <n v="1.51"/>
    <n v="1719.7692000000002"/>
    <n v="0"/>
    <n v="1719.7692000000002"/>
    <x v="1"/>
  </r>
  <r>
    <x v="210"/>
    <x v="186"/>
    <x v="2"/>
    <x v="4"/>
    <s v="4010"/>
    <x v="4"/>
    <n v="0"/>
    <n v="3750.39"/>
    <x v="4"/>
    <x v="1"/>
    <x v="210"/>
    <s v="CAD"/>
    <n v="-3750.39"/>
    <n v="1.36"/>
    <n v="0"/>
    <n v="5100.5304000000006"/>
    <n v="-5100.5304000000006"/>
    <x v="0"/>
  </r>
  <r>
    <x v="211"/>
    <x v="187"/>
    <x v="2"/>
    <x v="7"/>
    <s v="5010"/>
    <x v="3"/>
    <n v="1619.58"/>
    <n v="0"/>
    <x v="0"/>
    <x v="2"/>
    <x v="211"/>
    <s v="USD"/>
    <n v="1619.58"/>
    <n v="1"/>
    <n v="1619.58"/>
    <n v="0"/>
    <n v="1619.58"/>
    <x v="2"/>
  </r>
  <r>
    <x v="212"/>
    <x v="11"/>
    <x v="0"/>
    <x v="7"/>
    <s v="4010"/>
    <x v="4"/>
    <n v="0"/>
    <n v="668.17"/>
    <x v="0"/>
    <x v="2"/>
    <x v="212"/>
    <s v="CAD"/>
    <n v="-668.17"/>
    <n v="1.36"/>
    <n v="0"/>
    <n v="908.71119999999996"/>
    <n v="-908.71119999999996"/>
    <x v="0"/>
  </r>
  <r>
    <x v="213"/>
    <x v="188"/>
    <x v="1"/>
    <x v="8"/>
    <s v="5000"/>
    <x v="1"/>
    <n v="1003.8"/>
    <n v="0"/>
    <x v="3"/>
    <x v="4"/>
    <x v="213"/>
    <s v="AUD"/>
    <n v="1003.8"/>
    <n v="1.51"/>
    <n v="1515.7379999999998"/>
    <n v="0"/>
    <n v="1515.7379999999998"/>
    <x v="1"/>
  </r>
  <r>
    <x v="214"/>
    <x v="189"/>
    <x v="2"/>
    <x v="4"/>
    <s v="4010"/>
    <x v="4"/>
    <n v="0"/>
    <n v="1941.69"/>
    <x v="0"/>
    <x v="3"/>
    <x v="214"/>
    <s v="EUR"/>
    <n v="-1941.69"/>
    <n v="0.92"/>
    <n v="0"/>
    <n v="1786.3548000000001"/>
    <n v="-1786.3548000000001"/>
    <x v="0"/>
  </r>
  <r>
    <x v="215"/>
    <x v="190"/>
    <x v="0"/>
    <x v="2"/>
    <s v="5010"/>
    <x v="3"/>
    <n v="521.33000000000004"/>
    <n v="0"/>
    <x v="4"/>
    <x v="4"/>
    <x v="215"/>
    <s v="AUD"/>
    <n v="521.33000000000004"/>
    <n v="1.51"/>
    <n v="787.20830000000012"/>
    <n v="0"/>
    <n v="787.20830000000012"/>
    <x v="2"/>
  </r>
  <r>
    <x v="216"/>
    <x v="153"/>
    <x v="0"/>
    <x v="0"/>
    <s v="5010"/>
    <x v="3"/>
    <n v="1612.68"/>
    <n v="0"/>
    <x v="0"/>
    <x v="0"/>
    <x v="216"/>
    <s v="AUD"/>
    <n v="1612.68"/>
    <n v="1.51"/>
    <n v="2435.1468"/>
    <n v="0"/>
    <n v="2435.1468"/>
    <x v="2"/>
  </r>
  <r>
    <x v="217"/>
    <x v="191"/>
    <x v="2"/>
    <x v="7"/>
    <s v="5000"/>
    <x v="1"/>
    <n v="1386.6"/>
    <n v="0"/>
    <x v="2"/>
    <x v="4"/>
    <x v="217"/>
    <s v="USD"/>
    <n v="1386.6"/>
    <n v="1"/>
    <n v="1386.6"/>
    <n v="0"/>
    <n v="1386.6"/>
    <x v="1"/>
  </r>
  <r>
    <x v="218"/>
    <x v="192"/>
    <x v="0"/>
    <x v="8"/>
    <s v="5010"/>
    <x v="3"/>
    <n v="1060.0999999999999"/>
    <n v="0"/>
    <x v="5"/>
    <x v="4"/>
    <x v="218"/>
    <s v="EUR"/>
    <n v="1060.0999999999999"/>
    <n v="0.92"/>
    <n v="975.29199999999992"/>
    <n v="0"/>
    <n v="975.29199999999992"/>
    <x v="2"/>
  </r>
  <r>
    <x v="219"/>
    <x v="193"/>
    <x v="1"/>
    <x v="9"/>
    <s v="5000"/>
    <x v="1"/>
    <n v="558.04"/>
    <n v="0"/>
    <x v="2"/>
    <x v="1"/>
    <x v="219"/>
    <s v="AUD"/>
    <n v="558.04"/>
    <n v="1.51"/>
    <n v="842.6404"/>
    <n v="0"/>
    <n v="842.6404"/>
    <x v="1"/>
  </r>
  <r>
    <x v="220"/>
    <x v="194"/>
    <x v="0"/>
    <x v="5"/>
    <s v="4000"/>
    <x v="0"/>
    <n v="0"/>
    <n v="345.31"/>
    <x v="0"/>
    <x v="3"/>
    <x v="220"/>
    <s v="AUD"/>
    <n v="-345.31"/>
    <n v="1.51"/>
    <n v="0"/>
    <n v="521.41809999999998"/>
    <n v="-521.41809999999998"/>
    <x v="0"/>
  </r>
  <r>
    <x v="221"/>
    <x v="195"/>
    <x v="0"/>
    <x v="0"/>
    <s v="4010"/>
    <x v="4"/>
    <n v="0"/>
    <n v="1449.49"/>
    <x v="0"/>
    <x v="3"/>
    <x v="221"/>
    <s v="EUR"/>
    <n v="-1449.49"/>
    <n v="0.92"/>
    <n v="0"/>
    <n v="1333.5308"/>
    <n v="-1333.5308"/>
    <x v="0"/>
  </r>
  <r>
    <x v="222"/>
    <x v="196"/>
    <x v="2"/>
    <x v="7"/>
    <s v="6000"/>
    <x v="2"/>
    <n v="491.91"/>
    <n v="0"/>
    <x v="0"/>
    <x v="0"/>
    <x v="222"/>
    <s v="USD"/>
    <n v="491.91"/>
    <n v="1"/>
    <n v="491.91"/>
    <n v="0"/>
    <n v="491.91"/>
    <x v="2"/>
  </r>
  <r>
    <x v="223"/>
    <x v="197"/>
    <x v="0"/>
    <x v="9"/>
    <s v="5000"/>
    <x v="1"/>
    <n v="1439"/>
    <n v="0"/>
    <x v="5"/>
    <x v="1"/>
    <x v="223"/>
    <s v="AUD"/>
    <n v="1439"/>
    <n v="1.51"/>
    <n v="2172.89"/>
    <n v="0"/>
    <n v="2172.89"/>
    <x v="1"/>
  </r>
  <r>
    <x v="224"/>
    <x v="198"/>
    <x v="2"/>
    <x v="6"/>
    <s v="6000"/>
    <x v="2"/>
    <n v="858.22"/>
    <n v="0"/>
    <x v="0"/>
    <x v="1"/>
    <x v="224"/>
    <s v="GBP"/>
    <n v="858.22"/>
    <n v="0.78"/>
    <n v="669.41160000000002"/>
    <n v="0"/>
    <n v="669.41160000000002"/>
    <x v="2"/>
  </r>
  <r>
    <x v="225"/>
    <x v="199"/>
    <x v="2"/>
    <x v="5"/>
    <s v="4010"/>
    <x v="4"/>
    <n v="0"/>
    <n v="4850.6400000000003"/>
    <x v="5"/>
    <x v="1"/>
    <x v="225"/>
    <s v="GBP"/>
    <n v="-4850.6400000000003"/>
    <n v="0.78"/>
    <n v="0"/>
    <n v="3783.4992000000002"/>
    <n v="-3783.4992000000002"/>
    <x v="0"/>
  </r>
  <r>
    <x v="226"/>
    <x v="200"/>
    <x v="0"/>
    <x v="7"/>
    <s v="6000"/>
    <x v="2"/>
    <n v="103.53"/>
    <n v="0"/>
    <x v="2"/>
    <x v="2"/>
    <x v="226"/>
    <s v="CAD"/>
    <n v="103.53"/>
    <n v="1.36"/>
    <n v="140.80080000000001"/>
    <n v="0"/>
    <n v="140.80080000000001"/>
    <x v="2"/>
  </r>
  <r>
    <x v="227"/>
    <x v="201"/>
    <x v="1"/>
    <x v="0"/>
    <s v="4010"/>
    <x v="4"/>
    <n v="0"/>
    <n v="4048.34"/>
    <x v="4"/>
    <x v="1"/>
    <x v="227"/>
    <s v="GBP"/>
    <n v="-4048.34"/>
    <n v="0.78"/>
    <n v="0"/>
    <n v="3157.7052000000003"/>
    <n v="-3157.7052000000003"/>
    <x v="0"/>
  </r>
  <r>
    <x v="228"/>
    <x v="140"/>
    <x v="1"/>
    <x v="1"/>
    <s v="5010"/>
    <x v="3"/>
    <n v="581.82000000000005"/>
    <n v="0"/>
    <x v="3"/>
    <x v="3"/>
    <x v="228"/>
    <s v="USD"/>
    <n v="581.82000000000005"/>
    <n v="1"/>
    <n v="581.82000000000005"/>
    <n v="0"/>
    <n v="581.82000000000005"/>
    <x v="2"/>
  </r>
  <r>
    <x v="229"/>
    <x v="202"/>
    <x v="2"/>
    <x v="4"/>
    <s v="6000"/>
    <x v="2"/>
    <n v="539.15"/>
    <n v="0"/>
    <x v="2"/>
    <x v="0"/>
    <x v="229"/>
    <s v="USD"/>
    <n v="539.15"/>
    <n v="1"/>
    <n v="539.15"/>
    <n v="0"/>
    <n v="539.15"/>
    <x v="2"/>
  </r>
  <r>
    <x v="230"/>
    <x v="203"/>
    <x v="1"/>
    <x v="8"/>
    <s v="4000"/>
    <x v="0"/>
    <n v="0"/>
    <n v="2862.93"/>
    <x v="1"/>
    <x v="0"/>
    <x v="230"/>
    <s v="EUR"/>
    <n v="-2862.93"/>
    <n v="0.92"/>
    <n v="0"/>
    <n v="2633.8955999999998"/>
    <n v="-2633.8955999999998"/>
    <x v="0"/>
  </r>
  <r>
    <x v="231"/>
    <x v="204"/>
    <x v="0"/>
    <x v="2"/>
    <s v="4010"/>
    <x v="4"/>
    <n v="0"/>
    <n v="3938.51"/>
    <x v="3"/>
    <x v="3"/>
    <x v="231"/>
    <s v="GBP"/>
    <n v="-3938.51"/>
    <n v="0.78"/>
    <n v="0"/>
    <n v="3072.0378000000001"/>
    <n v="-3072.0378000000001"/>
    <x v="0"/>
  </r>
  <r>
    <x v="232"/>
    <x v="205"/>
    <x v="2"/>
    <x v="4"/>
    <s v="5010"/>
    <x v="3"/>
    <n v="871.28"/>
    <n v="0"/>
    <x v="2"/>
    <x v="1"/>
    <x v="232"/>
    <s v="CAD"/>
    <n v="871.28"/>
    <n v="1.36"/>
    <n v="1184.9408000000001"/>
    <n v="0"/>
    <n v="1184.9408000000001"/>
    <x v="2"/>
  </r>
  <r>
    <x v="233"/>
    <x v="206"/>
    <x v="2"/>
    <x v="10"/>
    <s v="5000"/>
    <x v="1"/>
    <n v="1527.74"/>
    <n v="0"/>
    <x v="5"/>
    <x v="0"/>
    <x v="233"/>
    <s v="GBP"/>
    <n v="1527.74"/>
    <n v="0.78"/>
    <n v="1191.6372000000001"/>
    <n v="0"/>
    <n v="1191.6372000000001"/>
    <x v="1"/>
  </r>
  <r>
    <x v="234"/>
    <x v="84"/>
    <x v="2"/>
    <x v="5"/>
    <s v="4000"/>
    <x v="0"/>
    <n v="0"/>
    <n v="1075.51"/>
    <x v="2"/>
    <x v="4"/>
    <x v="234"/>
    <s v="USD"/>
    <n v="-1075.51"/>
    <n v="1"/>
    <n v="0"/>
    <n v="1075.51"/>
    <n v="-1075.51"/>
    <x v="0"/>
  </r>
  <r>
    <x v="235"/>
    <x v="207"/>
    <x v="0"/>
    <x v="6"/>
    <s v="4000"/>
    <x v="0"/>
    <n v="0"/>
    <n v="2361.1799999999998"/>
    <x v="2"/>
    <x v="4"/>
    <x v="235"/>
    <s v="USD"/>
    <n v="-2361.1799999999998"/>
    <n v="1"/>
    <n v="0"/>
    <n v="2361.1799999999998"/>
    <n v="-2361.1799999999998"/>
    <x v="0"/>
  </r>
  <r>
    <x v="236"/>
    <x v="208"/>
    <x v="0"/>
    <x v="11"/>
    <s v="5010"/>
    <x v="3"/>
    <n v="151.34"/>
    <n v="0"/>
    <x v="3"/>
    <x v="0"/>
    <x v="236"/>
    <s v="AUD"/>
    <n v="151.34"/>
    <n v="1.51"/>
    <n v="228.52340000000001"/>
    <n v="0"/>
    <n v="228.52340000000001"/>
    <x v="2"/>
  </r>
  <r>
    <x v="237"/>
    <x v="209"/>
    <x v="2"/>
    <x v="2"/>
    <s v="4010"/>
    <x v="4"/>
    <n v="0"/>
    <n v="1299.3699999999999"/>
    <x v="3"/>
    <x v="1"/>
    <x v="237"/>
    <s v="USD"/>
    <n v="-1299.3699999999999"/>
    <n v="1"/>
    <n v="0"/>
    <n v="1299.3699999999999"/>
    <n v="-1299.3699999999999"/>
    <x v="0"/>
  </r>
  <r>
    <x v="238"/>
    <x v="210"/>
    <x v="0"/>
    <x v="4"/>
    <s v="5000"/>
    <x v="1"/>
    <n v="118.21"/>
    <n v="0"/>
    <x v="2"/>
    <x v="1"/>
    <x v="238"/>
    <s v="EUR"/>
    <n v="118.21"/>
    <n v="0.92"/>
    <n v="108.75319999999999"/>
    <n v="0"/>
    <n v="108.75319999999999"/>
    <x v="1"/>
  </r>
  <r>
    <x v="239"/>
    <x v="211"/>
    <x v="2"/>
    <x v="10"/>
    <s v="4000"/>
    <x v="0"/>
    <n v="0"/>
    <n v="4864.04"/>
    <x v="1"/>
    <x v="0"/>
    <x v="239"/>
    <s v="GBP"/>
    <n v="-4864.04"/>
    <n v="0.78"/>
    <n v="0"/>
    <n v="3793.9512"/>
    <n v="-3793.9512"/>
    <x v="0"/>
  </r>
  <r>
    <x v="240"/>
    <x v="212"/>
    <x v="1"/>
    <x v="8"/>
    <s v="4000"/>
    <x v="0"/>
    <n v="0"/>
    <n v="4495.32"/>
    <x v="4"/>
    <x v="3"/>
    <x v="240"/>
    <s v="GBP"/>
    <n v="-4495.32"/>
    <n v="0.78"/>
    <n v="0"/>
    <n v="3506.3496"/>
    <n v="-3506.3496"/>
    <x v="0"/>
  </r>
  <r>
    <x v="241"/>
    <x v="213"/>
    <x v="2"/>
    <x v="9"/>
    <s v="6000"/>
    <x v="2"/>
    <n v="1121.29"/>
    <n v="0"/>
    <x v="2"/>
    <x v="4"/>
    <x v="241"/>
    <s v="EUR"/>
    <n v="1121.29"/>
    <n v="0.92"/>
    <n v="1031.5868"/>
    <n v="0"/>
    <n v="1031.5868"/>
    <x v="2"/>
  </r>
  <r>
    <x v="242"/>
    <x v="214"/>
    <x v="2"/>
    <x v="2"/>
    <s v="6000"/>
    <x v="2"/>
    <n v="908.7"/>
    <n v="0"/>
    <x v="1"/>
    <x v="4"/>
    <x v="242"/>
    <s v="EUR"/>
    <n v="908.7"/>
    <n v="0.92"/>
    <n v="836.00400000000013"/>
    <n v="0"/>
    <n v="836.00400000000013"/>
    <x v="2"/>
  </r>
  <r>
    <x v="243"/>
    <x v="215"/>
    <x v="2"/>
    <x v="0"/>
    <s v="4010"/>
    <x v="4"/>
    <n v="0"/>
    <n v="3760.55"/>
    <x v="2"/>
    <x v="1"/>
    <x v="243"/>
    <s v="AUD"/>
    <n v="-3760.55"/>
    <n v="1.51"/>
    <n v="0"/>
    <n v="5678.4305000000004"/>
    <n v="-5678.4305000000004"/>
    <x v="0"/>
  </r>
  <r>
    <x v="244"/>
    <x v="216"/>
    <x v="1"/>
    <x v="9"/>
    <s v="5000"/>
    <x v="1"/>
    <n v="86.6"/>
    <n v="0"/>
    <x v="0"/>
    <x v="1"/>
    <x v="244"/>
    <s v="GBP"/>
    <n v="86.6"/>
    <n v="0.78"/>
    <n v="67.548000000000002"/>
    <n v="0"/>
    <n v="67.548000000000002"/>
    <x v="1"/>
  </r>
  <r>
    <x v="245"/>
    <x v="217"/>
    <x v="0"/>
    <x v="10"/>
    <s v="4010"/>
    <x v="4"/>
    <n v="0"/>
    <n v="4264.16"/>
    <x v="1"/>
    <x v="1"/>
    <x v="245"/>
    <s v="GBP"/>
    <n v="-4264.16"/>
    <n v="0.78"/>
    <n v="0"/>
    <n v="3326.0448000000001"/>
    <n v="-3326.0448000000001"/>
    <x v="0"/>
  </r>
  <r>
    <x v="246"/>
    <x v="218"/>
    <x v="2"/>
    <x v="7"/>
    <s v="4010"/>
    <x v="4"/>
    <n v="0"/>
    <n v="4005.6"/>
    <x v="0"/>
    <x v="3"/>
    <x v="246"/>
    <s v="USD"/>
    <n v="-4005.6"/>
    <n v="1"/>
    <n v="0"/>
    <n v="4005.6"/>
    <n v="-4005.6"/>
    <x v="0"/>
  </r>
  <r>
    <x v="247"/>
    <x v="219"/>
    <x v="1"/>
    <x v="1"/>
    <s v="5000"/>
    <x v="1"/>
    <n v="736.75"/>
    <n v="0"/>
    <x v="3"/>
    <x v="3"/>
    <x v="247"/>
    <s v="EUR"/>
    <n v="736.75"/>
    <n v="0.92"/>
    <n v="677.81000000000006"/>
    <n v="0"/>
    <n v="677.81000000000006"/>
    <x v="1"/>
  </r>
  <r>
    <x v="248"/>
    <x v="220"/>
    <x v="0"/>
    <x v="1"/>
    <s v="4010"/>
    <x v="4"/>
    <n v="0"/>
    <n v="4679.5"/>
    <x v="1"/>
    <x v="0"/>
    <x v="248"/>
    <s v="AUD"/>
    <n v="-4679.5"/>
    <n v="1.51"/>
    <n v="0"/>
    <n v="7066.0450000000001"/>
    <n v="-7066.0450000000001"/>
    <x v="0"/>
  </r>
  <r>
    <x v="249"/>
    <x v="221"/>
    <x v="1"/>
    <x v="9"/>
    <s v="5010"/>
    <x v="3"/>
    <n v="1226.52"/>
    <n v="0"/>
    <x v="5"/>
    <x v="3"/>
    <x v="249"/>
    <s v="USD"/>
    <n v="1226.52"/>
    <n v="1"/>
    <n v="1226.52"/>
    <n v="0"/>
    <n v="1226.52"/>
    <x v="2"/>
  </r>
  <r>
    <x v="250"/>
    <x v="222"/>
    <x v="0"/>
    <x v="10"/>
    <s v="4000"/>
    <x v="0"/>
    <n v="0"/>
    <n v="2655.25"/>
    <x v="1"/>
    <x v="0"/>
    <x v="250"/>
    <s v="USD"/>
    <n v="-2655.25"/>
    <n v="1"/>
    <n v="0"/>
    <n v="2655.25"/>
    <n v="-2655.25"/>
    <x v="0"/>
  </r>
  <r>
    <x v="251"/>
    <x v="223"/>
    <x v="2"/>
    <x v="10"/>
    <s v="4000"/>
    <x v="0"/>
    <n v="0"/>
    <n v="889.23"/>
    <x v="2"/>
    <x v="2"/>
    <x v="251"/>
    <s v="CAD"/>
    <n v="-889.23"/>
    <n v="1.36"/>
    <n v="0"/>
    <n v="1209.3528000000001"/>
    <n v="-1209.3528000000001"/>
    <x v="0"/>
  </r>
  <r>
    <x v="252"/>
    <x v="224"/>
    <x v="0"/>
    <x v="1"/>
    <s v="6000"/>
    <x v="2"/>
    <n v="734.75"/>
    <n v="0"/>
    <x v="3"/>
    <x v="3"/>
    <x v="252"/>
    <s v="GBP"/>
    <n v="734.75"/>
    <n v="0.78"/>
    <n v="573.10500000000002"/>
    <n v="0"/>
    <n v="573.10500000000002"/>
    <x v="2"/>
  </r>
  <r>
    <x v="253"/>
    <x v="225"/>
    <x v="1"/>
    <x v="6"/>
    <s v="6000"/>
    <x v="2"/>
    <n v="1799.36"/>
    <n v="0"/>
    <x v="4"/>
    <x v="2"/>
    <x v="253"/>
    <s v="CAD"/>
    <n v="1799.36"/>
    <n v="1.36"/>
    <n v="2447.1296000000002"/>
    <n v="0"/>
    <n v="2447.1296000000002"/>
    <x v="2"/>
  </r>
  <r>
    <x v="254"/>
    <x v="226"/>
    <x v="2"/>
    <x v="2"/>
    <s v="6000"/>
    <x v="2"/>
    <n v="950.03"/>
    <n v="0"/>
    <x v="3"/>
    <x v="3"/>
    <x v="254"/>
    <s v="EUR"/>
    <n v="950.03"/>
    <n v="0.92"/>
    <n v="874.02760000000001"/>
    <n v="0"/>
    <n v="874.02760000000001"/>
    <x v="2"/>
  </r>
  <r>
    <x v="255"/>
    <x v="227"/>
    <x v="0"/>
    <x v="7"/>
    <s v="4000"/>
    <x v="0"/>
    <n v="0"/>
    <n v="1523.43"/>
    <x v="4"/>
    <x v="0"/>
    <x v="255"/>
    <s v="GBP"/>
    <n v="-1523.43"/>
    <n v="0.78"/>
    <n v="0"/>
    <n v="1188.2754"/>
    <n v="-1188.2754"/>
    <x v="0"/>
  </r>
  <r>
    <x v="256"/>
    <x v="228"/>
    <x v="1"/>
    <x v="6"/>
    <s v="4000"/>
    <x v="0"/>
    <n v="0"/>
    <n v="2725.09"/>
    <x v="4"/>
    <x v="0"/>
    <x v="256"/>
    <s v="GBP"/>
    <n v="-2725.09"/>
    <n v="0.78"/>
    <n v="0"/>
    <n v="2125.5702000000001"/>
    <n v="-2125.5702000000001"/>
    <x v="0"/>
  </r>
  <r>
    <x v="257"/>
    <x v="229"/>
    <x v="0"/>
    <x v="0"/>
    <s v="6000"/>
    <x v="2"/>
    <n v="1186.77"/>
    <n v="0"/>
    <x v="1"/>
    <x v="3"/>
    <x v="257"/>
    <s v="USD"/>
    <n v="1186.77"/>
    <n v="1"/>
    <n v="1186.77"/>
    <n v="0"/>
    <n v="1186.77"/>
    <x v="2"/>
  </r>
  <r>
    <x v="258"/>
    <x v="230"/>
    <x v="0"/>
    <x v="9"/>
    <s v="4010"/>
    <x v="4"/>
    <n v="0"/>
    <n v="3404.96"/>
    <x v="0"/>
    <x v="0"/>
    <x v="258"/>
    <s v="AUD"/>
    <n v="-3404.96"/>
    <n v="1.51"/>
    <n v="0"/>
    <n v="5141.4895999999999"/>
    <n v="-5141.4895999999999"/>
    <x v="0"/>
  </r>
  <r>
    <x v="259"/>
    <x v="231"/>
    <x v="2"/>
    <x v="1"/>
    <s v="5010"/>
    <x v="3"/>
    <n v="436.8"/>
    <n v="0"/>
    <x v="1"/>
    <x v="3"/>
    <x v="259"/>
    <s v="AUD"/>
    <n v="436.8"/>
    <n v="1.51"/>
    <n v="659.56799999999998"/>
    <n v="0"/>
    <n v="659.56799999999998"/>
    <x v="2"/>
  </r>
  <r>
    <x v="260"/>
    <x v="232"/>
    <x v="2"/>
    <x v="10"/>
    <s v="5000"/>
    <x v="1"/>
    <n v="1095.1300000000001"/>
    <n v="0"/>
    <x v="1"/>
    <x v="4"/>
    <x v="260"/>
    <s v="GBP"/>
    <n v="1095.1300000000001"/>
    <n v="0.78"/>
    <n v="854.20140000000015"/>
    <n v="0"/>
    <n v="854.20140000000015"/>
    <x v="1"/>
  </r>
  <r>
    <x v="261"/>
    <x v="233"/>
    <x v="0"/>
    <x v="8"/>
    <s v="5010"/>
    <x v="3"/>
    <n v="393.67"/>
    <n v="0"/>
    <x v="3"/>
    <x v="2"/>
    <x v="261"/>
    <s v="AUD"/>
    <n v="393.67"/>
    <n v="1.51"/>
    <n v="594.44170000000008"/>
    <n v="0"/>
    <n v="594.44170000000008"/>
    <x v="2"/>
  </r>
  <r>
    <x v="262"/>
    <x v="234"/>
    <x v="1"/>
    <x v="8"/>
    <s v="4000"/>
    <x v="0"/>
    <n v="0"/>
    <n v="799.77"/>
    <x v="5"/>
    <x v="1"/>
    <x v="262"/>
    <s v="GBP"/>
    <n v="-799.77"/>
    <n v="0.78"/>
    <n v="0"/>
    <n v="623.82060000000001"/>
    <n v="-623.82060000000001"/>
    <x v="0"/>
  </r>
  <r>
    <x v="263"/>
    <x v="235"/>
    <x v="0"/>
    <x v="2"/>
    <s v="4000"/>
    <x v="0"/>
    <n v="0"/>
    <n v="4354.13"/>
    <x v="3"/>
    <x v="2"/>
    <x v="263"/>
    <s v="EUR"/>
    <n v="-4354.13"/>
    <n v="0.92"/>
    <n v="0"/>
    <n v="4005.7996000000003"/>
    <n v="-4005.7996000000003"/>
    <x v="0"/>
  </r>
  <r>
    <x v="264"/>
    <x v="236"/>
    <x v="1"/>
    <x v="2"/>
    <s v="5000"/>
    <x v="1"/>
    <n v="1157.8"/>
    <n v="0"/>
    <x v="0"/>
    <x v="0"/>
    <x v="264"/>
    <s v="CAD"/>
    <n v="1157.8"/>
    <n v="1.36"/>
    <n v="1574.6079999999999"/>
    <n v="0"/>
    <n v="1574.6079999999999"/>
    <x v="1"/>
  </r>
  <r>
    <x v="265"/>
    <x v="237"/>
    <x v="2"/>
    <x v="11"/>
    <s v="4000"/>
    <x v="0"/>
    <n v="0"/>
    <n v="2597.25"/>
    <x v="5"/>
    <x v="0"/>
    <x v="265"/>
    <s v="AUD"/>
    <n v="-2597.25"/>
    <n v="1.51"/>
    <n v="0"/>
    <n v="3921.8474999999999"/>
    <n v="-3921.8474999999999"/>
    <x v="0"/>
  </r>
  <r>
    <x v="266"/>
    <x v="238"/>
    <x v="1"/>
    <x v="0"/>
    <s v="5000"/>
    <x v="1"/>
    <n v="1343.21"/>
    <n v="0"/>
    <x v="3"/>
    <x v="3"/>
    <x v="266"/>
    <s v="EUR"/>
    <n v="1343.21"/>
    <n v="0.92"/>
    <n v="1235.7532000000001"/>
    <n v="0"/>
    <n v="1235.7532000000001"/>
    <x v="1"/>
  </r>
  <r>
    <x v="267"/>
    <x v="239"/>
    <x v="2"/>
    <x v="3"/>
    <s v="5010"/>
    <x v="3"/>
    <n v="1498.82"/>
    <n v="0"/>
    <x v="1"/>
    <x v="4"/>
    <x v="267"/>
    <s v="EUR"/>
    <n v="1498.82"/>
    <n v="0.92"/>
    <n v="1378.9144000000001"/>
    <n v="0"/>
    <n v="1378.9144000000001"/>
    <x v="2"/>
  </r>
  <r>
    <x v="268"/>
    <x v="240"/>
    <x v="0"/>
    <x v="8"/>
    <s v="4000"/>
    <x v="0"/>
    <n v="0"/>
    <n v="4728.58"/>
    <x v="3"/>
    <x v="2"/>
    <x v="268"/>
    <s v="AUD"/>
    <n v="-4728.58"/>
    <n v="1.51"/>
    <n v="0"/>
    <n v="7140.1557999999995"/>
    <n v="-7140.1557999999995"/>
    <x v="0"/>
  </r>
  <r>
    <x v="269"/>
    <x v="241"/>
    <x v="0"/>
    <x v="8"/>
    <s v="4010"/>
    <x v="4"/>
    <n v="0"/>
    <n v="3612.83"/>
    <x v="5"/>
    <x v="4"/>
    <x v="269"/>
    <s v="EUR"/>
    <n v="-3612.83"/>
    <n v="0.92"/>
    <n v="0"/>
    <n v="3323.8036000000002"/>
    <n v="-3323.8036000000002"/>
    <x v="0"/>
  </r>
  <r>
    <x v="270"/>
    <x v="242"/>
    <x v="2"/>
    <x v="1"/>
    <s v="4010"/>
    <x v="4"/>
    <n v="0"/>
    <n v="4506.28"/>
    <x v="3"/>
    <x v="1"/>
    <x v="270"/>
    <s v="EUR"/>
    <n v="-4506.28"/>
    <n v="0.92"/>
    <n v="0"/>
    <n v="4145.7776000000003"/>
    <n v="-4145.7776000000003"/>
    <x v="0"/>
  </r>
  <r>
    <x v="271"/>
    <x v="243"/>
    <x v="2"/>
    <x v="7"/>
    <s v="5010"/>
    <x v="3"/>
    <n v="1000.3"/>
    <n v="0"/>
    <x v="5"/>
    <x v="4"/>
    <x v="271"/>
    <s v="CAD"/>
    <n v="1000.3"/>
    <n v="1.36"/>
    <n v="1360.4080000000001"/>
    <n v="0"/>
    <n v="1360.4080000000001"/>
    <x v="2"/>
  </r>
  <r>
    <x v="272"/>
    <x v="244"/>
    <x v="2"/>
    <x v="4"/>
    <s v="5000"/>
    <x v="1"/>
    <n v="991.08"/>
    <n v="0"/>
    <x v="4"/>
    <x v="1"/>
    <x v="272"/>
    <s v="CAD"/>
    <n v="991.08"/>
    <n v="1.36"/>
    <n v="1347.8688000000002"/>
    <n v="0"/>
    <n v="1347.8688000000002"/>
    <x v="1"/>
  </r>
  <r>
    <x v="273"/>
    <x v="245"/>
    <x v="0"/>
    <x v="6"/>
    <s v="5000"/>
    <x v="1"/>
    <n v="1499.52"/>
    <n v="0"/>
    <x v="4"/>
    <x v="0"/>
    <x v="273"/>
    <s v="AUD"/>
    <n v="1499.52"/>
    <n v="1.51"/>
    <n v="2264.2752"/>
    <n v="0"/>
    <n v="2264.2752"/>
    <x v="1"/>
  </r>
  <r>
    <x v="274"/>
    <x v="246"/>
    <x v="2"/>
    <x v="0"/>
    <s v="4010"/>
    <x v="4"/>
    <n v="0"/>
    <n v="1203.8"/>
    <x v="4"/>
    <x v="0"/>
    <x v="274"/>
    <s v="GBP"/>
    <n v="-1203.8"/>
    <n v="0.78"/>
    <n v="0"/>
    <n v="938.96399999999994"/>
    <n v="-938.96399999999994"/>
    <x v="0"/>
  </r>
  <r>
    <x v="275"/>
    <x v="247"/>
    <x v="0"/>
    <x v="2"/>
    <s v="4000"/>
    <x v="0"/>
    <n v="0"/>
    <n v="656.25"/>
    <x v="3"/>
    <x v="3"/>
    <x v="275"/>
    <s v="AUD"/>
    <n v="-656.25"/>
    <n v="1.51"/>
    <n v="0"/>
    <n v="990.9375"/>
    <n v="-990.9375"/>
    <x v="0"/>
  </r>
  <r>
    <x v="276"/>
    <x v="248"/>
    <x v="1"/>
    <x v="8"/>
    <s v="5000"/>
    <x v="1"/>
    <n v="620.29999999999995"/>
    <n v="0"/>
    <x v="1"/>
    <x v="4"/>
    <x v="276"/>
    <s v="CAD"/>
    <n v="620.29999999999995"/>
    <n v="1.36"/>
    <n v="843.60799999999995"/>
    <n v="0"/>
    <n v="843.60799999999995"/>
    <x v="1"/>
  </r>
  <r>
    <x v="277"/>
    <x v="249"/>
    <x v="1"/>
    <x v="6"/>
    <s v="6000"/>
    <x v="2"/>
    <n v="85.24"/>
    <n v="0"/>
    <x v="4"/>
    <x v="3"/>
    <x v="277"/>
    <s v="CAD"/>
    <n v="85.24"/>
    <n v="1.36"/>
    <n v="115.9264"/>
    <n v="0"/>
    <n v="115.9264"/>
    <x v="2"/>
  </r>
  <r>
    <x v="278"/>
    <x v="119"/>
    <x v="2"/>
    <x v="3"/>
    <s v="5010"/>
    <x v="3"/>
    <n v="628.62"/>
    <n v="0"/>
    <x v="1"/>
    <x v="3"/>
    <x v="278"/>
    <s v="AUD"/>
    <n v="628.62"/>
    <n v="1.51"/>
    <n v="949.21619999999996"/>
    <n v="0"/>
    <n v="949.21619999999996"/>
    <x v="2"/>
  </r>
  <r>
    <x v="279"/>
    <x v="24"/>
    <x v="2"/>
    <x v="6"/>
    <s v="4000"/>
    <x v="0"/>
    <n v="0"/>
    <n v="1358.19"/>
    <x v="3"/>
    <x v="2"/>
    <x v="279"/>
    <s v="GBP"/>
    <n v="-1358.19"/>
    <n v="0.78"/>
    <n v="0"/>
    <n v="1059.3882000000001"/>
    <n v="-1059.3882000000001"/>
    <x v="0"/>
  </r>
  <r>
    <x v="280"/>
    <x v="222"/>
    <x v="0"/>
    <x v="10"/>
    <s v="4010"/>
    <x v="4"/>
    <n v="0"/>
    <n v="2329.64"/>
    <x v="4"/>
    <x v="2"/>
    <x v="280"/>
    <s v="USD"/>
    <n v="-2329.64"/>
    <n v="1"/>
    <n v="0"/>
    <n v="2329.64"/>
    <n v="-2329.64"/>
    <x v="0"/>
  </r>
  <r>
    <x v="281"/>
    <x v="250"/>
    <x v="1"/>
    <x v="2"/>
    <s v="6000"/>
    <x v="2"/>
    <n v="1039.56"/>
    <n v="0"/>
    <x v="0"/>
    <x v="3"/>
    <x v="281"/>
    <s v="CAD"/>
    <n v="1039.56"/>
    <n v="1.36"/>
    <n v="1413.8016"/>
    <n v="0"/>
    <n v="1413.8016"/>
    <x v="2"/>
  </r>
  <r>
    <x v="282"/>
    <x v="43"/>
    <x v="2"/>
    <x v="9"/>
    <s v="5010"/>
    <x v="3"/>
    <n v="1441.17"/>
    <n v="0"/>
    <x v="1"/>
    <x v="2"/>
    <x v="282"/>
    <s v="CAD"/>
    <n v="1441.17"/>
    <n v="1.36"/>
    <n v="1959.9912000000002"/>
    <n v="0"/>
    <n v="1959.9912000000002"/>
    <x v="2"/>
  </r>
  <r>
    <x v="283"/>
    <x v="251"/>
    <x v="2"/>
    <x v="6"/>
    <s v="4000"/>
    <x v="0"/>
    <n v="0"/>
    <n v="873.53"/>
    <x v="2"/>
    <x v="3"/>
    <x v="283"/>
    <s v="EUR"/>
    <n v="-873.53"/>
    <n v="0.92"/>
    <n v="0"/>
    <n v="803.64760000000001"/>
    <n v="-803.64760000000001"/>
    <x v="0"/>
  </r>
  <r>
    <x v="284"/>
    <x v="252"/>
    <x v="1"/>
    <x v="2"/>
    <s v="4000"/>
    <x v="0"/>
    <n v="0"/>
    <n v="1932.35"/>
    <x v="0"/>
    <x v="2"/>
    <x v="284"/>
    <s v="AUD"/>
    <n v="-1932.35"/>
    <n v="1.51"/>
    <n v="0"/>
    <n v="2917.8485000000001"/>
    <n v="-2917.8485000000001"/>
    <x v="0"/>
  </r>
  <r>
    <x v="285"/>
    <x v="253"/>
    <x v="1"/>
    <x v="1"/>
    <s v="5000"/>
    <x v="1"/>
    <n v="1733.12"/>
    <n v="0"/>
    <x v="0"/>
    <x v="0"/>
    <x v="285"/>
    <s v="CAD"/>
    <n v="1733.12"/>
    <n v="1.36"/>
    <n v="2357.0432000000001"/>
    <n v="0"/>
    <n v="2357.0432000000001"/>
    <x v="1"/>
  </r>
  <r>
    <x v="286"/>
    <x v="227"/>
    <x v="0"/>
    <x v="7"/>
    <s v="4000"/>
    <x v="0"/>
    <n v="0"/>
    <n v="3004.12"/>
    <x v="0"/>
    <x v="3"/>
    <x v="286"/>
    <s v="EUR"/>
    <n v="-3004.12"/>
    <n v="0.92"/>
    <n v="0"/>
    <n v="2763.7903999999999"/>
    <n v="-2763.7903999999999"/>
    <x v="0"/>
  </r>
  <r>
    <x v="287"/>
    <x v="254"/>
    <x v="0"/>
    <x v="6"/>
    <s v="5010"/>
    <x v="3"/>
    <n v="1521.85"/>
    <n v="0"/>
    <x v="2"/>
    <x v="4"/>
    <x v="287"/>
    <s v="AUD"/>
    <n v="1521.85"/>
    <n v="1.51"/>
    <n v="2297.9935"/>
    <n v="0"/>
    <n v="2297.9935"/>
    <x v="2"/>
  </r>
  <r>
    <x v="288"/>
    <x v="212"/>
    <x v="1"/>
    <x v="8"/>
    <s v="5000"/>
    <x v="1"/>
    <n v="1486.16"/>
    <n v="0"/>
    <x v="3"/>
    <x v="0"/>
    <x v="288"/>
    <s v="AUD"/>
    <n v="1486.16"/>
    <n v="1.51"/>
    <n v="2244.1016"/>
    <n v="0"/>
    <n v="2244.1016"/>
    <x v="1"/>
  </r>
  <r>
    <x v="289"/>
    <x v="255"/>
    <x v="1"/>
    <x v="6"/>
    <s v="5000"/>
    <x v="1"/>
    <n v="1308.19"/>
    <n v="0"/>
    <x v="0"/>
    <x v="2"/>
    <x v="289"/>
    <s v="USD"/>
    <n v="1308.19"/>
    <n v="1"/>
    <n v="1308.19"/>
    <n v="0"/>
    <n v="1308.19"/>
    <x v="1"/>
  </r>
  <r>
    <x v="290"/>
    <x v="71"/>
    <x v="1"/>
    <x v="8"/>
    <s v="5000"/>
    <x v="1"/>
    <n v="1765.16"/>
    <n v="0"/>
    <x v="3"/>
    <x v="3"/>
    <x v="290"/>
    <s v="AUD"/>
    <n v="1765.16"/>
    <n v="1.51"/>
    <n v="2665.3915999999999"/>
    <n v="0"/>
    <n v="2665.3915999999999"/>
    <x v="1"/>
  </r>
  <r>
    <x v="291"/>
    <x v="256"/>
    <x v="0"/>
    <x v="0"/>
    <s v="5010"/>
    <x v="3"/>
    <n v="842.35"/>
    <n v="0"/>
    <x v="3"/>
    <x v="3"/>
    <x v="291"/>
    <s v="USD"/>
    <n v="842.35"/>
    <n v="1"/>
    <n v="842.35"/>
    <n v="0"/>
    <n v="842.35"/>
    <x v="2"/>
  </r>
  <r>
    <x v="292"/>
    <x v="257"/>
    <x v="0"/>
    <x v="8"/>
    <s v="5010"/>
    <x v="3"/>
    <n v="788.28"/>
    <n v="0"/>
    <x v="1"/>
    <x v="0"/>
    <x v="292"/>
    <s v="EUR"/>
    <n v="788.28"/>
    <n v="0.92"/>
    <n v="725.21760000000006"/>
    <n v="0"/>
    <n v="725.21760000000006"/>
    <x v="2"/>
  </r>
  <r>
    <x v="293"/>
    <x v="121"/>
    <x v="0"/>
    <x v="4"/>
    <s v="4000"/>
    <x v="0"/>
    <n v="0"/>
    <n v="239.94"/>
    <x v="4"/>
    <x v="3"/>
    <x v="293"/>
    <s v="EUR"/>
    <n v="-239.94"/>
    <n v="0.92"/>
    <n v="0"/>
    <n v="220.7448"/>
    <n v="-220.7448"/>
    <x v="0"/>
  </r>
  <r>
    <x v="294"/>
    <x v="258"/>
    <x v="1"/>
    <x v="2"/>
    <s v="4000"/>
    <x v="0"/>
    <n v="0"/>
    <n v="4378.1899999999996"/>
    <x v="3"/>
    <x v="2"/>
    <x v="294"/>
    <s v="EUR"/>
    <n v="-4378.1899999999996"/>
    <n v="0.92"/>
    <n v="0"/>
    <n v="4027.9348"/>
    <n v="-4027.9348"/>
    <x v="0"/>
  </r>
  <r>
    <x v="295"/>
    <x v="259"/>
    <x v="2"/>
    <x v="5"/>
    <s v="6000"/>
    <x v="2"/>
    <n v="1116.99"/>
    <n v="0"/>
    <x v="0"/>
    <x v="0"/>
    <x v="295"/>
    <s v="AUD"/>
    <n v="1116.99"/>
    <n v="1.51"/>
    <n v="1686.6549"/>
    <n v="0"/>
    <n v="1686.6549"/>
    <x v="2"/>
  </r>
  <r>
    <x v="296"/>
    <x v="146"/>
    <x v="2"/>
    <x v="5"/>
    <s v="5010"/>
    <x v="3"/>
    <n v="1902.75"/>
    <n v="0"/>
    <x v="4"/>
    <x v="2"/>
    <x v="296"/>
    <s v="GBP"/>
    <n v="1902.75"/>
    <n v="0.78"/>
    <n v="1484.145"/>
    <n v="0"/>
    <n v="1484.145"/>
    <x v="2"/>
  </r>
  <r>
    <x v="297"/>
    <x v="260"/>
    <x v="0"/>
    <x v="7"/>
    <s v="5010"/>
    <x v="3"/>
    <n v="275.93"/>
    <n v="0"/>
    <x v="1"/>
    <x v="1"/>
    <x v="297"/>
    <s v="USD"/>
    <n v="275.93"/>
    <n v="1"/>
    <n v="275.93"/>
    <n v="0"/>
    <n v="275.93"/>
    <x v="2"/>
  </r>
  <r>
    <x v="298"/>
    <x v="261"/>
    <x v="0"/>
    <x v="3"/>
    <s v="6000"/>
    <x v="2"/>
    <n v="1761.1"/>
    <n v="0"/>
    <x v="3"/>
    <x v="2"/>
    <x v="298"/>
    <s v="AUD"/>
    <n v="1761.1"/>
    <n v="1.51"/>
    <n v="2659.261"/>
    <n v="0"/>
    <n v="2659.261"/>
    <x v="2"/>
  </r>
  <r>
    <x v="299"/>
    <x v="262"/>
    <x v="0"/>
    <x v="2"/>
    <s v="4010"/>
    <x v="4"/>
    <n v="0"/>
    <n v="4260.88"/>
    <x v="1"/>
    <x v="3"/>
    <x v="299"/>
    <s v="USD"/>
    <n v="-4260.88"/>
    <n v="1"/>
    <n v="0"/>
    <n v="4260.88"/>
    <n v="-4260.88"/>
    <x v="0"/>
  </r>
  <r>
    <x v="300"/>
    <x v="263"/>
    <x v="2"/>
    <x v="11"/>
    <s v="4000"/>
    <x v="0"/>
    <n v="0"/>
    <n v="1229.46"/>
    <x v="3"/>
    <x v="0"/>
    <x v="300"/>
    <s v="CAD"/>
    <n v="-1229.46"/>
    <n v="1.36"/>
    <n v="0"/>
    <n v="1672.0656000000001"/>
    <n v="-1672.0656000000001"/>
    <x v="0"/>
  </r>
  <r>
    <x v="301"/>
    <x v="11"/>
    <x v="0"/>
    <x v="7"/>
    <s v="5000"/>
    <x v="1"/>
    <n v="1804.04"/>
    <n v="0"/>
    <x v="1"/>
    <x v="3"/>
    <x v="301"/>
    <s v="GBP"/>
    <n v="1804.04"/>
    <n v="0.78"/>
    <n v="1407.1512"/>
    <n v="0"/>
    <n v="1407.1512"/>
    <x v="1"/>
  </r>
  <r>
    <x v="302"/>
    <x v="264"/>
    <x v="0"/>
    <x v="11"/>
    <s v="5000"/>
    <x v="1"/>
    <n v="1637.96"/>
    <n v="0"/>
    <x v="1"/>
    <x v="0"/>
    <x v="302"/>
    <s v="AUD"/>
    <n v="1637.96"/>
    <n v="1.51"/>
    <n v="2473.3196000000003"/>
    <n v="0"/>
    <n v="2473.3196000000003"/>
    <x v="1"/>
  </r>
  <r>
    <x v="303"/>
    <x v="265"/>
    <x v="0"/>
    <x v="10"/>
    <s v="4000"/>
    <x v="0"/>
    <n v="0"/>
    <n v="1400.77"/>
    <x v="0"/>
    <x v="3"/>
    <x v="303"/>
    <s v="EUR"/>
    <n v="-1400.77"/>
    <n v="0.92"/>
    <n v="0"/>
    <n v="1288.7084"/>
    <n v="-1288.7084"/>
    <x v="0"/>
  </r>
  <r>
    <x v="304"/>
    <x v="159"/>
    <x v="1"/>
    <x v="9"/>
    <s v="5010"/>
    <x v="3"/>
    <n v="1010.88"/>
    <n v="0"/>
    <x v="0"/>
    <x v="2"/>
    <x v="304"/>
    <s v="AUD"/>
    <n v="1010.88"/>
    <n v="1.51"/>
    <n v="1526.4287999999999"/>
    <n v="0"/>
    <n v="1526.4287999999999"/>
    <x v="2"/>
  </r>
  <r>
    <x v="305"/>
    <x v="266"/>
    <x v="0"/>
    <x v="6"/>
    <s v="4000"/>
    <x v="0"/>
    <n v="0"/>
    <n v="1059.18"/>
    <x v="2"/>
    <x v="2"/>
    <x v="305"/>
    <s v="USD"/>
    <n v="-1059.18"/>
    <n v="1"/>
    <n v="0"/>
    <n v="1059.18"/>
    <n v="-1059.18"/>
    <x v="0"/>
  </r>
  <r>
    <x v="306"/>
    <x v="189"/>
    <x v="2"/>
    <x v="4"/>
    <s v="4010"/>
    <x v="4"/>
    <n v="0"/>
    <n v="951.38"/>
    <x v="0"/>
    <x v="0"/>
    <x v="306"/>
    <s v="GBP"/>
    <n v="-951.38"/>
    <n v="0.78"/>
    <n v="0"/>
    <n v="742.07640000000004"/>
    <n v="-742.07640000000004"/>
    <x v="0"/>
  </r>
  <r>
    <x v="307"/>
    <x v="267"/>
    <x v="2"/>
    <x v="2"/>
    <s v="4000"/>
    <x v="0"/>
    <n v="0"/>
    <n v="2648.82"/>
    <x v="5"/>
    <x v="3"/>
    <x v="307"/>
    <s v="GBP"/>
    <n v="-2648.82"/>
    <n v="0.78"/>
    <n v="0"/>
    <n v="2066.0796"/>
    <n v="-2066.0796"/>
    <x v="0"/>
  </r>
  <r>
    <x v="308"/>
    <x v="268"/>
    <x v="2"/>
    <x v="9"/>
    <s v="4010"/>
    <x v="4"/>
    <n v="0"/>
    <n v="2008.6"/>
    <x v="4"/>
    <x v="2"/>
    <x v="308"/>
    <s v="USD"/>
    <n v="-2008.6"/>
    <n v="1"/>
    <n v="0"/>
    <n v="2008.6"/>
    <n v="-2008.6"/>
    <x v="0"/>
  </r>
  <r>
    <x v="309"/>
    <x v="269"/>
    <x v="0"/>
    <x v="0"/>
    <s v="6000"/>
    <x v="2"/>
    <n v="1604.44"/>
    <n v="0"/>
    <x v="2"/>
    <x v="0"/>
    <x v="309"/>
    <s v="CAD"/>
    <n v="1604.44"/>
    <n v="1.36"/>
    <n v="2182.0384000000004"/>
    <n v="0"/>
    <n v="2182.0384000000004"/>
    <x v="2"/>
  </r>
  <r>
    <x v="310"/>
    <x v="270"/>
    <x v="0"/>
    <x v="11"/>
    <s v="5010"/>
    <x v="3"/>
    <n v="350.19"/>
    <n v="0"/>
    <x v="4"/>
    <x v="0"/>
    <x v="310"/>
    <s v="GBP"/>
    <n v="350.19"/>
    <n v="0.78"/>
    <n v="273.14820000000003"/>
    <n v="0"/>
    <n v="273.14820000000003"/>
    <x v="2"/>
  </r>
  <r>
    <x v="311"/>
    <x v="271"/>
    <x v="0"/>
    <x v="8"/>
    <s v="5000"/>
    <x v="1"/>
    <n v="547.95000000000005"/>
    <n v="0"/>
    <x v="4"/>
    <x v="0"/>
    <x v="311"/>
    <s v="GBP"/>
    <n v="547.95000000000005"/>
    <n v="0.78"/>
    <n v="427.40100000000007"/>
    <n v="0"/>
    <n v="427.40100000000007"/>
    <x v="1"/>
  </r>
  <r>
    <x v="312"/>
    <x v="272"/>
    <x v="1"/>
    <x v="0"/>
    <s v="4000"/>
    <x v="0"/>
    <n v="0"/>
    <n v="561.46"/>
    <x v="4"/>
    <x v="4"/>
    <x v="312"/>
    <s v="GBP"/>
    <n v="-561.46"/>
    <n v="0.78"/>
    <n v="0"/>
    <n v="437.93880000000007"/>
    <n v="-437.93880000000007"/>
    <x v="0"/>
  </r>
  <r>
    <x v="313"/>
    <x v="205"/>
    <x v="2"/>
    <x v="4"/>
    <s v="6000"/>
    <x v="2"/>
    <n v="737.29"/>
    <n v="0"/>
    <x v="0"/>
    <x v="4"/>
    <x v="313"/>
    <s v="AUD"/>
    <n v="737.29"/>
    <n v="1.51"/>
    <n v="1113.3079"/>
    <n v="0"/>
    <n v="1113.3079"/>
    <x v="2"/>
  </r>
  <r>
    <x v="314"/>
    <x v="273"/>
    <x v="1"/>
    <x v="1"/>
    <s v="4010"/>
    <x v="4"/>
    <n v="0"/>
    <n v="963.96"/>
    <x v="2"/>
    <x v="2"/>
    <x v="314"/>
    <s v="GBP"/>
    <n v="-963.96"/>
    <n v="0.78"/>
    <n v="0"/>
    <n v="751.88880000000006"/>
    <n v="-751.88880000000006"/>
    <x v="0"/>
  </r>
  <r>
    <x v="315"/>
    <x v="274"/>
    <x v="2"/>
    <x v="10"/>
    <s v="5010"/>
    <x v="3"/>
    <n v="1233.1600000000001"/>
    <n v="0"/>
    <x v="0"/>
    <x v="4"/>
    <x v="315"/>
    <s v="USD"/>
    <n v="1233.1600000000001"/>
    <n v="1"/>
    <n v="1233.1600000000001"/>
    <n v="0"/>
    <n v="1233.1600000000001"/>
    <x v="2"/>
  </r>
  <r>
    <x v="316"/>
    <x v="275"/>
    <x v="2"/>
    <x v="5"/>
    <s v="4000"/>
    <x v="0"/>
    <n v="0"/>
    <n v="1228"/>
    <x v="4"/>
    <x v="0"/>
    <x v="316"/>
    <s v="USD"/>
    <n v="-1228"/>
    <n v="1"/>
    <n v="0"/>
    <n v="1228"/>
    <n v="-1228"/>
    <x v="0"/>
  </r>
  <r>
    <x v="317"/>
    <x v="155"/>
    <x v="2"/>
    <x v="2"/>
    <s v="4000"/>
    <x v="0"/>
    <n v="0"/>
    <n v="1067.1500000000001"/>
    <x v="0"/>
    <x v="2"/>
    <x v="317"/>
    <s v="CAD"/>
    <n v="-1067.1500000000001"/>
    <n v="1.36"/>
    <n v="0"/>
    <n v="1451.3240000000003"/>
    <n v="-1451.3240000000003"/>
    <x v="0"/>
  </r>
  <r>
    <x v="318"/>
    <x v="276"/>
    <x v="0"/>
    <x v="2"/>
    <s v="4010"/>
    <x v="4"/>
    <n v="0"/>
    <n v="1167.53"/>
    <x v="1"/>
    <x v="1"/>
    <x v="318"/>
    <s v="AUD"/>
    <n v="-1167.53"/>
    <n v="1.51"/>
    <n v="0"/>
    <n v="1762.9703"/>
    <n v="-1762.9703"/>
    <x v="0"/>
  </r>
  <r>
    <x v="319"/>
    <x v="277"/>
    <x v="0"/>
    <x v="8"/>
    <s v="5010"/>
    <x v="3"/>
    <n v="1808.37"/>
    <n v="0"/>
    <x v="4"/>
    <x v="2"/>
    <x v="319"/>
    <s v="CAD"/>
    <n v="1808.37"/>
    <n v="1.36"/>
    <n v="2459.3832000000002"/>
    <n v="0"/>
    <n v="2459.3832000000002"/>
    <x v="2"/>
  </r>
  <r>
    <x v="320"/>
    <x v="31"/>
    <x v="0"/>
    <x v="0"/>
    <s v="4000"/>
    <x v="0"/>
    <n v="0"/>
    <n v="3683.59"/>
    <x v="1"/>
    <x v="3"/>
    <x v="320"/>
    <s v="CAD"/>
    <n v="-3683.59"/>
    <n v="1.36"/>
    <n v="0"/>
    <n v="5009.6824000000006"/>
    <n v="-5009.6824000000006"/>
    <x v="0"/>
  </r>
  <r>
    <x v="321"/>
    <x v="278"/>
    <x v="2"/>
    <x v="6"/>
    <s v="4010"/>
    <x v="4"/>
    <n v="0"/>
    <n v="2268.92"/>
    <x v="4"/>
    <x v="0"/>
    <x v="321"/>
    <s v="GBP"/>
    <n v="-2268.92"/>
    <n v="0.78"/>
    <n v="0"/>
    <n v="1769.7576000000001"/>
    <n v="-1769.7576000000001"/>
    <x v="0"/>
  </r>
  <r>
    <x v="322"/>
    <x v="279"/>
    <x v="0"/>
    <x v="2"/>
    <s v="6000"/>
    <x v="2"/>
    <n v="791.64"/>
    <n v="0"/>
    <x v="4"/>
    <x v="3"/>
    <x v="322"/>
    <s v="CAD"/>
    <n v="791.64"/>
    <n v="1.36"/>
    <n v="1076.6304"/>
    <n v="0"/>
    <n v="1076.6304"/>
    <x v="2"/>
  </r>
  <r>
    <x v="323"/>
    <x v="280"/>
    <x v="0"/>
    <x v="4"/>
    <s v="4000"/>
    <x v="0"/>
    <n v="0"/>
    <n v="381.77"/>
    <x v="5"/>
    <x v="4"/>
    <x v="323"/>
    <s v="GBP"/>
    <n v="-381.77"/>
    <n v="0.78"/>
    <n v="0"/>
    <n v="297.78059999999999"/>
    <n v="-297.78059999999999"/>
    <x v="0"/>
  </r>
  <r>
    <x v="324"/>
    <x v="92"/>
    <x v="2"/>
    <x v="8"/>
    <s v="6000"/>
    <x v="2"/>
    <n v="603.09"/>
    <n v="0"/>
    <x v="2"/>
    <x v="3"/>
    <x v="324"/>
    <s v="USD"/>
    <n v="603.09"/>
    <n v="1"/>
    <n v="603.09"/>
    <n v="0"/>
    <n v="603.09"/>
    <x v="2"/>
  </r>
  <r>
    <x v="325"/>
    <x v="196"/>
    <x v="2"/>
    <x v="7"/>
    <s v="5000"/>
    <x v="1"/>
    <n v="76.959999999999994"/>
    <n v="0"/>
    <x v="4"/>
    <x v="2"/>
    <x v="325"/>
    <s v="GBP"/>
    <n v="76.959999999999994"/>
    <n v="0.78"/>
    <n v="60.028799999999997"/>
    <n v="0"/>
    <n v="60.028799999999997"/>
    <x v="1"/>
  </r>
  <r>
    <x v="326"/>
    <x v="281"/>
    <x v="2"/>
    <x v="7"/>
    <s v="6000"/>
    <x v="2"/>
    <n v="870.26"/>
    <n v="0"/>
    <x v="5"/>
    <x v="2"/>
    <x v="326"/>
    <s v="CAD"/>
    <n v="870.26"/>
    <n v="1.36"/>
    <n v="1183.5536"/>
    <n v="0"/>
    <n v="1183.5536"/>
    <x v="2"/>
  </r>
  <r>
    <x v="327"/>
    <x v="282"/>
    <x v="0"/>
    <x v="8"/>
    <s v="4000"/>
    <x v="0"/>
    <n v="0"/>
    <n v="195.85"/>
    <x v="5"/>
    <x v="1"/>
    <x v="327"/>
    <s v="AUD"/>
    <n v="-195.85"/>
    <n v="1.51"/>
    <n v="0"/>
    <n v="295.73349999999999"/>
    <n v="-295.73349999999999"/>
    <x v="0"/>
  </r>
  <r>
    <x v="328"/>
    <x v="283"/>
    <x v="0"/>
    <x v="0"/>
    <s v="4000"/>
    <x v="0"/>
    <n v="0"/>
    <n v="3924.16"/>
    <x v="4"/>
    <x v="0"/>
    <x v="328"/>
    <s v="AUD"/>
    <n v="-3924.16"/>
    <n v="1.51"/>
    <n v="0"/>
    <n v="5925.4816000000001"/>
    <n v="-5925.4816000000001"/>
    <x v="0"/>
  </r>
  <r>
    <x v="329"/>
    <x v="284"/>
    <x v="1"/>
    <x v="0"/>
    <s v="5010"/>
    <x v="3"/>
    <n v="745.46"/>
    <n v="0"/>
    <x v="4"/>
    <x v="0"/>
    <x v="329"/>
    <s v="EUR"/>
    <n v="745.46"/>
    <n v="0.92"/>
    <n v="685.82320000000004"/>
    <n v="0"/>
    <n v="685.82320000000004"/>
    <x v="2"/>
  </r>
  <r>
    <x v="330"/>
    <x v="285"/>
    <x v="2"/>
    <x v="7"/>
    <s v="4000"/>
    <x v="0"/>
    <n v="0"/>
    <n v="2579.5"/>
    <x v="0"/>
    <x v="1"/>
    <x v="330"/>
    <s v="EUR"/>
    <n v="-2579.5"/>
    <n v="0.92"/>
    <n v="0"/>
    <n v="2373.1400000000003"/>
    <n v="-2373.1400000000003"/>
    <x v="0"/>
  </r>
  <r>
    <x v="331"/>
    <x v="286"/>
    <x v="0"/>
    <x v="11"/>
    <s v="5000"/>
    <x v="1"/>
    <n v="1763.39"/>
    <n v="0"/>
    <x v="4"/>
    <x v="4"/>
    <x v="331"/>
    <s v="USD"/>
    <n v="1763.39"/>
    <n v="1"/>
    <n v="1763.39"/>
    <n v="0"/>
    <n v="1763.39"/>
    <x v="1"/>
  </r>
  <r>
    <x v="332"/>
    <x v="270"/>
    <x v="0"/>
    <x v="11"/>
    <s v="5000"/>
    <x v="1"/>
    <n v="957.72"/>
    <n v="0"/>
    <x v="4"/>
    <x v="2"/>
    <x v="332"/>
    <s v="EUR"/>
    <n v="957.72"/>
    <n v="0.92"/>
    <n v="881.1024000000001"/>
    <n v="0"/>
    <n v="881.1024000000001"/>
    <x v="1"/>
  </r>
  <r>
    <x v="333"/>
    <x v="41"/>
    <x v="2"/>
    <x v="3"/>
    <s v="4000"/>
    <x v="0"/>
    <n v="0"/>
    <n v="312.52"/>
    <x v="0"/>
    <x v="2"/>
    <x v="333"/>
    <s v="USD"/>
    <n v="-312.52"/>
    <n v="1"/>
    <n v="0"/>
    <n v="312.52"/>
    <n v="-312.52"/>
    <x v="0"/>
  </r>
  <r>
    <x v="334"/>
    <x v="287"/>
    <x v="2"/>
    <x v="7"/>
    <s v="4010"/>
    <x v="4"/>
    <n v="0"/>
    <n v="4032.89"/>
    <x v="1"/>
    <x v="1"/>
    <x v="334"/>
    <s v="GBP"/>
    <n v="-4032.89"/>
    <n v="0.78"/>
    <n v="0"/>
    <n v="3145.6541999999999"/>
    <n v="-3145.6541999999999"/>
    <x v="0"/>
  </r>
  <r>
    <x v="335"/>
    <x v="247"/>
    <x v="0"/>
    <x v="2"/>
    <s v="5000"/>
    <x v="1"/>
    <n v="822.42"/>
    <n v="0"/>
    <x v="4"/>
    <x v="2"/>
    <x v="335"/>
    <s v="USD"/>
    <n v="822.42"/>
    <n v="1"/>
    <n v="822.42"/>
    <n v="0"/>
    <n v="822.42"/>
    <x v="1"/>
  </r>
  <r>
    <x v="336"/>
    <x v="288"/>
    <x v="2"/>
    <x v="8"/>
    <s v="4010"/>
    <x v="4"/>
    <n v="0"/>
    <n v="2096.4299999999998"/>
    <x v="3"/>
    <x v="4"/>
    <x v="336"/>
    <s v="EUR"/>
    <n v="-2096.4299999999998"/>
    <n v="0.92"/>
    <n v="0"/>
    <n v="1928.7156"/>
    <n v="-1928.7156"/>
    <x v="0"/>
  </r>
  <r>
    <x v="337"/>
    <x v="289"/>
    <x v="0"/>
    <x v="7"/>
    <s v="4000"/>
    <x v="0"/>
    <n v="0"/>
    <n v="2254.64"/>
    <x v="3"/>
    <x v="0"/>
    <x v="337"/>
    <s v="EUR"/>
    <n v="-2254.64"/>
    <n v="0.92"/>
    <n v="0"/>
    <n v="2074.2687999999998"/>
    <n v="-2074.2687999999998"/>
    <x v="0"/>
  </r>
  <r>
    <x v="338"/>
    <x v="290"/>
    <x v="0"/>
    <x v="3"/>
    <s v="5010"/>
    <x v="3"/>
    <n v="1898.13"/>
    <n v="0"/>
    <x v="5"/>
    <x v="3"/>
    <x v="338"/>
    <s v="AUD"/>
    <n v="1898.13"/>
    <n v="1.51"/>
    <n v="2866.1763000000001"/>
    <n v="0"/>
    <n v="2866.1763000000001"/>
    <x v="2"/>
  </r>
  <r>
    <x v="339"/>
    <x v="291"/>
    <x v="2"/>
    <x v="11"/>
    <s v="5000"/>
    <x v="1"/>
    <n v="92.89"/>
    <n v="0"/>
    <x v="2"/>
    <x v="4"/>
    <x v="339"/>
    <s v="EUR"/>
    <n v="92.89"/>
    <n v="0.92"/>
    <n v="85.458800000000011"/>
    <n v="0"/>
    <n v="85.458800000000011"/>
    <x v="1"/>
  </r>
  <r>
    <x v="340"/>
    <x v="292"/>
    <x v="0"/>
    <x v="5"/>
    <s v="5000"/>
    <x v="1"/>
    <n v="192.59"/>
    <n v="0"/>
    <x v="2"/>
    <x v="2"/>
    <x v="340"/>
    <s v="EUR"/>
    <n v="192.59"/>
    <n v="0.92"/>
    <n v="177.18280000000001"/>
    <n v="0"/>
    <n v="177.18280000000001"/>
    <x v="1"/>
  </r>
  <r>
    <x v="341"/>
    <x v="293"/>
    <x v="0"/>
    <x v="2"/>
    <s v="4000"/>
    <x v="0"/>
    <n v="0"/>
    <n v="1924.88"/>
    <x v="5"/>
    <x v="4"/>
    <x v="341"/>
    <s v="CAD"/>
    <n v="-1924.88"/>
    <n v="1.36"/>
    <n v="0"/>
    <n v="2617.8368000000005"/>
    <n v="-2617.8368000000005"/>
    <x v="0"/>
  </r>
  <r>
    <x v="342"/>
    <x v="294"/>
    <x v="2"/>
    <x v="0"/>
    <s v="5000"/>
    <x v="1"/>
    <n v="1161.96"/>
    <n v="0"/>
    <x v="1"/>
    <x v="4"/>
    <x v="342"/>
    <s v="GBP"/>
    <n v="1161.96"/>
    <n v="0.78"/>
    <n v="906.32880000000011"/>
    <n v="0"/>
    <n v="906.32880000000011"/>
    <x v="1"/>
  </r>
  <r>
    <x v="343"/>
    <x v="295"/>
    <x v="0"/>
    <x v="11"/>
    <s v="5010"/>
    <x v="3"/>
    <n v="1693.2"/>
    <n v="0"/>
    <x v="2"/>
    <x v="1"/>
    <x v="343"/>
    <s v="EUR"/>
    <n v="1693.2"/>
    <n v="0.92"/>
    <n v="1557.7440000000001"/>
    <n v="0"/>
    <n v="1557.7440000000001"/>
    <x v="2"/>
  </r>
  <r>
    <x v="344"/>
    <x v="296"/>
    <x v="2"/>
    <x v="11"/>
    <s v="4010"/>
    <x v="4"/>
    <n v="0"/>
    <n v="535.42999999999995"/>
    <x v="0"/>
    <x v="1"/>
    <x v="344"/>
    <s v="GBP"/>
    <n v="-535.42999999999995"/>
    <n v="0.78"/>
    <n v="0"/>
    <n v="417.63539999999995"/>
    <n v="-417.63539999999995"/>
    <x v="0"/>
  </r>
  <r>
    <x v="345"/>
    <x v="297"/>
    <x v="0"/>
    <x v="4"/>
    <s v="5000"/>
    <x v="1"/>
    <n v="449.09"/>
    <n v="0"/>
    <x v="3"/>
    <x v="4"/>
    <x v="345"/>
    <s v="GBP"/>
    <n v="449.09"/>
    <n v="0.78"/>
    <n v="350.29019999999997"/>
    <n v="0"/>
    <n v="350.29019999999997"/>
    <x v="1"/>
  </r>
  <r>
    <x v="346"/>
    <x v="298"/>
    <x v="2"/>
    <x v="3"/>
    <s v="5010"/>
    <x v="3"/>
    <n v="938.21"/>
    <n v="0"/>
    <x v="1"/>
    <x v="4"/>
    <x v="346"/>
    <s v="GBP"/>
    <n v="938.21"/>
    <n v="0.78"/>
    <n v="731.80380000000002"/>
    <n v="0"/>
    <n v="731.80380000000002"/>
    <x v="2"/>
  </r>
  <r>
    <x v="347"/>
    <x v="103"/>
    <x v="1"/>
    <x v="8"/>
    <s v="5010"/>
    <x v="3"/>
    <n v="131.84"/>
    <n v="0"/>
    <x v="5"/>
    <x v="3"/>
    <x v="347"/>
    <s v="EUR"/>
    <n v="131.84"/>
    <n v="0.92"/>
    <n v="121.29280000000001"/>
    <n v="0"/>
    <n v="121.29280000000001"/>
    <x v="2"/>
  </r>
  <r>
    <x v="348"/>
    <x v="299"/>
    <x v="2"/>
    <x v="3"/>
    <s v="4000"/>
    <x v="0"/>
    <n v="0"/>
    <n v="3658.34"/>
    <x v="2"/>
    <x v="1"/>
    <x v="348"/>
    <s v="AUD"/>
    <n v="-3658.34"/>
    <n v="1.51"/>
    <n v="0"/>
    <n v="5524.0934000000007"/>
    <n v="-5524.0934000000007"/>
    <x v="0"/>
  </r>
  <r>
    <x v="349"/>
    <x v="300"/>
    <x v="2"/>
    <x v="6"/>
    <s v="5000"/>
    <x v="1"/>
    <n v="509.89"/>
    <n v="0"/>
    <x v="1"/>
    <x v="0"/>
    <x v="349"/>
    <s v="EUR"/>
    <n v="509.89"/>
    <n v="0.92"/>
    <n v="469.09879999999998"/>
    <n v="0"/>
    <n v="469.09879999999998"/>
    <x v="1"/>
  </r>
  <r>
    <x v="350"/>
    <x v="301"/>
    <x v="0"/>
    <x v="4"/>
    <s v="5000"/>
    <x v="1"/>
    <n v="697.58"/>
    <n v="0"/>
    <x v="2"/>
    <x v="3"/>
    <x v="350"/>
    <s v="CAD"/>
    <n v="697.58"/>
    <n v="1.36"/>
    <n v="948.70880000000011"/>
    <n v="0"/>
    <n v="948.70880000000011"/>
    <x v="1"/>
  </r>
  <r>
    <x v="351"/>
    <x v="123"/>
    <x v="0"/>
    <x v="11"/>
    <s v="5010"/>
    <x v="3"/>
    <n v="1580.47"/>
    <n v="0"/>
    <x v="4"/>
    <x v="4"/>
    <x v="351"/>
    <s v="AUD"/>
    <n v="1580.47"/>
    <n v="1.51"/>
    <n v="2386.5097000000001"/>
    <n v="0"/>
    <n v="2386.5097000000001"/>
    <x v="2"/>
  </r>
  <r>
    <x v="352"/>
    <x v="262"/>
    <x v="0"/>
    <x v="2"/>
    <s v="5000"/>
    <x v="1"/>
    <n v="1567.36"/>
    <n v="0"/>
    <x v="4"/>
    <x v="1"/>
    <x v="352"/>
    <s v="EUR"/>
    <n v="1567.36"/>
    <n v="0.92"/>
    <n v="1441.9712"/>
    <n v="0"/>
    <n v="1441.9712"/>
    <x v="1"/>
  </r>
  <r>
    <x v="353"/>
    <x v="302"/>
    <x v="1"/>
    <x v="8"/>
    <s v="5010"/>
    <x v="3"/>
    <n v="443.79"/>
    <n v="0"/>
    <x v="1"/>
    <x v="2"/>
    <x v="353"/>
    <s v="AUD"/>
    <n v="443.79"/>
    <n v="1.51"/>
    <n v="670.12290000000007"/>
    <n v="0"/>
    <n v="670.12290000000007"/>
    <x v="2"/>
  </r>
  <r>
    <x v="354"/>
    <x v="287"/>
    <x v="2"/>
    <x v="7"/>
    <s v="5010"/>
    <x v="3"/>
    <n v="889.34"/>
    <n v="0"/>
    <x v="2"/>
    <x v="0"/>
    <x v="354"/>
    <s v="USD"/>
    <n v="889.34"/>
    <n v="1"/>
    <n v="889.34"/>
    <n v="0"/>
    <n v="889.34"/>
    <x v="2"/>
  </r>
  <r>
    <x v="355"/>
    <x v="303"/>
    <x v="1"/>
    <x v="0"/>
    <s v="4010"/>
    <x v="4"/>
    <n v="0"/>
    <n v="2239.96"/>
    <x v="4"/>
    <x v="0"/>
    <x v="355"/>
    <s v="USD"/>
    <n v="-2239.96"/>
    <n v="1"/>
    <n v="0"/>
    <n v="2239.96"/>
    <n v="-2239.96"/>
    <x v="0"/>
  </r>
  <r>
    <x v="356"/>
    <x v="304"/>
    <x v="0"/>
    <x v="2"/>
    <s v="5010"/>
    <x v="3"/>
    <n v="1291.24"/>
    <n v="0"/>
    <x v="4"/>
    <x v="2"/>
    <x v="356"/>
    <s v="AUD"/>
    <n v="1291.24"/>
    <n v="1.51"/>
    <n v="1949.7724000000001"/>
    <n v="0"/>
    <n v="1949.7724000000001"/>
    <x v="2"/>
  </r>
  <r>
    <x v="357"/>
    <x v="4"/>
    <x v="2"/>
    <x v="4"/>
    <s v="5010"/>
    <x v="3"/>
    <n v="397.07"/>
    <n v="0"/>
    <x v="4"/>
    <x v="1"/>
    <x v="357"/>
    <s v="CAD"/>
    <n v="397.07"/>
    <n v="1.36"/>
    <n v="540.01520000000005"/>
    <n v="0"/>
    <n v="540.01520000000005"/>
    <x v="2"/>
  </r>
  <r>
    <x v="358"/>
    <x v="305"/>
    <x v="0"/>
    <x v="4"/>
    <s v="6000"/>
    <x v="2"/>
    <n v="803.21"/>
    <n v="0"/>
    <x v="0"/>
    <x v="4"/>
    <x v="358"/>
    <s v="AUD"/>
    <n v="803.21"/>
    <n v="1.51"/>
    <n v="1212.8471"/>
    <n v="0"/>
    <n v="1212.8471"/>
    <x v="2"/>
  </r>
  <r>
    <x v="359"/>
    <x v="129"/>
    <x v="0"/>
    <x v="1"/>
    <s v="4000"/>
    <x v="0"/>
    <n v="0"/>
    <n v="1032.8399999999999"/>
    <x v="2"/>
    <x v="3"/>
    <x v="359"/>
    <s v="CAD"/>
    <n v="-1032.8399999999999"/>
    <n v="1.36"/>
    <n v="0"/>
    <n v="1404.6623999999999"/>
    <n v="-1404.6623999999999"/>
    <x v="0"/>
  </r>
  <r>
    <x v="360"/>
    <x v="306"/>
    <x v="1"/>
    <x v="0"/>
    <s v="6000"/>
    <x v="2"/>
    <n v="1071.7"/>
    <n v="0"/>
    <x v="3"/>
    <x v="3"/>
    <x v="360"/>
    <s v="USD"/>
    <n v="1071.7"/>
    <n v="1"/>
    <n v="1071.7"/>
    <n v="0"/>
    <n v="1071.7"/>
    <x v="2"/>
  </r>
  <r>
    <x v="361"/>
    <x v="307"/>
    <x v="0"/>
    <x v="1"/>
    <s v="5000"/>
    <x v="1"/>
    <n v="842.82"/>
    <n v="0"/>
    <x v="2"/>
    <x v="3"/>
    <x v="361"/>
    <s v="GBP"/>
    <n v="842.82"/>
    <n v="0.78"/>
    <n v="657.39960000000008"/>
    <n v="0"/>
    <n v="657.39960000000008"/>
    <x v="1"/>
  </r>
  <r>
    <x v="362"/>
    <x v="308"/>
    <x v="0"/>
    <x v="4"/>
    <s v="5010"/>
    <x v="3"/>
    <n v="1375.81"/>
    <n v="0"/>
    <x v="0"/>
    <x v="2"/>
    <x v="362"/>
    <s v="CAD"/>
    <n v="1375.81"/>
    <n v="1.36"/>
    <n v="1871.1016"/>
    <n v="0"/>
    <n v="1871.1016"/>
    <x v="2"/>
  </r>
  <r>
    <x v="363"/>
    <x v="309"/>
    <x v="0"/>
    <x v="2"/>
    <s v="4000"/>
    <x v="0"/>
    <n v="0"/>
    <n v="4517.55"/>
    <x v="2"/>
    <x v="2"/>
    <x v="363"/>
    <s v="CAD"/>
    <n v="-4517.55"/>
    <n v="1.36"/>
    <n v="0"/>
    <n v="6143.8680000000004"/>
    <n v="-6143.8680000000004"/>
    <x v="0"/>
  </r>
  <r>
    <x v="364"/>
    <x v="169"/>
    <x v="0"/>
    <x v="5"/>
    <s v="5010"/>
    <x v="3"/>
    <n v="837.89"/>
    <n v="0"/>
    <x v="1"/>
    <x v="2"/>
    <x v="364"/>
    <s v="EUR"/>
    <n v="837.89"/>
    <n v="0.92"/>
    <n v="770.85879999999997"/>
    <n v="0"/>
    <n v="770.85879999999997"/>
    <x v="2"/>
  </r>
  <r>
    <x v="365"/>
    <x v="48"/>
    <x v="2"/>
    <x v="9"/>
    <s v="5010"/>
    <x v="3"/>
    <n v="426.78"/>
    <n v="0"/>
    <x v="0"/>
    <x v="2"/>
    <x v="365"/>
    <s v="CAD"/>
    <n v="426.78"/>
    <n v="1.36"/>
    <n v="580.42079999999999"/>
    <n v="0"/>
    <n v="580.42079999999999"/>
    <x v="2"/>
  </r>
  <r>
    <x v="366"/>
    <x v="310"/>
    <x v="1"/>
    <x v="6"/>
    <s v="6000"/>
    <x v="2"/>
    <n v="999.72"/>
    <n v="0"/>
    <x v="5"/>
    <x v="1"/>
    <x v="366"/>
    <s v="EUR"/>
    <n v="999.72"/>
    <n v="0.92"/>
    <n v="919.74240000000009"/>
    <n v="0"/>
    <n v="919.74240000000009"/>
    <x v="2"/>
  </r>
  <r>
    <x v="367"/>
    <x v="278"/>
    <x v="2"/>
    <x v="6"/>
    <s v="5000"/>
    <x v="1"/>
    <n v="74.209999999999994"/>
    <n v="0"/>
    <x v="3"/>
    <x v="4"/>
    <x v="367"/>
    <s v="CAD"/>
    <n v="74.209999999999994"/>
    <n v="1.36"/>
    <n v="100.9256"/>
    <n v="0"/>
    <n v="100.9256"/>
    <x v="1"/>
  </r>
  <r>
    <x v="368"/>
    <x v="311"/>
    <x v="2"/>
    <x v="2"/>
    <s v="4000"/>
    <x v="0"/>
    <n v="0"/>
    <n v="1158.73"/>
    <x v="5"/>
    <x v="0"/>
    <x v="368"/>
    <s v="EUR"/>
    <n v="-1158.73"/>
    <n v="0.92"/>
    <n v="0"/>
    <n v="1066.0316"/>
    <n v="-1066.0316"/>
    <x v="0"/>
  </r>
  <r>
    <x v="369"/>
    <x v="154"/>
    <x v="2"/>
    <x v="3"/>
    <s v="6000"/>
    <x v="2"/>
    <n v="1129.06"/>
    <n v="0"/>
    <x v="5"/>
    <x v="2"/>
    <x v="369"/>
    <s v="EUR"/>
    <n v="1129.06"/>
    <n v="0.92"/>
    <n v="1038.7352000000001"/>
    <n v="0"/>
    <n v="1038.7352000000001"/>
    <x v="2"/>
  </r>
  <r>
    <x v="370"/>
    <x v="312"/>
    <x v="0"/>
    <x v="8"/>
    <s v="5010"/>
    <x v="3"/>
    <n v="1450.58"/>
    <n v="0"/>
    <x v="2"/>
    <x v="2"/>
    <x v="370"/>
    <s v="USD"/>
    <n v="1450.58"/>
    <n v="1"/>
    <n v="1450.58"/>
    <n v="0"/>
    <n v="1450.58"/>
    <x v="2"/>
  </r>
  <r>
    <x v="371"/>
    <x v="313"/>
    <x v="2"/>
    <x v="2"/>
    <s v="6000"/>
    <x v="2"/>
    <n v="820.46"/>
    <n v="0"/>
    <x v="4"/>
    <x v="0"/>
    <x v="371"/>
    <s v="GBP"/>
    <n v="820.46"/>
    <n v="0.78"/>
    <n v="639.9588"/>
    <n v="0"/>
    <n v="639.9588"/>
    <x v="2"/>
  </r>
  <r>
    <x v="372"/>
    <x v="314"/>
    <x v="1"/>
    <x v="9"/>
    <s v="5000"/>
    <x v="1"/>
    <n v="1027.96"/>
    <n v="0"/>
    <x v="1"/>
    <x v="3"/>
    <x v="372"/>
    <s v="CAD"/>
    <n v="1027.96"/>
    <n v="1.36"/>
    <n v="1398.0256000000002"/>
    <n v="0"/>
    <n v="1398.0256000000002"/>
    <x v="1"/>
  </r>
  <r>
    <x v="373"/>
    <x v="315"/>
    <x v="2"/>
    <x v="2"/>
    <s v="4000"/>
    <x v="0"/>
    <n v="0"/>
    <n v="2599.69"/>
    <x v="0"/>
    <x v="3"/>
    <x v="373"/>
    <s v="AUD"/>
    <n v="-2599.69"/>
    <n v="1.51"/>
    <n v="0"/>
    <n v="3925.5319"/>
    <n v="-3925.5319"/>
    <x v="0"/>
  </r>
  <r>
    <x v="374"/>
    <x v="316"/>
    <x v="0"/>
    <x v="11"/>
    <s v="5010"/>
    <x v="3"/>
    <n v="903.24"/>
    <n v="0"/>
    <x v="2"/>
    <x v="2"/>
    <x v="374"/>
    <s v="EUR"/>
    <n v="903.24"/>
    <n v="0.92"/>
    <n v="830.98080000000004"/>
    <n v="0"/>
    <n v="830.98080000000004"/>
    <x v="2"/>
  </r>
  <r>
    <x v="375"/>
    <x v="317"/>
    <x v="0"/>
    <x v="9"/>
    <s v="5000"/>
    <x v="1"/>
    <n v="1037.05"/>
    <n v="0"/>
    <x v="0"/>
    <x v="0"/>
    <x v="375"/>
    <s v="EUR"/>
    <n v="1037.05"/>
    <n v="0.92"/>
    <n v="954.08600000000001"/>
    <n v="0"/>
    <n v="954.08600000000001"/>
    <x v="1"/>
  </r>
  <r>
    <x v="376"/>
    <x v="318"/>
    <x v="1"/>
    <x v="0"/>
    <s v="5010"/>
    <x v="3"/>
    <n v="390.22"/>
    <n v="0"/>
    <x v="1"/>
    <x v="3"/>
    <x v="376"/>
    <s v="EUR"/>
    <n v="390.22"/>
    <n v="0.92"/>
    <n v="359.00240000000002"/>
    <n v="0"/>
    <n v="359.00240000000002"/>
    <x v="2"/>
  </r>
  <r>
    <x v="377"/>
    <x v="319"/>
    <x v="1"/>
    <x v="8"/>
    <s v="4010"/>
    <x v="4"/>
    <n v="0"/>
    <n v="4450.59"/>
    <x v="3"/>
    <x v="4"/>
    <x v="377"/>
    <s v="USD"/>
    <n v="-4450.59"/>
    <n v="1"/>
    <n v="0"/>
    <n v="4450.59"/>
    <n v="-4450.59"/>
    <x v="0"/>
  </r>
  <r>
    <x v="378"/>
    <x v="320"/>
    <x v="2"/>
    <x v="7"/>
    <s v="6000"/>
    <x v="2"/>
    <n v="1836.23"/>
    <n v="0"/>
    <x v="3"/>
    <x v="4"/>
    <x v="378"/>
    <s v="GBP"/>
    <n v="1836.23"/>
    <n v="0.78"/>
    <n v="1432.2594000000001"/>
    <n v="0"/>
    <n v="1432.2594000000001"/>
    <x v="2"/>
  </r>
  <r>
    <x v="379"/>
    <x v="179"/>
    <x v="0"/>
    <x v="3"/>
    <s v="6000"/>
    <x v="2"/>
    <n v="1033.93"/>
    <n v="0"/>
    <x v="5"/>
    <x v="1"/>
    <x v="379"/>
    <s v="USD"/>
    <n v="1033.93"/>
    <n v="1"/>
    <n v="1033.93"/>
    <n v="0"/>
    <n v="1033.93"/>
    <x v="2"/>
  </r>
  <r>
    <x v="380"/>
    <x v="321"/>
    <x v="2"/>
    <x v="10"/>
    <s v="5010"/>
    <x v="3"/>
    <n v="64.73"/>
    <n v="0"/>
    <x v="1"/>
    <x v="3"/>
    <x v="380"/>
    <s v="USD"/>
    <n v="64.73"/>
    <n v="1"/>
    <n v="64.73"/>
    <n v="0"/>
    <n v="64.73"/>
    <x v="2"/>
  </r>
  <r>
    <x v="381"/>
    <x v="322"/>
    <x v="2"/>
    <x v="2"/>
    <s v="5010"/>
    <x v="3"/>
    <n v="891.36"/>
    <n v="0"/>
    <x v="3"/>
    <x v="2"/>
    <x v="381"/>
    <s v="EUR"/>
    <n v="891.36"/>
    <n v="0.92"/>
    <n v="820.05119999999999"/>
    <n v="0"/>
    <n v="820.05119999999999"/>
    <x v="2"/>
  </r>
  <r>
    <x v="382"/>
    <x v="323"/>
    <x v="2"/>
    <x v="6"/>
    <s v="5010"/>
    <x v="3"/>
    <n v="983.92"/>
    <n v="0"/>
    <x v="4"/>
    <x v="3"/>
    <x v="382"/>
    <s v="AUD"/>
    <n v="983.92"/>
    <n v="1.51"/>
    <n v="1485.7192"/>
    <n v="0"/>
    <n v="1485.7192"/>
    <x v="2"/>
  </r>
  <r>
    <x v="383"/>
    <x v="324"/>
    <x v="2"/>
    <x v="8"/>
    <s v="5010"/>
    <x v="3"/>
    <n v="412.44"/>
    <n v="0"/>
    <x v="0"/>
    <x v="4"/>
    <x v="383"/>
    <s v="EUR"/>
    <n v="412.44"/>
    <n v="0.92"/>
    <n v="379.44479999999999"/>
    <n v="0"/>
    <n v="379.44479999999999"/>
    <x v="2"/>
  </r>
  <r>
    <x v="384"/>
    <x v="325"/>
    <x v="2"/>
    <x v="0"/>
    <s v="4010"/>
    <x v="4"/>
    <n v="0"/>
    <n v="2409.8200000000002"/>
    <x v="0"/>
    <x v="0"/>
    <x v="384"/>
    <s v="CAD"/>
    <n v="-2409.8200000000002"/>
    <n v="1.36"/>
    <n v="0"/>
    <n v="3277.3552000000004"/>
    <n v="-3277.3552000000004"/>
    <x v="0"/>
  </r>
  <r>
    <x v="385"/>
    <x v="326"/>
    <x v="1"/>
    <x v="0"/>
    <s v="5010"/>
    <x v="3"/>
    <n v="1490.61"/>
    <n v="0"/>
    <x v="5"/>
    <x v="0"/>
    <x v="385"/>
    <s v="CAD"/>
    <n v="1490.61"/>
    <n v="1.36"/>
    <n v="2027.2296000000001"/>
    <n v="0"/>
    <n v="2027.2296000000001"/>
    <x v="2"/>
  </r>
  <r>
    <x v="386"/>
    <x v="327"/>
    <x v="0"/>
    <x v="4"/>
    <s v="4000"/>
    <x v="0"/>
    <n v="0"/>
    <n v="2946.46"/>
    <x v="0"/>
    <x v="2"/>
    <x v="386"/>
    <s v="GBP"/>
    <n v="-2946.46"/>
    <n v="0.78"/>
    <n v="0"/>
    <n v="2298.2388000000001"/>
    <n v="-2298.2388000000001"/>
    <x v="0"/>
  </r>
  <r>
    <x v="387"/>
    <x v="184"/>
    <x v="0"/>
    <x v="3"/>
    <s v="6000"/>
    <x v="2"/>
    <n v="542.61"/>
    <n v="0"/>
    <x v="4"/>
    <x v="3"/>
    <x v="387"/>
    <s v="USD"/>
    <n v="542.61"/>
    <n v="1"/>
    <n v="542.61"/>
    <n v="0"/>
    <n v="542.61"/>
    <x v="2"/>
  </r>
  <r>
    <x v="388"/>
    <x v="152"/>
    <x v="2"/>
    <x v="7"/>
    <s v="4010"/>
    <x v="4"/>
    <n v="0"/>
    <n v="3453.36"/>
    <x v="0"/>
    <x v="2"/>
    <x v="388"/>
    <s v="EUR"/>
    <n v="-3453.36"/>
    <n v="0.92"/>
    <n v="0"/>
    <n v="3177.0912000000003"/>
    <n v="-3177.0912000000003"/>
    <x v="0"/>
  </r>
  <r>
    <x v="389"/>
    <x v="279"/>
    <x v="0"/>
    <x v="2"/>
    <s v="5000"/>
    <x v="1"/>
    <n v="1550.28"/>
    <n v="0"/>
    <x v="1"/>
    <x v="2"/>
    <x v="389"/>
    <s v="GBP"/>
    <n v="1550.28"/>
    <n v="0.78"/>
    <n v="1209.2184"/>
    <n v="0"/>
    <n v="1209.2184"/>
    <x v="1"/>
  </r>
  <r>
    <x v="390"/>
    <x v="328"/>
    <x v="2"/>
    <x v="4"/>
    <s v="4010"/>
    <x v="4"/>
    <n v="0"/>
    <n v="2348.4"/>
    <x v="5"/>
    <x v="4"/>
    <x v="390"/>
    <s v="CAD"/>
    <n v="-2348.4"/>
    <n v="1.36"/>
    <n v="0"/>
    <n v="3193.8240000000005"/>
    <n v="-3193.8240000000005"/>
    <x v="0"/>
  </r>
  <r>
    <x v="391"/>
    <x v="112"/>
    <x v="2"/>
    <x v="10"/>
    <s v="5000"/>
    <x v="1"/>
    <n v="761.57"/>
    <n v="0"/>
    <x v="1"/>
    <x v="0"/>
    <x v="391"/>
    <s v="EUR"/>
    <n v="761.57"/>
    <n v="0.92"/>
    <n v="700.64440000000013"/>
    <n v="0"/>
    <n v="700.64440000000013"/>
    <x v="1"/>
  </r>
  <r>
    <x v="392"/>
    <x v="329"/>
    <x v="2"/>
    <x v="7"/>
    <s v="4000"/>
    <x v="0"/>
    <n v="0"/>
    <n v="958.3"/>
    <x v="1"/>
    <x v="3"/>
    <x v="392"/>
    <s v="CAD"/>
    <n v="-958.3"/>
    <n v="1.36"/>
    <n v="0"/>
    <n v="1303.288"/>
    <n v="-1303.288"/>
    <x v="0"/>
  </r>
  <r>
    <x v="393"/>
    <x v="71"/>
    <x v="1"/>
    <x v="8"/>
    <s v="5000"/>
    <x v="1"/>
    <n v="618.6"/>
    <n v="0"/>
    <x v="4"/>
    <x v="0"/>
    <x v="393"/>
    <s v="USD"/>
    <n v="618.6"/>
    <n v="1"/>
    <n v="618.6"/>
    <n v="0"/>
    <n v="618.6"/>
    <x v="1"/>
  </r>
  <r>
    <x v="394"/>
    <x v="330"/>
    <x v="2"/>
    <x v="11"/>
    <s v="4000"/>
    <x v="0"/>
    <n v="0"/>
    <n v="334.65"/>
    <x v="3"/>
    <x v="0"/>
    <x v="394"/>
    <s v="GBP"/>
    <n v="-334.65"/>
    <n v="0.78"/>
    <n v="0"/>
    <n v="261.02699999999999"/>
    <n v="-261.02699999999999"/>
    <x v="0"/>
  </r>
  <r>
    <x v="395"/>
    <x v="305"/>
    <x v="0"/>
    <x v="4"/>
    <s v="5000"/>
    <x v="1"/>
    <n v="1922.54"/>
    <n v="0"/>
    <x v="3"/>
    <x v="4"/>
    <x v="395"/>
    <s v="USD"/>
    <n v="1922.54"/>
    <n v="1"/>
    <n v="1922.54"/>
    <n v="0"/>
    <n v="1922.54"/>
    <x v="1"/>
  </r>
  <r>
    <x v="396"/>
    <x v="331"/>
    <x v="2"/>
    <x v="4"/>
    <s v="4000"/>
    <x v="0"/>
    <n v="0"/>
    <n v="3519.07"/>
    <x v="1"/>
    <x v="1"/>
    <x v="396"/>
    <s v="AUD"/>
    <n v="-3519.07"/>
    <n v="1.51"/>
    <n v="0"/>
    <n v="5313.7957000000006"/>
    <n v="-5313.7957000000006"/>
    <x v="0"/>
  </r>
  <r>
    <x v="397"/>
    <x v="332"/>
    <x v="2"/>
    <x v="8"/>
    <s v="5010"/>
    <x v="3"/>
    <n v="1944.25"/>
    <n v="0"/>
    <x v="1"/>
    <x v="4"/>
    <x v="397"/>
    <s v="CAD"/>
    <n v="1944.25"/>
    <n v="1.36"/>
    <n v="2644.1800000000003"/>
    <n v="0"/>
    <n v="2644.1800000000003"/>
    <x v="2"/>
  </r>
  <r>
    <x v="398"/>
    <x v="333"/>
    <x v="2"/>
    <x v="2"/>
    <s v="5000"/>
    <x v="1"/>
    <n v="51.54"/>
    <n v="0"/>
    <x v="2"/>
    <x v="2"/>
    <x v="398"/>
    <s v="GBP"/>
    <n v="51.54"/>
    <n v="0.78"/>
    <n v="40.2012"/>
    <n v="0"/>
    <n v="40.2012"/>
    <x v="1"/>
  </r>
  <r>
    <x v="399"/>
    <x v="160"/>
    <x v="0"/>
    <x v="4"/>
    <s v="4010"/>
    <x v="4"/>
    <n v="0"/>
    <n v="952.59"/>
    <x v="1"/>
    <x v="1"/>
    <x v="399"/>
    <s v="GBP"/>
    <n v="-952.59"/>
    <n v="0.78"/>
    <n v="0"/>
    <n v="743.02020000000005"/>
    <n v="-743.02020000000005"/>
    <x v="0"/>
  </r>
  <r>
    <x v="400"/>
    <x v="334"/>
    <x v="0"/>
    <x v="10"/>
    <s v="5010"/>
    <x v="3"/>
    <n v="312.45"/>
    <n v="0"/>
    <x v="1"/>
    <x v="0"/>
    <x v="400"/>
    <s v="GBP"/>
    <n v="312.45"/>
    <n v="0.78"/>
    <n v="243.71100000000001"/>
    <n v="0"/>
    <n v="243.71100000000001"/>
    <x v="2"/>
  </r>
  <r>
    <x v="401"/>
    <x v="258"/>
    <x v="1"/>
    <x v="2"/>
    <s v="5010"/>
    <x v="3"/>
    <n v="571.80999999999995"/>
    <n v="0"/>
    <x v="3"/>
    <x v="3"/>
    <x v="401"/>
    <s v="EUR"/>
    <n v="571.80999999999995"/>
    <n v="0.92"/>
    <n v="526.0652"/>
    <n v="0"/>
    <n v="526.0652"/>
    <x v="2"/>
  </r>
  <r>
    <x v="402"/>
    <x v="148"/>
    <x v="0"/>
    <x v="5"/>
    <s v="5010"/>
    <x v="3"/>
    <n v="750.55"/>
    <n v="0"/>
    <x v="1"/>
    <x v="2"/>
    <x v="402"/>
    <s v="CAD"/>
    <n v="750.55"/>
    <n v="1.36"/>
    <n v="1020.748"/>
    <n v="0"/>
    <n v="1020.748"/>
    <x v="2"/>
  </r>
  <r>
    <x v="403"/>
    <x v="335"/>
    <x v="2"/>
    <x v="8"/>
    <s v="4010"/>
    <x v="4"/>
    <n v="0"/>
    <n v="4835.87"/>
    <x v="2"/>
    <x v="0"/>
    <x v="403"/>
    <s v="EUR"/>
    <n v="-4835.87"/>
    <n v="0.92"/>
    <n v="0"/>
    <n v="4449.0003999999999"/>
    <n v="-4449.0003999999999"/>
    <x v="0"/>
  </r>
  <r>
    <x v="404"/>
    <x v="336"/>
    <x v="1"/>
    <x v="2"/>
    <s v="4000"/>
    <x v="0"/>
    <n v="0"/>
    <n v="2979.48"/>
    <x v="5"/>
    <x v="0"/>
    <x v="404"/>
    <s v="GBP"/>
    <n v="-2979.48"/>
    <n v="0.78"/>
    <n v="0"/>
    <n v="2323.9944"/>
    <n v="-2323.9944"/>
    <x v="0"/>
  </r>
  <r>
    <x v="405"/>
    <x v="337"/>
    <x v="0"/>
    <x v="0"/>
    <s v="5000"/>
    <x v="1"/>
    <n v="1288.94"/>
    <n v="0"/>
    <x v="0"/>
    <x v="0"/>
    <x v="405"/>
    <s v="GBP"/>
    <n v="1288.94"/>
    <n v="0.78"/>
    <n v="1005.3732000000001"/>
    <n v="0"/>
    <n v="1005.3732000000001"/>
    <x v="1"/>
  </r>
  <r>
    <x v="406"/>
    <x v="338"/>
    <x v="2"/>
    <x v="0"/>
    <s v="5000"/>
    <x v="1"/>
    <n v="578.6"/>
    <n v="0"/>
    <x v="0"/>
    <x v="3"/>
    <x v="406"/>
    <s v="AUD"/>
    <n v="578.6"/>
    <n v="1.51"/>
    <n v="873.68600000000004"/>
    <n v="0"/>
    <n v="873.68600000000004"/>
    <x v="1"/>
  </r>
  <r>
    <x v="407"/>
    <x v="75"/>
    <x v="1"/>
    <x v="9"/>
    <s v="5000"/>
    <x v="1"/>
    <n v="341.06"/>
    <n v="0"/>
    <x v="5"/>
    <x v="4"/>
    <x v="407"/>
    <s v="AUD"/>
    <n v="341.06"/>
    <n v="1.51"/>
    <n v="515.00059999999996"/>
    <n v="0"/>
    <n v="515.00059999999996"/>
    <x v="1"/>
  </r>
  <r>
    <x v="408"/>
    <x v="339"/>
    <x v="0"/>
    <x v="6"/>
    <s v="5010"/>
    <x v="3"/>
    <n v="1074.77"/>
    <n v="0"/>
    <x v="1"/>
    <x v="3"/>
    <x v="408"/>
    <s v="EUR"/>
    <n v="1074.77"/>
    <n v="0.92"/>
    <n v="988.78840000000002"/>
    <n v="0"/>
    <n v="988.78840000000002"/>
    <x v="2"/>
  </r>
  <r>
    <x v="409"/>
    <x v="340"/>
    <x v="0"/>
    <x v="0"/>
    <s v="4010"/>
    <x v="4"/>
    <n v="0"/>
    <n v="1025.56"/>
    <x v="1"/>
    <x v="0"/>
    <x v="409"/>
    <s v="GBP"/>
    <n v="-1025.56"/>
    <n v="0.78"/>
    <n v="0"/>
    <n v="799.93679999999995"/>
    <n v="-799.93679999999995"/>
    <x v="0"/>
  </r>
  <r>
    <x v="410"/>
    <x v="137"/>
    <x v="0"/>
    <x v="9"/>
    <s v="4000"/>
    <x v="0"/>
    <n v="0"/>
    <n v="1148.8499999999999"/>
    <x v="4"/>
    <x v="2"/>
    <x v="410"/>
    <s v="GBP"/>
    <n v="-1148.8499999999999"/>
    <n v="0.78"/>
    <n v="0"/>
    <n v="896.10299999999995"/>
    <n v="-896.10299999999995"/>
    <x v="0"/>
  </r>
  <r>
    <x v="411"/>
    <x v="341"/>
    <x v="2"/>
    <x v="7"/>
    <s v="5000"/>
    <x v="1"/>
    <n v="1644.1"/>
    <n v="0"/>
    <x v="0"/>
    <x v="2"/>
    <x v="411"/>
    <s v="EUR"/>
    <n v="1644.1"/>
    <n v="0.92"/>
    <n v="1512.5719999999999"/>
    <n v="0"/>
    <n v="1512.5719999999999"/>
    <x v="1"/>
  </r>
  <r>
    <x v="412"/>
    <x v="262"/>
    <x v="0"/>
    <x v="2"/>
    <s v="4010"/>
    <x v="4"/>
    <n v="0"/>
    <n v="3002.11"/>
    <x v="3"/>
    <x v="2"/>
    <x v="412"/>
    <s v="GBP"/>
    <n v="-3002.11"/>
    <n v="0.78"/>
    <n v="0"/>
    <n v="2341.6458000000002"/>
    <n v="-2341.6458000000002"/>
    <x v="0"/>
  </r>
  <r>
    <x v="413"/>
    <x v="240"/>
    <x v="0"/>
    <x v="8"/>
    <s v="5010"/>
    <x v="3"/>
    <n v="327.57"/>
    <n v="0"/>
    <x v="1"/>
    <x v="4"/>
    <x v="413"/>
    <s v="EUR"/>
    <n v="327.57"/>
    <n v="0.92"/>
    <n v="301.36439999999999"/>
    <n v="0"/>
    <n v="301.36439999999999"/>
    <x v="2"/>
  </r>
  <r>
    <x v="414"/>
    <x v="342"/>
    <x v="2"/>
    <x v="4"/>
    <s v="4000"/>
    <x v="0"/>
    <n v="0"/>
    <n v="2146.0700000000002"/>
    <x v="3"/>
    <x v="0"/>
    <x v="414"/>
    <s v="AUD"/>
    <n v="-2146.0700000000002"/>
    <n v="1.51"/>
    <n v="0"/>
    <n v="3240.5657000000001"/>
    <n v="-3240.5657000000001"/>
    <x v="0"/>
  </r>
  <r>
    <x v="415"/>
    <x v="280"/>
    <x v="0"/>
    <x v="4"/>
    <s v="4000"/>
    <x v="0"/>
    <n v="0"/>
    <n v="811.92"/>
    <x v="1"/>
    <x v="0"/>
    <x v="415"/>
    <s v="AUD"/>
    <n v="-811.92"/>
    <n v="1.51"/>
    <n v="0"/>
    <n v="1225.9992"/>
    <n v="-1225.9992"/>
    <x v="0"/>
  </r>
  <r>
    <x v="416"/>
    <x v="343"/>
    <x v="0"/>
    <x v="4"/>
    <s v="5000"/>
    <x v="1"/>
    <n v="943.91"/>
    <n v="0"/>
    <x v="1"/>
    <x v="3"/>
    <x v="416"/>
    <s v="USD"/>
    <n v="943.91"/>
    <n v="1"/>
    <n v="943.91"/>
    <n v="0"/>
    <n v="943.91"/>
    <x v="1"/>
  </r>
  <r>
    <x v="417"/>
    <x v="94"/>
    <x v="1"/>
    <x v="2"/>
    <s v="5000"/>
    <x v="1"/>
    <n v="453.48"/>
    <n v="0"/>
    <x v="0"/>
    <x v="0"/>
    <x v="417"/>
    <s v="USD"/>
    <n v="453.48"/>
    <n v="1"/>
    <n v="453.48"/>
    <n v="0"/>
    <n v="453.48"/>
    <x v="1"/>
  </r>
  <r>
    <x v="418"/>
    <x v="344"/>
    <x v="2"/>
    <x v="10"/>
    <s v="4000"/>
    <x v="0"/>
    <n v="0"/>
    <n v="4075.25"/>
    <x v="1"/>
    <x v="1"/>
    <x v="418"/>
    <s v="USD"/>
    <n v="-4075.25"/>
    <n v="1"/>
    <n v="0"/>
    <n v="4075.25"/>
    <n v="-4075.25"/>
    <x v="0"/>
  </r>
  <r>
    <x v="419"/>
    <x v="345"/>
    <x v="0"/>
    <x v="8"/>
    <s v="4000"/>
    <x v="0"/>
    <n v="0"/>
    <n v="4559.4399999999996"/>
    <x v="4"/>
    <x v="4"/>
    <x v="419"/>
    <s v="GBP"/>
    <n v="-4559.4399999999996"/>
    <n v="0.78"/>
    <n v="0"/>
    <n v="3556.3631999999998"/>
    <n v="-3556.3631999999998"/>
    <x v="0"/>
  </r>
  <r>
    <x v="420"/>
    <x v="346"/>
    <x v="1"/>
    <x v="9"/>
    <s v="5010"/>
    <x v="3"/>
    <n v="50.64"/>
    <n v="0"/>
    <x v="0"/>
    <x v="2"/>
    <x v="420"/>
    <s v="EUR"/>
    <n v="50.64"/>
    <n v="0.92"/>
    <n v="46.588799999999999"/>
    <n v="0"/>
    <n v="46.588799999999999"/>
    <x v="2"/>
  </r>
  <r>
    <x v="421"/>
    <x v="347"/>
    <x v="2"/>
    <x v="10"/>
    <s v="5000"/>
    <x v="1"/>
    <n v="1277.92"/>
    <n v="0"/>
    <x v="1"/>
    <x v="4"/>
    <x v="421"/>
    <s v="EUR"/>
    <n v="1277.92"/>
    <n v="0.92"/>
    <n v="1175.6864"/>
    <n v="0"/>
    <n v="1175.6864"/>
    <x v="1"/>
  </r>
  <r>
    <x v="422"/>
    <x v="52"/>
    <x v="2"/>
    <x v="7"/>
    <s v="5010"/>
    <x v="3"/>
    <n v="707.53"/>
    <n v="0"/>
    <x v="1"/>
    <x v="2"/>
    <x v="422"/>
    <s v="USD"/>
    <n v="707.53"/>
    <n v="1"/>
    <n v="707.53"/>
    <n v="0"/>
    <n v="707.53"/>
    <x v="2"/>
  </r>
  <r>
    <x v="423"/>
    <x v="348"/>
    <x v="0"/>
    <x v="8"/>
    <s v="6000"/>
    <x v="2"/>
    <n v="356.21"/>
    <n v="0"/>
    <x v="5"/>
    <x v="0"/>
    <x v="423"/>
    <s v="EUR"/>
    <n v="356.21"/>
    <n v="0.92"/>
    <n v="327.71319999999997"/>
    <n v="0"/>
    <n v="327.71319999999997"/>
    <x v="2"/>
  </r>
  <r>
    <x v="424"/>
    <x v="349"/>
    <x v="0"/>
    <x v="7"/>
    <s v="5010"/>
    <x v="3"/>
    <n v="189.31"/>
    <n v="0"/>
    <x v="1"/>
    <x v="4"/>
    <x v="424"/>
    <s v="EUR"/>
    <n v="189.31"/>
    <n v="0.92"/>
    <n v="174.1652"/>
    <n v="0"/>
    <n v="174.1652"/>
    <x v="2"/>
  </r>
  <r>
    <x v="425"/>
    <x v="101"/>
    <x v="0"/>
    <x v="2"/>
    <s v="6000"/>
    <x v="2"/>
    <n v="519.61"/>
    <n v="0"/>
    <x v="3"/>
    <x v="1"/>
    <x v="425"/>
    <s v="GBP"/>
    <n v="519.61"/>
    <n v="0.78"/>
    <n v="405.29580000000004"/>
    <n v="0"/>
    <n v="405.29580000000004"/>
    <x v="2"/>
  </r>
  <r>
    <x v="426"/>
    <x v="350"/>
    <x v="0"/>
    <x v="8"/>
    <s v="4000"/>
    <x v="0"/>
    <n v="0"/>
    <n v="3923.81"/>
    <x v="5"/>
    <x v="2"/>
    <x v="426"/>
    <s v="AUD"/>
    <n v="-3923.81"/>
    <n v="1.51"/>
    <n v="0"/>
    <n v="5924.9530999999997"/>
    <n v="-5924.9530999999997"/>
    <x v="0"/>
  </r>
  <r>
    <x v="427"/>
    <x v="107"/>
    <x v="2"/>
    <x v="11"/>
    <s v="5000"/>
    <x v="1"/>
    <n v="171.38"/>
    <n v="0"/>
    <x v="3"/>
    <x v="2"/>
    <x v="427"/>
    <s v="CAD"/>
    <n v="171.38"/>
    <n v="1.36"/>
    <n v="233.07680000000002"/>
    <n v="0"/>
    <n v="233.07680000000002"/>
    <x v="1"/>
  </r>
  <r>
    <x v="428"/>
    <x v="347"/>
    <x v="2"/>
    <x v="10"/>
    <s v="5000"/>
    <x v="1"/>
    <n v="960.38"/>
    <n v="0"/>
    <x v="3"/>
    <x v="4"/>
    <x v="428"/>
    <s v="EUR"/>
    <n v="960.38"/>
    <n v="0.92"/>
    <n v="883.54960000000005"/>
    <n v="0"/>
    <n v="883.54960000000005"/>
    <x v="1"/>
  </r>
  <r>
    <x v="429"/>
    <x v="76"/>
    <x v="2"/>
    <x v="9"/>
    <s v="5010"/>
    <x v="3"/>
    <n v="931.96"/>
    <n v="0"/>
    <x v="3"/>
    <x v="4"/>
    <x v="429"/>
    <s v="GBP"/>
    <n v="931.96"/>
    <n v="0.78"/>
    <n v="726.92880000000002"/>
    <n v="0"/>
    <n v="726.92880000000002"/>
    <x v="2"/>
  </r>
  <r>
    <x v="430"/>
    <x v="351"/>
    <x v="2"/>
    <x v="5"/>
    <s v="4000"/>
    <x v="0"/>
    <n v="0"/>
    <n v="353.32"/>
    <x v="4"/>
    <x v="1"/>
    <x v="430"/>
    <s v="USD"/>
    <n v="-353.32"/>
    <n v="1"/>
    <n v="0"/>
    <n v="353.32"/>
    <n v="-353.32"/>
    <x v="0"/>
  </r>
  <r>
    <x v="431"/>
    <x v="352"/>
    <x v="1"/>
    <x v="8"/>
    <s v="6000"/>
    <x v="2"/>
    <n v="66.08"/>
    <n v="0"/>
    <x v="2"/>
    <x v="3"/>
    <x v="431"/>
    <s v="GBP"/>
    <n v="66.08"/>
    <n v="0.78"/>
    <n v="51.542400000000001"/>
    <n v="0"/>
    <n v="51.542400000000001"/>
    <x v="2"/>
  </r>
  <r>
    <x v="432"/>
    <x v="353"/>
    <x v="0"/>
    <x v="10"/>
    <s v="4000"/>
    <x v="0"/>
    <n v="0"/>
    <n v="361.74"/>
    <x v="3"/>
    <x v="4"/>
    <x v="432"/>
    <s v="GBP"/>
    <n v="-361.74"/>
    <n v="0.78"/>
    <n v="0"/>
    <n v="282.15719999999999"/>
    <n v="-282.15719999999999"/>
    <x v="0"/>
  </r>
  <r>
    <x v="433"/>
    <x v="354"/>
    <x v="2"/>
    <x v="2"/>
    <s v="6000"/>
    <x v="2"/>
    <n v="1392.66"/>
    <n v="0"/>
    <x v="2"/>
    <x v="4"/>
    <x v="433"/>
    <s v="CAD"/>
    <n v="1392.66"/>
    <n v="1.36"/>
    <n v="1894.0176000000004"/>
    <n v="0"/>
    <n v="1894.0176000000004"/>
    <x v="2"/>
  </r>
  <r>
    <x v="434"/>
    <x v="355"/>
    <x v="0"/>
    <x v="2"/>
    <s v="4000"/>
    <x v="0"/>
    <n v="0"/>
    <n v="4172.26"/>
    <x v="3"/>
    <x v="4"/>
    <x v="434"/>
    <s v="USD"/>
    <n v="-4172.26"/>
    <n v="1"/>
    <n v="0"/>
    <n v="4172.26"/>
    <n v="-4172.26"/>
    <x v="0"/>
  </r>
  <r>
    <x v="435"/>
    <x v="356"/>
    <x v="2"/>
    <x v="2"/>
    <s v="6000"/>
    <x v="2"/>
    <n v="1792.82"/>
    <n v="0"/>
    <x v="0"/>
    <x v="0"/>
    <x v="435"/>
    <s v="GBP"/>
    <n v="1792.82"/>
    <n v="0.78"/>
    <n v="1398.3996"/>
    <n v="0"/>
    <n v="1398.3996"/>
    <x v="2"/>
  </r>
  <r>
    <x v="436"/>
    <x v="10"/>
    <x v="2"/>
    <x v="7"/>
    <s v="5000"/>
    <x v="1"/>
    <n v="164.54"/>
    <n v="0"/>
    <x v="3"/>
    <x v="2"/>
    <x v="436"/>
    <s v="GBP"/>
    <n v="164.54"/>
    <n v="0.78"/>
    <n v="128.34119999999999"/>
    <n v="0"/>
    <n v="128.34119999999999"/>
    <x v="1"/>
  </r>
  <r>
    <x v="437"/>
    <x v="349"/>
    <x v="0"/>
    <x v="7"/>
    <s v="6000"/>
    <x v="2"/>
    <n v="217.44"/>
    <n v="0"/>
    <x v="0"/>
    <x v="3"/>
    <x v="437"/>
    <s v="EUR"/>
    <n v="217.44"/>
    <n v="0.92"/>
    <n v="200.04480000000001"/>
    <n v="0"/>
    <n v="200.04480000000001"/>
    <x v="2"/>
  </r>
  <r>
    <x v="438"/>
    <x v="38"/>
    <x v="1"/>
    <x v="2"/>
    <s v="6000"/>
    <x v="2"/>
    <n v="1899.59"/>
    <n v="0"/>
    <x v="4"/>
    <x v="0"/>
    <x v="438"/>
    <s v="USD"/>
    <n v="1899.59"/>
    <n v="1"/>
    <n v="1899.59"/>
    <n v="0"/>
    <n v="1899.59"/>
    <x v="2"/>
  </r>
  <r>
    <x v="439"/>
    <x v="220"/>
    <x v="0"/>
    <x v="1"/>
    <s v="5010"/>
    <x v="3"/>
    <n v="808.94"/>
    <n v="0"/>
    <x v="5"/>
    <x v="1"/>
    <x v="439"/>
    <s v="EUR"/>
    <n v="808.94"/>
    <n v="0.92"/>
    <n v="744.22480000000007"/>
    <n v="0"/>
    <n v="744.22480000000007"/>
    <x v="2"/>
  </r>
  <r>
    <x v="440"/>
    <x v="344"/>
    <x v="2"/>
    <x v="10"/>
    <s v="4000"/>
    <x v="0"/>
    <n v="0"/>
    <n v="3691.59"/>
    <x v="3"/>
    <x v="0"/>
    <x v="440"/>
    <s v="AUD"/>
    <n v="-3691.59"/>
    <n v="1.51"/>
    <n v="0"/>
    <n v="5574.3009000000002"/>
    <n v="-5574.3009000000002"/>
    <x v="0"/>
  </r>
  <r>
    <x v="441"/>
    <x v="357"/>
    <x v="0"/>
    <x v="5"/>
    <s v="4010"/>
    <x v="4"/>
    <n v="0"/>
    <n v="2510.66"/>
    <x v="2"/>
    <x v="4"/>
    <x v="441"/>
    <s v="USD"/>
    <n v="-2510.66"/>
    <n v="1"/>
    <n v="0"/>
    <n v="2510.66"/>
    <n v="-2510.66"/>
    <x v="0"/>
  </r>
  <r>
    <x v="442"/>
    <x v="358"/>
    <x v="0"/>
    <x v="1"/>
    <s v="4000"/>
    <x v="0"/>
    <n v="0"/>
    <n v="1959.12"/>
    <x v="2"/>
    <x v="4"/>
    <x v="442"/>
    <s v="EUR"/>
    <n v="-1959.12"/>
    <n v="0.92"/>
    <n v="0"/>
    <n v="1802.3904"/>
    <n v="-1802.3904"/>
    <x v="0"/>
  </r>
  <r>
    <x v="443"/>
    <x v="316"/>
    <x v="0"/>
    <x v="11"/>
    <s v="5010"/>
    <x v="3"/>
    <n v="1541.66"/>
    <n v="0"/>
    <x v="2"/>
    <x v="2"/>
    <x v="443"/>
    <s v="CAD"/>
    <n v="1541.66"/>
    <n v="1.36"/>
    <n v="2096.6576000000005"/>
    <n v="0"/>
    <n v="2096.6576000000005"/>
    <x v="2"/>
  </r>
  <r>
    <x v="444"/>
    <x v="314"/>
    <x v="1"/>
    <x v="9"/>
    <s v="5010"/>
    <x v="3"/>
    <n v="1240.1400000000001"/>
    <n v="0"/>
    <x v="3"/>
    <x v="0"/>
    <x v="444"/>
    <s v="CAD"/>
    <n v="1240.1400000000001"/>
    <n v="1.36"/>
    <n v="1686.5904000000003"/>
    <n v="0"/>
    <n v="1686.5904000000003"/>
    <x v="2"/>
  </r>
  <r>
    <x v="445"/>
    <x v="359"/>
    <x v="1"/>
    <x v="2"/>
    <s v="5010"/>
    <x v="3"/>
    <n v="889.94"/>
    <n v="0"/>
    <x v="2"/>
    <x v="1"/>
    <x v="445"/>
    <s v="AUD"/>
    <n v="889.94"/>
    <n v="1.51"/>
    <n v="1343.8094000000001"/>
    <n v="0"/>
    <n v="1343.8094000000001"/>
    <x v="2"/>
  </r>
  <r>
    <x v="446"/>
    <x v="219"/>
    <x v="1"/>
    <x v="1"/>
    <s v="5000"/>
    <x v="1"/>
    <n v="1562.72"/>
    <n v="0"/>
    <x v="2"/>
    <x v="4"/>
    <x v="446"/>
    <s v="EUR"/>
    <n v="1562.72"/>
    <n v="0.92"/>
    <n v="1437.7024000000001"/>
    <n v="0"/>
    <n v="1437.7024000000001"/>
    <x v="1"/>
  </r>
  <r>
    <x v="447"/>
    <x v="360"/>
    <x v="0"/>
    <x v="3"/>
    <s v="6000"/>
    <x v="2"/>
    <n v="1182.8"/>
    <n v="0"/>
    <x v="1"/>
    <x v="3"/>
    <x v="447"/>
    <s v="EUR"/>
    <n v="1182.8"/>
    <n v="0.92"/>
    <n v="1088.1759999999999"/>
    <n v="0"/>
    <n v="1088.1759999999999"/>
    <x v="2"/>
  </r>
  <r>
    <x v="448"/>
    <x v="122"/>
    <x v="2"/>
    <x v="3"/>
    <s v="6000"/>
    <x v="2"/>
    <n v="489.72"/>
    <n v="0"/>
    <x v="4"/>
    <x v="4"/>
    <x v="448"/>
    <s v="CAD"/>
    <n v="489.72"/>
    <n v="1.36"/>
    <n v="666.01920000000007"/>
    <n v="0"/>
    <n v="666.01920000000007"/>
    <x v="2"/>
  </r>
  <r>
    <x v="449"/>
    <x v="23"/>
    <x v="2"/>
    <x v="9"/>
    <s v="6000"/>
    <x v="2"/>
    <n v="1003.21"/>
    <n v="0"/>
    <x v="3"/>
    <x v="3"/>
    <x v="449"/>
    <s v="EUR"/>
    <n v="1003.21"/>
    <n v="0.92"/>
    <n v="922.95320000000004"/>
    <n v="0"/>
    <n v="922.95320000000004"/>
    <x v="2"/>
  </r>
  <r>
    <x v="450"/>
    <x v="361"/>
    <x v="2"/>
    <x v="11"/>
    <s v="4000"/>
    <x v="0"/>
    <n v="0"/>
    <n v="1571.79"/>
    <x v="5"/>
    <x v="4"/>
    <x v="450"/>
    <s v="AUD"/>
    <n v="-1571.79"/>
    <n v="1.51"/>
    <n v="0"/>
    <n v="2373.4029"/>
    <n v="-2373.4029"/>
    <x v="0"/>
  </r>
  <r>
    <x v="451"/>
    <x v="51"/>
    <x v="1"/>
    <x v="1"/>
    <s v="6000"/>
    <x v="2"/>
    <n v="1413.19"/>
    <n v="0"/>
    <x v="4"/>
    <x v="0"/>
    <x v="451"/>
    <s v="AUD"/>
    <n v="1413.19"/>
    <n v="1.51"/>
    <n v="2133.9169000000002"/>
    <n v="0"/>
    <n v="2133.9169000000002"/>
    <x v="2"/>
  </r>
  <r>
    <x v="452"/>
    <x v="362"/>
    <x v="2"/>
    <x v="7"/>
    <s v="6000"/>
    <x v="2"/>
    <n v="819.5"/>
    <n v="0"/>
    <x v="2"/>
    <x v="2"/>
    <x v="452"/>
    <s v="GBP"/>
    <n v="819.5"/>
    <n v="0.78"/>
    <n v="639.21"/>
    <n v="0"/>
    <n v="639.21"/>
    <x v="2"/>
  </r>
  <r>
    <x v="453"/>
    <x v="363"/>
    <x v="2"/>
    <x v="8"/>
    <s v="4010"/>
    <x v="4"/>
    <n v="0"/>
    <n v="1428.23"/>
    <x v="1"/>
    <x v="3"/>
    <x v="453"/>
    <s v="USD"/>
    <n v="-1428.23"/>
    <n v="1"/>
    <n v="0"/>
    <n v="1428.23"/>
    <n v="-1428.23"/>
    <x v="0"/>
  </r>
  <r>
    <x v="454"/>
    <x v="93"/>
    <x v="2"/>
    <x v="2"/>
    <s v="4000"/>
    <x v="0"/>
    <n v="0"/>
    <n v="1859.84"/>
    <x v="0"/>
    <x v="3"/>
    <x v="454"/>
    <s v="EUR"/>
    <n v="-1859.84"/>
    <n v="0.92"/>
    <n v="0"/>
    <n v="1711.0527999999999"/>
    <n v="-1711.0527999999999"/>
    <x v="0"/>
  </r>
  <r>
    <x v="455"/>
    <x v="364"/>
    <x v="0"/>
    <x v="0"/>
    <s v="5010"/>
    <x v="3"/>
    <n v="1060.6500000000001"/>
    <n v="0"/>
    <x v="1"/>
    <x v="4"/>
    <x v="455"/>
    <s v="USD"/>
    <n v="1060.6500000000001"/>
    <n v="1"/>
    <n v="1060.6500000000001"/>
    <n v="0"/>
    <n v="1060.6500000000001"/>
    <x v="2"/>
  </r>
  <r>
    <x v="456"/>
    <x v="110"/>
    <x v="0"/>
    <x v="7"/>
    <s v="6000"/>
    <x v="2"/>
    <n v="493.78"/>
    <n v="0"/>
    <x v="3"/>
    <x v="1"/>
    <x v="456"/>
    <s v="EUR"/>
    <n v="493.78"/>
    <n v="0.92"/>
    <n v="454.27760000000001"/>
    <n v="0"/>
    <n v="454.27760000000001"/>
    <x v="2"/>
  </r>
  <r>
    <x v="457"/>
    <x v="364"/>
    <x v="0"/>
    <x v="0"/>
    <s v="5010"/>
    <x v="3"/>
    <n v="911.05"/>
    <n v="0"/>
    <x v="3"/>
    <x v="2"/>
    <x v="457"/>
    <s v="USD"/>
    <n v="911.05"/>
    <n v="1"/>
    <n v="911.05"/>
    <n v="0"/>
    <n v="911.05"/>
    <x v="2"/>
  </r>
  <r>
    <x v="458"/>
    <x v="365"/>
    <x v="0"/>
    <x v="3"/>
    <s v="4010"/>
    <x v="4"/>
    <n v="0"/>
    <n v="855.46"/>
    <x v="3"/>
    <x v="0"/>
    <x v="458"/>
    <s v="GBP"/>
    <n v="-855.46"/>
    <n v="0.78"/>
    <n v="0"/>
    <n v="667.25880000000006"/>
    <n v="-667.25880000000006"/>
    <x v="0"/>
  </r>
  <r>
    <x v="459"/>
    <x v="154"/>
    <x v="2"/>
    <x v="3"/>
    <s v="5000"/>
    <x v="1"/>
    <n v="1218.8900000000001"/>
    <n v="0"/>
    <x v="3"/>
    <x v="3"/>
    <x v="459"/>
    <s v="USD"/>
    <n v="1218.8900000000001"/>
    <n v="1"/>
    <n v="1218.8900000000001"/>
    <n v="0"/>
    <n v="1218.8900000000001"/>
    <x v="1"/>
  </r>
  <r>
    <x v="460"/>
    <x v="366"/>
    <x v="2"/>
    <x v="8"/>
    <s v="6000"/>
    <x v="2"/>
    <n v="670.27"/>
    <n v="0"/>
    <x v="3"/>
    <x v="4"/>
    <x v="460"/>
    <s v="USD"/>
    <n v="670.27"/>
    <n v="1"/>
    <n v="670.27"/>
    <n v="0"/>
    <n v="670.27"/>
    <x v="2"/>
  </r>
  <r>
    <x v="461"/>
    <x v="367"/>
    <x v="0"/>
    <x v="0"/>
    <s v="5010"/>
    <x v="3"/>
    <n v="579"/>
    <n v="0"/>
    <x v="4"/>
    <x v="2"/>
    <x v="461"/>
    <s v="GBP"/>
    <n v="579"/>
    <n v="0.78"/>
    <n v="451.62"/>
    <n v="0"/>
    <n v="451.62"/>
    <x v="2"/>
  </r>
  <r>
    <x v="462"/>
    <x v="50"/>
    <x v="0"/>
    <x v="11"/>
    <s v="4010"/>
    <x v="4"/>
    <n v="0"/>
    <n v="1322.5"/>
    <x v="1"/>
    <x v="0"/>
    <x v="462"/>
    <s v="GBP"/>
    <n v="-1322.5"/>
    <n v="0.78"/>
    <n v="0"/>
    <n v="1031.55"/>
    <n v="-1031.55"/>
    <x v="0"/>
  </r>
  <r>
    <x v="463"/>
    <x v="94"/>
    <x v="1"/>
    <x v="2"/>
    <s v="5010"/>
    <x v="3"/>
    <n v="1920.52"/>
    <n v="0"/>
    <x v="0"/>
    <x v="1"/>
    <x v="463"/>
    <s v="EUR"/>
    <n v="1920.52"/>
    <n v="0.92"/>
    <n v="1766.8784000000001"/>
    <n v="0"/>
    <n v="1766.8784000000001"/>
    <x v="2"/>
  </r>
  <r>
    <x v="464"/>
    <x v="130"/>
    <x v="2"/>
    <x v="6"/>
    <s v="6000"/>
    <x v="2"/>
    <n v="417.54"/>
    <n v="0"/>
    <x v="3"/>
    <x v="1"/>
    <x v="464"/>
    <s v="CAD"/>
    <n v="417.54"/>
    <n v="1.36"/>
    <n v="567.85440000000006"/>
    <n v="0"/>
    <n v="567.85440000000006"/>
    <x v="2"/>
  </r>
  <r>
    <x v="465"/>
    <x v="368"/>
    <x v="1"/>
    <x v="0"/>
    <s v="5000"/>
    <x v="1"/>
    <n v="1832.61"/>
    <n v="0"/>
    <x v="3"/>
    <x v="0"/>
    <x v="465"/>
    <s v="CAD"/>
    <n v="1832.61"/>
    <n v="1.36"/>
    <n v="2492.3496"/>
    <n v="0"/>
    <n v="2492.3496"/>
    <x v="1"/>
  </r>
  <r>
    <x v="466"/>
    <x v="369"/>
    <x v="2"/>
    <x v="8"/>
    <s v="4000"/>
    <x v="0"/>
    <n v="0"/>
    <n v="1225.02"/>
    <x v="5"/>
    <x v="3"/>
    <x v="466"/>
    <s v="EUR"/>
    <n v="-1225.02"/>
    <n v="0.92"/>
    <n v="0"/>
    <n v="1127.0183999999999"/>
    <n v="-1127.0183999999999"/>
    <x v="0"/>
  </r>
  <r>
    <x v="467"/>
    <x v="370"/>
    <x v="0"/>
    <x v="11"/>
    <s v="5000"/>
    <x v="1"/>
    <n v="973.97"/>
    <n v="0"/>
    <x v="4"/>
    <x v="0"/>
    <x v="467"/>
    <s v="GBP"/>
    <n v="973.97"/>
    <n v="0.78"/>
    <n v="759.6966000000001"/>
    <n v="0"/>
    <n v="759.6966000000001"/>
    <x v="1"/>
  </r>
  <r>
    <x v="468"/>
    <x v="101"/>
    <x v="0"/>
    <x v="2"/>
    <s v="6000"/>
    <x v="2"/>
    <n v="525.5"/>
    <n v="0"/>
    <x v="5"/>
    <x v="3"/>
    <x v="468"/>
    <s v="EUR"/>
    <n v="525.5"/>
    <n v="0.92"/>
    <n v="483.46000000000004"/>
    <n v="0"/>
    <n v="483.46000000000004"/>
    <x v="2"/>
  </r>
  <r>
    <x v="469"/>
    <x v="79"/>
    <x v="2"/>
    <x v="11"/>
    <s v="5000"/>
    <x v="1"/>
    <n v="805.56"/>
    <n v="0"/>
    <x v="0"/>
    <x v="2"/>
    <x v="469"/>
    <s v="CAD"/>
    <n v="805.56"/>
    <n v="1.36"/>
    <n v="1095.5616"/>
    <n v="0"/>
    <n v="1095.5616"/>
    <x v="1"/>
  </r>
  <r>
    <x v="470"/>
    <x v="371"/>
    <x v="2"/>
    <x v="5"/>
    <s v="6000"/>
    <x v="2"/>
    <n v="1466.97"/>
    <n v="0"/>
    <x v="1"/>
    <x v="3"/>
    <x v="470"/>
    <s v="AUD"/>
    <n v="1466.97"/>
    <n v="1.51"/>
    <n v="2215.1246999999998"/>
    <n v="0"/>
    <n v="2215.1246999999998"/>
    <x v="2"/>
  </r>
  <r>
    <x v="471"/>
    <x v="372"/>
    <x v="0"/>
    <x v="5"/>
    <s v="4010"/>
    <x v="4"/>
    <n v="0"/>
    <n v="4734.3599999999997"/>
    <x v="0"/>
    <x v="2"/>
    <x v="471"/>
    <s v="AUD"/>
    <n v="-4734.3599999999997"/>
    <n v="1.51"/>
    <n v="0"/>
    <n v="7148.8835999999992"/>
    <n v="-7148.8835999999992"/>
    <x v="0"/>
  </r>
  <r>
    <x v="472"/>
    <x v="239"/>
    <x v="2"/>
    <x v="3"/>
    <s v="4010"/>
    <x v="4"/>
    <n v="0"/>
    <n v="1668.4"/>
    <x v="4"/>
    <x v="4"/>
    <x v="472"/>
    <s v="USD"/>
    <n v="-1668.4"/>
    <n v="1"/>
    <n v="0"/>
    <n v="1668.4"/>
    <n v="-1668.4"/>
    <x v="0"/>
  </r>
  <r>
    <x v="473"/>
    <x v="116"/>
    <x v="2"/>
    <x v="5"/>
    <s v="4010"/>
    <x v="4"/>
    <n v="0"/>
    <n v="4991.26"/>
    <x v="3"/>
    <x v="3"/>
    <x v="473"/>
    <s v="USD"/>
    <n v="-4991.26"/>
    <n v="1"/>
    <n v="0"/>
    <n v="4991.26"/>
    <n v="-4991.26"/>
    <x v="0"/>
  </r>
  <r>
    <x v="474"/>
    <x v="250"/>
    <x v="1"/>
    <x v="2"/>
    <s v="6000"/>
    <x v="2"/>
    <n v="445.53"/>
    <n v="0"/>
    <x v="2"/>
    <x v="4"/>
    <x v="474"/>
    <s v="GBP"/>
    <n v="445.53"/>
    <n v="0.78"/>
    <n v="347.51339999999999"/>
    <n v="0"/>
    <n v="347.51339999999999"/>
    <x v="2"/>
  </r>
  <r>
    <x v="475"/>
    <x v="373"/>
    <x v="0"/>
    <x v="10"/>
    <s v="6000"/>
    <x v="2"/>
    <n v="1464.99"/>
    <n v="0"/>
    <x v="3"/>
    <x v="4"/>
    <x v="475"/>
    <s v="EUR"/>
    <n v="1464.99"/>
    <n v="0.92"/>
    <n v="1347.7908"/>
    <n v="0"/>
    <n v="1347.7908"/>
    <x v="2"/>
  </r>
  <r>
    <x v="476"/>
    <x v="374"/>
    <x v="2"/>
    <x v="5"/>
    <s v="4010"/>
    <x v="4"/>
    <n v="0"/>
    <n v="1422.45"/>
    <x v="1"/>
    <x v="0"/>
    <x v="476"/>
    <s v="EUR"/>
    <n v="-1422.45"/>
    <n v="0.92"/>
    <n v="0"/>
    <n v="1308.654"/>
    <n v="-1308.654"/>
    <x v="0"/>
  </r>
  <r>
    <x v="477"/>
    <x v="370"/>
    <x v="0"/>
    <x v="11"/>
    <s v="4010"/>
    <x v="4"/>
    <n v="0"/>
    <n v="2350.1999999999998"/>
    <x v="1"/>
    <x v="0"/>
    <x v="477"/>
    <s v="AUD"/>
    <n v="-2350.1999999999998"/>
    <n v="1.51"/>
    <n v="0"/>
    <n v="3548.8019999999997"/>
    <n v="-3548.8019999999997"/>
    <x v="0"/>
  </r>
  <r>
    <x v="478"/>
    <x v="239"/>
    <x v="2"/>
    <x v="3"/>
    <s v="6000"/>
    <x v="2"/>
    <n v="1559.89"/>
    <n v="0"/>
    <x v="1"/>
    <x v="2"/>
    <x v="478"/>
    <s v="AUD"/>
    <n v="1559.89"/>
    <n v="1.51"/>
    <n v="2355.4339"/>
    <n v="0"/>
    <n v="2355.4339"/>
    <x v="2"/>
  </r>
  <r>
    <x v="479"/>
    <x v="208"/>
    <x v="0"/>
    <x v="11"/>
    <s v="5010"/>
    <x v="3"/>
    <n v="1570.96"/>
    <n v="0"/>
    <x v="0"/>
    <x v="0"/>
    <x v="479"/>
    <s v="USD"/>
    <n v="1570.96"/>
    <n v="1"/>
    <n v="1570.96"/>
    <n v="0"/>
    <n v="1570.96"/>
    <x v="2"/>
  </r>
  <r>
    <x v="480"/>
    <x v="375"/>
    <x v="2"/>
    <x v="11"/>
    <s v="4000"/>
    <x v="0"/>
    <n v="0"/>
    <n v="3947.32"/>
    <x v="0"/>
    <x v="2"/>
    <x v="480"/>
    <s v="GBP"/>
    <n v="-3947.32"/>
    <n v="0.78"/>
    <n v="0"/>
    <n v="3078.9096000000004"/>
    <n v="-3078.9096000000004"/>
    <x v="0"/>
  </r>
  <r>
    <x v="481"/>
    <x v="289"/>
    <x v="0"/>
    <x v="7"/>
    <s v="6000"/>
    <x v="2"/>
    <n v="1467.92"/>
    <n v="0"/>
    <x v="0"/>
    <x v="1"/>
    <x v="481"/>
    <s v="USD"/>
    <n v="1467.92"/>
    <n v="1"/>
    <n v="1467.92"/>
    <n v="0"/>
    <n v="1467.92"/>
    <x v="2"/>
  </r>
  <r>
    <x v="482"/>
    <x v="376"/>
    <x v="2"/>
    <x v="1"/>
    <s v="5000"/>
    <x v="1"/>
    <n v="1843.54"/>
    <n v="0"/>
    <x v="4"/>
    <x v="0"/>
    <x v="482"/>
    <s v="GBP"/>
    <n v="1843.54"/>
    <n v="0.78"/>
    <n v="1437.9612"/>
    <n v="0"/>
    <n v="1437.9612"/>
    <x v="1"/>
  </r>
  <r>
    <x v="483"/>
    <x v="108"/>
    <x v="1"/>
    <x v="6"/>
    <s v="5010"/>
    <x v="3"/>
    <n v="134.56"/>
    <n v="0"/>
    <x v="0"/>
    <x v="4"/>
    <x v="483"/>
    <s v="EUR"/>
    <n v="134.56"/>
    <n v="0.92"/>
    <n v="123.79520000000001"/>
    <n v="0"/>
    <n v="123.79520000000001"/>
    <x v="2"/>
  </r>
  <r>
    <x v="484"/>
    <x v="377"/>
    <x v="1"/>
    <x v="2"/>
    <s v="4000"/>
    <x v="0"/>
    <n v="0"/>
    <n v="1712.94"/>
    <x v="4"/>
    <x v="0"/>
    <x v="484"/>
    <s v="EUR"/>
    <n v="-1712.94"/>
    <n v="0.92"/>
    <n v="0"/>
    <n v="1575.9048"/>
    <n v="-1575.9048"/>
    <x v="0"/>
  </r>
  <r>
    <x v="485"/>
    <x v="378"/>
    <x v="2"/>
    <x v="4"/>
    <s v="5010"/>
    <x v="3"/>
    <n v="551.23"/>
    <n v="0"/>
    <x v="5"/>
    <x v="3"/>
    <x v="485"/>
    <s v="GBP"/>
    <n v="551.23"/>
    <n v="0.78"/>
    <n v="429.95940000000002"/>
    <n v="0"/>
    <n v="429.95940000000002"/>
    <x v="2"/>
  </r>
  <r>
    <x v="486"/>
    <x v="379"/>
    <x v="0"/>
    <x v="4"/>
    <s v="4000"/>
    <x v="0"/>
    <n v="0"/>
    <n v="588.37"/>
    <x v="0"/>
    <x v="2"/>
    <x v="486"/>
    <s v="GBP"/>
    <n v="-588.37"/>
    <n v="0.78"/>
    <n v="0"/>
    <n v="458.92860000000002"/>
    <n v="-458.92860000000002"/>
    <x v="0"/>
  </r>
  <r>
    <x v="487"/>
    <x v="114"/>
    <x v="0"/>
    <x v="4"/>
    <s v="6000"/>
    <x v="2"/>
    <n v="134.5"/>
    <n v="0"/>
    <x v="4"/>
    <x v="0"/>
    <x v="487"/>
    <s v="CAD"/>
    <n v="134.5"/>
    <n v="1.36"/>
    <n v="182.92000000000002"/>
    <n v="0"/>
    <n v="182.92000000000002"/>
    <x v="2"/>
  </r>
  <r>
    <x v="488"/>
    <x v="26"/>
    <x v="0"/>
    <x v="7"/>
    <s v="5000"/>
    <x v="1"/>
    <n v="630.03"/>
    <n v="0"/>
    <x v="4"/>
    <x v="3"/>
    <x v="488"/>
    <s v="CAD"/>
    <n v="630.03"/>
    <n v="1.36"/>
    <n v="856.84080000000006"/>
    <n v="0"/>
    <n v="856.84080000000006"/>
    <x v="1"/>
  </r>
  <r>
    <x v="489"/>
    <x v="380"/>
    <x v="2"/>
    <x v="10"/>
    <s v="6000"/>
    <x v="2"/>
    <n v="1840.05"/>
    <n v="0"/>
    <x v="0"/>
    <x v="0"/>
    <x v="489"/>
    <s v="AUD"/>
    <n v="1840.05"/>
    <n v="1.51"/>
    <n v="2778.4755"/>
    <n v="0"/>
    <n v="2778.4755"/>
    <x v="2"/>
  </r>
  <r>
    <x v="490"/>
    <x v="164"/>
    <x v="2"/>
    <x v="6"/>
    <s v="5000"/>
    <x v="1"/>
    <n v="1943.87"/>
    <n v="0"/>
    <x v="3"/>
    <x v="4"/>
    <x v="490"/>
    <s v="AUD"/>
    <n v="1943.87"/>
    <n v="1.51"/>
    <n v="2935.2437"/>
    <n v="0"/>
    <n v="2935.2437"/>
    <x v="1"/>
  </r>
  <r>
    <x v="491"/>
    <x v="381"/>
    <x v="0"/>
    <x v="3"/>
    <s v="4000"/>
    <x v="0"/>
    <n v="0"/>
    <n v="2322.15"/>
    <x v="0"/>
    <x v="2"/>
    <x v="491"/>
    <s v="USD"/>
    <n v="-2322.15"/>
    <n v="1"/>
    <n v="0"/>
    <n v="2322.15"/>
    <n v="-2322.15"/>
    <x v="0"/>
  </r>
  <r>
    <x v="492"/>
    <x v="382"/>
    <x v="1"/>
    <x v="9"/>
    <s v="4000"/>
    <x v="0"/>
    <n v="0"/>
    <n v="1615.42"/>
    <x v="3"/>
    <x v="1"/>
    <x v="492"/>
    <s v="CAD"/>
    <n v="-1615.42"/>
    <n v="1.36"/>
    <n v="0"/>
    <n v="2196.9712000000004"/>
    <n v="-2196.9712000000004"/>
    <x v="0"/>
  </r>
  <r>
    <x v="493"/>
    <x v="383"/>
    <x v="0"/>
    <x v="0"/>
    <s v="4010"/>
    <x v="4"/>
    <n v="0"/>
    <n v="3274.24"/>
    <x v="1"/>
    <x v="4"/>
    <x v="493"/>
    <s v="CAD"/>
    <n v="-3274.24"/>
    <n v="1.36"/>
    <n v="0"/>
    <n v="4452.9664000000002"/>
    <n v="-4452.9664000000002"/>
    <x v="0"/>
  </r>
  <r>
    <x v="494"/>
    <x v="384"/>
    <x v="2"/>
    <x v="7"/>
    <s v="5010"/>
    <x v="3"/>
    <n v="293.63"/>
    <n v="0"/>
    <x v="3"/>
    <x v="1"/>
    <x v="494"/>
    <s v="CAD"/>
    <n v="293.63"/>
    <n v="1.36"/>
    <n v="399.33680000000004"/>
    <n v="0"/>
    <n v="399.33680000000004"/>
    <x v="2"/>
  </r>
  <r>
    <x v="495"/>
    <x v="92"/>
    <x v="2"/>
    <x v="8"/>
    <s v="4000"/>
    <x v="0"/>
    <n v="0"/>
    <n v="2924.19"/>
    <x v="4"/>
    <x v="3"/>
    <x v="495"/>
    <s v="USD"/>
    <n v="-2924.19"/>
    <n v="1"/>
    <n v="0"/>
    <n v="2924.19"/>
    <n v="-2924.19"/>
    <x v="0"/>
  </r>
  <r>
    <x v="496"/>
    <x v="385"/>
    <x v="0"/>
    <x v="7"/>
    <s v="5000"/>
    <x v="1"/>
    <n v="630.34"/>
    <n v="0"/>
    <x v="0"/>
    <x v="0"/>
    <x v="496"/>
    <s v="USD"/>
    <n v="630.34"/>
    <n v="1"/>
    <n v="630.34"/>
    <n v="0"/>
    <n v="630.34"/>
    <x v="1"/>
  </r>
  <r>
    <x v="497"/>
    <x v="348"/>
    <x v="0"/>
    <x v="8"/>
    <s v="4000"/>
    <x v="0"/>
    <n v="0"/>
    <n v="2794.59"/>
    <x v="1"/>
    <x v="3"/>
    <x v="497"/>
    <s v="EUR"/>
    <n v="-2794.59"/>
    <n v="0.92"/>
    <n v="0"/>
    <n v="2571.0228000000002"/>
    <n v="-2571.0228000000002"/>
    <x v="0"/>
  </r>
  <r>
    <x v="498"/>
    <x v="154"/>
    <x v="2"/>
    <x v="3"/>
    <s v="5000"/>
    <x v="1"/>
    <n v="276.86"/>
    <n v="0"/>
    <x v="3"/>
    <x v="2"/>
    <x v="498"/>
    <s v="USD"/>
    <n v="276.86"/>
    <n v="1"/>
    <n v="276.86"/>
    <n v="0"/>
    <n v="276.86"/>
    <x v="1"/>
  </r>
  <r>
    <x v="499"/>
    <x v="211"/>
    <x v="2"/>
    <x v="10"/>
    <s v="5000"/>
    <x v="1"/>
    <n v="1358.2"/>
    <n v="0"/>
    <x v="0"/>
    <x v="3"/>
    <x v="499"/>
    <s v="GBP"/>
    <n v="1358.2"/>
    <n v="0.78"/>
    <n v="1059.396"/>
    <n v="0"/>
    <n v="1059.396"/>
    <x v="1"/>
  </r>
  <r>
    <x v="500"/>
    <x v="53"/>
    <x v="0"/>
    <x v="6"/>
    <s v="5010"/>
    <x v="3"/>
    <n v="701.01"/>
    <n v="0"/>
    <x v="3"/>
    <x v="4"/>
    <x v="500"/>
    <s v="GBP"/>
    <n v="701.01"/>
    <n v="0.78"/>
    <n v="546.78780000000006"/>
    <n v="0"/>
    <n v="546.78780000000006"/>
    <x v="2"/>
  </r>
  <r>
    <x v="501"/>
    <x v="139"/>
    <x v="0"/>
    <x v="11"/>
    <s v="4000"/>
    <x v="0"/>
    <n v="0"/>
    <n v="3951.26"/>
    <x v="4"/>
    <x v="0"/>
    <x v="501"/>
    <s v="AUD"/>
    <n v="-3951.26"/>
    <n v="1.51"/>
    <n v="0"/>
    <n v="5966.4026000000003"/>
    <n v="-5966.4026000000003"/>
    <x v="0"/>
  </r>
  <r>
    <x v="502"/>
    <x v="386"/>
    <x v="2"/>
    <x v="1"/>
    <s v="4000"/>
    <x v="0"/>
    <n v="0"/>
    <n v="1521.81"/>
    <x v="3"/>
    <x v="3"/>
    <x v="502"/>
    <s v="EUR"/>
    <n v="-1521.81"/>
    <n v="0.92"/>
    <n v="0"/>
    <n v="1400.0652"/>
    <n v="-1400.0652"/>
    <x v="0"/>
  </r>
  <r>
    <x v="503"/>
    <x v="387"/>
    <x v="2"/>
    <x v="4"/>
    <s v="5010"/>
    <x v="3"/>
    <n v="402.01"/>
    <n v="0"/>
    <x v="3"/>
    <x v="0"/>
    <x v="503"/>
    <s v="EUR"/>
    <n v="402.01"/>
    <n v="0.92"/>
    <n v="369.8492"/>
    <n v="0"/>
    <n v="369.8492"/>
    <x v="2"/>
  </r>
  <r>
    <x v="504"/>
    <x v="192"/>
    <x v="0"/>
    <x v="8"/>
    <s v="5000"/>
    <x v="1"/>
    <n v="610.08000000000004"/>
    <n v="0"/>
    <x v="0"/>
    <x v="4"/>
    <x v="504"/>
    <s v="CAD"/>
    <n v="610.08000000000004"/>
    <n v="1.36"/>
    <n v="829.70880000000011"/>
    <n v="0"/>
    <n v="829.70880000000011"/>
    <x v="1"/>
  </r>
  <r>
    <x v="505"/>
    <x v="388"/>
    <x v="0"/>
    <x v="2"/>
    <s v="4000"/>
    <x v="0"/>
    <n v="0"/>
    <n v="4713.8999999999996"/>
    <x v="1"/>
    <x v="4"/>
    <x v="505"/>
    <s v="EUR"/>
    <n v="-4713.8999999999996"/>
    <n v="0.92"/>
    <n v="0"/>
    <n v="4336.7879999999996"/>
    <n v="-4336.7879999999996"/>
    <x v="0"/>
  </r>
  <r>
    <x v="506"/>
    <x v="389"/>
    <x v="2"/>
    <x v="9"/>
    <s v="6000"/>
    <x v="2"/>
    <n v="1547.67"/>
    <n v="0"/>
    <x v="0"/>
    <x v="0"/>
    <x v="506"/>
    <s v="EUR"/>
    <n v="1547.67"/>
    <n v="0.92"/>
    <n v="1423.8564000000001"/>
    <n v="0"/>
    <n v="1423.8564000000001"/>
    <x v="2"/>
  </r>
  <r>
    <x v="507"/>
    <x v="42"/>
    <x v="2"/>
    <x v="8"/>
    <s v="4010"/>
    <x v="4"/>
    <n v="0"/>
    <n v="3002.52"/>
    <x v="1"/>
    <x v="4"/>
    <x v="507"/>
    <s v="CAD"/>
    <n v="-3002.52"/>
    <n v="1.36"/>
    <n v="0"/>
    <n v="4083.4272000000001"/>
    <n v="-4083.4272000000001"/>
    <x v="0"/>
  </r>
  <r>
    <x v="508"/>
    <x v="154"/>
    <x v="2"/>
    <x v="3"/>
    <s v="6000"/>
    <x v="2"/>
    <n v="1295.97"/>
    <n v="0"/>
    <x v="1"/>
    <x v="1"/>
    <x v="508"/>
    <s v="GBP"/>
    <n v="1295.97"/>
    <n v="0.78"/>
    <n v="1010.8566000000001"/>
    <n v="0"/>
    <n v="1010.8566000000001"/>
    <x v="2"/>
  </r>
  <r>
    <x v="509"/>
    <x v="148"/>
    <x v="0"/>
    <x v="5"/>
    <s v="5010"/>
    <x v="3"/>
    <n v="1648.77"/>
    <n v="0"/>
    <x v="5"/>
    <x v="4"/>
    <x v="509"/>
    <s v="CAD"/>
    <n v="1648.77"/>
    <n v="1.36"/>
    <n v="2242.3272000000002"/>
    <n v="0"/>
    <n v="2242.3272000000002"/>
    <x v="2"/>
  </r>
  <r>
    <x v="510"/>
    <x v="390"/>
    <x v="2"/>
    <x v="2"/>
    <s v="4010"/>
    <x v="4"/>
    <n v="0"/>
    <n v="1351.35"/>
    <x v="1"/>
    <x v="0"/>
    <x v="510"/>
    <s v="EUR"/>
    <n v="-1351.35"/>
    <n v="0.92"/>
    <n v="0"/>
    <n v="1243.242"/>
    <n v="-1243.242"/>
    <x v="0"/>
  </r>
  <r>
    <x v="511"/>
    <x v="2"/>
    <x v="1"/>
    <x v="2"/>
    <s v="4010"/>
    <x v="4"/>
    <n v="0"/>
    <n v="1986.96"/>
    <x v="5"/>
    <x v="4"/>
    <x v="511"/>
    <s v="EUR"/>
    <n v="-1986.96"/>
    <n v="0.92"/>
    <n v="0"/>
    <n v="1828.0032000000001"/>
    <n v="-1828.0032000000001"/>
    <x v="0"/>
  </r>
  <r>
    <x v="512"/>
    <x v="391"/>
    <x v="2"/>
    <x v="4"/>
    <s v="5010"/>
    <x v="3"/>
    <n v="1723.41"/>
    <n v="0"/>
    <x v="0"/>
    <x v="4"/>
    <x v="512"/>
    <s v="EUR"/>
    <n v="1723.41"/>
    <n v="0.92"/>
    <n v="1585.5372000000002"/>
    <n v="0"/>
    <n v="1585.5372000000002"/>
    <x v="2"/>
  </r>
  <r>
    <x v="513"/>
    <x v="23"/>
    <x v="2"/>
    <x v="9"/>
    <s v="4010"/>
    <x v="4"/>
    <n v="0"/>
    <n v="386.09"/>
    <x v="3"/>
    <x v="2"/>
    <x v="513"/>
    <s v="AUD"/>
    <n v="-386.09"/>
    <n v="1.51"/>
    <n v="0"/>
    <n v="582.99590000000001"/>
    <n v="-582.99590000000001"/>
    <x v="0"/>
  </r>
  <r>
    <x v="514"/>
    <x v="392"/>
    <x v="0"/>
    <x v="3"/>
    <s v="4000"/>
    <x v="0"/>
    <n v="0"/>
    <n v="2180.11"/>
    <x v="1"/>
    <x v="2"/>
    <x v="514"/>
    <s v="EUR"/>
    <n v="-2180.11"/>
    <n v="0.92"/>
    <n v="0"/>
    <n v="2005.7012000000002"/>
    <n v="-2005.7012000000002"/>
    <x v="0"/>
  </r>
  <r>
    <x v="515"/>
    <x v="290"/>
    <x v="0"/>
    <x v="3"/>
    <s v="6000"/>
    <x v="2"/>
    <n v="1283.72"/>
    <n v="0"/>
    <x v="0"/>
    <x v="3"/>
    <x v="515"/>
    <s v="AUD"/>
    <n v="1283.72"/>
    <n v="1.51"/>
    <n v="1938.4172000000001"/>
    <n v="0"/>
    <n v="1938.4172000000001"/>
    <x v="2"/>
  </r>
  <r>
    <x v="516"/>
    <x v="318"/>
    <x v="1"/>
    <x v="0"/>
    <s v="6000"/>
    <x v="2"/>
    <n v="1809.13"/>
    <n v="0"/>
    <x v="3"/>
    <x v="4"/>
    <x v="516"/>
    <s v="CAD"/>
    <n v="1809.13"/>
    <n v="1.36"/>
    <n v="2460.4168000000004"/>
    <n v="0"/>
    <n v="2460.4168000000004"/>
    <x v="2"/>
  </r>
  <r>
    <x v="517"/>
    <x v="185"/>
    <x v="1"/>
    <x v="9"/>
    <s v="5000"/>
    <x v="1"/>
    <n v="1785.9"/>
    <n v="0"/>
    <x v="4"/>
    <x v="0"/>
    <x v="517"/>
    <s v="AUD"/>
    <n v="1785.9"/>
    <n v="1.51"/>
    <n v="2696.7090000000003"/>
    <n v="0"/>
    <n v="2696.7090000000003"/>
    <x v="1"/>
  </r>
  <r>
    <x v="518"/>
    <x v="56"/>
    <x v="2"/>
    <x v="5"/>
    <s v="4010"/>
    <x v="4"/>
    <n v="0"/>
    <n v="4808.83"/>
    <x v="5"/>
    <x v="4"/>
    <x v="518"/>
    <s v="USD"/>
    <n v="-4808.83"/>
    <n v="1"/>
    <n v="0"/>
    <n v="4808.83"/>
    <n v="-4808.83"/>
    <x v="0"/>
  </r>
  <r>
    <x v="519"/>
    <x v="393"/>
    <x v="0"/>
    <x v="11"/>
    <s v="5000"/>
    <x v="1"/>
    <n v="922.15"/>
    <n v="0"/>
    <x v="3"/>
    <x v="3"/>
    <x v="519"/>
    <s v="USD"/>
    <n v="922.15"/>
    <n v="1"/>
    <n v="922.15"/>
    <n v="0"/>
    <n v="922.15"/>
    <x v="1"/>
  </r>
  <r>
    <x v="520"/>
    <x v="394"/>
    <x v="0"/>
    <x v="5"/>
    <s v="4000"/>
    <x v="0"/>
    <n v="0"/>
    <n v="2754.43"/>
    <x v="0"/>
    <x v="4"/>
    <x v="520"/>
    <s v="USD"/>
    <n v="-2754.43"/>
    <n v="1"/>
    <n v="0"/>
    <n v="2754.43"/>
    <n v="-2754.43"/>
    <x v="0"/>
  </r>
  <r>
    <x v="521"/>
    <x v="395"/>
    <x v="1"/>
    <x v="0"/>
    <s v="4000"/>
    <x v="0"/>
    <n v="0"/>
    <n v="2370.2800000000002"/>
    <x v="1"/>
    <x v="3"/>
    <x v="521"/>
    <s v="AUD"/>
    <n v="-2370.2800000000002"/>
    <n v="1.51"/>
    <n v="0"/>
    <n v="3579.1228000000001"/>
    <n v="-3579.1228000000001"/>
    <x v="0"/>
  </r>
  <r>
    <x v="522"/>
    <x v="396"/>
    <x v="2"/>
    <x v="3"/>
    <s v="5000"/>
    <x v="1"/>
    <n v="649.98"/>
    <n v="0"/>
    <x v="2"/>
    <x v="3"/>
    <x v="522"/>
    <s v="EUR"/>
    <n v="649.98"/>
    <n v="0.92"/>
    <n v="597.98160000000007"/>
    <n v="0"/>
    <n v="597.98160000000007"/>
    <x v="1"/>
  </r>
  <r>
    <x v="523"/>
    <x v="22"/>
    <x v="0"/>
    <x v="0"/>
    <s v="4010"/>
    <x v="4"/>
    <n v="0"/>
    <n v="402.69"/>
    <x v="3"/>
    <x v="3"/>
    <x v="523"/>
    <s v="EUR"/>
    <n v="-402.69"/>
    <n v="0.92"/>
    <n v="0"/>
    <n v="370.47480000000002"/>
    <n v="-370.47480000000002"/>
    <x v="0"/>
  </r>
  <r>
    <x v="524"/>
    <x v="10"/>
    <x v="2"/>
    <x v="7"/>
    <s v="6000"/>
    <x v="2"/>
    <n v="154.30000000000001"/>
    <n v="0"/>
    <x v="3"/>
    <x v="0"/>
    <x v="524"/>
    <s v="GBP"/>
    <n v="154.30000000000001"/>
    <n v="0.78"/>
    <n v="120.35400000000001"/>
    <n v="0"/>
    <n v="120.35400000000001"/>
    <x v="2"/>
  </r>
  <r>
    <x v="525"/>
    <x v="397"/>
    <x v="0"/>
    <x v="9"/>
    <s v="4000"/>
    <x v="0"/>
    <n v="0"/>
    <n v="3155.19"/>
    <x v="4"/>
    <x v="0"/>
    <x v="525"/>
    <s v="EUR"/>
    <n v="-3155.19"/>
    <n v="0.92"/>
    <n v="0"/>
    <n v="2902.7748000000001"/>
    <n v="-2902.7748000000001"/>
    <x v="0"/>
  </r>
  <r>
    <x v="526"/>
    <x v="398"/>
    <x v="2"/>
    <x v="2"/>
    <s v="6000"/>
    <x v="2"/>
    <n v="1455.97"/>
    <n v="0"/>
    <x v="3"/>
    <x v="2"/>
    <x v="526"/>
    <s v="USD"/>
    <n v="1455.97"/>
    <n v="1"/>
    <n v="1455.97"/>
    <n v="0"/>
    <n v="1455.97"/>
    <x v="2"/>
  </r>
  <r>
    <x v="527"/>
    <x v="399"/>
    <x v="2"/>
    <x v="5"/>
    <s v="5000"/>
    <x v="1"/>
    <n v="133.86000000000001"/>
    <n v="0"/>
    <x v="5"/>
    <x v="3"/>
    <x v="527"/>
    <s v="EUR"/>
    <n v="133.86000000000001"/>
    <n v="0.92"/>
    <n v="123.15120000000002"/>
    <n v="0"/>
    <n v="123.15120000000002"/>
    <x v="1"/>
  </r>
  <r>
    <x v="528"/>
    <x v="400"/>
    <x v="0"/>
    <x v="0"/>
    <s v="5000"/>
    <x v="1"/>
    <n v="928.81"/>
    <n v="0"/>
    <x v="5"/>
    <x v="1"/>
    <x v="528"/>
    <s v="AUD"/>
    <n v="928.81"/>
    <n v="1.51"/>
    <n v="1402.5030999999999"/>
    <n v="0"/>
    <n v="1402.5030999999999"/>
    <x v="1"/>
  </r>
  <r>
    <x v="529"/>
    <x v="198"/>
    <x v="2"/>
    <x v="6"/>
    <s v="4010"/>
    <x v="4"/>
    <n v="0"/>
    <n v="4936.62"/>
    <x v="2"/>
    <x v="2"/>
    <x v="529"/>
    <s v="GBP"/>
    <n v="-4936.62"/>
    <n v="0.78"/>
    <n v="0"/>
    <n v="3850.5636"/>
    <n v="-3850.5636"/>
    <x v="0"/>
  </r>
  <r>
    <x v="530"/>
    <x v="400"/>
    <x v="0"/>
    <x v="0"/>
    <s v="6000"/>
    <x v="2"/>
    <n v="1152.7"/>
    <n v="0"/>
    <x v="0"/>
    <x v="1"/>
    <x v="530"/>
    <s v="EUR"/>
    <n v="1152.7"/>
    <n v="0.92"/>
    <n v="1060.4840000000002"/>
    <n v="0"/>
    <n v="1060.4840000000002"/>
    <x v="2"/>
  </r>
  <r>
    <x v="531"/>
    <x v="372"/>
    <x v="0"/>
    <x v="5"/>
    <s v="5010"/>
    <x v="3"/>
    <n v="1793.92"/>
    <n v="0"/>
    <x v="4"/>
    <x v="4"/>
    <x v="531"/>
    <s v="AUD"/>
    <n v="1793.92"/>
    <n v="1.51"/>
    <n v="2708.8191999999999"/>
    <n v="0"/>
    <n v="2708.8191999999999"/>
    <x v="2"/>
  </r>
  <r>
    <x v="532"/>
    <x v="133"/>
    <x v="0"/>
    <x v="1"/>
    <s v="5000"/>
    <x v="1"/>
    <n v="1022.78"/>
    <n v="0"/>
    <x v="0"/>
    <x v="0"/>
    <x v="532"/>
    <s v="USD"/>
    <n v="1022.78"/>
    <n v="1"/>
    <n v="1022.78"/>
    <n v="0"/>
    <n v="1022.78"/>
    <x v="1"/>
  </r>
  <r>
    <x v="533"/>
    <x v="250"/>
    <x v="1"/>
    <x v="2"/>
    <s v="4000"/>
    <x v="0"/>
    <n v="0"/>
    <n v="1831.2"/>
    <x v="3"/>
    <x v="4"/>
    <x v="533"/>
    <s v="EUR"/>
    <n v="-1831.2"/>
    <n v="0.92"/>
    <n v="0"/>
    <n v="1684.7040000000002"/>
    <n v="-1684.7040000000002"/>
    <x v="0"/>
  </r>
  <r>
    <x v="534"/>
    <x v="401"/>
    <x v="1"/>
    <x v="0"/>
    <s v="4000"/>
    <x v="0"/>
    <n v="0"/>
    <n v="1273.25"/>
    <x v="3"/>
    <x v="3"/>
    <x v="534"/>
    <s v="EUR"/>
    <n v="-1273.25"/>
    <n v="0.92"/>
    <n v="0"/>
    <n v="1171.3900000000001"/>
    <n v="-1171.3900000000001"/>
    <x v="0"/>
  </r>
  <r>
    <x v="535"/>
    <x v="64"/>
    <x v="2"/>
    <x v="11"/>
    <s v="4010"/>
    <x v="4"/>
    <n v="0"/>
    <n v="3620.97"/>
    <x v="4"/>
    <x v="4"/>
    <x v="535"/>
    <s v="GBP"/>
    <n v="-3620.97"/>
    <n v="0.78"/>
    <n v="0"/>
    <n v="2824.3566000000001"/>
    <n v="-2824.3566000000001"/>
    <x v="0"/>
  </r>
  <r>
    <x v="536"/>
    <x v="224"/>
    <x v="0"/>
    <x v="1"/>
    <s v="4000"/>
    <x v="0"/>
    <n v="0"/>
    <n v="2592.4299999999998"/>
    <x v="3"/>
    <x v="0"/>
    <x v="536"/>
    <s v="EUR"/>
    <n v="-2592.4299999999998"/>
    <n v="0.92"/>
    <n v="0"/>
    <n v="2385.0356000000002"/>
    <n v="-2385.0356000000002"/>
    <x v="0"/>
  </r>
  <r>
    <x v="537"/>
    <x v="402"/>
    <x v="1"/>
    <x v="9"/>
    <s v="5000"/>
    <x v="1"/>
    <n v="1683.82"/>
    <n v="0"/>
    <x v="3"/>
    <x v="2"/>
    <x v="537"/>
    <s v="AUD"/>
    <n v="1683.82"/>
    <n v="1.51"/>
    <n v="2542.5681999999997"/>
    <n v="0"/>
    <n v="2542.5681999999997"/>
    <x v="1"/>
  </r>
  <r>
    <x v="538"/>
    <x v="403"/>
    <x v="2"/>
    <x v="3"/>
    <s v="5010"/>
    <x v="3"/>
    <n v="1735.98"/>
    <n v="0"/>
    <x v="0"/>
    <x v="0"/>
    <x v="538"/>
    <s v="AUD"/>
    <n v="1735.98"/>
    <n v="1.51"/>
    <n v="2621.3298"/>
    <n v="0"/>
    <n v="2621.3298"/>
    <x v="2"/>
  </r>
  <r>
    <x v="539"/>
    <x v="404"/>
    <x v="1"/>
    <x v="0"/>
    <s v="4000"/>
    <x v="0"/>
    <n v="0"/>
    <n v="3791.55"/>
    <x v="4"/>
    <x v="2"/>
    <x v="539"/>
    <s v="EUR"/>
    <n v="-3791.55"/>
    <n v="0.92"/>
    <n v="0"/>
    <n v="3488.2260000000001"/>
    <n v="-3488.2260000000001"/>
    <x v="0"/>
  </r>
  <r>
    <x v="540"/>
    <x v="405"/>
    <x v="1"/>
    <x v="2"/>
    <s v="4010"/>
    <x v="4"/>
    <n v="0"/>
    <n v="2119.27"/>
    <x v="0"/>
    <x v="0"/>
    <x v="540"/>
    <s v="USD"/>
    <n v="-2119.27"/>
    <n v="1"/>
    <n v="0"/>
    <n v="2119.27"/>
    <n v="-2119.27"/>
    <x v="0"/>
  </r>
  <r>
    <x v="541"/>
    <x v="208"/>
    <x v="0"/>
    <x v="11"/>
    <s v="4010"/>
    <x v="4"/>
    <n v="0"/>
    <n v="3802.31"/>
    <x v="3"/>
    <x v="2"/>
    <x v="541"/>
    <s v="CAD"/>
    <n v="-3802.31"/>
    <n v="1.36"/>
    <n v="0"/>
    <n v="5171.1415999999999"/>
    <n v="-5171.1415999999999"/>
    <x v="0"/>
  </r>
  <r>
    <x v="542"/>
    <x v="406"/>
    <x v="1"/>
    <x v="2"/>
    <s v="4010"/>
    <x v="4"/>
    <n v="0"/>
    <n v="1414.25"/>
    <x v="0"/>
    <x v="3"/>
    <x v="542"/>
    <s v="USD"/>
    <n v="-1414.25"/>
    <n v="1"/>
    <n v="0"/>
    <n v="1414.25"/>
    <n v="-1414.25"/>
    <x v="0"/>
  </r>
  <r>
    <x v="543"/>
    <x v="407"/>
    <x v="0"/>
    <x v="5"/>
    <s v="4000"/>
    <x v="0"/>
    <n v="0"/>
    <n v="1404.17"/>
    <x v="2"/>
    <x v="0"/>
    <x v="543"/>
    <s v="AUD"/>
    <n v="-1404.17"/>
    <n v="1.51"/>
    <n v="0"/>
    <n v="2120.2967000000003"/>
    <n v="-2120.2967000000003"/>
    <x v="0"/>
  </r>
  <r>
    <x v="544"/>
    <x v="408"/>
    <x v="2"/>
    <x v="0"/>
    <s v="4010"/>
    <x v="4"/>
    <n v="0"/>
    <n v="3160.15"/>
    <x v="4"/>
    <x v="2"/>
    <x v="544"/>
    <s v="CAD"/>
    <n v="-3160.15"/>
    <n v="1.36"/>
    <n v="0"/>
    <n v="4297.8040000000001"/>
    <n v="-4297.8040000000001"/>
    <x v="0"/>
  </r>
  <r>
    <x v="545"/>
    <x v="409"/>
    <x v="2"/>
    <x v="0"/>
    <s v="6000"/>
    <x v="2"/>
    <n v="344.52"/>
    <n v="0"/>
    <x v="4"/>
    <x v="2"/>
    <x v="545"/>
    <s v="AUD"/>
    <n v="344.52"/>
    <n v="1.51"/>
    <n v="520.22519999999997"/>
    <n v="0"/>
    <n v="520.22519999999997"/>
    <x v="2"/>
  </r>
  <r>
    <x v="546"/>
    <x v="360"/>
    <x v="0"/>
    <x v="3"/>
    <s v="6000"/>
    <x v="2"/>
    <n v="846.89"/>
    <n v="0"/>
    <x v="3"/>
    <x v="3"/>
    <x v="546"/>
    <s v="GBP"/>
    <n v="846.89"/>
    <n v="0.78"/>
    <n v="660.57420000000002"/>
    <n v="0"/>
    <n v="660.57420000000002"/>
    <x v="2"/>
  </r>
  <r>
    <x v="547"/>
    <x v="306"/>
    <x v="1"/>
    <x v="0"/>
    <s v="5010"/>
    <x v="3"/>
    <n v="1316.39"/>
    <n v="0"/>
    <x v="4"/>
    <x v="4"/>
    <x v="547"/>
    <s v="CAD"/>
    <n v="1316.39"/>
    <n v="1.36"/>
    <n v="1790.2904000000003"/>
    <n v="0"/>
    <n v="1790.2904000000003"/>
    <x v="2"/>
  </r>
  <r>
    <x v="548"/>
    <x v="410"/>
    <x v="0"/>
    <x v="7"/>
    <s v="5010"/>
    <x v="3"/>
    <n v="1731.71"/>
    <n v="0"/>
    <x v="0"/>
    <x v="2"/>
    <x v="548"/>
    <s v="GBP"/>
    <n v="1731.71"/>
    <n v="0.78"/>
    <n v="1350.7338"/>
    <n v="0"/>
    <n v="1350.7338"/>
    <x v="2"/>
  </r>
  <r>
    <x v="549"/>
    <x v="340"/>
    <x v="0"/>
    <x v="0"/>
    <s v="5000"/>
    <x v="1"/>
    <n v="1683.19"/>
    <n v="0"/>
    <x v="4"/>
    <x v="2"/>
    <x v="549"/>
    <s v="USD"/>
    <n v="1683.19"/>
    <n v="1"/>
    <n v="1683.19"/>
    <n v="0"/>
    <n v="1683.19"/>
    <x v="1"/>
  </r>
  <r>
    <x v="550"/>
    <x v="411"/>
    <x v="0"/>
    <x v="3"/>
    <s v="6000"/>
    <x v="2"/>
    <n v="225.82"/>
    <n v="0"/>
    <x v="3"/>
    <x v="2"/>
    <x v="550"/>
    <s v="GBP"/>
    <n v="225.82"/>
    <n v="0.78"/>
    <n v="176.1396"/>
    <n v="0"/>
    <n v="176.1396"/>
    <x v="2"/>
  </r>
  <r>
    <x v="551"/>
    <x v="294"/>
    <x v="2"/>
    <x v="0"/>
    <s v="4000"/>
    <x v="0"/>
    <n v="0"/>
    <n v="3218.47"/>
    <x v="2"/>
    <x v="2"/>
    <x v="551"/>
    <s v="AUD"/>
    <n v="-3218.47"/>
    <n v="1.51"/>
    <n v="0"/>
    <n v="4859.8896999999997"/>
    <n v="-4859.8896999999997"/>
    <x v="0"/>
  </r>
  <r>
    <x v="552"/>
    <x v="154"/>
    <x v="2"/>
    <x v="3"/>
    <s v="4010"/>
    <x v="4"/>
    <n v="0"/>
    <n v="489.03"/>
    <x v="2"/>
    <x v="0"/>
    <x v="552"/>
    <s v="CAD"/>
    <n v="-489.03"/>
    <n v="1.36"/>
    <n v="0"/>
    <n v="665.08080000000007"/>
    <n v="-665.08080000000007"/>
    <x v="0"/>
  </r>
  <r>
    <x v="553"/>
    <x v="27"/>
    <x v="1"/>
    <x v="1"/>
    <s v="5010"/>
    <x v="3"/>
    <n v="558.76"/>
    <n v="0"/>
    <x v="2"/>
    <x v="3"/>
    <x v="553"/>
    <s v="USD"/>
    <n v="558.76"/>
    <n v="1"/>
    <n v="558.76"/>
    <n v="0"/>
    <n v="558.76"/>
    <x v="2"/>
  </r>
  <r>
    <x v="554"/>
    <x v="267"/>
    <x v="2"/>
    <x v="2"/>
    <s v="4000"/>
    <x v="0"/>
    <n v="0"/>
    <n v="3368.07"/>
    <x v="3"/>
    <x v="1"/>
    <x v="554"/>
    <s v="GBP"/>
    <n v="-3368.07"/>
    <n v="0.78"/>
    <n v="0"/>
    <n v="2627.0946000000004"/>
    <n v="-2627.0946000000004"/>
    <x v="0"/>
  </r>
  <r>
    <x v="555"/>
    <x v="82"/>
    <x v="1"/>
    <x v="8"/>
    <s v="5000"/>
    <x v="1"/>
    <n v="1354.74"/>
    <n v="0"/>
    <x v="1"/>
    <x v="0"/>
    <x v="555"/>
    <s v="CAD"/>
    <n v="1354.74"/>
    <n v="1.36"/>
    <n v="1842.4464"/>
    <n v="0"/>
    <n v="1842.4464"/>
    <x v="1"/>
  </r>
  <r>
    <x v="556"/>
    <x v="412"/>
    <x v="0"/>
    <x v="11"/>
    <s v="5010"/>
    <x v="3"/>
    <n v="421.39"/>
    <n v="0"/>
    <x v="4"/>
    <x v="2"/>
    <x v="556"/>
    <s v="USD"/>
    <n v="421.39"/>
    <n v="1"/>
    <n v="421.39"/>
    <n v="0"/>
    <n v="421.39"/>
    <x v="2"/>
  </r>
  <r>
    <x v="557"/>
    <x v="413"/>
    <x v="0"/>
    <x v="8"/>
    <s v="5010"/>
    <x v="3"/>
    <n v="618.39"/>
    <n v="0"/>
    <x v="1"/>
    <x v="2"/>
    <x v="557"/>
    <s v="GBP"/>
    <n v="618.39"/>
    <n v="0.78"/>
    <n v="482.3442"/>
    <n v="0"/>
    <n v="482.3442"/>
    <x v="2"/>
  </r>
  <r>
    <x v="558"/>
    <x v="14"/>
    <x v="1"/>
    <x v="6"/>
    <s v="6000"/>
    <x v="2"/>
    <n v="1649.25"/>
    <n v="0"/>
    <x v="3"/>
    <x v="1"/>
    <x v="558"/>
    <s v="AUD"/>
    <n v="1649.25"/>
    <n v="1.51"/>
    <n v="2490.3674999999998"/>
    <n v="0"/>
    <n v="2490.3674999999998"/>
    <x v="2"/>
  </r>
  <r>
    <x v="559"/>
    <x v="120"/>
    <x v="1"/>
    <x v="8"/>
    <s v="4000"/>
    <x v="0"/>
    <n v="0"/>
    <n v="3741.45"/>
    <x v="3"/>
    <x v="3"/>
    <x v="559"/>
    <s v="GBP"/>
    <n v="-3741.45"/>
    <n v="0.78"/>
    <n v="0"/>
    <n v="2918.3310000000001"/>
    <n v="-2918.3310000000001"/>
    <x v="0"/>
  </r>
  <r>
    <x v="560"/>
    <x v="414"/>
    <x v="2"/>
    <x v="8"/>
    <s v="4000"/>
    <x v="0"/>
    <n v="0"/>
    <n v="3563.43"/>
    <x v="1"/>
    <x v="4"/>
    <x v="560"/>
    <s v="USD"/>
    <n v="-3563.43"/>
    <n v="1"/>
    <n v="0"/>
    <n v="3563.43"/>
    <n v="-3563.43"/>
    <x v="0"/>
  </r>
  <r>
    <x v="561"/>
    <x v="87"/>
    <x v="0"/>
    <x v="7"/>
    <s v="6000"/>
    <x v="2"/>
    <n v="1010.12"/>
    <n v="0"/>
    <x v="1"/>
    <x v="2"/>
    <x v="561"/>
    <s v="USD"/>
    <n v="1010.12"/>
    <n v="1"/>
    <n v="1010.12"/>
    <n v="0"/>
    <n v="1010.12"/>
    <x v="2"/>
  </r>
  <r>
    <x v="562"/>
    <x v="284"/>
    <x v="1"/>
    <x v="0"/>
    <s v="4000"/>
    <x v="0"/>
    <n v="0"/>
    <n v="4926.55"/>
    <x v="2"/>
    <x v="3"/>
    <x v="562"/>
    <s v="USD"/>
    <n v="-4926.55"/>
    <n v="1"/>
    <n v="0"/>
    <n v="4926.55"/>
    <n v="-4926.55"/>
    <x v="0"/>
  </r>
  <r>
    <x v="563"/>
    <x v="86"/>
    <x v="0"/>
    <x v="6"/>
    <s v="4000"/>
    <x v="0"/>
    <n v="0"/>
    <n v="3762.76"/>
    <x v="5"/>
    <x v="4"/>
    <x v="563"/>
    <s v="USD"/>
    <n v="-3762.76"/>
    <n v="1"/>
    <n v="0"/>
    <n v="3762.76"/>
    <n v="-3762.76"/>
    <x v="0"/>
  </r>
  <r>
    <x v="564"/>
    <x v="391"/>
    <x v="2"/>
    <x v="4"/>
    <s v="5010"/>
    <x v="3"/>
    <n v="372.65"/>
    <n v="0"/>
    <x v="1"/>
    <x v="4"/>
    <x v="564"/>
    <s v="AUD"/>
    <n v="372.65"/>
    <n v="1.51"/>
    <n v="562.70150000000001"/>
    <n v="0"/>
    <n v="562.70150000000001"/>
    <x v="2"/>
  </r>
  <r>
    <x v="565"/>
    <x v="415"/>
    <x v="0"/>
    <x v="11"/>
    <s v="5010"/>
    <x v="3"/>
    <n v="1040.76"/>
    <n v="0"/>
    <x v="4"/>
    <x v="2"/>
    <x v="565"/>
    <s v="GBP"/>
    <n v="1040.76"/>
    <n v="0.78"/>
    <n v="811.79280000000006"/>
    <n v="0"/>
    <n v="811.79280000000006"/>
    <x v="2"/>
  </r>
  <r>
    <x v="566"/>
    <x v="260"/>
    <x v="0"/>
    <x v="7"/>
    <s v="5010"/>
    <x v="3"/>
    <n v="1458.37"/>
    <n v="0"/>
    <x v="2"/>
    <x v="0"/>
    <x v="566"/>
    <s v="AUD"/>
    <n v="1458.37"/>
    <n v="1.51"/>
    <n v="2202.1387"/>
    <n v="0"/>
    <n v="2202.1387"/>
    <x v="2"/>
  </r>
  <r>
    <x v="567"/>
    <x v="416"/>
    <x v="0"/>
    <x v="1"/>
    <s v="4010"/>
    <x v="4"/>
    <n v="0"/>
    <n v="529.02"/>
    <x v="4"/>
    <x v="3"/>
    <x v="567"/>
    <s v="GBP"/>
    <n v="-529.02"/>
    <n v="0.78"/>
    <n v="0"/>
    <n v="412.63560000000001"/>
    <n v="-412.63560000000001"/>
    <x v="0"/>
  </r>
  <r>
    <x v="568"/>
    <x v="417"/>
    <x v="0"/>
    <x v="5"/>
    <s v="4010"/>
    <x v="4"/>
    <n v="0"/>
    <n v="4167.67"/>
    <x v="4"/>
    <x v="1"/>
    <x v="568"/>
    <s v="USD"/>
    <n v="-4167.67"/>
    <n v="1"/>
    <n v="0"/>
    <n v="4167.67"/>
    <n v="-4167.67"/>
    <x v="0"/>
  </r>
  <r>
    <x v="569"/>
    <x v="408"/>
    <x v="2"/>
    <x v="0"/>
    <s v="5010"/>
    <x v="3"/>
    <n v="1788.83"/>
    <n v="0"/>
    <x v="2"/>
    <x v="0"/>
    <x v="569"/>
    <s v="EUR"/>
    <n v="1788.83"/>
    <n v="0.92"/>
    <n v="1645.7236"/>
    <n v="0"/>
    <n v="1645.7236"/>
    <x v="2"/>
  </r>
  <r>
    <x v="570"/>
    <x v="418"/>
    <x v="0"/>
    <x v="5"/>
    <s v="5010"/>
    <x v="3"/>
    <n v="929.85"/>
    <n v="0"/>
    <x v="2"/>
    <x v="2"/>
    <x v="570"/>
    <s v="USD"/>
    <n v="929.85"/>
    <n v="1"/>
    <n v="929.85"/>
    <n v="0"/>
    <n v="929.85"/>
    <x v="2"/>
  </r>
  <r>
    <x v="571"/>
    <x v="102"/>
    <x v="0"/>
    <x v="9"/>
    <s v="4000"/>
    <x v="0"/>
    <n v="0"/>
    <n v="3706.89"/>
    <x v="2"/>
    <x v="2"/>
    <x v="571"/>
    <s v="CAD"/>
    <n v="-3706.89"/>
    <n v="1.36"/>
    <n v="0"/>
    <n v="5041.3703999999998"/>
    <n v="-5041.3703999999998"/>
    <x v="0"/>
  </r>
  <r>
    <x v="572"/>
    <x v="419"/>
    <x v="1"/>
    <x v="9"/>
    <s v="4000"/>
    <x v="0"/>
    <n v="0"/>
    <n v="4692.96"/>
    <x v="2"/>
    <x v="4"/>
    <x v="572"/>
    <s v="CAD"/>
    <n v="-4692.96"/>
    <n v="1.36"/>
    <n v="0"/>
    <n v="6382.4256000000005"/>
    <n v="-6382.4256000000005"/>
    <x v="0"/>
  </r>
  <r>
    <x v="573"/>
    <x v="420"/>
    <x v="0"/>
    <x v="4"/>
    <s v="6000"/>
    <x v="2"/>
    <n v="179.56"/>
    <n v="0"/>
    <x v="4"/>
    <x v="0"/>
    <x v="573"/>
    <s v="GBP"/>
    <n v="179.56"/>
    <n v="0.78"/>
    <n v="140.05680000000001"/>
    <n v="0"/>
    <n v="140.05680000000001"/>
    <x v="2"/>
  </r>
  <r>
    <x v="574"/>
    <x v="421"/>
    <x v="0"/>
    <x v="11"/>
    <s v="5010"/>
    <x v="3"/>
    <n v="649.71"/>
    <n v="0"/>
    <x v="0"/>
    <x v="2"/>
    <x v="574"/>
    <s v="GBP"/>
    <n v="649.71"/>
    <n v="0.78"/>
    <n v="506.77380000000005"/>
    <n v="0"/>
    <n v="506.77380000000005"/>
    <x v="2"/>
  </r>
  <r>
    <x v="575"/>
    <x v="422"/>
    <x v="2"/>
    <x v="5"/>
    <s v="4010"/>
    <x v="4"/>
    <n v="0"/>
    <n v="3347.45"/>
    <x v="0"/>
    <x v="0"/>
    <x v="575"/>
    <s v="USD"/>
    <n v="-3347.45"/>
    <n v="1"/>
    <n v="0"/>
    <n v="3347.45"/>
    <n v="-3347.45"/>
    <x v="0"/>
  </r>
  <r>
    <x v="576"/>
    <x v="423"/>
    <x v="1"/>
    <x v="1"/>
    <s v="4010"/>
    <x v="4"/>
    <n v="0"/>
    <n v="2584"/>
    <x v="1"/>
    <x v="3"/>
    <x v="576"/>
    <s v="EUR"/>
    <n v="-2584"/>
    <n v="0.92"/>
    <n v="0"/>
    <n v="2377.2800000000002"/>
    <n v="-2377.2800000000002"/>
    <x v="0"/>
  </r>
  <r>
    <x v="577"/>
    <x v="424"/>
    <x v="2"/>
    <x v="4"/>
    <s v="4000"/>
    <x v="0"/>
    <n v="0"/>
    <n v="4254.54"/>
    <x v="3"/>
    <x v="1"/>
    <x v="577"/>
    <s v="CAD"/>
    <n v="-4254.54"/>
    <n v="1.36"/>
    <n v="0"/>
    <n v="5786.1744000000008"/>
    <n v="-5786.1744000000008"/>
    <x v="0"/>
  </r>
  <r>
    <x v="578"/>
    <x v="417"/>
    <x v="0"/>
    <x v="5"/>
    <s v="4000"/>
    <x v="0"/>
    <n v="0"/>
    <n v="1301.08"/>
    <x v="2"/>
    <x v="3"/>
    <x v="578"/>
    <s v="GBP"/>
    <n v="-1301.08"/>
    <n v="0.78"/>
    <n v="0"/>
    <n v="1014.8424"/>
    <n v="-1014.8424"/>
    <x v="0"/>
  </r>
  <r>
    <x v="579"/>
    <x v="425"/>
    <x v="2"/>
    <x v="0"/>
    <s v="4010"/>
    <x v="4"/>
    <n v="0"/>
    <n v="1565.18"/>
    <x v="1"/>
    <x v="2"/>
    <x v="579"/>
    <s v="USD"/>
    <n v="-1565.18"/>
    <n v="1"/>
    <n v="0"/>
    <n v="1565.18"/>
    <n v="-1565.18"/>
    <x v="0"/>
  </r>
  <r>
    <x v="580"/>
    <x v="273"/>
    <x v="1"/>
    <x v="1"/>
    <s v="5000"/>
    <x v="1"/>
    <n v="69.31"/>
    <n v="0"/>
    <x v="0"/>
    <x v="4"/>
    <x v="580"/>
    <s v="USD"/>
    <n v="69.31"/>
    <n v="1"/>
    <n v="69.31"/>
    <n v="0"/>
    <n v="69.31"/>
    <x v="1"/>
  </r>
  <r>
    <x v="581"/>
    <x v="426"/>
    <x v="0"/>
    <x v="11"/>
    <s v="5000"/>
    <x v="1"/>
    <n v="1752.75"/>
    <n v="0"/>
    <x v="1"/>
    <x v="0"/>
    <x v="581"/>
    <s v="CAD"/>
    <n v="1752.75"/>
    <n v="1.36"/>
    <n v="2383.7400000000002"/>
    <n v="0"/>
    <n v="2383.7400000000002"/>
    <x v="1"/>
  </r>
  <r>
    <x v="582"/>
    <x v="361"/>
    <x v="2"/>
    <x v="11"/>
    <s v="4010"/>
    <x v="4"/>
    <n v="0"/>
    <n v="759.16"/>
    <x v="5"/>
    <x v="2"/>
    <x v="582"/>
    <s v="CAD"/>
    <n v="-759.16"/>
    <n v="1.36"/>
    <n v="0"/>
    <n v="1032.4576"/>
    <n v="-1032.4576"/>
    <x v="0"/>
  </r>
  <r>
    <x v="583"/>
    <x v="427"/>
    <x v="2"/>
    <x v="5"/>
    <s v="6000"/>
    <x v="2"/>
    <n v="350.75"/>
    <n v="0"/>
    <x v="4"/>
    <x v="2"/>
    <x v="583"/>
    <s v="CAD"/>
    <n v="350.75"/>
    <n v="1.36"/>
    <n v="477.02000000000004"/>
    <n v="0"/>
    <n v="477.02000000000004"/>
    <x v="2"/>
  </r>
  <r>
    <x v="584"/>
    <x v="257"/>
    <x v="0"/>
    <x v="8"/>
    <s v="6000"/>
    <x v="2"/>
    <n v="1991.12"/>
    <n v="0"/>
    <x v="2"/>
    <x v="4"/>
    <x v="584"/>
    <s v="AUD"/>
    <n v="1991.12"/>
    <n v="1.51"/>
    <n v="3006.5911999999998"/>
    <n v="0"/>
    <n v="3006.5911999999998"/>
    <x v="2"/>
  </r>
  <r>
    <x v="585"/>
    <x v="338"/>
    <x v="2"/>
    <x v="0"/>
    <s v="5000"/>
    <x v="1"/>
    <n v="661.12"/>
    <n v="0"/>
    <x v="1"/>
    <x v="4"/>
    <x v="585"/>
    <s v="CAD"/>
    <n v="661.12"/>
    <n v="1.36"/>
    <n v="899.12320000000011"/>
    <n v="0"/>
    <n v="899.12320000000011"/>
    <x v="1"/>
  </r>
  <r>
    <x v="586"/>
    <x v="428"/>
    <x v="2"/>
    <x v="11"/>
    <s v="5010"/>
    <x v="3"/>
    <n v="1109.8599999999999"/>
    <n v="0"/>
    <x v="5"/>
    <x v="0"/>
    <x v="586"/>
    <s v="EUR"/>
    <n v="1109.8599999999999"/>
    <n v="0.92"/>
    <n v="1021.0712"/>
    <n v="0"/>
    <n v="1021.0712"/>
    <x v="2"/>
  </r>
  <r>
    <x v="587"/>
    <x v="429"/>
    <x v="1"/>
    <x v="0"/>
    <s v="4010"/>
    <x v="4"/>
    <n v="0"/>
    <n v="4533.8"/>
    <x v="5"/>
    <x v="3"/>
    <x v="587"/>
    <s v="CAD"/>
    <n v="-4533.8"/>
    <n v="1.36"/>
    <n v="0"/>
    <n v="6165.9680000000008"/>
    <n v="-6165.9680000000008"/>
    <x v="0"/>
  </r>
  <r>
    <x v="588"/>
    <x v="430"/>
    <x v="1"/>
    <x v="6"/>
    <s v="5010"/>
    <x v="3"/>
    <n v="329.57"/>
    <n v="0"/>
    <x v="3"/>
    <x v="4"/>
    <x v="588"/>
    <s v="CAD"/>
    <n v="329.57"/>
    <n v="1.36"/>
    <n v="448.21520000000004"/>
    <n v="0"/>
    <n v="448.21520000000004"/>
    <x v="2"/>
  </r>
  <r>
    <x v="589"/>
    <x v="431"/>
    <x v="2"/>
    <x v="9"/>
    <s v="4000"/>
    <x v="0"/>
    <n v="0"/>
    <n v="4725.13"/>
    <x v="4"/>
    <x v="0"/>
    <x v="589"/>
    <s v="EUR"/>
    <n v="-4725.13"/>
    <n v="0.92"/>
    <n v="0"/>
    <n v="4347.1196"/>
    <n v="-4347.1196"/>
    <x v="0"/>
  </r>
  <r>
    <x v="590"/>
    <x v="206"/>
    <x v="2"/>
    <x v="10"/>
    <s v="5010"/>
    <x v="3"/>
    <n v="206.46"/>
    <n v="0"/>
    <x v="1"/>
    <x v="3"/>
    <x v="590"/>
    <s v="AUD"/>
    <n v="206.46"/>
    <n v="1.51"/>
    <n v="311.75460000000004"/>
    <n v="0"/>
    <n v="311.75460000000004"/>
    <x v="2"/>
  </r>
  <r>
    <x v="591"/>
    <x v="432"/>
    <x v="1"/>
    <x v="0"/>
    <s v="6000"/>
    <x v="2"/>
    <n v="402.92"/>
    <n v="0"/>
    <x v="5"/>
    <x v="2"/>
    <x v="591"/>
    <s v="GBP"/>
    <n v="402.92"/>
    <n v="0.78"/>
    <n v="314.27760000000001"/>
    <n v="0"/>
    <n v="314.27760000000001"/>
    <x v="2"/>
  </r>
  <r>
    <x v="592"/>
    <x v="406"/>
    <x v="1"/>
    <x v="2"/>
    <s v="4010"/>
    <x v="4"/>
    <n v="0"/>
    <n v="4295.83"/>
    <x v="2"/>
    <x v="0"/>
    <x v="592"/>
    <s v="GBP"/>
    <n v="-4295.83"/>
    <n v="0.78"/>
    <n v="0"/>
    <n v="3350.7474000000002"/>
    <n v="-3350.7474000000002"/>
    <x v="0"/>
  </r>
  <r>
    <x v="593"/>
    <x v="433"/>
    <x v="2"/>
    <x v="5"/>
    <s v="4010"/>
    <x v="4"/>
    <n v="0"/>
    <n v="3237.32"/>
    <x v="4"/>
    <x v="2"/>
    <x v="593"/>
    <s v="GBP"/>
    <n v="-3237.32"/>
    <n v="0.78"/>
    <n v="0"/>
    <n v="2525.1096000000002"/>
    <n v="-2525.1096000000002"/>
    <x v="0"/>
  </r>
  <r>
    <x v="594"/>
    <x v="362"/>
    <x v="2"/>
    <x v="7"/>
    <s v="6000"/>
    <x v="2"/>
    <n v="648.30999999999995"/>
    <n v="0"/>
    <x v="4"/>
    <x v="1"/>
    <x v="594"/>
    <s v="GBP"/>
    <n v="648.30999999999995"/>
    <n v="0.78"/>
    <n v="505.68179999999995"/>
    <n v="0"/>
    <n v="505.68179999999995"/>
    <x v="2"/>
  </r>
  <r>
    <x v="595"/>
    <x v="153"/>
    <x v="0"/>
    <x v="0"/>
    <s v="5000"/>
    <x v="1"/>
    <n v="710.64"/>
    <n v="0"/>
    <x v="0"/>
    <x v="0"/>
    <x v="595"/>
    <s v="EUR"/>
    <n v="710.64"/>
    <n v="0.92"/>
    <n v="653.78880000000004"/>
    <n v="0"/>
    <n v="653.78880000000004"/>
    <x v="1"/>
  </r>
  <r>
    <x v="596"/>
    <x v="434"/>
    <x v="2"/>
    <x v="11"/>
    <s v="5000"/>
    <x v="1"/>
    <n v="309.33999999999997"/>
    <n v="0"/>
    <x v="4"/>
    <x v="1"/>
    <x v="596"/>
    <s v="EUR"/>
    <n v="309.33999999999997"/>
    <n v="0.92"/>
    <n v="284.59280000000001"/>
    <n v="0"/>
    <n v="284.59280000000001"/>
    <x v="1"/>
  </r>
  <r>
    <x v="597"/>
    <x v="435"/>
    <x v="2"/>
    <x v="9"/>
    <s v="6000"/>
    <x v="2"/>
    <n v="1657.7"/>
    <n v="0"/>
    <x v="0"/>
    <x v="1"/>
    <x v="597"/>
    <s v="AUD"/>
    <n v="1657.7"/>
    <n v="1.51"/>
    <n v="2503.127"/>
    <n v="0"/>
    <n v="2503.127"/>
    <x v="2"/>
  </r>
  <r>
    <x v="598"/>
    <x v="436"/>
    <x v="2"/>
    <x v="5"/>
    <s v="5010"/>
    <x v="3"/>
    <n v="1748.81"/>
    <n v="0"/>
    <x v="4"/>
    <x v="0"/>
    <x v="598"/>
    <s v="EUR"/>
    <n v="1748.81"/>
    <n v="0.92"/>
    <n v="1608.9051999999999"/>
    <n v="0"/>
    <n v="1608.9051999999999"/>
    <x v="2"/>
  </r>
  <r>
    <x v="599"/>
    <x v="437"/>
    <x v="0"/>
    <x v="10"/>
    <s v="6000"/>
    <x v="2"/>
    <n v="278.26"/>
    <n v="0"/>
    <x v="0"/>
    <x v="2"/>
    <x v="599"/>
    <s v="USD"/>
    <n v="278.26"/>
    <n v="1"/>
    <n v="278.26"/>
    <n v="0"/>
    <n v="278.26"/>
    <x v="2"/>
  </r>
  <r>
    <x v="600"/>
    <x v="438"/>
    <x v="2"/>
    <x v="1"/>
    <s v="5010"/>
    <x v="3"/>
    <n v="387.61"/>
    <n v="0"/>
    <x v="5"/>
    <x v="2"/>
    <x v="600"/>
    <s v="GBP"/>
    <n v="387.61"/>
    <n v="0.78"/>
    <n v="302.33580000000001"/>
    <n v="0"/>
    <n v="302.33580000000001"/>
    <x v="2"/>
  </r>
  <r>
    <x v="601"/>
    <x v="439"/>
    <x v="1"/>
    <x v="9"/>
    <s v="5000"/>
    <x v="1"/>
    <n v="930.92"/>
    <n v="0"/>
    <x v="1"/>
    <x v="0"/>
    <x v="601"/>
    <s v="CAD"/>
    <n v="930.92"/>
    <n v="1.36"/>
    <n v="1266.0512000000001"/>
    <n v="0"/>
    <n v="1266.0512000000001"/>
    <x v="1"/>
  </r>
  <r>
    <x v="602"/>
    <x v="440"/>
    <x v="1"/>
    <x v="6"/>
    <s v="5000"/>
    <x v="1"/>
    <n v="1231.94"/>
    <n v="0"/>
    <x v="3"/>
    <x v="1"/>
    <x v="602"/>
    <s v="GBP"/>
    <n v="1231.94"/>
    <n v="0.78"/>
    <n v="960.91320000000007"/>
    <n v="0"/>
    <n v="960.91320000000007"/>
    <x v="1"/>
  </r>
  <r>
    <x v="603"/>
    <x v="441"/>
    <x v="1"/>
    <x v="8"/>
    <s v="5010"/>
    <x v="3"/>
    <n v="1911.86"/>
    <n v="0"/>
    <x v="5"/>
    <x v="3"/>
    <x v="603"/>
    <s v="CAD"/>
    <n v="1911.86"/>
    <n v="1.36"/>
    <n v="2600.1296000000002"/>
    <n v="0"/>
    <n v="2600.1296000000002"/>
    <x v="2"/>
  </r>
  <r>
    <x v="604"/>
    <x v="442"/>
    <x v="2"/>
    <x v="0"/>
    <s v="4010"/>
    <x v="4"/>
    <n v="0"/>
    <n v="1161.8599999999999"/>
    <x v="3"/>
    <x v="2"/>
    <x v="604"/>
    <s v="AUD"/>
    <n v="-1161.8599999999999"/>
    <n v="1.51"/>
    <n v="0"/>
    <n v="1754.4085999999998"/>
    <n v="-1754.4085999999998"/>
    <x v="0"/>
  </r>
  <r>
    <x v="605"/>
    <x v="443"/>
    <x v="2"/>
    <x v="3"/>
    <s v="5010"/>
    <x v="3"/>
    <n v="622.09"/>
    <n v="0"/>
    <x v="5"/>
    <x v="4"/>
    <x v="605"/>
    <s v="GBP"/>
    <n v="622.09"/>
    <n v="0.78"/>
    <n v="485.23020000000002"/>
    <n v="0"/>
    <n v="485.23020000000002"/>
    <x v="2"/>
  </r>
  <r>
    <x v="606"/>
    <x v="444"/>
    <x v="2"/>
    <x v="9"/>
    <s v="6000"/>
    <x v="2"/>
    <n v="895.07"/>
    <n v="0"/>
    <x v="5"/>
    <x v="3"/>
    <x v="606"/>
    <s v="USD"/>
    <n v="895.07"/>
    <n v="1"/>
    <n v="895.07"/>
    <n v="0"/>
    <n v="895.07"/>
    <x v="2"/>
  </r>
  <r>
    <x v="607"/>
    <x v="192"/>
    <x v="0"/>
    <x v="8"/>
    <s v="6000"/>
    <x v="2"/>
    <n v="1093.48"/>
    <n v="0"/>
    <x v="4"/>
    <x v="1"/>
    <x v="607"/>
    <s v="CAD"/>
    <n v="1093.48"/>
    <n v="1.36"/>
    <n v="1487.1328000000001"/>
    <n v="0"/>
    <n v="1487.1328000000001"/>
    <x v="2"/>
  </r>
  <r>
    <x v="608"/>
    <x v="445"/>
    <x v="2"/>
    <x v="11"/>
    <s v="4000"/>
    <x v="0"/>
    <n v="0"/>
    <n v="1178.75"/>
    <x v="0"/>
    <x v="4"/>
    <x v="608"/>
    <s v="AUD"/>
    <n v="-1178.75"/>
    <n v="1.51"/>
    <n v="0"/>
    <n v="1779.9124999999999"/>
    <n v="-1779.9124999999999"/>
    <x v="0"/>
  </r>
  <r>
    <x v="609"/>
    <x v="446"/>
    <x v="0"/>
    <x v="11"/>
    <s v="4010"/>
    <x v="4"/>
    <n v="0"/>
    <n v="1843.27"/>
    <x v="0"/>
    <x v="1"/>
    <x v="609"/>
    <s v="CAD"/>
    <n v="-1843.27"/>
    <n v="1.36"/>
    <n v="0"/>
    <n v="2506.8472000000002"/>
    <n v="-2506.8472000000002"/>
    <x v="0"/>
  </r>
  <r>
    <x v="610"/>
    <x v="133"/>
    <x v="0"/>
    <x v="1"/>
    <s v="6000"/>
    <x v="2"/>
    <n v="1239.45"/>
    <n v="0"/>
    <x v="2"/>
    <x v="1"/>
    <x v="610"/>
    <s v="EUR"/>
    <n v="1239.45"/>
    <n v="0.92"/>
    <n v="1140.2940000000001"/>
    <n v="0"/>
    <n v="1140.2940000000001"/>
    <x v="2"/>
  </r>
  <r>
    <x v="611"/>
    <x v="155"/>
    <x v="2"/>
    <x v="2"/>
    <s v="4000"/>
    <x v="0"/>
    <n v="0"/>
    <n v="3317.75"/>
    <x v="0"/>
    <x v="1"/>
    <x v="611"/>
    <s v="EUR"/>
    <n v="-3317.75"/>
    <n v="0.92"/>
    <n v="0"/>
    <n v="3052.33"/>
    <n v="-3052.33"/>
    <x v="0"/>
  </r>
  <r>
    <x v="612"/>
    <x v="447"/>
    <x v="1"/>
    <x v="9"/>
    <s v="4000"/>
    <x v="0"/>
    <n v="0"/>
    <n v="493.21"/>
    <x v="3"/>
    <x v="1"/>
    <x v="612"/>
    <s v="CAD"/>
    <n v="-493.21"/>
    <n v="1.36"/>
    <n v="0"/>
    <n v="670.76560000000006"/>
    <n v="-670.76560000000006"/>
    <x v="0"/>
  </r>
  <r>
    <x v="613"/>
    <x v="43"/>
    <x v="2"/>
    <x v="9"/>
    <s v="6000"/>
    <x v="2"/>
    <n v="1638.5"/>
    <n v="0"/>
    <x v="2"/>
    <x v="0"/>
    <x v="613"/>
    <s v="GBP"/>
    <n v="1638.5"/>
    <n v="0.78"/>
    <n v="1278.03"/>
    <n v="0"/>
    <n v="1278.03"/>
    <x v="2"/>
  </r>
  <r>
    <x v="614"/>
    <x v="80"/>
    <x v="2"/>
    <x v="5"/>
    <s v="4000"/>
    <x v="0"/>
    <n v="0"/>
    <n v="1848.61"/>
    <x v="1"/>
    <x v="1"/>
    <x v="614"/>
    <s v="GBP"/>
    <n v="-1848.61"/>
    <n v="0.78"/>
    <n v="0"/>
    <n v="1441.9158"/>
    <n v="-1441.9158"/>
    <x v="0"/>
  </r>
  <r>
    <x v="615"/>
    <x v="448"/>
    <x v="2"/>
    <x v="6"/>
    <s v="5010"/>
    <x v="3"/>
    <n v="436.93"/>
    <n v="0"/>
    <x v="1"/>
    <x v="3"/>
    <x v="615"/>
    <s v="CAD"/>
    <n v="436.93"/>
    <n v="1.36"/>
    <n v="594.22480000000007"/>
    <n v="0"/>
    <n v="594.22480000000007"/>
    <x v="2"/>
  </r>
  <r>
    <x v="616"/>
    <x v="222"/>
    <x v="0"/>
    <x v="10"/>
    <s v="5000"/>
    <x v="1"/>
    <n v="1498.49"/>
    <n v="0"/>
    <x v="1"/>
    <x v="2"/>
    <x v="616"/>
    <s v="USD"/>
    <n v="1498.49"/>
    <n v="1"/>
    <n v="1498.49"/>
    <n v="0"/>
    <n v="1498.49"/>
    <x v="1"/>
  </r>
  <r>
    <x v="617"/>
    <x v="69"/>
    <x v="1"/>
    <x v="0"/>
    <s v="6000"/>
    <x v="2"/>
    <n v="1030.46"/>
    <n v="0"/>
    <x v="2"/>
    <x v="0"/>
    <x v="617"/>
    <s v="USD"/>
    <n v="1030.46"/>
    <n v="1"/>
    <n v="1030.46"/>
    <n v="0"/>
    <n v="1030.46"/>
    <x v="2"/>
  </r>
  <r>
    <x v="618"/>
    <x v="173"/>
    <x v="1"/>
    <x v="1"/>
    <s v="4010"/>
    <x v="4"/>
    <n v="0"/>
    <n v="2665.08"/>
    <x v="4"/>
    <x v="0"/>
    <x v="618"/>
    <s v="CAD"/>
    <n v="-2665.08"/>
    <n v="1.36"/>
    <n v="0"/>
    <n v="3624.5088000000001"/>
    <n v="-3624.5088000000001"/>
    <x v="0"/>
  </r>
  <r>
    <x v="619"/>
    <x v="449"/>
    <x v="0"/>
    <x v="4"/>
    <s v="5010"/>
    <x v="3"/>
    <n v="416.41"/>
    <n v="0"/>
    <x v="3"/>
    <x v="1"/>
    <x v="619"/>
    <s v="CAD"/>
    <n v="416.41"/>
    <n v="1.36"/>
    <n v="566.31760000000008"/>
    <n v="0"/>
    <n v="566.31760000000008"/>
    <x v="2"/>
  </r>
  <r>
    <x v="620"/>
    <x v="450"/>
    <x v="1"/>
    <x v="8"/>
    <s v="4000"/>
    <x v="0"/>
    <n v="0"/>
    <n v="2058.4"/>
    <x v="2"/>
    <x v="3"/>
    <x v="620"/>
    <s v="GBP"/>
    <n v="-2058.4"/>
    <n v="0.78"/>
    <n v="0"/>
    <n v="1605.5520000000001"/>
    <n v="-1605.5520000000001"/>
    <x v="0"/>
  </r>
  <r>
    <x v="621"/>
    <x v="109"/>
    <x v="1"/>
    <x v="2"/>
    <s v="4000"/>
    <x v="0"/>
    <n v="0"/>
    <n v="203.81"/>
    <x v="5"/>
    <x v="0"/>
    <x v="621"/>
    <s v="AUD"/>
    <n v="-203.81"/>
    <n v="1.51"/>
    <n v="0"/>
    <n v="307.75310000000002"/>
    <n v="-307.75310000000002"/>
    <x v="0"/>
  </r>
  <r>
    <x v="622"/>
    <x v="451"/>
    <x v="0"/>
    <x v="11"/>
    <s v="5010"/>
    <x v="3"/>
    <n v="1876.28"/>
    <n v="0"/>
    <x v="4"/>
    <x v="2"/>
    <x v="622"/>
    <s v="CAD"/>
    <n v="1876.28"/>
    <n v="1.36"/>
    <n v="2551.7408"/>
    <n v="0"/>
    <n v="2551.7408"/>
    <x v="2"/>
  </r>
  <r>
    <x v="623"/>
    <x v="375"/>
    <x v="2"/>
    <x v="11"/>
    <s v="5000"/>
    <x v="1"/>
    <n v="1047.55"/>
    <n v="0"/>
    <x v="1"/>
    <x v="2"/>
    <x v="623"/>
    <s v="AUD"/>
    <n v="1047.55"/>
    <n v="1.51"/>
    <n v="1581.8004999999998"/>
    <n v="0"/>
    <n v="1581.8004999999998"/>
    <x v="1"/>
  </r>
  <r>
    <x v="624"/>
    <x v="155"/>
    <x v="2"/>
    <x v="2"/>
    <s v="4000"/>
    <x v="0"/>
    <n v="0"/>
    <n v="3567.5"/>
    <x v="4"/>
    <x v="3"/>
    <x v="624"/>
    <s v="EUR"/>
    <n v="-3567.5"/>
    <n v="0.92"/>
    <n v="0"/>
    <n v="3282.1000000000004"/>
    <n v="-3282.1000000000004"/>
    <x v="0"/>
  </r>
  <r>
    <x v="625"/>
    <x v="240"/>
    <x v="0"/>
    <x v="8"/>
    <s v="4000"/>
    <x v="0"/>
    <n v="0"/>
    <n v="1073.3499999999999"/>
    <x v="1"/>
    <x v="0"/>
    <x v="625"/>
    <s v="CAD"/>
    <n v="-1073.3499999999999"/>
    <n v="1.36"/>
    <n v="0"/>
    <n v="1459.7560000000001"/>
    <n v="-1459.7560000000001"/>
    <x v="0"/>
  </r>
  <r>
    <x v="626"/>
    <x v="82"/>
    <x v="1"/>
    <x v="8"/>
    <s v="6000"/>
    <x v="2"/>
    <n v="1340.18"/>
    <n v="0"/>
    <x v="0"/>
    <x v="0"/>
    <x v="626"/>
    <s v="USD"/>
    <n v="1340.18"/>
    <n v="1"/>
    <n v="1340.18"/>
    <n v="0"/>
    <n v="1340.18"/>
    <x v="2"/>
  </r>
  <r>
    <x v="627"/>
    <x v="197"/>
    <x v="0"/>
    <x v="9"/>
    <s v="4010"/>
    <x v="4"/>
    <n v="0"/>
    <n v="2847.98"/>
    <x v="0"/>
    <x v="4"/>
    <x v="627"/>
    <s v="USD"/>
    <n v="-2847.98"/>
    <n v="1"/>
    <n v="0"/>
    <n v="2847.98"/>
    <n v="-2847.98"/>
    <x v="0"/>
  </r>
  <r>
    <x v="628"/>
    <x v="111"/>
    <x v="1"/>
    <x v="2"/>
    <s v="5000"/>
    <x v="1"/>
    <n v="1084.3800000000001"/>
    <n v="0"/>
    <x v="5"/>
    <x v="0"/>
    <x v="628"/>
    <s v="GBP"/>
    <n v="1084.3800000000001"/>
    <n v="0.78"/>
    <n v="845.81640000000016"/>
    <n v="0"/>
    <n v="845.81640000000016"/>
    <x v="1"/>
  </r>
  <r>
    <x v="629"/>
    <x v="452"/>
    <x v="1"/>
    <x v="1"/>
    <s v="5000"/>
    <x v="1"/>
    <n v="1437.11"/>
    <n v="0"/>
    <x v="4"/>
    <x v="3"/>
    <x v="629"/>
    <s v="USD"/>
    <n v="1437.11"/>
    <n v="1"/>
    <n v="1437.11"/>
    <n v="0"/>
    <n v="1437.11"/>
    <x v="1"/>
  </r>
  <r>
    <x v="630"/>
    <x v="453"/>
    <x v="0"/>
    <x v="1"/>
    <s v="4000"/>
    <x v="0"/>
    <n v="0"/>
    <n v="4116.3900000000003"/>
    <x v="1"/>
    <x v="4"/>
    <x v="630"/>
    <s v="GBP"/>
    <n v="-4116.3900000000003"/>
    <n v="0.78"/>
    <n v="0"/>
    <n v="3210.7842000000005"/>
    <n v="-3210.7842000000005"/>
    <x v="0"/>
  </r>
  <r>
    <x v="631"/>
    <x v="454"/>
    <x v="2"/>
    <x v="8"/>
    <s v="5010"/>
    <x v="3"/>
    <n v="1732.79"/>
    <n v="0"/>
    <x v="1"/>
    <x v="2"/>
    <x v="631"/>
    <s v="CAD"/>
    <n v="1732.79"/>
    <n v="1.36"/>
    <n v="2356.5944"/>
    <n v="0"/>
    <n v="2356.5944"/>
    <x v="2"/>
  </r>
  <r>
    <x v="632"/>
    <x v="30"/>
    <x v="0"/>
    <x v="2"/>
    <s v="5000"/>
    <x v="1"/>
    <n v="1107.71"/>
    <n v="0"/>
    <x v="5"/>
    <x v="1"/>
    <x v="632"/>
    <s v="GBP"/>
    <n v="1107.71"/>
    <n v="0.78"/>
    <n v="864.01380000000006"/>
    <n v="0"/>
    <n v="864.01380000000006"/>
    <x v="1"/>
  </r>
  <r>
    <x v="633"/>
    <x v="244"/>
    <x v="2"/>
    <x v="4"/>
    <s v="4010"/>
    <x v="4"/>
    <n v="0"/>
    <n v="303.27"/>
    <x v="1"/>
    <x v="3"/>
    <x v="633"/>
    <s v="AUD"/>
    <n v="-303.27"/>
    <n v="1.51"/>
    <n v="0"/>
    <n v="457.93769999999995"/>
    <n v="-457.93769999999995"/>
    <x v="0"/>
  </r>
  <r>
    <x v="634"/>
    <x v="390"/>
    <x v="2"/>
    <x v="2"/>
    <s v="5000"/>
    <x v="1"/>
    <n v="608.84"/>
    <n v="0"/>
    <x v="5"/>
    <x v="4"/>
    <x v="634"/>
    <s v="AUD"/>
    <n v="608.84"/>
    <n v="1.51"/>
    <n v="919.34840000000008"/>
    <n v="0"/>
    <n v="919.34840000000008"/>
    <x v="1"/>
  </r>
  <r>
    <x v="635"/>
    <x v="455"/>
    <x v="2"/>
    <x v="1"/>
    <s v="6000"/>
    <x v="2"/>
    <n v="1438.43"/>
    <n v="0"/>
    <x v="1"/>
    <x v="2"/>
    <x v="635"/>
    <s v="CAD"/>
    <n v="1438.43"/>
    <n v="1.36"/>
    <n v="1956.2648000000002"/>
    <n v="0"/>
    <n v="1956.2648000000002"/>
    <x v="2"/>
  </r>
  <r>
    <x v="636"/>
    <x v="268"/>
    <x v="2"/>
    <x v="9"/>
    <s v="4000"/>
    <x v="0"/>
    <n v="0"/>
    <n v="1141.46"/>
    <x v="4"/>
    <x v="4"/>
    <x v="636"/>
    <s v="EUR"/>
    <n v="-1141.46"/>
    <n v="0.92"/>
    <n v="0"/>
    <n v="1050.1432"/>
    <n v="-1050.1432"/>
    <x v="0"/>
  </r>
  <r>
    <x v="637"/>
    <x v="456"/>
    <x v="0"/>
    <x v="4"/>
    <s v="6000"/>
    <x v="2"/>
    <n v="1263.43"/>
    <n v="0"/>
    <x v="4"/>
    <x v="1"/>
    <x v="637"/>
    <s v="CAD"/>
    <n v="1263.43"/>
    <n v="1.36"/>
    <n v="1718.2648000000002"/>
    <n v="0"/>
    <n v="1718.2648000000002"/>
    <x v="2"/>
  </r>
  <r>
    <x v="638"/>
    <x v="206"/>
    <x v="2"/>
    <x v="10"/>
    <s v="4000"/>
    <x v="0"/>
    <n v="0"/>
    <n v="3107.95"/>
    <x v="1"/>
    <x v="0"/>
    <x v="638"/>
    <s v="GBP"/>
    <n v="-3107.95"/>
    <n v="0.78"/>
    <n v="0"/>
    <n v="2424.201"/>
    <n v="-2424.201"/>
    <x v="0"/>
  </r>
  <r>
    <x v="639"/>
    <x v="457"/>
    <x v="0"/>
    <x v="11"/>
    <s v="5000"/>
    <x v="1"/>
    <n v="1600.99"/>
    <n v="0"/>
    <x v="4"/>
    <x v="4"/>
    <x v="639"/>
    <s v="CAD"/>
    <n v="1600.99"/>
    <n v="1.36"/>
    <n v="2177.3464000000004"/>
    <n v="0"/>
    <n v="2177.3464000000004"/>
    <x v="1"/>
  </r>
  <r>
    <x v="640"/>
    <x v="394"/>
    <x v="0"/>
    <x v="5"/>
    <s v="5000"/>
    <x v="1"/>
    <n v="563.6"/>
    <n v="0"/>
    <x v="0"/>
    <x v="3"/>
    <x v="640"/>
    <s v="USD"/>
    <n v="563.6"/>
    <n v="1"/>
    <n v="563.6"/>
    <n v="0"/>
    <n v="563.6"/>
    <x v="1"/>
  </r>
  <r>
    <x v="641"/>
    <x v="37"/>
    <x v="2"/>
    <x v="1"/>
    <s v="5000"/>
    <x v="1"/>
    <n v="961.83"/>
    <n v="0"/>
    <x v="3"/>
    <x v="4"/>
    <x v="641"/>
    <s v="GBP"/>
    <n v="961.83"/>
    <n v="0.78"/>
    <n v="750.2274000000001"/>
    <n v="0"/>
    <n v="750.2274000000001"/>
    <x v="1"/>
  </r>
  <r>
    <x v="642"/>
    <x v="201"/>
    <x v="1"/>
    <x v="0"/>
    <s v="6000"/>
    <x v="2"/>
    <n v="1455.41"/>
    <n v="0"/>
    <x v="4"/>
    <x v="2"/>
    <x v="642"/>
    <s v="USD"/>
    <n v="1455.41"/>
    <n v="1"/>
    <n v="1455.41"/>
    <n v="0"/>
    <n v="1455.41"/>
    <x v="2"/>
  </r>
  <r>
    <x v="643"/>
    <x v="322"/>
    <x v="2"/>
    <x v="2"/>
    <s v="5000"/>
    <x v="1"/>
    <n v="1057.3599999999999"/>
    <n v="0"/>
    <x v="0"/>
    <x v="1"/>
    <x v="643"/>
    <s v="USD"/>
    <n v="1057.3599999999999"/>
    <n v="1"/>
    <n v="1057.3599999999999"/>
    <n v="0"/>
    <n v="1057.3599999999999"/>
    <x v="1"/>
  </r>
  <r>
    <x v="644"/>
    <x v="337"/>
    <x v="0"/>
    <x v="0"/>
    <s v="4010"/>
    <x v="4"/>
    <n v="0"/>
    <n v="3358.16"/>
    <x v="1"/>
    <x v="4"/>
    <x v="644"/>
    <s v="EUR"/>
    <n v="-3358.16"/>
    <n v="0.92"/>
    <n v="0"/>
    <n v="3089.5072"/>
    <n v="-3089.5072"/>
    <x v="0"/>
  </r>
  <r>
    <x v="645"/>
    <x v="338"/>
    <x v="2"/>
    <x v="0"/>
    <s v="4010"/>
    <x v="4"/>
    <n v="0"/>
    <n v="1525.47"/>
    <x v="2"/>
    <x v="3"/>
    <x v="645"/>
    <s v="GBP"/>
    <n v="-1525.47"/>
    <n v="0.78"/>
    <n v="0"/>
    <n v="1189.8666000000001"/>
    <n v="-1189.8666000000001"/>
    <x v="0"/>
  </r>
  <r>
    <x v="646"/>
    <x v="458"/>
    <x v="2"/>
    <x v="9"/>
    <s v="5010"/>
    <x v="3"/>
    <n v="707.2"/>
    <n v="0"/>
    <x v="4"/>
    <x v="0"/>
    <x v="646"/>
    <s v="EUR"/>
    <n v="707.2"/>
    <n v="0.92"/>
    <n v="650.62400000000002"/>
    <n v="0"/>
    <n v="650.62400000000002"/>
    <x v="2"/>
  </r>
  <r>
    <x v="647"/>
    <x v="107"/>
    <x v="2"/>
    <x v="11"/>
    <s v="6000"/>
    <x v="2"/>
    <n v="1209.72"/>
    <n v="0"/>
    <x v="2"/>
    <x v="2"/>
    <x v="647"/>
    <s v="AUD"/>
    <n v="1209.72"/>
    <n v="1.51"/>
    <n v="1826.6772000000001"/>
    <n v="0"/>
    <n v="1826.6772000000001"/>
    <x v="2"/>
  </r>
  <r>
    <x v="648"/>
    <x v="22"/>
    <x v="0"/>
    <x v="0"/>
    <s v="5000"/>
    <x v="1"/>
    <n v="1696.57"/>
    <n v="0"/>
    <x v="0"/>
    <x v="2"/>
    <x v="648"/>
    <s v="GBP"/>
    <n v="1696.57"/>
    <n v="0.78"/>
    <n v="1323.3245999999999"/>
    <n v="0"/>
    <n v="1323.3245999999999"/>
    <x v="1"/>
  </r>
  <r>
    <x v="649"/>
    <x v="350"/>
    <x v="0"/>
    <x v="8"/>
    <s v="4000"/>
    <x v="0"/>
    <n v="0"/>
    <n v="2657.38"/>
    <x v="5"/>
    <x v="1"/>
    <x v="649"/>
    <s v="GBP"/>
    <n v="-2657.38"/>
    <n v="0.78"/>
    <n v="0"/>
    <n v="2072.7564000000002"/>
    <n v="-2072.7564000000002"/>
    <x v="0"/>
  </r>
  <r>
    <x v="650"/>
    <x v="75"/>
    <x v="1"/>
    <x v="9"/>
    <s v="4000"/>
    <x v="0"/>
    <n v="0"/>
    <n v="4294.0600000000004"/>
    <x v="1"/>
    <x v="3"/>
    <x v="650"/>
    <s v="USD"/>
    <n v="-4294.0600000000004"/>
    <n v="1"/>
    <n v="0"/>
    <n v="4294.0600000000004"/>
    <n v="-4294.0600000000004"/>
    <x v="0"/>
  </r>
  <r>
    <x v="651"/>
    <x v="459"/>
    <x v="2"/>
    <x v="7"/>
    <s v="4000"/>
    <x v="0"/>
    <n v="0"/>
    <n v="451.28"/>
    <x v="4"/>
    <x v="1"/>
    <x v="651"/>
    <s v="USD"/>
    <n v="-451.28"/>
    <n v="1"/>
    <n v="0"/>
    <n v="451.28"/>
    <n v="-451.28"/>
    <x v="0"/>
  </r>
  <r>
    <x v="652"/>
    <x v="460"/>
    <x v="0"/>
    <x v="4"/>
    <s v="5010"/>
    <x v="3"/>
    <n v="1730.45"/>
    <n v="0"/>
    <x v="1"/>
    <x v="3"/>
    <x v="652"/>
    <s v="USD"/>
    <n v="1730.45"/>
    <n v="1"/>
    <n v="1730.45"/>
    <n v="0"/>
    <n v="1730.45"/>
    <x v="2"/>
  </r>
  <r>
    <x v="653"/>
    <x v="461"/>
    <x v="2"/>
    <x v="2"/>
    <s v="4000"/>
    <x v="0"/>
    <n v="0"/>
    <n v="4570.1099999999997"/>
    <x v="4"/>
    <x v="4"/>
    <x v="653"/>
    <s v="USD"/>
    <n v="-4570.1099999999997"/>
    <n v="1"/>
    <n v="0"/>
    <n v="4570.1099999999997"/>
    <n v="-4570.1099999999997"/>
    <x v="0"/>
  </r>
  <r>
    <x v="654"/>
    <x v="462"/>
    <x v="0"/>
    <x v="5"/>
    <s v="5010"/>
    <x v="3"/>
    <n v="1200.67"/>
    <n v="0"/>
    <x v="5"/>
    <x v="0"/>
    <x v="654"/>
    <s v="CAD"/>
    <n v="1200.67"/>
    <n v="1.36"/>
    <n v="1632.9112000000002"/>
    <n v="0"/>
    <n v="1632.9112000000002"/>
    <x v="2"/>
  </r>
  <r>
    <x v="655"/>
    <x v="463"/>
    <x v="0"/>
    <x v="6"/>
    <s v="5000"/>
    <x v="1"/>
    <n v="1429.26"/>
    <n v="0"/>
    <x v="5"/>
    <x v="3"/>
    <x v="655"/>
    <s v="EUR"/>
    <n v="1429.26"/>
    <n v="0.92"/>
    <n v="1314.9192"/>
    <n v="0"/>
    <n v="1314.9192"/>
    <x v="1"/>
  </r>
  <r>
    <x v="656"/>
    <x v="464"/>
    <x v="2"/>
    <x v="4"/>
    <s v="5010"/>
    <x v="3"/>
    <n v="1489.09"/>
    <n v="0"/>
    <x v="0"/>
    <x v="2"/>
    <x v="656"/>
    <s v="EUR"/>
    <n v="1489.09"/>
    <n v="0.92"/>
    <n v="1369.9628"/>
    <n v="0"/>
    <n v="1369.9628"/>
    <x v="2"/>
  </r>
  <r>
    <x v="657"/>
    <x v="465"/>
    <x v="0"/>
    <x v="0"/>
    <s v="4000"/>
    <x v="0"/>
    <n v="0"/>
    <n v="1528.95"/>
    <x v="3"/>
    <x v="4"/>
    <x v="657"/>
    <s v="CAD"/>
    <n v="-1528.95"/>
    <n v="1.36"/>
    <n v="0"/>
    <n v="2079.3720000000003"/>
    <n v="-2079.3720000000003"/>
    <x v="0"/>
  </r>
  <r>
    <x v="658"/>
    <x v="87"/>
    <x v="0"/>
    <x v="7"/>
    <s v="4010"/>
    <x v="4"/>
    <n v="0"/>
    <n v="4139.3100000000004"/>
    <x v="1"/>
    <x v="1"/>
    <x v="658"/>
    <s v="CAD"/>
    <n v="-4139.3100000000004"/>
    <n v="1.36"/>
    <n v="0"/>
    <n v="5629.4616000000005"/>
    <n v="-5629.4616000000005"/>
    <x v="0"/>
  </r>
  <r>
    <x v="659"/>
    <x v="466"/>
    <x v="0"/>
    <x v="1"/>
    <s v="6000"/>
    <x v="2"/>
    <n v="1781.01"/>
    <n v="0"/>
    <x v="0"/>
    <x v="4"/>
    <x v="659"/>
    <s v="CAD"/>
    <n v="1781.01"/>
    <n v="1.36"/>
    <n v="2422.1736000000001"/>
    <n v="0"/>
    <n v="2422.1736000000001"/>
    <x v="2"/>
  </r>
  <r>
    <x v="660"/>
    <x v="396"/>
    <x v="2"/>
    <x v="3"/>
    <s v="5000"/>
    <x v="1"/>
    <n v="1659.6"/>
    <n v="0"/>
    <x v="1"/>
    <x v="3"/>
    <x v="660"/>
    <s v="GBP"/>
    <n v="1659.6"/>
    <n v="0.78"/>
    <n v="1294.4880000000001"/>
    <n v="0"/>
    <n v="1294.4880000000001"/>
    <x v="1"/>
  </r>
  <r>
    <x v="661"/>
    <x v="255"/>
    <x v="1"/>
    <x v="6"/>
    <s v="6000"/>
    <x v="2"/>
    <n v="1220.3"/>
    <n v="0"/>
    <x v="2"/>
    <x v="1"/>
    <x v="661"/>
    <s v="USD"/>
    <n v="1220.3"/>
    <n v="1"/>
    <n v="1220.3"/>
    <n v="0"/>
    <n v="1220.3"/>
    <x v="2"/>
  </r>
  <r>
    <x v="662"/>
    <x v="467"/>
    <x v="0"/>
    <x v="11"/>
    <s v="5000"/>
    <x v="1"/>
    <n v="1327.71"/>
    <n v="0"/>
    <x v="3"/>
    <x v="3"/>
    <x v="662"/>
    <s v="EUR"/>
    <n v="1327.71"/>
    <n v="0.92"/>
    <n v="1221.4932000000001"/>
    <n v="0"/>
    <n v="1221.4932000000001"/>
    <x v="1"/>
  </r>
  <r>
    <x v="663"/>
    <x v="418"/>
    <x v="0"/>
    <x v="5"/>
    <s v="5000"/>
    <x v="1"/>
    <n v="1760.57"/>
    <n v="0"/>
    <x v="3"/>
    <x v="1"/>
    <x v="663"/>
    <s v="GBP"/>
    <n v="1760.57"/>
    <n v="0.78"/>
    <n v="1373.2446"/>
    <n v="0"/>
    <n v="1373.2446"/>
    <x v="1"/>
  </r>
  <r>
    <x v="664"/>
    <x v="197"/>
    <x v="0"/>
    <x v="9"/>
    <s v="6000"/>
    <x v="2"/>
    <n v="832.19"/>
    <n v="0"/>
    <x v="2"/>
    <x v="0"/>
    <x v="664"/>
    <s v="AUD"/>
    <n v="832.19"/>
    <n v="1.51"/>
    <n v="1256.6069"/>
    <n v="0"/>
    <n v="1256.6069"/>
    <x v="2"/>
  </r>
  <r>
    <x v="665"/>
    <x v="46"/>
    <x v="2"/>
    <x v="2"/>
    <s v="5000"/>
    <x v="1"/>
    <n v="243.79"/>
    <n v="0"/>
    <x v="1"/>
    <x v="2"/>
    <x v="665"/>
    <s v="CAD"/>
    <n v="243.79"/>
    <n v="1.36"/>
    <n v="331.55439999999999"/>
    <n v="0"/>
    <n v="331.55439999999999"/>
    <x v="1"/>
  </r>
  <r>
    <x v="666"/>
    <x v="165"/>
    <x v="1"/>
    <x v="6"/>
    <s v="5010"/>
    <x v="3"/>
    <n v="560.62"/>
    <n v="0"/>
    <x v="0"/>
    <x v="1"/>
    <x v="666"/>
    <s v="AUD"/>
    <n v="560.62"/>
    <n v="1.51"/>
    <n v="846.53620000000001"/>
    <n v="0"/>
    <n v="846.53620000000001"/>
    <x v="2"/>
  </r>
  <r>
    <x v="667"/>
    <x v="445"/>
    <x v="2"/>
    <x v="11"/>
    <s v="4010"/>
    <x v="4"/>
    <n v="0"/>
    <n v="4106.57"/>
    <x v="3"/>
    <x v="0"/>
    <x v="667"/>
    <s v="GBP"/>
    <n v="-4106.57"/>
    <n v="0.78"/>
    <n v="0"/>
    <n v="3203.1246000000001"/>
    <n v="-3203.1246000000001"/>
    <x v="0"/>
  </r>
  <r>
    <x v="668"/>
    <x v="468"/>
    <x v="1"/>
    <x v="9"/>
    <s v="5010"/>
    <x v="3"/>
    <n v="873.19"/>
    <n v="0"/>
    <x v="2"/>
    <x v="1"/>
    <x v="668"/>
    <s v="GBP"/>
    <n v="873.19"/>
    <n v="0.78"/>
    <n v="681.08820000000003"/>
    <n v="0"/>
    <n v="681.08820000000003"/>
    <x v="2"/>
  </r>
  <r>
    <x v="669"/>
    <x v="469"/>
    <x v="2"/>
    <x v="11"/>
    <s v="4010"/>
    <x v="4"/>
    <n v="0"/>
    <n v="541.23"/>
    <x v="3"/>
    <x v="2"/>
    <x v="669"/>
    <s v="CAD"/>
    <n v="-541.23"/>
    <n v="1.36"/>
    <n v="0"/>
    <n v="736.07280000000003"/>
    <n v="-736.07280000000003"/>
    <x v="0"/>
  </r>
  <r>
    <x v="670"/>
    <x v="470"/>
    <x v="0"/>
    <x v="6"/>
    <s v="5000"/>
    <x v="1"/>
    <n v="793.98"/>
    <n v="0"/>
    <x v="2"/>
    <x v="3"/>
    <x v="670"/>
    <s v="EUR"/>
    <n v="793.98"/>
    <n v="0.92"/>
    <n v="730.46160000000009"/>
    <n v="0"/>
    <n v="730.46160000000009"/>
    <x v="1"/>
  </r>
  <r>
    <x v="671"/>
    <x v="471"/>
    <x v="2"/>
    <x v="1"/>
    <s v="5010"/>
    <x v="3"/>
    <n v="644.58000000000004"/>
    <n v="0"/>
    <x v="5"/>
    <x v="2"/>
    <x v="671"/>
    <s v="USD"/>
    <n v="644.58000000000004"/>
    <n v="1"/>
    <n v="644.58000000000004"/>
    <n v="0"/>
    <n v="644.58000000000004"/>
    <x v="2"/>
  </r>
  <r>
    <x v="672"/>
    <x v="177"/>
    <x v="2"/>
    <x v="8"/>
    <s v="5010"/>
    <x v="3"/>
    <n v="222.19"/>
    <n v="0"/>
    <x v="3"/>
    <x v="3"/>
    <x v="672"/>
    <s v="GBP"/>
    <n v="222.19"/>
    <n v="0.78"/>
    <n v="173.3082"/>
    <n v="0"/>
    <n v="173.3082"/>
    <x v="2"/>
  </r>
  <r>
    <x v="673"/>
    <x v="105"/>
    <x v="0"/>
    <x v="9"/>
    <s v="6000"/>
    <x v="2"/>
    <n v="296.98"/>
    <n v="0"/>
    <x v="5"/>
    <x v="4"/>
    <x v="673"/>
    <s v="AUD"/>
    <n v="296.98"/>
    <n v="1.51"/>
    <n v="448.43980000000005"/>
    <n v="0"/>
    <n v="448.43980000000005"/>
    <x v="2"/>
  </r>
  <r>
    <x v="674"/>
    <x v="53"/>
    <x v="0"/>
    <x v="6"/>
    <s v="5010"/>
    <x v="3"/>
    <n v="1919.89"/>
    <n v="0"/>
    <x v="0"/>
    <x v="3"/>
    <x v="674"/>
    <s v="CAD"/>
    <n v="1919.89"/>
    <n v="1.36"/>
    <n v="2611.0504000000005"/>
    <n v="0"/>
    <n v="2611.0504000000005"/>
    <x v="2"/>
  </r>
  <r>
    <x v="675"/>
    <x v="358"/>
    <x v="0"/>
    <x v="1"/>
    <s v="4010"/>
    <x v="4"/>
    <n v="0"/>
    <n v="3948.96"/>
    <x v="3"/>
    <x v="3"/>
    <x v="675"/>
    <s v="EUR"/>
    <n v="-3948.96"/>
    <n v="0.92"/>
    <n v="0"/>
    <n v="3633.0432000000001"/>
    <n v="-3633.0432000000001"/>
    <x v="0"/>
  </r>
  <r>
    <x v="676"/>
    <x v="391"/>
    <x v="2"/>
    <x v="4"/>
    <s v="4000"/>
    <x v="0"/>
    <n v="0"/>
    <n v="1952.91"/>
    <x v="4"/>
    <x v="0"/>
    <x v="676"/>
    <s v="EUR"/>
    <n v="-1952.91"/>
    <n v="0.92"/>
    <n v="0"/>
    <n v="1796.6772000000001"/>
    <n v="-1796.6772000000001"/>
    <x v="0"/>
  </r>
  <r>
    <x v="677"/>
    <x v="433"/>
    <x v="2"/>
    <x v="5"/>
    <s v="4000"/>
    <x v="0"/>
    <n v="0"/>
    <n v="4819.25"/>
    <x v="5"/>
    <x v="0"/>
    <x v="677"/>
    <s v="USD"/>
    <n v="-4819.25"/>
    <n v="1"/>
    <n v="0"/>
    <n v="4819.25"/>
    <n v="-4819.25"/>
    <x v="0"/>
  </r>
  <r>
    <x v="678"/>
    <x v="472"/>
    <x v="2"/>
    <x v="0"/>
    <s v="6000"/>
    <x v="2"/>
    <n v="385.69"/>
    <n v="0"/>
    <x v="3"/>
    <x v="4"/>
    <x v="678"/>
    <s v="AUD"/>
    <n v="385.69"/>
    <n v="1.51"/>
    <n v="582.39189999999996"/>
    <n v="0"/>
    <n v="582.39189999999996"/>
    <x v="2"/>
  </r>
  <r>
    <x v="679"/>
    <x v="267"/>
    <x v="2"/>
    <x v="2"/>
    <s v="5010"/>
    <x v="3"/>
    <n v="269.3"/>
    <n v="0"/>
    <x v="4"/>
    <x v="4"/>
    <x v="679"/>
    <s v="EUR"/>
    <n v="269.3"/>
    <n v="0.92"/>
    <n v="247.75600000000003"/>
    <n v="0"/>
    <n v="247.75600000000003"/>
    <x v="2"/>
  </r>
  <r>
    <x v="680"/>
    <x v="265"/>
    <x v="0"/>
    <x v="10"/>
    <s v="4010"/>
    <x v="4"/>
    <n v="0"/>
    <n v="4910.29"/>
    <x v="0"/>
    <x v="4"/>
    <x v="680"/>
    <s v="GBP"/>
    <n v="-4910.29"/>
    <n v="0.78"/>
    <n v="0"/>
    <n v="3830.0262000000002"/>
    <n v="-3830.0262000000002"/>
    <x v="0"/>
  </r>
  <r>
    <x v="681"/>
    <x v="207"/>
    <x v="0"/>
    <x v="6"/>
    <s v="4010"/>
    <x v="4"/>
    <n v="0"/>
    <n v="2866.16"/>
    <x v="4"/>
    <x v="3"/>
    <x v="681"/>
    <s v="AUD"/>
    <n v="-2866.16"/>
    <n v="1.51"/>
    <n v="0"/>
    <n v="4327.9016000000001"/>
    <n v="-4327.9016000000001"/>
    <x v="0"/>
  </r>
  <r>
    <x v="682"/>
    <x v="126"/>
    <x v="1"/>
    <x v="1"/>
    <s v="5010"/>
    <x v="3"/>
    <n v="151.68"/>
    <n v="0"/>
    <x v="2"/>
    <x v="3"/>
    <x v="682"/>
    <s v="AUD"/>
    <n v="151.68"/>
    <n v="1.51"/>
    <n v="229.0368"/>
    <n v="0"/>
    <n v="229.0368"/>
    <x v="2"/>
  </r>
  <r>
    <x v="683"/>
    <x v="473"/>
    <x v="2"/>
    <x v="4"/>
    <s v="4010"/>
    <x v="4"/>
    <n v="0"/>
    <n v="1246.53"/>
    <x v="2"/>
    <x v="2"/>
    <x v="683"/>
    <s v="USD"/>
    <n v="-1246.53"/>
    <n v="1"/>
    <n v="0"/>
    <n v="1246.53"/>
    <n v="-1246.53"/>
    <x v="0"/>
  </r>
  <r>
    <x v="684"/>
    <x v="474"/>
    <x v="0"/>
    <x v="5"/>
    <s v="6000"/>
    <x v="2"/>
    <n v="1724.65"/>
    <n v="0"/>
    <x v="4"/>
    <x v="0"/>
    <x v="684"/>
    <s v="GBP"/>
    <n v="1724.65"/>
    <n v="0.78"/>
    <n v="1345.2270000000001"/>
    <n v="0"/>
    <n v="1345.2270000000001"/>
    <x v="2"/>
  </r>
  <r>
    <x v="685"/>
    <x v="475"/>
    <x v="1"/>
    <x v="8"/>
    <s v="5010"/>
    <x v="3"/>
    <n v="1411.99"/>
    <n v="0"/>
    <x v="0"/>
    <x v="3"/>
    <x v="685"/>
    <s v="USD"/>
    <n v="1411.99"/>
    <n v="1"/>
    <n v="1411.99"/>
    <n v="0"/>
    <n v="1411.99"/>
    <x v="2"/>
  </r>
  <r>
    <x v="686"/>
    <x v="476"/>
    <x v="0"/>
    <x v="2"/>
    <s v="5010"/>
    <x v="3"/>
    <n v="753.12"/>
    <n v="0"/>
    <x v="4"/>
    <x v="2"/>
    <x v="686"/>
    <s v="USD"/>
    <n v="753.12"/>
    <n v="1"/>
    <n v="753.12"/>
    <n v="0"/>
    <n v="753.12"/>
    <x v="2"/>
  </r>
  <r>
    <x v="687"/>
    <x v="477"/>
    <x v="0"/>
    <x v="7"/>
    <s v="4000"/>
    <x v="0"/>
    <n v="0"/>
    <n v="3744.19"/>
    <x v="4"/>
    <x v="4"/>
    <x v="687"/>
    <s v="EUR"/>
    <n v="-3744.19"/>
    <n v="0.92"/>
    <n v="0"/>
    <n v="3444.6548000000003"/>
    <n v="-3444.6548000000003"/>
    <x v="0"/>
  </r>
  <r>
    <x v="688"/>
    <x v="478"/>
    <x v="0"/>
    <x v="9"/>
    <s v="5000"/>
    <x v="1"/>
    <n v="906.55"/>
    <n v="0"/>
    <x v="0"/>
    <x v="3"/>
    <x v="688"/>
    <s v="CAD"/>
    <n v="906.55"/>
    <n v="1.36"/>
    <n v="1232.9080000000001"/>
    <n v="0"/>
    <n v="1232.9080000000001"/>
    <x v="1"/>
  </r>
  <r>
    <x v="689"/>
    <x v="414"/>
    <x v="2"/>
    <x v="8"/>
    <s v="5010"/>
    <x v="3"/>
    <n v="215.69"/>
    <n v="0"/>
    <x v="2"/>
    <x v="1"/>
    <x v="689"/>
    <s v="AUD"/>
    <n v="215.69"/>
    <n v="1.51"/>
    <n v="325.69189999999998"/>
    <n v="0"/>
    <n v="325.69189999999998"/>
    <x v="2"/>
  </r>
  <r>
    <x v="690"/>
    <x v="418"/>
    <x v="0"/>
    <x v="5"/>
    <s v="5000"/>
    <x v="1"/>
    <n v="1478.7"/>
    <n v="0"/>
    <x v="1"/>
    <x v="4"/>
    <x v="690"/>
    <s v="AUD"/>
    <n v="1478.7"/>
    <n v="1.51"/>
    <n v="2232.837"/>
    <n v="0"/>
    <n v="2232.837"/>
    <x v="1"/>
  </r>
  <r>
    <x v="691"/>
    <x v="479"/>
    <x v="1"/>
    <x v="9"/>
    <s v="4000"/>
    <x v="0"/>
    <n v="0"/>
    <n v="3502.79"/>
    <x v="5"/>
    <x v="0"/>
    <x v="691"/>
    <s v="GBP"/>
    <n v="-3502.79"/>
    <n v="0.78"/>
    <n v="0"/>
    <n v="2732.1761999999999"/>
    <n v="-2732.1761999999999"/>
    <x v="0"/>
  </r>
  <r>
    <x v="692"/>
    <x v="197"/>
    <x v="0"/>
    <x v="9"/>
    <s v="4000"/>
    <x v="0"/>
    <n v="0"/>
    <n v="2828.86"/>
    <x v="0"/>
    <x v="0"/>
    <x v="692"/>
    <s v="USD"/>
    <n v="-2828.86"/>
    <n v="1"/>
    <n v="0"/>
    <n v="2828.86"/>
    <n v="-2828.86"/>
    <x v="0"/>
  </r>
  <r>
    <x v="693"/>
    <x v="24"/>
    <x v="2"/>
    <x v="6"/>
    <s v="6000"/>
    <x v="2"/>
    <n v="130.63999999999999"/>
    <n v="0"/>
    <x v="4"/>
    <x v="0"/>
    <x v="693"/>
    <s v="EUR"/>
    <n v="130.63999999999999"/>
    <n v="0.92"/>
    <n v="120.18879999999999"/>
    <n v="0"/>
    <n v="120.18879999999999"/>
    <x v="2"/>
  </r>
  <r>
    <x v="694"/>
    <x v="480"/>
    <x v="0"/>
    <x v="0"/>
    <s v="6000"/>
    <x v="2"/>
    <n v="1824.18"/>
    <n v="0"/>
    <x v="2"/>
    <x v="1"/>
    <x v="694"/>
    <s v="CAD"/>
    <n v="1824.18"/>
    <n v="1.36"/>
    <n v="2480.8848000000003"/>
    <n v="0"/>
    <n v="2480.8848000000003"/>
    <x v="2"/>
  </r>
  <r>
    <x v="695"/>
    <x v="481"/>
    <x v="0"/>
    <x v="5"/>
    <s v="4010"/>
    <x v="4"/>
    <n v="0"/>
    <n v="2401.06"/>
    <x v="0"/>
    <x v="0"/>
    <x v="695"/>
    <s v="EUR"/>
    <n v="-2401.06"/>
    <n v="0.92"/>
    <n v="0"/>
    <n v="2208.9751999999999"/>
    <n v="-2208.9751999999999"/>
    <x v="0"/>
  </r>
  <r>
    <x v="696"/>
    <x v="482"/>
    <x v="2"/>
    <x v="11"/>
    <s v="4010"/>
    <x v="4"/>
    <n v="0"/>
    <n v="3086.33"/>
    <x v="1"/>
    <x v="2"/>
    <x v="696"/>
    <s v="EUR"/>
    <n v="-3086.33"/>
    <n v="0.92"/>
    <n v="0"/>
    <n v="2839.4236000000001"/>
    <n v="-2839.4236000000001"/>
    <x v="0"/>
  </r>
  <r>
    <x v="697"/>
    <x v="111"/>
    <x v="1"/>
    <x v="2"/>
    <s v="5000"/>
    <x v="1"/>
    <n v="1546.69"/>
    <n v="0"/>
    <x v="1"/>
    <x v="3"/>
    <x v="697"/>
    <s v="GBP"/>
    <n v="1546.69"/>
    <n v="0.78"/>
    <n v="1206.4182000000001"/>
    <n v="0"/>
    <n v="1206.4182000000001"/>
    <x v="1"/>
  </r>
  <r>
    <x v="698"/>
    <x v="483"/>
    <x v="0"/>
    <x v="9"/>
    <s v="4010"/>
    <x v="4"/>
    <n v="0"/>
    <n v="2135.0700000000002"/>
    <x v="2"/>
    <x v="1"/>
    <x v="698"/>
    <s v="USD"/>
    <n v="-2135.0700000000002"/>
    <n v="1"/>
    <n v="0"/>
    <n v="2135.0700000000002"/>
    <n v="-2135.0700000000002"/>
    <x v="0"/>
  </r>
  <r>
    <x v="699"/>
    <x v="300"/>
    <x v="2"/>
    <x v="6"/>
    <s v="4000"/>
    <x v="0"/>
    <n v="0"/>
    <n v="337.27"/>
    <x v="4"/>
    <x v="3"/>
    <x v="699"/>
    <s v="EUR"/>
    <n v="-337.27"/>
    <n v="0.92"/>
    <n v="0"/>
    <n v="310.28840000000002"/>
    <n v="-310.28840000000002"/>
    <x v="0"/>
  </r>
  <r>
    <x v="700"/>
    <x v="435"/>
    <x v="2"/>
    <x v="9"/>
    <s v="4010"/>
    <x v="4"/>
    <n v="0"/>
    <n v="4145.3100000000004"/>
    <x v="3"/>
    <x v="4"/>
    <x v="700"/>
    <s v="GBP"/>
    <n v="-4145.3100000000004"/>
    <n v="0.78"/>
    <n v="0"/>
    <n v="3233.3418000000006"/>
    <n v="-3233.3418000000006"/>
    <x v="0"/>
  </r>
  <r>
    <x v="701"/>
    <x v="52"/>
    <x v="2"/>
    <x v="7"/>
    <s v="5010"/>
    <x v="3"/>
    <n v="322.43"/>
    <n v="0"/>
    <x v="4"/>
    <x v="3"/>
    <x v="701"/>
    <s v="CAD"/>
    <n v="322.43"/>
    <n v="1.36"/>
    <n v="438.50480000000005"/>
    <n v="0"/>
    <n v="438.50480000000005"/>
    <x v="2"/>
  </r>
  <r>
    <x v="702"/>
    <x v="484"/>
    <x v="0"/>
    <x v="10"/>
    <s v="6000"/>
    <x v="2"/>
    <n v="1350.68"/>
    <n v="0"/>
    <x v="0"/>
    <x v="3"/>
    <x v="702"/>
    <s v="USD"/>
    <n v="1350.68"/>
    <n v="1"/>
    <n v="1350.68"/>
    <n v="0"/>
    <n v="1350.68"/>
    <x v="2"/>
  </r>
  <r>
    <x v="703"/>
    <x v="485"/>
    <x v="2"/>
    <x v="5"/>
    <s v="6000"/>
    <x v="2"/>
    <n v="1038.71"/>
    <n v="0"/>
    <x v="2"/>
    <x v="1"/>
    <x v="703"/>
    <s v="EUR"/>
    <n v="1038.71"/>
    <n v="0.92"/>
    <n v="955.61320000000012"/>
    <n v="0"/>
    <n v="955.61320000000012"/>
    <x v="2"/>
  </r>
  <r>
    <x v="704"/>
    <x v="486"/>
    <x v="1"/>
    <x v="2"/>
    <s v="5000"/>
    <x v="1"/>
    <n v="1455.61"/>
    <n v="0"/>
    <x v="2"/>
    <x v="0"/>
    <x v="704"/>
    <s v="EUR"/>
    <n v="1455.61"/>
    <n v="0.92"/>
    <n v="1339.1612"/>
    <n v="0"/>
    <n v="1339.1612"/>
    <x v="1"/>
  </r>
  <r>
    <x v="705"/>
    <x v="487"/>
    <x v="0"/>
    <x v="2"/>
    <s v="6000"/>
    <x v="2"/>
    <n v="1723.07"/>
    <n v="0"/>
    <x v="5"/>
    <x v="4"/>
    <x v="705"/>
    <s v="GBP"/>
    <n v="1723.07"/>
    <n v="0.78"/>
    <n v="1343.9946"/>
    <n v="0"/>
    <n v="1343.9946"/>
    <x v="2"/>
  </r>
  <r>
    <x v="706"/>
    <x v="7"/>
    <x v="2"/>
    <x v="5"/>
    <s v="4010"/>
    <x v="4"/>
    <n v="0"/>
    <n v="965.55"/>
    <x v="0"/>
    <x v="1"/>
    <x v="706"/>
    <s v="EUR"/>
    <n v="-965.55"/>
    <n v="0.92"/>
    <n v="0"/>
    <n v="888.30600000000004"/>
    <n v="-888.30600000000004"/>
    <x v="0"/>
  </r>
  <r>
    <x v="707"/>
    <x v="488"/>
    <x v="0"/>
    <x v="5"/>
    <s v="4010"/>
    <x v="4"/>
    <n v="0"/>
    <n v="1927.89"/>
    <x v="1"/>
    <x v="0"/>
    <x v="707"/>
    <s v="GBP"/>
    <n v="-1927.89"/>
    <n v="0.78"/>
    <n v="0"/>
    <n v="1503.7542000000001"/>
    <n v="-1503.7542000000001"/>
    <x v="0"/>
  </r>
  <r>
    <x v="708"/>
    <x v="489"/>
    <x v="1"/>
    <x v="1"/>
    <s v="5010"/>
    <x v="3"/>
    <n v="1789.3"/>
    <n v="0"/>
    <x v="3"/>
    <x v="4"/>
    <x v="708"/>
    <s v="EUR"/>
    <n v="1789.3"/>
    <n v="0.92"/>
    <n v="1646.1559999999999"/>
    <n v="0"/>
    <n v="1646.1559999999999"/>
    <x v="2"/>
  </r>
  <r>
    <x v="709"/>
    <x v="490"/>
    <x v="0"/>
    <x v="9"/>
    <s v="4010"/>
    <x v="4"/>
    <n v="0"/>
    <n v="1155.8499999999999"/>
    <x v="4"/>
    <x v="4"/>
    <x v="709"/>
    <s v="CAD"/>
    <n v="-1155.8499999999999"/>
    <n v="1.36"/>
    <n v="0"/>
    <n v="1571.9559999999999"/>
    <n v="-1571.9559999999999"/>
    <x v="0"/>
  </r>
  <r>
    <x v="710"/>
    <x v="132"/>
    <x v="2"/>
    <x v="0"/>
    <s v="4000"/>
    <x v="0"/>
    <n v="0"/>
    <n v="1701.37"/>
    <x v="3"/>
    <x v="2"/>
    <x v="710"/>
    <s v="USD"/>
    <n v="-1701.37"/>
    <n v="1"/>
    <n v="0"/>
    <n v="1701.37"/>
    <n v="-1701.37"/>
    <x v="0"/>
  </r>
  <r>
    <x v="711"/>
    <x v="491"/>
    <x v="1"/>
    <x v="0"/>
    <s v="5010"/>
    <x v="3"/>
    <n v="706.44"/>
    <n v="0"/>
    <x v="1"/>
    <x v="2"/>
    <x v="711"/>
    <s v="USD"/>
    <n v="706.44"/>
    <n v="1"/>
    <n v="706.44"/>
    <n v="0"/>
    <n v="706.44"/>
    <x v="2"/>
  </r>
  <r>
    <x v="712"/>
    <x v="492"/>
    <x v="0"/>
    <x v="11"/>
    <s v="4000"/>
    <x v="0"/>
    <n v="0"/>
    <n v="734.04"/>
    <x v="0"/>
    <x v="4"/>
    <x v="712"/>
    <s v="AUD"/>
    <n v="-734.04"/>
    <n v="1.51"/>
    <n v="0"/>
    <n v="1108.4004"/>
    <n v="-1108.4004"/>
    <x v="0"/>
  </r>
  <r>
    <x v="713"/>
    <x v="493"/>
    <x v="1"/>
    <x v="6"/>
    <s v="5010"/>
    <x v="3"/>
    <n v="1551.77"/>
    <n v="0"/>
    <x v="0"/>
    <x v="2"/>
    <x v="713"/>
    <s v="AUD"/>
    <n v="1551.77"/>
    <n v="1.51"/>
    <n v="2343.1727000000001"/>
    <n v="0"/>
    <n v="2343.1727000000001"/>
    <x v="2"/>
  </r>
  <r>
    <x v="714"/>
    <x v="137"/>
    <x v="0"/>
    <x v="9"/>
    <s v="6000"/>
    <x v="2"/>
    <n v="176.54"/>
    <n v="0"/>
    <x v="5"/>
    <x v="3"/>
    <x v="714"/>
    <s v="EUR"/>
    <n v="176.54"/>
    <n v="0.92"/>
    <n v="162.41679999999999"/>
    <n v="0"/>
    <n v="162.41679999999999"/>
    <x v="2"/>
  </r>
  <r>
    <x v="715"/>
    <x v="79"/>
    <x v="2"/>
    <x v="11"/>
    <s v="4010"/>
    <x v="4"/>
    <n v="0"/>
    <n v="1019.92"/>
    <x v="2"/>
    <x v="1"/>
    <x v="715"/>
    <s v="AUD"/>
    <n v="-1019.92"/>
    <n v="1.51"/>
    <n v="0"/>
    <n v="1540.0791999999999"/>
    <n v="-1540.0791999999999"/>
    <x v="0"/>
  </r>
  <r>
    <x v="716"/>
    <x v="494"/>
    <x v="0"/>
    <x v="10"/>
    <s v="6000"/>
    <x v="2"/>
    <n v="1858.28"/>
    <n v="0"/>
    <x v="5"/>
    <x v="2"/>
    <x v="716"/>
    <s v="USD"/>
    <n v="1858.28"/>
    <n v="1"/>
    <n v="1858.28"/>
    <n v="0"/>
    <n v="1858.28"/>
    <x v="2"/>
  </r>
  <r>
    <x v="717"/>
    <x v="314"/>
    <x v="1"/>
    <x v="9"/>
    <s v="6000"/>
    <x v="2"/>
    <n v="682.74"/>
    <n v="0"/>
    <x v="0"/>
    <x v="3"/>
    <x v="717"/>
    <s v="USD"/>
    <n v="682.74"/>
    <n v="1"/>
    <n v="682.74"/>
    <n v="0"/>
    <n v="682.74"/>
    <x v="2"/>
  </r>
  <r>
    <x v="718"/>
    <x v="495"/>
    <x v="1"/>
    <x v="8"/>
    <s v="6000"/>
    <x v="2"/>
    <n v="958.28"/>
    <n v="0"/>
    <x v="3"/>
    <x v="0"/>
    <x v="718"/>
    <s v="USD"/>
    <n v="958.28"/>
    <n v="1"/>
    <n v="958.28"/>
    <n v="0"/>
    <n v="958.28"/>
    <x v="2"/>
  </r>
  <r>
    <x v="719"/>
    <x v="496"/>
    <x v="0"/>
    <x v="5"/>
    <s v="4010"/>
    <x v="4"/>
    <n v="0"/>
    <n v="3448.25"/>
    <x v="4"/>
    <x v="4"/>
    <x v="719"/>
    <s v="USD"/>
    <n v="-3448.25"/>
    <n v="1"/>
    <n v="0"/>
    <n v="3448.25"/>
    <n v="-3448.25"/>
    <x v="0"/>
  </r>
  <r>
    <x v="720"/>
    <x v="497"/>
    <x v="1"/>
    <x v="8"/>
    <s v="5000"/>
    <x v="1"/>
    <n v="863.44"/>
    <n v="0"/>
    <x v="3"/>
    <x v="3"/>
    <x v="720"/>
    <s v="USD"/>
    <n v="863.44"/>
    <n v="1"/>
    <n v="863.44"/>
    <n v="0"/>
    <n v="863.44"/>
    <x v="1"/>
  </r>
  <r>
    <x v="721"/>
    <x v="389"/>
    <x v="2"/>
    <x v="9"/>
    <s v="6000"/>
    <x v="2"/>
    <n v="1764.03"/>
    <n v="0"/>
    <x v="1"/>
    <x v="0"/>
    <x v="721"/>
    <s v="AUD"/>
    <n v="1764.03"/>
    <n v="1.51"/>
    <n v="2663.6853000000001"/>
    <n v="0"/>
    <n v="2663.6853000000001"/>
    <x v="2"/>
  </r>
  <r>
    <x v="722"/>
    <x v="394"/>
    <x v="0"/>
    <x v="5"/>
    <s v="5010"/>
    <x v="3"/>
    <n v="1182.72"/>
    <n v="0"/>
    <x v="4"/>
    <x v="4"/>
    <x v="722"/>
    <s v="EUR"/>
    <n v="1182.72"/>
    <n v="0.92"/>
    <n v="1088.1024"/>
    <n v="0"/>
    <n v="1088.1024"/>
    <x v="2"/>
  </r>
  <r>
    <x v="723"/>
    <x v="498"/>
    <x v="1"/>
    <x v="6"/>
    <s v="6000"/>
    <x v="2"/>
    <n v="1094.9100000000001"/>
    <n v="0"/>
    <x v="1"/>
    <x v="2"/>
    <x v="723"/>
    <s v="GBP"/>
    <n v="1094.9100000000001"/>
    <n v="0.78"/>
    <n v="854.02980000000014"/>
    <n v="0"/>
    <n v="854.02980000000014"/>
    <x v="2"/>
  </r>
  <r>
    <x v="724"/>
    <x v="499"/>
    <x v="1"/>
    <x v="1"/>
    <s v="5010"/>
    <x v="3"/>
    <n v="889.16"/>
    <n v="0"/>
    <x v="1"/>
    <x v="4"/>
    <x v="724"/>
    <s v="GBP"/>
    <n v="889.16"/>
    <n v="0.78"/>
    <n v="693.54480000000001"/>
    <n v="0"/>
    <n v="693.54480000000001"/>
    <x v="2"/>
  </r>
  <r>
    <x v="725"/>
    <x v="269"/>
    <x v="0"/>
    <x v="0"/>
    <s v="5000"/>
    <x v="1"/>
    <n v="1474.83"/>
    <n v="0"/>
    <x v="1"/>
    <x v="3"/>
    <x v="725"/>
    <s v="USD"/>
    <n v="1474.83"/>
    <n v="1"/>
    <n v="1474.83"/>
    <n v="0"/>
    <n v="1474.83"/>
    <x v="1"/>
  </r>
  <r>
    <x v="726"/>
    <x v="271"/>
    <x v="0"/>
    <x v="8"/>
    <s v="5000"/>
    <x v="1"/>
    <n v="1846.14"/>
    <n v="0"/>
    <x v="1"/>
    <x v="1"/>
    <x v="726"/>
    <s v="CAD"/>
    <n v="1846.14"/>
    <n v="1.36"/>
    <n v="2510.7504000000004"/>
    <n v="0"/>
    <n v="2510.7504000000004"/>
    <x v="1"/>
  </r>
  <r>
    <x v="727"/>
    <x v="203"/>
    <x v="1"/>
    <x v="8"/>
    <s v="4000"/>
    <x v="0"/>
    <n v="0"/>
    <n v="4903.1499999999996"/>
    <x v="2"/>
    <x v="2"/>
    <x v="727"/>
    <s v="AUD"/>
    <n v="-4903.1499999999996"/>
    <n v="1.51"/>
    <n v="0"/>
    <n v="7403.7564999999995"/>
    <n v="-7403.7564999999995"/>
    <x v="0"/>
  </r>
  <r>
    <x v="728"/>
    <x v="500"/>
    <x v="0"/>
    <x v="7"/>
    <s v="4000"/>
    <x v="0"/>
    <n v="0"/>
    <n v="2093.2399999999998"/>
    <x v="5"/>
    <x v="4"/>
    <x v="728"/>
    <s v="AUD"/>
    <n v="-2093.2399999999998"/>
    <n v="1.51"/>
    <n v="0"/>
    <n v="3160.7923999999998"/>
    <n v="-3160.7923999999998"/>
    <x v="0"/>
  </r>
  <r>
    <x v="729"/>
    <x v="501"/>
    <x v="0"/>
    <x v="1"/>
    <s v="6000"/>
    <x v="2"/>
    <n v="1171.3"/>
    <n v="0"/>
    <x v="0"/>
    <x v="0"/>
    <x v="729"/>
    <s v="CAD"/>
    <n v="1171.3"/>
    <n v="1.36"/>
    <n v="1592.9680000000001"/>
    <n v="0"/>
    <n v="1592.9680000000001"/>
    <x v="2"/>
  </r>
  <r>
    <x v="730"/>
    <x v="502"/>
    <x v="0"/>
    <x v="3"/>
    <s v="5010"/>
    <x v="3"/>
    <n v="930.25"/>
    <n v="0"/>
    <x v="2"/>
    <x v="0"/>
    <x v="730"/>
    <s v="GBP"/>
    <n v="930.25"/>
    <n v="0.78"/>
    <n v="725.59500000000003"/>
    <n v="0"/>
    <n v="725.59500000000003"/>
    <x v="2"/>
  </r>
  <r>
    <x v="731"/>
    <x v="503"/>
    <x v="0"/>
    <x v="3"/>
    <s v="4000"/>
    <x v="0"/>
    <n v="0"/>
    <n v="4977.82"/>
    <x v="2"/>
    <x v="2"/>
    <x v="731"/>
    <s v="CAD"/>
    <n v="-4977.82"/>
    <n v="1.36"/>
    <n v="0"/>
    <n v="6769.8352000000004"/>
    <n v="-6769.8352000000004"/>
    <x v="0"/>
  </r>
  <r>
    <x v="732"/>
    <x v="131"/>
    <x v="2"/>
    <x v="1"/>
    <s v="5010"/>
    <x v="3"/>
    <n v="1937.34"/>
    <n v="0"/>
    <x v="3"/>
    <x v="4"/>
    <x v="732"/>
    <s v="AUD"/>
    <n v="1937.34"/>
    <n v="1.51"/>
    <n v="2925.3833999999997"/>
    <n v="0"/>
    <n v="2925.3833999999997"/>
    <x v="2"/>
  </r>
  <r>
    <x v="733"/>
    <x v="504"/>
    <x v="1"/>
    <x v="0"/>
    <s v="4000"/>
    <x v="0"/>
    <n v="0"/>
    <n v="1978.42"/>
    <x v="3"/>
    <x v="4"/>
    <x v="733"/>
    <s v="EUR"/>
    <n v="-1978.42"/>
    <n v="0.92"/>
    <n v="0"/>
    <n v="1820.1464000000001"/>
    <n v="-1820.1464000000001"/>
    <x v="0"/>
  </r>
  <r>
    <x v="734"/>
    <x v="505"/>
    <x v="0"/>
    <x v="1"/>
    <s v="6000"/>
    <x v="2"/>
    <n v="678.83"/>
    <n v="0"/>
    <x v="4"/>
    <x v="3"/>
    <x v="734"/>
    <s v="AUD"/>
    <n v="678.83"/>
    <n v="1.51"/>
    <n v="1025.0333000000001"/>
    <n v="0"/>
    <n v="1025.0333000000001"/>
    <x v="2"/>
  </r>
  <r>
    <x v="735"/>
    <x v="13"/>
    <x v="0"/>
    <x v="8"/>
    <s v="4010"/>
    <x v="4"/>
    <n v="0"/>
    <n v="463.02"/>
    <x v="5"/>
    <x v="0"/>
    <x v="735"/>
    <s v="GBP"/>
    <n v="-463.02"/>
    <n v="0.78"/>
    <n v="0"/>
    <n v="361.15559999999999"/>
    <n v="-361.15559999999999"/>
    <x v="0"/>
  </r>
  <r>
    <x v="736"/>
    <x v="506"/>
    <x v="0"/>
    <x v="6"/>
    <s v="5010"/>
    <x v="3"/>
    <n v="1296.07"/>
    <n v="0"/>
    <x v="1"/>
    <x v="4"/>
    <x v="736"/>
    <s v="AUD"/>
    <n v="1296.07"/>
    <n v="1.51"/>
    <n v="1957.0656999999999"/>
    <n v="0"/>
    <n v="1957.0656999999999"/>
    <x v="2"/>
  </r>
  <r>
    <x v="737"/>
    <x v="436"/>
    <x v="2"/>
    <x v="5"/>
    <s v="4010"/>
    <x v="4"/>
    <n v="0"/>
    <n v="3270.5"/>
    <x v="0"/>
    <x v="1"/>
    <x v="737"/>
    <s v="EUR"/>
    <n v="-3270.5"/>
    <n v="0.92"/>
    <n v="0"/>
    <n v="3008.86"/>
    <n v="-3008.86"/>
    <x v="0"/>
  </r>
  <r>
    <x v="738"/>
    <x v="507"/>
    <x v="0"/>
    <x v="9"/>
    <s v="4010"/>
    <x v="4"/>
    <n v="0"/>
    <n v="2188.77"/>
    <x v="4"/>
    <x v="3"/>
    <x v="738"/>
    <s v="CAD"/>
    <n v="-2188.77"/>
    <n v="1.36"/>
    <n v="0"/>
    <n v="2976.7272000000003"/>
    <n v="-2976.7272000000003"/>
    <x v="0"/>
  </r>
  <r>
    <x v="739"/>
    <x v="467"/>
    <x v="0"/>
    <x v="11"/>
    <s v="5000"/>
    <x v="1"/>
    <n v="655.77"/>
    <n v="0"/>
    <x v="1"/>
    <x v="4"/>
    <x v="739"/>
    <s v="AUD"/>
    <n v="655.77"/>
    <n v="1.51"/>
    <n v="990.21269999999993"/>
    <n v="0"/>
    <n v="990.21269999999993"/>
    <x v="1"/>
  </r>
  <r>
    <x v="740"/>
    <x v="420"/>
    <x v="0"/>
    <x v="4"/>
    <s v="6000"/>
    <x v="2"/>
    <n v="407.27"/>
    <n v="0"/>
    <x v="4"/>
    <x v="3"/>
    <x v="740"/>
    <s v="GBP"/>
    <n v="407.27"/>
    <n v="0.78"/>
    <n v="317.67059999999998"/>
    <n v="0"/>
    <n v="317.67059999999998"/>
    <x v="2"/>
  </r>
  <r>
    <x v="741"/>
    <x v="508"/>
    <x v="2"/>
    <x v="5"/>
    <s v="5010"/>
    <x v="3"/>
    <n v="744.16"/>
    <n v="0"/>
    <x v="1"/>
    <x v="0"/>
    <x v="741"/>
    <s v="GBP"/>
    <n v="744.16"/>
    <n v="0.78"/>
    <n v="580.44479999999999"/>
    <n v="0"/>
    <n v="580.44479999999999"/>
    <x v="2"/>
  </r>
  <r>
    <x v="742"/>
    <x v="378"/>
    <x v="2"/>
    <x v="4"/>
    <s v="4010"/>
    <x v="4"/>
    <n v="0"/>
    <n v="4474.66"/>
    <x v="1"/>
    <x v="1"/>
    <x v="742"/>
    <s v="GBP"/>
    <n v="-4474.66"/>
    <n v="0.78"/>
    <n v="0"/>
    <n v="3490.2348000000002"/>
    <n v="-3490.2348000000002"/>
    <x v="0"/>
  </r>
  <r>
    <x v="743"/>
    <x v="509"/>
    <x v="1"/>
    <x v="6"/>
    <s v="5000"/>
    <x v="1"/>
    <n v="75.27"/>
    <n v="0"/>
    <x v="5"/>
    <x v="2"/>
    <x v="743"/>
    <s v="EUR"/>
    <n v="75.27"/>
    <n v="0.92"/>
    <n v="69.248400000000004"/>
    <n v="0"/>
    <n v="69.248400000000004"/>
    <x v="1"/>
  </r>
  <r>
    <x v="744"/>
    <x v="236"/>
    <x v="1"/>
    <x v="2"/>
    <s v="5000"/>
    <x v="1"/>
    <n v="1164.26"/>
    <n v="0"/>
    <x v="1"/>
    <x v="2"/>
    <x v="744"/>
    <s v="EUR"/>
    <n v="1164.26"/>
    <n v="0.92"/>
    <n v="1071.1192000000001"/>
    <n v="0"/>
    <n v="1071.1192000000001"/>
    <x v="1"/>
  </r>
  <r>
    <x v="745"/>
    <x v="435"/>
    <x v="2"/>
    <x v="9"/>
    <s v="5000"/>
    <x v="1"/>
    <n v="937.56"/>
    <n v="0"/>
    <x v="0"/>
    <x v="4"/>
    <x v="745"/>
    <s v="AUD"/>
    <n v="937.56"/>
    <n v="1.51"/>
    <n v="1415.7156"/>
    <n v="0"/>
    <n v="1415.7156"/>
    <x v="1"/>
  </r>
  <r>
    <x v="746"/>
    <x v="510"/>
    <x v="0"/>
    <x v="11"/>
    <s v="4010"/>
    <x v="4"/>
    <n v="0"/>
    <n v="4164.95"/>
    <x v="0"/>
    <x v="1"/>
    <x v="746"/>
    <s v="GBP"/>
    <n v="-4164.95"/>
    <n v="0.78"/>
    <n v="0"/>
    <n v="3248.6610000000001"/>
    <n v="-3248.6610000000001"/>
    <x v="0"/>
  </r>
  <r>
    <x v="747"/>
    <x v="267"/>
    <x v="2"/>
    <x v="2"/>
    <s v="4000"/>
    <x v="0"/>
    <n v="0"/>
    <n v="2820.1"/>
    <x v="4"/>
    <x v="3"/>
    <x v="747"/>
    <s v="GBP"/>
    <n v="-2820.1"/>
    <n v="0.78"/>
    <n v="0"/>
    <n v="2199.6779999999999"/>
    <n v="-2199.6779999999999"/>
    <x v="0"/>
  </r>
  <r>
    <x v="748"/>
    <x v="511"/>
    <x v="2"/>
    <x v="6"/>
    <s v="4000"/>
    <x v="0"/>
    <n v="0"/>
    <n v="2983.93"/>
    <x v="2"/>
    <x v="0"/>
    <x v="748"/>
    <s v="AUD"/>
    <n v="-2983.93"/>
    <n v="1.51"/>
    <n v="0"/>
    <n v="4505.7343000000001"/>
    <n v="-4505.7343000000001"/>
    <x v="0"/>
  </r>
  <r>
    <x v="749"/>
    <x v="512"/>
    <x v="0"/>
    <x v="8"/>
    <s v="5000"/>
    <x v="1"/>
    <n v="319.47000000000003"/>
    <n v="0"/>
    <x v="2"/>
    <x v="4"/>
    <x v="749"/>
    <s v="GBP"/>
    <n v="319.47000000000003"/>
    <n v="0.78"/>
    <n v="249.18660000000003"/>
    <n v="0"/>
    <n v="249.18660000000003"/>
    <x v="1"/>
  </r>
  <r>
    <x v="750"/>
    <x v="259"/>
    <x v="2"/>
    <x v="5"/>
    <s v="4000"/>
    <x v="0"/>
    <n v="0"/>
    <n v="1222.08"/>
    <x v="1"/>
    <x v="0"/>
    <x v="750"/>
    <s v="USD"/>
    <n v="-1222.08"/>
    <n v="1"/>
    <n v="0"/>
    <n v="1222.08"/>
    <n v="-1222.08"/>
    <x v="0"/>
  </r>
  <r>
    <x v="751"/>
    <x v="424"/>
    <x v="2"/>
    <x v="4"/>
    <s v="5010"/>
    <x v="3"/>
    <n v="199.77"/>
    <n v="0"/>
    <x v="5"/>
    <x v="1"/>
    <x v="751"/>
    <s v="AUD"/>
    <n v="199.77"/>
    <n v="1.51"/>
    <n v="301.65270000000004"/>
    <n v="0"/>
    <n v="301.65270000000004"/>
    <x v="2"/>
  </r>
  <r>
    <x v="752"/>
    <x v="333"/>
    <x v="2"/>
    <x v="2"/>
    <s v="4000"/>
    <x v="0"/>
    <n v="0"/>
    <n v="4349.28"/>
    <x v="1"/>
    <x v="1"/>
    <x v="752"/>
    <s v="AUD"/>
    <n v="-4349.28"/>
    <n v="1.51"/>
    <n v="0"/>
    <n v="6567.4128000000001"/>
    <n v="-6567.4128000000001"/>
    <x v="0"/>
  </r>
  <r>
    <x v="753"/>
    <x v="103"/>
    <x v="1"/>
    <x v="8"/>
    <s v="5010"/>
    <x v="3"/>
    <n v="1496.23"/>
    <n v="0"/>
    <x v="2"/>
    <x v="4"/>
    <x v="753"/>
    <s v="EUR"/>
    <n v="1496.23"/>
    <n v="0.92"/>
    <n v="1376.5316"/>
    <n v="0"/>
    <n v="1376.5316"/>
    <x v="2"/>
  </r>
  <r>
    <x v="754"/>
    <x v="120"/>
    <x v="1"/>
    <x v="8"/>
    <s v="4010"/>
    <x v="4"/>
    <n v="0"/>
    <n v="324.7"/>
    <x v="0"/>
    <x v="1"/>
    <x v="754"/>
    <s v="EUR"/>
    <n v="-324.7"/>
    <n v="0.92"/>
    <n v="0"/>
    <n v="298.72399999999999"/>
    <n v="-298.72399999999999"/>
    <x v="0"/>
  </r>
  <r>
    <x v="755"/>
    <x v="356"/>
    <x v="2"/>
    <x v="2"/>
    <s v="5000"/>
    <x v="1"/>
    <n v="1504.62"/>
    <n v="0"/>
    <x v="0"/>
    <x v="3"/>
    <x v="755"/>
    <s v="USD"/>
    <n v="1504.62"/>
    <n v="1"/>
    <n v="1504.62"/>
    <n v="0"/>
    <n v="1504.62"/>
    <x v="1"/>
  </r>
  <r>
    <x v="756"/>
    <x v="513"/>
    <x v="1"/>
    <x v="9"/>
    <s v="4010"/>
    <x v="4"/>
    <n v="0"/>
    <n v="2507.58"/>
    <x v="5"/>
    <x v="1"/>
    <x v="756"/>
    <s v="AUD"/>
    <n v="-2507.58"/>
    <n v="1.51"/>
    <n v="0"/>
    <n v="3786.4458"/>
    <n v="-3786.4458"/>
    <x v="0"/>
  </r>
  <r>
    <x v="757"/>
    <x v="375"/>
    <x v="2"/>
    <x v="11"/>
    <s v="5010"/>
    <x v="3"/>
    <n v="837.65"/>
    <n v="0"/>
    <x v="1"/>
    <x v="3"/>
    <x v="757"/>
    <s v="EUR"/>
    <n v="837.65"/>
    <n v="0.92"/>
    <n v="770.63800000000003"/>
    <n v="0"/>
    <n v="770.63800000000003"/>
    <x v="2"/>
  </r>
  <r>
    <x v="758"/>
    <x v="514"/>
    <x v="0"/>
    <x v="4"/>
    <s v="6000"/>
    <x v="2"/>
    <n v="787.73"/>
    <n v="0"/>
    <x v="0"/>
    <x v="1"/>
    <x v="758"/>
    <s v="USD"/>
    <n v="787.73"/>
    <n v="1"/>
    <n v="787.73"/>
    <n v="0"/>
    <n v="787.73"/>
    <x v="2"/>
  </r>
  <r>
    <x v="759"/>
    <x v="515"/>
    <x v="0"/>
    <x v="7"/>
    <s v="6000"/>
    <x v="2"/>
    <n v="910.72"/>
    <n v="0"/>
    <x v="3"/>
    <x v="0"/>
    <x v="759"/>
    <s v="AUD"/>
    <n v="910.72"/>
    <n v="1.51"/>
    <n v="1375.1872000000001"/>
    <n v="0"/>
    <n v="1375.1872000000001"/>
    <x v="2"/>
  </r>
  <r>
    <x v="760"/>
    <x v="516"/>
    <x v="2"/>
    <x v="2"/>
    <s v="5010"/>
    <x v="3"/>
    <n v="1362.52"/>
    <n v="0"/>
    <x v="3"/>
    <x v="0"/>
    <x v="760"/>
    <s v="USD"/>
    <n v="1362.52"/>
    <n v="1"/>
    <n v="1362.52"/>
    <n v="0"/>
    <n v="1362.52"/>
    <x v="2"/>
  </r>
  <r>
    <x v="761"/>
    <x v="124"/>
    <x v="1"/>
    <x v="2"/>
    <s v="5000"/>
    <x v="1"/>
    <n v="1261.48"/>
    <n v="0"/>
    <x v="3"/>
    <x v="1"/>
    <x v="761"/>
    <s v="USD"/>
    <n v="1261.48"/>
    <n v="1"/>
    <n v="1261.48"/>
    <n v="0"/>
    <n v="1261.48"/>
    <x v="1"/>
  </r>
  <r>
    <x v="762"/>
    <x v="100"/>
    <x v="1"/>
    <x v="1"/>
    <s v="4010"/>
    <x v="4"/>
    <n v="0"/>
    <n v="3519.33"/>
    <x v="4"/>
    <x v="2"/>
    <x v="762"/>
    <s v="GBP"/>
    <n v="-3519.33"/>
    <n v="0.78"/>
    <n v="0"/>
    <n v="2745.0774000000001"/>
    <n v="-2745.0774000000001"/>
    <x v="0"/>
  </r>
  <r>
    <x v="763"/>
    <x v="136"/>
    <x v="1"/>
    <x v="8"/>
    <s v="5000"/>
    <x v="1"/>
    <n v="1425.68"/>
    <n v="0"/>
    <x v="2"/>
    <x v="1"/>
    <x v="763"/>
    <s v="USD"/>
    <n v="1425.68"/>
    <n v="1"/>
    <n v="1425.68"/>
    <n v="0"/>
    <n v="1425.68"/>
    <x v="1"/>
  </r>
  <r>
    <x v="764"/>
    <x v="437"/>
    <x v="0"/>
    <x v="10"/>
    <s v="4010"/>
    <x v="4"/>
    <n v="0"/>
    <n v="4831.59"/>
    <x v="5"/>
    <x v="4"/>
    <x v="764"/>
    <s v="CAD"/>
    <n v="-4831.59"/>
    <n v="1.36"/>
    <n v="0"/>
    <n v="6570.9624000000003"/>
    <n v="-6570.9624000000003"/>
    <x v="0"/>
  </r>
  <r>
    <x v="765"/>
    <x v="307"/>
    <x v="0"/>
    <x v="1"/>
    <s v="4010"/>
    <x v="4"/>
    <n v="0"/>
    <n v="3282.7"/>
    <x v="4"/>
    <x v="0"/>
    <x v="765"/>
    <s v="AUD"/>
    <n v="-3282.7"/>
    <n v="1.51"/>
    <n v="0"/>
    <n v="4956.8769999999995"/>
    <n v="-4956.8769999999995"/>
    <x v="0"/>
  </r>
  <r>
    <x v="766"/>
    <x v="517"/>
    <x v="1"/>
    <x v="0"/>
    <s v="5000"/>
    <x v="1"/>
    <n v="1789.76"/>
    <n v="0"/>
    <x v="2"/>
    <x v="2"/>
    <x v="766"/>
    <s v="AUD"/>
    <n v="1789.76"/>
    <n v="1.51"/>
    <n v="2702.5376000000001"/>
    <n v="0"/>
    <n v="2702.5376000000001"/>
    <x v="1"/>
  </r>
  <r>
    <x v="767"/>
    <x v="431"/>
    <x v="2"/>
    <x v="9"/>
    <s v="5000"/>
    <x v="1"/>
    <n v="1557.62"/>
    <n v="0"/>
    <x v="4"/>
    <x v="3"/>
    <x v="767"/>
    <s v="EUR"/>
    <n v="1557.62"/>
    <n v="0.92"/>
    <n v="1433.0103999999999"/>
    <n v="0"/>
    <n v="1433.0103999999999"/>
    <x v="1"/>
  </r>
  <r>
    <x v="768"/>
    <x v="419"/>
    <x v="1"/>
    <x v="9"/>
    <s v="4000"/>
    <x v="0"/>
    <n v="0"/>
    <n v="4262.2299999999996"/>
    <x v="5"/>
    <x v="1"/>
    <x v="768"/>
    <s v="EUR"/>
    <n v="-4262.2299999999996"/>
    <n v="0.92"/>
    <n v="0"/>
    <n v="3921.2515999999996"/>
    <n v="-3921.2515999999996"/>
    <x v="0"/>
  </r>
  <r>
    <x v="769"/>
    <x v="505"/>
    <x v="0"/>
    <x v="1"/>
    <s v="5000"/>
    <x v="1"/>
    <n v="1754.04"/>
    <n v="0"/>
    <x v="3"/>
    <x v="3"/>
    <x v="769"/>
    <s v="EUR"/>
    <n v="1754.04"/>
    <n v="0.92"/>
    <n v="1613.7168000000001"/>
    <n v="0"/>
    <n v="1613.7168000000001"/>
    <x v="1"/>
  </r>
  <r>
    <x v="770"/>
    <x v="518"/>
    <x v="0"/>
    <x v="7"/>
    <s v="5010"/>
    <x v="3"/>
    <n v="604.27"/>
    <n v="0"/>
    <x v="5"/>
    <x v="3"/>
    <x v="770"/>
    <s v="EUR"/>
    <n v="604.27"/>
    <n v="0.92"/>
    <n v="555.92840000000001"/>
    <n v="0"/>
    <n v="555.92840000000001"/>
    <x v="2"/>
  </r>
  <r>
    <x v="771"/>
    <x v="393"/>
    <x v="0"/>
    <x v="11"/>
    <s v="5010"/>
    <x v="3"/>
    <n v="788.46"/>
    <n v="0"/>
    <x v="4"/>
    <x v="3"/>
    <x v="771"/>
    <s v="CAD"/>
    <n v="788.46"/>
    <n v="1.36"/>
    <n v="1072.3056000000001"/>
    <n v="0"/>
    <n v="1072.3056000000001"/>
    <x v="2"/>
  </r>
  <r>
    <x v="772"/>
    <x v="519"/>
    <x v="2"/>
    <x v="4"/>
    <s v="4000"/>
    <x v="0"/>
    <n v="0"/>
    <n v="1493.92"/>
    <x v="1"/>
    <x v="1"/>
    <x v="772"/>
    <s v="USD"/>
    <n v="-1493.92"/>
    <n v="1"/>
    <n v="0"/>
    <n v="1493.92"/>
    <n v="-1493.92"/>
    <x v="0"/>
  </r>
  <r>
    <x v="773"/>
    <x v="480"/>
    <x v="0"/>
    <x v="0"/>
    <s v="5000"/>
    <x v="1"/>
    <n v="588.44000000000005"/>
    <n v="0"/>
    <x v="3"/>
    <x v="1"/>
    <x v="773"/>
    <s v="CAD"/>
    <n v="588.44000000000005"/>
    <n v="1.36"/>
    <n v="800.27840000000015"/>
    <n v="0"/>
    <n v="800.27840000000015"/>
    <x v="1"/>
  </r>
  <r>
    <x v="774"/>
    <x v="182"/>
    <x v="0"/>
    <x v="3"/>
    <s v="5000"/>
    <x v="1"/>
    <n v="1078.52"/>
    <n v="0"/>
    <x v="3"/>
    <x v="1"/>
    <x v="774"/>
    <s v="AUD"/>
    <n v="1078.52"/>
    <n v="1.51"/>
    <n v="1628.5652"/>
    <n v="0"/>
    <n v="1628.5652"/>
    <x v="1"/>
  </r>
  <r>
    <x v="775"/>
    <x v="520"/>
    <x v="0"/>
    <x v="6"/>
    <s v="4010"/>
    <x v="4"/>
    <n v="0"/>
    <n v="4324.54"/>
    <x v="2"/>
    <x v="0"/>
    <x v="775"/>
    <s v="EUR"/>
    <n v="-4324.54"/>
    <n v="0.92"/>
    <n v="0"/>
    <n v="3978.5768000000003"/>
    <n v="-3978.5768000000003"/>
    <x v="0"/>
  </r>
  <r>
    <x v="776"/>
    <x v="521"/>
    <x v="0"/>
    <x v="1"/>
    <s v="4010"/>
    <x v="4"/>
    <n v="0"/>
    <n v="2300.21"/>
    <x v="4"/>
    <x v="1"/>
    <x v="776"/>
    <s v="GBP"/>
    <n v="-2300.21"/>
    <n v="0.78"/>
    <n v="0"/>
    <n v="1794.1638"/>
    <n v="-1794.1638"/>
    <x v="0"/>
  </r>
  <r>
    <x v="777"/>
    <x v="97"/>
    <x v="2"/>
    <x v="3"/>
    <s v="6000"/>
    <x v="2"/>
    <n v="446.19"/>
    <n v="0"/>
    <x v="5"/>
    <x v="3"/>
    <x v="777"/>
    <s v="GBP"/>
    <n v="446.19"/>
    <n v="0.78"/>
    <n v="348.02820000000003"/>
    <n v="0"/>
    <n v="348.02820000000003"/>
    <x v="2"/>
  </r>
  <r>
    <x v="778"/>
    <x v="197"/>
    <x v="0"/>
    <x v="9"/>
    <s v="4000"/>
    <x v="0"/>
    <n v="0"/>
    <n v="1518.24"/>
    <x v="3"/>
    <x v="3"/>
    <x v="778"/>
    <s v="AUD"/>
    <n v="-1518.24"/>
    <n v="1.51"/>
    <n v="0"/>
    <n v="2292.5423999999998"/>
    <n v="-2292.5423999999998"/>
    <x v="0"/>
  </r>
  <r>
    <x v="779"/>
    <x v="522"/>
    <x v="0"/>
    <x v="6"/>
    <s v="6000"/>
    <x v="2"/>
    <n v="1385.02"/>
    <n v="0"/>
    <x v="3"/>
    <x v="3"/>
    <x v="779"/>
    <s v="AUD"/>
    <n v="1385.02"/>
    <n v="1.51"/>
    <n v="2091.3802000000001"/>
    <n v="0"/>
    <n v="2091.3802000000001"/>
    <x v="2"/>
  </r>
  <r>
    <x v="780"/>
    <x v="523"/>
    <x v="0"/>
    <x v="1"/>
    <s v="6000"/>
    <x v="2"/>
    <n v="1887.31"/>
    <n v="0"/>
    <x v="3"/>
    <x v="0"/>
    <x v="780"/>
    <s v="GBP"/>
    <n v="1887.31"/>
    <n v="0.78"/>
    <n v="1472.1017999999999"/>
    <n v="0"/>
    <n v="1472.1017999999999"/>
    <x v="2"/>
  </r>
  <r>
    <x v="781"/>
    <x v="327"/>
    <x v="0"/>
    <x v="4"/>
    <s v="4000"/>
    <x v="0"/>
    <n v="0"/>
    <n v="4476.07"/>
    <x v="5"/>
    <x v="3"/>
    <x v="781"/>
    <s v="AUD"/>
    <n v="-4476.07"/>
    <n v="1.51"/>
    <n v="0"/>
    <n v="6758.8656999999994"/>
    <n v="-6758.8656999999994"/>
    <x v="0"/>
  </r>
  <r>
    <x v="782"/>
    <x v="524"/>
    <x v="0"/>
    <x v="0"/>
    <s v="6000"/>
    <x v="2"/>
    <n v="170.41"/>
    <n v="0"/>
    <x v="5"/>
    <x v="3"/>
    <x v="782"/>
    <s v="USD"/>
    <n v="170.41"/>
    <n v="1"/>
    <n v="170.41"/>
    <n v="0"/>
    <n v="170.41"/>
    <x v="2"/>
  </r>
  <r>
    <x v="783"/>
    <x v="525"/>
    <x v="2"/>
    <x v="9"/>
    <s v="5010"/>
    <x v="3"/>
    <n v="1650.02"/>
    <n v="0"/>
    <x v="5"/>
    <x v="2"/>
    <x v="783"/>
    <s v="GBP"/>
    <n v="1650.02"/>
    <n v="0.78"/>
    <n v="1287.0155999999999"/>
    <n v="0"/>
    <n v="1287.0155999999999"/>
    <x v="2"/>
  </r>
  <r>
    <x v="784"/>
    <x v="67"/>
    <x v="1"/>
    <x v="1"/>
    <s v="4010"/>
    <x v="4"/>
    <n v="0"/>
    <n v="3235.44"/>
    <x v="0"/>
    <x v="0"/>
    <x v="784"/>
    <s v="AUD"/>
    <n v="-3235.44"/>
    <n v="1.51"/>
    <n v="0"/>
    <n v="4885.5144"/>
    <n v="-4885.5144"/>
    <x v="0"/>
  </r>
  <r>
    <x v="785"/>
    <x v="526"/>
    <x v="0"/>
    <x v="2"/>
    <s v="5000"/>
    <x v="1"/>
    <n v="459.65"/>
    <n v="0"/>
    <x v="0"/>
    <x v="0"/>
    <x v="785"/>
    <s v="CAD"/>
    <n v="459.65"/>
    <n v="1.36"/>
    <n v="625.12400000000002"/>
    <n v="0"/>
    <n v="625.12400000000002"/>
    <x v="1"/>
  </r>
  <r>
    <x v="786"/>
    <x v="482"/>
    <x v="2"/>
    <x v="11"/>
    <s v="5010"/>
    <x v="3"/>
    <n v="882.11"/>
    <n v="0"/>
    <x v="5"/>
    <x v="3"/>
    <x v="786"/>
    <s v="CAD"/>
    <n v="882.11"/>
    <n v="1.36"/>
    <n v="1199.6696000000002"/>
    <n v="0"/>
    <n v="1199.6696000000002"/>
    <x v="2"/>
  </r>
  <r>
    <x v="787"/>
    <x v="171"/>
    <x v="0"/>
    <x v="7"/>
    <s v="6000"/>
    <x v="2"/>
    <n v="1023.17"/>
    <n v="0"/>
    <x v="5"/>
    <x v="3"/>
    <x v="787"/>
    <s v="GBP"/>
    <n v="1023.17"/>
    <n v="0.78"/>
    <n v="798.07259999999997"/>
    <n v="0"/>
    <n v="798.07259999999997"/>
    <x v="2"/>
  </r>
  <r>
    <x v="788"/>
    <x v="527"/>
    <x v="0"/>
    <x v="9"/>
    <s v="5010"/>
    <x v="3"/>
    <n v="510.05"/>
    <n v="0"/>
    <x v="3"/>
    <x v="0"/>
    <x v="788"/>
    <s v="CAD"/>
    <n v="510.05"/>
    <n v="1.36"/>
    <n v="693.66800000000012"/>
    <n v="0"/>
    <n v="693.66800000000012"/>
    <x v="2"/>
  </r>
  <r>
    <x v="789"/>
    <x v="528"/>
    <x v="2"/>
    <x v="9"/>
    <s v="4010"/>
    <x v="4"/>
    <n v="0"/>
    <n v="3848.25"/>
    <x v="0"/>
    <x v="1"/>
    <x v="789"/>
    <s v="AUD"/>
    <n v="-3848.25"/>
    <n v="1.51"/>
    <n v="0"/>
    <n v="5810.8575000000001"/>
    <n v="-5810.8575000000001"/>
    <x v="0"/>
  </r>
  <r>
    <x v="790"/>
    <x v="245"/>
    <x v="0"/>
    <x v="6"/>
    <s v="5000"/>
    <x v="1"/>
    <n v="315.25"/>
    <n v="0"/>
    <x v="3"/>
    <x v="3"/>
    <x v="790"/>
    <s v="AUD"/>
    <n v="315.25"/>
    <n v="1.51"/>
    <n v="476.02749999999997"/>
    <n v="0"/>
    <n v="476.02749999999997"/>
    <x v="1"/>
  </r>
  <r>
    <x v="791"/>
    <x v="266"/>
    <x v="0"/>
    <x v="6"/>
    <s v="4010"/>
    <x v="4"/>
    <n v="0"/>
    <n v="4030.96"/>
    <x v="5"/>
    <x v="1"/>
    <x v="791"/>
    <s v="USD"/>
    <n v="-4030.96"/>
    <n v="1"/>
    <n v="0"/>
    <n v="4030.96"/>
    <n v="-4030.96"/>
    <x v="0"/>
  </r>
  <r>
    <x v="792"/>
    <x v="42"/>
    <x v="2"/>
    <x v="8"/>
    <s v="4000"/>
    <x v="0"/>
    <n v="0"/>
    <n v="1965.39"/>
    <x v="3"/>
    <x v="1"/>
    <x v="792"/>
    <s v="CAD"/>
    <n v="-1965.39"/>
    <n v="1.36"/>
    <n v="0"/>
    <n v="2672.9304000000002"/>
    <n v="-2672.9304000000002"/>
    <x v="0"/>
  </r>
  <r>
    <x v="793"/>
    <x v="529"/>
    <x v="0"/>
    <x v="4"/>
    <s v="4010"/>
    <x v="4"/>
    <n v="0"/>
    <n v="3170.84"/>
    <x v="4"/>
    <x v="4"/>
    <x v="793"/>
    <s v="USD"/>
    <n v="-3170.84"/>
    <n v="1"/>
    <n v="0"/>
    <n v="3170.84"/>
    <n v="-3170.84"/>
    <x v="0"/>
  </r>
  <r>
    <x v="794"/>
    <x v="207"/>
    <x v="0"/>
    <x v="6"/>
    <s v="4010"/>
    <x v="4"/>
    <n v="0"/>
    <n v="3010.78"/>
    <x v="3"/>
    <x v="1"/>
    <x v="794"/>
    <s v="USD"/>
    <n v="-3010.78"/>
    <n v="1"/>
    <n v="0"/>
    <n v="3010.78"/>
    <n v="-3010.78"/>
    <x v="0"/>
  </r>
  <r>
    <x v="795"/>
    <x v="530"/>
    <x v="1"/>
    <x v="9"/>
    <s v="6000"/>
    <x v="2"/>
    <n v="1953.3"/>
    <n v="0"/>
    <x v="4"/>
    <x v="1"/>
    <x v="795"/>
    <s v="CAD"/>
    <n v="1953.3"/>
    <n v="1.36"/>
    <n v="2656.4880000000003"/>
    <n v="0"/>
    <n v="2656.4880000000003"/>
    <x v="2"/>
  </r>
  <r>
    <x v="796"/>
    <x v="373"/>
    <x v="0"/>
    <x v="10"/>
    <s v="5010"/>
    <x v="3"/>
    <n v="1420.92"/>
    <n v="0"/>
    <x v="4"/>
    <x v="0"/>
    <x v="796"/>
    <s v="AUD"/>
    <n v="1420.92"/>
    <n v="1.51"/>
    <n v="2145.5892000000003"/>
    <n v="0"/>
    <n v="2145.5892000000003"/>
    <x v="2"/>
  </r>
  <r>
    <x v="797"/>
    <x v="204"/>
    <x v="0"/>
    <x v="2"/>
    <s v="6000"/>
    <x v="2"/>
    <n v="203.96"/>
    <n v="0"/>
    <x v="5"/>
    <x v="2"/>
    <x v="797"/>
    <s v="USD"/>
    <n v="203.96"/>
    <n v="1"/>
    <n v="203.96"/>
    <n v="0"/>
    <n v="203.96"/>
    <x v="2"/>
  </r>
  <r>
    <x v="798"/>
    <x v="531"/>
    <x v="2"/>
    <x v="1"/>
    <s v="4010"/>
    <x v="4"/>
    <n v="0"/>
    <n v="2860.2"/>
    <x v="3"/>
    <x v="1"/>
    <x v="798"/>
    <s v="CAD"/>
    <n v="-2860.2"/>
    <n v="1.36"/>
    <n v="0"/>
    <n v="3889.8719999999998"/>
    <n v="-3889.8719999999998"/>
    <x v="0"/>
  </r>
  <r>
    <x v="799"/>
    <x v="186"/>
    <x v="2"/>
    <x v="4"/>
    <s v="5010"/>
    <x v="3"/>
    <n v="1363.92"/>
    <n v="0"/>
    <x v="5"/>
    <x v="1"/>
    <x v="799"/>
    <s v="CAD"/>
    <n v="1363.92"/>
    <n v="1.36"/>
    <n v="1854.9312000000002"/>
    <n v="0"/>
    <n v="1854.9312000000002"/>
    <x v="2"/>
  </r>
  <r>
    <x v="800"/>
    <x v="487"/>
    <x v="0"/>
    <x v="2"/>
    <s v="4000"/>
    <x v="0"/>
    <n v="0"/>
    <n v="4449.82"/>
    <x v="3"/>
    <x v="1"/>
    <x v="800"/>
    <s v="CAD"/>
    <n v="-4449.82"/>
    <n v="1.36"/>
    <n v="0"/>
    <n v="6051.7551999999996"/>
    <n v="-6051.7551999999996"/>
    <x v="0"/>
  </r>
  <r>
    <x v="801"/>
    <x v="532"/>
    <x v="2"/>
    <x v="0"/>
    <s v="5010"/>
    <x v="3"/>
    <n v="256.63"/>
    <n v="0"/>
    <x v="3"/>
    <x v="3"/>
    <x v="801"/>
    <s v="AUD"/>
    <n v="256.63"/>
    <n v="1.51"/>
    <n v="387.51130000000001"/>
    <n v="0"/>
    <n v="387.51130000000001"/>
    <x v="2"/>
  </r>
  <r>
    <x v="802"/>
    <x v="265"/>
    <x v="0"/>
    <x v="10"/>
    <s v="4000"/>
    <x v="0"/>
    <n v="0"/>
    <n v="303.74"/>
    <x v="0"/>
    <x v="3"/>
    <x v="802"/>
    <s v="EUR"/>
    <n v="-303.74"/>
    <n v="0.92"/>
    <n v="0"/>
    <n v="279.44080000000002"/>
    <n v="-279.44080000000002"/>
    <x v="0"/>
  </r>
  <r>
    <x v="803"/>
    <x v="410"/>
    <x v="0"/>
    <x v="7"/>
    <s v="5000"/>
    <x v="1"/>
    <n v="1181.69"/>
    <n v="0"/>
    <x v="0"/>
    <x v="4"/>
    <x v="803"/>
    <s v="GBP"/>
    <n v="1181.69"/>
    <n v="0.78"/>
    <n v="921.71820000000002"/>
    <n v="0"/>
    <n v="921.71820000000002"/>
    <x v="1"/>
  </r>
  <r>
    <x v="804"/>
    <x v="533"/>
    <x v="2"/>
    <x v="11"/>
    <s v="4010"/>
    <x v="4"/>
    <n v="0"/>
    <n v="2568.02"/>
    <x v="5"/>
    <x v="0"/>
    <x v="804"/>
    <s v="AUD"/>
    <n v="-2568.02"/>
    <n v="1.51"/>
    <n v="0"/>
    <n v="3877.7102"/>
    <n v="-3877.7102"/>
    <x v="0"/>
  </r>
  <r>
    <x v="805"/>
    <x v="263"/>
    <x v="2"/>
    <x v="11"/>
    <s v="5000"/>
    <x v="1"/>
    <n v="1567.28"/>
    <n v="0"/>
    <x v="3"/>
    <x v="4"/>
    <x v="805"/>
    <s v="AUD"/>
    <n v="1567.28"/>
    <n v="1.51"/>
    <n v="2366.5927999999999"/>
    <n v="0"/>
    <n v="2366.5927999999999"/>
    <x v="1"/>
  </r>
  <r>
    <x v="806"/>
    <x v="440"/>
    <x v="1"/>
    <x v="6"/>
    <s v="4010"/>
    <x v="4"/>
    <n v="0"/>
    <n v="1614.33"/>
    <x v="0"/>
    <x v="3"/>
    <x v="806"/>
    <s v="GBP"/>
    <n v="-1614.33"/>
    <n v="0.78"/>
    <n v="0"/>
    <n v="1259.1774"/>
    <n v="-1259.1774"/>
    <x v="0"/>
  </r>
  <r>
    <x v="807"/>
    <x v="534"/>
    <x v="0"/>
    <x v="10"/>
    <s v="6000"/>
    <x v="2"/>
    <n v="335.31"/>
    <n v="0"/>
    <x v="0"/>
    <x v="0"/>
    <x v="807"/>
    <s v="GBP"/>
    <n v="335.31"/>
    <n v="0.78"/>
    <n v="261.54180000000002"/>
    <n v="0"/>
    <n v="261.54180000000002"/>
    <x v="2"/>
  </r>
  <r>
    <x v="808"/>
    <x v="126"/>
    <x v="1"/>
    <x v="1"/>
    <s v="5010"/>
    <x v="3"/>
    <n v="1491.54"/>
    <n v="0"/>
    <x v="3"/>
    <x v="4"/>
    <x v="808"/>
    <s v="USD"/>
    <n v="1491.54"/>
    <n v="1"/>
    <n v="1491.54"/>
    <n v="0"/>
    <n v="1491.54"/>
    <x v="2"/>
  </r>
  <r>
    <x v="809"/>
    <x v="319"/>
    <x v="1"/>
    <x v="8"/>
    <s v="4010"/>
    <x v="4"/>
    <n v="0"/>
    <n v="2809.76"/>
    <x v="4"/>
    <x v="1"/>
    <x v="809"/>
    <s v="USD"/>
    <n v="-2809.76"/>
    <n v="1"/>
    <n v="0"/>
    <n v="2809.76"/>
    <n v="-2809.76"/>
    <x v="0"/>
  </r>
  <r>
    <x v="810"/>
    <x v="535"/>
    <x v="2"/>
    <x v="11"/>
    <s v="4000"/>
    <x v="0"/>
    <n v="0"/>
    <n v="460.23"/>
    <x v="2"/>
    <x v="3"/>
    <x v="810"/>
    <s v="USD"/>
    <n v="-460.23"/>
    <n v="1"/>
    <n v="0"/>
    <n v="460.23"/>
    <n v="-460.23"/>
    <x v="0"/>
  </r>
  <r>
    <x v="811"/>
    <x v="536"/>
    <x v="2"/>
    <x v="3"/>
    <s v="4010"/>
    <x v="4"/>
    <n v="0"/>
    <n v="2788.91"/>
    <x v="5"/>
    <x v="3"/>
    <x v="811"/>
    <s v="GBP"/>
    <n v="-2788.91"/>
    <n v="0.78"/>
    <n v="0"/>
    <n v="2175.3498"/>
    <n v="-2175.3498"/>
    <x v="0"/>
  </r>
  <r>
    <x v="812"/>
    <x v="249"/>
    <x v="1"/>
    <x v="6"/>
    <s v="6000"/>
    <x v="2"/>
    <n v="695.92"/>
    <n v="0"/>
    <x v="1"/>
    <x v="2"/>
    <x v="812"/>
    <s v="GBP"/>
    <n v="695.92"/>
    <n v="0.78"/>
    <n v="542.81759999999997"/>
    <n v="0"/>
    <n v="542.81759999999997"/>
    <x v="2"/>
  </r>
  <r>
    <x v="813"/>
    <x v="537"/>
    <x v="1"/>
    <x v="6"/>
    <s v="5010"/>
    <x v="3"/>
    <n v="1845.75"/>
    <n v="0"/>
    <x v="0"/>
    <x v="3"/>
    <x v="813"/>
    <s v="GBP"/>
    <n v="1845.75"/>
    <n v="0.78"/>
    <n v="1439.6849999999999"/>
    <n v="0"/>
    <n v="1439.6849999999999"/>
    <x v="2"/>
  </r>
  <r>
    <x v="814"/>
    <x v="405"/>
    <x v="1"/>
    <x v="2"/>
    <s v="5000"/>
    <x v="1"/>
    <n v="892.42"/>
    <n v="0"/>
    <x v="4"/>
    <x v="0"/>
    <x v="814"/>
    <s v="CAD"/>
    <n v="892.42"/>
    <n v="1.36"/>
    <n v="1213.6912"/>
    <n v="0"/>
    <n v="1213.6912"/>
    <x v="1"/>
  </r>
  <r>
    <x v="815"/>
    <x v="97"/>
    <x v="2"/>
    <x v="3"/>
    <s v="5010"/>
    <x v="3"/>
    <n v="1024.68"/>
    <n v="0"/>
    <x v="1"/>
    <x v="0"/>
    <x v="815"/>
    <s v="GBP"/>
    <n v="1024.68"/>
    <n v="0.78"/>
    <n v="799.25040000000013"/>
    <n v="0"/>
    <n v="799.25040000000013"/>
    <x v="2"/>
  </r>
  <r>
    <x v="816"/>
    <x v="191"/>
    <x v="2"/>
    <x v="7"/>
    <s v="6000"/>
    <x v="2"/>
    <n v="927.04"/>
    <n v="0"/>
    <x v="3"/>
    <x v="3"/>
    <x v="816"/>
    <s v="CAD"/>
    <n v="927.04"/>
    <n v="1.36"/>
    <n v="1260.7744"/>
    <n v="0"/>
    <n v="1260.7744"/>
    <x v="2"/>
  </r>
  <r>
    <x v="817"/>
    <x v="538"/>
    <x v="0"/>
    <x v="9"/>
    <s v="4000"/>
    <x v="0"/>
    <n v="0"/>
    <n v="3540.18"/>
    <x v="3"/>
    <x v="0"/>
    <x v="817"/>
    <s v="CAD"/>
    <n v="-3540.18"/>
    <n v="1.36"/>
    <n v="0"/>
    <n v="4814.6448"/>
    <n v="-4814.6448"/>
    <x v="0"/>
  </r>
  <r>
    <x v="818"/>
    <x v="169"/>
    <x v="0"/>
    <x v="5"/>
    <s v="4010"/>
    <x v="4"/>
    <n v="0"/>
    <n v="4254.72"/>
    <x v="2"/>
    <x v="0"/>
    <x v="818"/>
    <s v="GBP"/>
    <n v="-4254.72"/>
    <n v="0.78"/>
    <n v="0"/>
    <n v="3318.6816000000003"/>
    <n v="-3318.6816000000003"/>
    <x v="0"/>
  </r>
  <r>
    <x v="819"/>
    <x v="90"/>
    <x v="2"/>
    <x v="11"/>
    <s v="5010"/>
    <x v="3"/>
    <n v="1013.65"/>
    <n v="0"/>
    <x v="0"/>
    <x v="3"/>
    <x v="819"/>
    <s v="AUD"/>
    <n v="1013.65"/>
    <n v="1.51"/>
    <n v="1530.6115"/>
    <n v="0"/>
    <n v="1530.6115"/>
    <x v="2"/>
  </r>
  <r>
    <x v="820"/>
    <x v="539"/>
    <x v="2"/>
    <x v="0"/>
    <s v="4010"/>
    <x v="4"/>
    <n v="0"/>
    <n v="2994.63"/>
    <x v="2"/>
    <x v="3"/>
    <x v="820"/>
    <s v="USD"/>
    <n v="-2994.63"/>
    <n v="1"/>
    <n v="0"/>
    <n v="2994.63"/>
    <n v="-2994.63"/>
    <x v="0"/>
  </r>
  <r>
    <x v="821"/>
    <x v="167"/>
    <x v="2"/>
    <x v="3"/>
    <s v="4000"/>
    <x v="0"/>
    <n v="0"/>
    <n v="4094.14"/>
    <x v="4"/>
    <x v="0"/>
    <x v="821"/>
    <s v="USD"/>
    <n v="-4094.14"/>
    <n v="1"/>
    <n v="0"/>
    <n v="4094.14"/>
    <n v="-4094.14"/>
    <x v="0"/>
  </r>
  <r>
    <x v="822"/>
    <x v="119"/>
    <x v="2"/>
    <x v="3"/>
    <s v="6000"/>
    <x v="2"/>
    <n v="784.89"/>
    <n v="0"/>
    <x v="1"/>
    <x v="1"/>
    <x v="822"/>
    <s v="AUD"/>
    <n v="784.89"/>
    <n v="1.51"/>
    <n v="1185.1839"/>
    <n v="0"/>
    <n v="1185.1839"/>
    <x v="2"/>
  </r>
  <r>
    <x v="823"/>
    <x v="82"/>
    <x v="1"/>
    <x v="8"/>
    <s v="5000"/>
    <x v="1"/>
    <n v="219.41"/>
    <n v="0"/>
    <x v="2"/>
    <x v="0"/>
    <x v="823"/>
    <s v="AUD"/>
    <n v="219.41"/>
    <n v="1.51"/>
    <n v="331.3091"/>
    <n v="0"/>
    <n v="331.3091"/>
    <x v="1"/>
  </r>
  <r>
    <x v="824"/>
    <x v="72"/>
    <x v="0"/>
    <x v="3"/>
    <s v="4000"/>
    <x v="0"/>
    <n v="0"/>
    <n v="1558.82"/>
    <x v="4"/>
    <x v="3"/>
    <x v="824"/>
    <s v="EUR"/>
    <n v="-1558.82"/>
    <n v="0.92"/>
    <n v="0"/>
    <n v="1434.1143999999999"/>
    <n v="-1434.1143999999999"/>
    <x v="0"/>
  </r>
  <r>
    <x v="825"/>
    <x v="319"/>
    <x v="1"/>
    <x v="8"/>
    <s v="6000"/>
    <x v="2"/>
    <n v="723.9"/>
    <n v="0"/>
    <x v="2"/>
    <x v="2"/>
    <x v="825"/>
    <s v="CAD"/>
    <n v="723.9"/>
    <n v="1.36"/>
    <n v="984.50400000000002"/>
    <n v="0"/>
    <n v="984.50400000000002"/>
    <x v="2"/>
  </r>
  <r>
    <x v="826"/>
    <x v="477"/>
    <x v="0"/>
    <x v="7"/>
    <s v="4010"/>
    <x v="4"/>
    <n v="0"/>
    <n v="2447.66"/>
    <x v="5"/>
    <x v="1"/>
    <x v="826"/>
    <s v="AUD"/>
    <n v="-2447.66"/>
    <n v="1.51"/>
    <n v="0"/>
    <n v="3695.9665999999997"/>
    <n v="-3695.9665999999997"/>
    <x v="0"/>
  </r>
  <r>
    <x v="827"/>
    <x v="525"/>
    <x v="2"/>
    <x v="9"/>
    <s v="4000"/>
    <x v="0"/>
    <n v="0"/>
    <n v="1067.43"/>
    <x v="5"/>
    <x v="0"/>
    <x v="827"/>
    <s v="EUR"/>
    <n v="-1067.43"/>
    <n v="0.92"/>
    <n v="0"/>
    <n v="982.03560000000004"/>
    <n v="-982.03560000000004"/>
    <x v="0"/>
  </r>
  <r>
    <x v="828"/>
    <x v="132"/>
    <x v="2"/>
    <x v="0"/>
    <s v="5010"/>
    <x v="3"/>
    <n v="977.48"/>
    <n v="0"/>
    <x v="1"/>
    <x v="3"/>
    <x v="828"/>
    <s v="AUD"/>
    <n v="977.48"/>
    <n v="1.51"/>
    <n v="1475.9947999999999"/>
    <n v="0"/>
    <n v="1475.9947999999999"/>
    <x v="2"/>
  </r>
  <r>
    <x v="829"/>
    <x v="402"/>
    <x v="1"/>
    <x v="9"/>
    <s v="6000"/>
    <x v="2"/>
    <n v="1331.39"/>
    <n v="0"/>
    <x v="0"/>
    <x v="0"/>
    <x v="829"/>
    <s v="USD"/>
    <n v="1331.39"/>
    <n v="1"/>
    <n v="1331.39"/>
    <n v="0"/>
    <n v="1331.39"/>
    <x v="2"/>
  </r>
  <r>
    <x v="830"/>
    <x v="540"/>
    <x v="2"/>
    <x v="6"/>
    <s v="4010"/>
    <x v="4"/>
    <n v="0"/>
    <n v="4756.54"/>
    <x v="1"/>
    <x v="2"/>
    <x v="830"/>
    <s v="EUR"/>
    <n v="-4756.54"/>
    <n v="0.92"/>
    <n v="0"/>
    <n v="4376.0168000000003"/>
    <n v="-4376.0168000000003"/>
    <x v="0"/>
  </r>
  <r>
    <x v="831"/>
    <x v="541"/>
    <x v="2"/>
    <x v="10"/>
    <s v="5000"/>
    <x v="1"/>
    <n v="543"/>
    <n v="0"/>
    <x v="2"/>
    <x v="1"/>
    <x v="831"/>
    <s v="USD"/>
    <n v="543"/>
    <n v="1"/>
    <n v="543"/>
    <n v="0"/>
    <n v="543"/>
    <x v="1"/>
  </r>
  <r>
    <x v="832"/>
    <x v="336"/>
    <x v="1"/>
    <x v="2"/>
    <s v="5010"/>
    <x v="3"/>
    <n v="635.02"/>
    <n v="0"/>
    <x v="3"/>
    <x v="2"/>
    <x v="832"/>
    <s v="CAD"/>
    <n v="635.02"/>
    <n v="1.36"/>
    <n v="863.62720000000002"/>
    <n v="0"/>
    <n v="863.62720000000002"/>
    <x v="2"/>
  </r>
  <r>
    <x v="833"/>
    <x v="542"/>
    <x v="0"/>
    <x v="8"/>
    <s v="6000"/>
    <x v="2"/>
    <n v="1114.53"/>
    <n v="0"/>
    <x v="3"/>
    <x v="1"/>
    <x v="833"/>
    <s v="AUD"/>
    <n v="1114.53"/>
    <n v="1.51"/>
    <n v="1682.9403"/>
    <n v="0"/>
    <n v="1682.9403"/>
    <x v="2"/>
  </r>
  <r>
    <x v="834"/>
    <x v="110"/>
    <x v="0"/>
    <x v="7"/>
    <s v="4000"/>
    <x v="0"/>
    <n v="0"/>
    <n v="1484.62"/>
    <x v="3"/>
    <x v="3"/>
    <x v="834"/>
    <s v="GBP"/>
    <n v="-1484.62"/>
    <n v="0.78"/>
    <n v="0"/>
    <n v="1158.0036"/>
    <n v="-1158.0036"/>
    <x v="0"/>
  </r>
  <r>
    <x v="835"/>
    <x v="308"/>
    <x v="0"/>
    <x v="4"/>
    <s v="6000"/>
    <x v="2"/>
    <n v="742.51"/>
    <n v="0"/>
    <x v="4"/>
    <x v="2"/>
    <x v="835"/>
    <s v="GBP"/>
    <n v="742.51"/>
    <n v="0.78"/>
    <n v="579.15780000000007"/>
    <n v="0"/>
    <n v="579.15780000000007"/>
    <x v="2"/>
  </r>
  <r>
    <x v="836"/>
    <x v="59"/>
    <x v="0"/>
    <x v="1"/>
    <s v="4000"/>
    <x v="0"/>
    <n v="0"/>
    <n v="3933.89"/>
    <x v="1"/>
    <x v="3"/>
    <x v="836"/>
    <s v="CAD"/>
    <n v="-3933.89"/>
    <n v="1.36"/>
    <n v="0"/>
    <n v="5350.0904"/>
    <n v="-5350.0904"/>
    <x v="0"/>
  </r>
  <r>
    <x v="837"/>
    <x v="45"/>
    <x v="0"/>
    <x v="9"/>
    <s v="4010"/>
    <x v="4"/>
    <n v="0"/>
    <n v="4092.61"/>
    <x v="5"/>
    <x v="2"/>
    <x v="837"/>
    <s v="EUR"/>
    <n v="-4092.61"/>
    <n v="0.92"/>
    <n v="0"/>
    <n v="3765.2012000000004"/>
    <n v="-3765.2012000000004"/>
    <x v="0"/>
  </r>
  <r>
    <x v="838"/>
    <x v="543"/>
    <x v="2"/>
    <x v="3"/>
    <s v="4010"/>
    <x v="4"/>
    <n v="0"/>
    <n v="4772.83"/>
    <x v="3"/>
    <x v="2"/>
    <x v="838"/>
    <s v="USD"/>
    <n v="-4772.83"/>
    <n v="1"/>
    <n v="0"/>
    <n v="4772.83"/>
    <n v="-4772.83"/>
    <x v="0"/>
  </r>
  <r>
    <x v="839"/>
    <x v="544"/>
    <x v="1"/>
    <x v="1"/>
    <s v="5010"/>
    <x v="3"/>
    <n v="1965.5"/>
    <n v="0"/>
    <x v="3"/>
    <x v="2"/>
    <x v="839"/>
    <s v="USD"/>
    <n v="1965.5"/>
    <n v="1"/>
    <n v="1965.5"/>
    <n v="0"/>
    <n v="1965.5"/>
    <x v="2"/>
  </r>
  <r>
    <x v="840"/>
    <x v="545"/>
    <x v="0"/>
    <x v="10"/>
    <s v="6000"/>
    <x v="2"/>
    <n v="1386.65"/>
    <n v="0"/>
    <x v="4"/>
    <x v="1"/>
    <x v="840"/>
    <s v="USD"/>
    <n v="1386.65"/>
    <n v="1"/>
    <n v="1386.65"/>
    <n v="0"/>
    <n v="1386.65"/>
    <x v="2"/>
  </r>
  <r>
    <x v="841"/>
    <x v="246"/>
    <x v="2"/>
    <x v="0"/>
    <s v="4010"/>
    <x v="4"/>
    <n v="0"/>
    <n v="872.06"/>
    <x v="1"/>
    <x v="0"/>
    <x v="841"/>
    <s v="GBP"/>
    <n v="-872.06"/>
    <n v="0.78"/>
    <n v="0"/>
    <n v="680.20679999999993"/>
    <n v="-680.20679999999993"/>
    <x v="0"/>
  </r>
  <r>
    <x v="842"/>
    <x v="316"/>
    <x v="0"/>
    <x v="11"/>
    <s v="5010"/>
    <x v="3"/>
    <n v="1801.16"/>
    <n v="0"/>
    <x v="5"/>
    <x v="4"/>
    <x v="842"/>
    <s v="EUR"/>
    <n v="1801.16"/>
    <n v="0.92"/>
    <n v="1657.0672000000002"/>
    <n v="0"/>
    <n v="1657.0672000000002"/>
    <x v="2"/>
  </r>
  <r>
    <x v="843"/>
    <x v="531"/>
    <x v="2"/>
    <x v="1"/>
    <s v="5010"/>
    <x v="3"/>
    <n v="1990.94"/>
    <n v="0"/>
    <x v="3"/>
    <x v="4"/>
    <x v="843"/>
    <s v="AUD"/>
    <n v="1990.94"/>
    <n v="1.51"/>
    <n v="3006.3194000000003"/>
    <n v="0"/>
    <n v="3006.3194000000003"/>
    <x v="2"/>
  </r>
  <r>
    <x v="844"/>
    <x v="182"/>
    <x v="0"/>
    <x v="3"/>
    <s v="4000"/>
    <x v="0"/>
    <n v="0"/>
    <n v="1372.78"/>
    <x v="1"/>
    <x v="2"/>
    <x v="844"/>
    <s v="AUD"/>
    <n v="-1372.78"/>
    <n v="1.51"/>
    <n v="0"/>
    <n v="2072.8978000000002"/>
    <n v="-2072.8978000000002"/>
    <x v="0"/>
  </r>
  <r>
    <x v="845"/>
    <x v="360"/>
    <x v="0"/>
    <x v="3"/>
    <s v="5000"/>
    <x v="1"/>
    <n v="1600.28"/>
    <n v="0"/>
    <x v="1"/>
    <x v="2"/>
    <x v="845"/>
    <s v="USD"/>
    <n v="1600.28"/>
    <n v="1"/>
    <n v="1600.28"/>
    <n v="0"/>
    <n v="1600.28"/>
    <x v="1"/>
  </r>
  <r>
    <x v="846"/>
    <x v="546"/>
    <x v="0"/>
    <x v="0"/>
    <s v="5010"/>
    <x v="3"/>
    <n v="618.05999999999995"/>
    <n v="0"/>
    <x v="4"/>
    <x v="0"/>
    <x v="846"/>
    <s v="CAD"/>
    <n v="618.05999999999995"/>
    <n v="1.36"/>
    <n v="840.5616"/>
    <n v="0"/>
    <n v="840.5616"/>
    <x v="2"/>
  </r>
  <r>
    <x v="847"/>
    <x v="31"/>
    <x v="0"/>
    <x v="0"/>
    <s v="4000"/>
    <x v="0"/>
    <n v="0"/>
    <n v="3150.6"/>
    <x v="3"/>
    <x v="3"/>
    <x v="847"/>
    <s v="USD"/>
    <n v="-3150.6"/>
    <n v="1"/>
    <n v="0"/>
    <n v="3150.6"/>
    <n v="-3150.6"/>
    <x v="0"/>
  </r>
  <r>
    <x v="848"/>
    <x v="509"/>
    <x v="1"/>
    <x v="6"/>
    <s v="6000"/>
    <x v="2"/>
    <n v="1288.25"/>
    <n v="0"/>
    <x v="2"/>
    <x v="1"/>
    <x v="848"/>
    <s v="EUR"/>
    <n v="1288.25"/>
    <n v="0.92"/>
    <n v="1185.19"/>
    <n v="0"/>
    <n v="1185.19"/>
    <x v="2"/>
  </r>
  <r>
    <x v="849"/>
    <x v="217"/>
    <x v="0"/>
    <x v="10"/>
    <s v="5010"/>
    <x v="3"/>
    <n v="1629.27"/>
    <n v="0"/>
    <x v="5"/>
    <x v="3"/>
    <x v="849"/>
    <s v="CAD"/>
    <n v="1629.27"/>
    <n v="1.36"/>
    <n v="2215.8072000000002"/>
    <n v="0"/>
    <n v="2215.8072000000002"/>
    <x v="2"/>
  </r>
  <r>
    <x v="850"/>
    <x v="405"/>
    <x v="1"/>
    <x v="2"/>
    <s v="5000"/>
    <x v="1"/>
    <n v="436.4"/>
    <n v="0"/>
    <x v="0"/>
    <x v="4"/>
    <x v="850"/>
    <s v="USD"/>
    <n v="436.4"/>
    <n v="1"/>
    <n v="436.4"/>
    <n v="0"/>
    <n v="436.4"/>
    <x v="1"/>
  </r>
  <r>
    <x v="851"/>
    <x v="547"/>
    <x v="2"/>
    <x v="7"/>
    <s v="5010"/>
    <x v="3"/>
    <n v="186.27"/>
    <n v="0"/>
    <x v="1"/>
    <x v="2"/>
    <x v="851"/>
    <s v="AUD"/>
    <n v="186.27"/>
    <n v="1.51"/>
    <n v="281.26769999999999"/>
    <n v="0"/>
    <n v="281.26769999999999"/>
    <x v="2"/>
  </r>
  <r>
    <x v="852"/>
    <x v="548"/>
    <x v="2"/>
    <x v="11"/>
    <s v="4000"/>
    <x v="0"/>
    <n v="0"/>
    <n v="3025.08"/>
    <x v="3"/>
    <x v="4"/>
    <x v="852"/>
    <s v="AUD"/>
    <n v="-3025.08"/>
    <n v="1.51"/>
    <n v="0"/>
    <n v="4567.8707999999997"/>
    <n v="-4567.8707999999997"/>
    <x v="0"/>
  </r>
  <r>
    <x v="853"/>
    <x v="155"/>
    <x v="2"/>
    <x v="2"/>
    <s v="5000"/>
    <x v="1"/>
    <n v="793.16"/>
    <n v="0"/>
    <x v="4"/>
    <x v="3"/>
    <x v="853"/>
    <s v="USD"/>
    <n v="793.16"/>
    <n v="1"/>
    <n v="793.16"/>
    <n v="0"/>
    <n v="793.16"/>
    <x v="1"/>
  </r>
  <r>
    <x v="854"/>
    <x v="549"/>
    <x v="2"/>
    <x v="6"/>
    <s v="5010"/>
    <x v="3"/>
    <n v="1753.87"/>
    <n v="0"/>
    <x v="5"/>
    <x v="2"/>
    <x v="854"/>
    <s v="AUD"/>
    <n v="1753.87"/>
    <n v="1.51"/>
    <n v="2648.3436999999999"/>
    <n v="0"/>
    <n v="2648.3436999999999"/>
    <x v="2"/>
  </r>
  <r>
    <x v="855"/>
    <x v="550"/>
    <x v="0"/>
    <x v="1"/>
    <s v="4000"/>
    <x v="0"/>
    <n v="0"/>
    <n v="915.77"/>
    <x v="0"/>
    <x v="1"/>
    <x v="855"/>
    <s v="AUD"/>
    <n v="-915.77"/>
    <n v="1.51"/>
    <n v="0"/>
    <n v="1382.8126999999999"/>
    <n v="-1382.8126999999999"/>
    <x v="0"/>
  </r>
  <r>
    <x v="856"/>
    <x v="551"/>
    <x v="2"/>
    <x v="6"/>
    <s v="5000"/>
    <x v="1"/>
    <n v="1083.5899999999999"/>
    <n v="0"/>
    <x v="0"/>
    <x v="1"/>
    <x v="856"/>
    <s v="USD"/>
    <n v="1083.5899999999999"/>
    <n v="1"/>
    <n v="1083.5899999999999"/>
    <n v="0"/>
    <n v="1083.5899999999999"/>
    <x v="1"/>
  </r>
  <r>
    <x v="857"/>
    <x v="201"/>
    <x v="1"/>
    <x v="0"/>
    <s v="4010"/>
    <x v="4"/>
    <n v="0"/>
    <n v="889.07"/>
    <x v="0"/>
    <x v="3"/>
    <x v="857"/>
    <s v="EUR"/>
    <n v="-889.07"/>
    <n v="0.92"/>
    <n v="0"/>
    <n v="817.94440000000009"/>
    <n v="-817.94440000000009"/>
    <x v="0"/>
  </r>
  <r>
    <x v="858"/>
    <x v="552"/>
    <x v="0"/>
    <x v="6"/>
    <s v="6000"/>
    <x v="2"/>
    <n v="1620.36"/>
    <n v="0"/>
    <x v="0"/>
    <x v="2"/>
    <x v="858"/>
    <s v="EUR"/>
    <n v="1620.36"/>
    <n v="0.92"/>
    <n v="1490.7311999999999"/>
    <n v="0"/>
    <n v="1490.7311999999999"/>
    <x v="2"/>
  </r>
  <r>
    <x v="859"/>
    <x v="553"/>
    <x v="1"/>
    <x v="0"/>
    <s v="4000"/>
    <x v="0"/>
    <n v="0"/>
    <n v="549.91999999999996"/>
    <x v="4"/>
    <x v="1"/>
    <x v="859"/>
    <s v="GBP"/>
    <n v="-549.91999999999996"/>
    <n v="0.78"/>
    <n v="0"/>
    <n v="428.93759999999997"/>
    <n v="-428.93759999999997"/>
    <x v="0"/>
  </r>
  <r>
    <x v="860"/>
    <x v="554"/>
    <x v="1"/>
    <x v="6"/>
    <s v="4010"/>
    <x v="4"/>
    <n v="0"/>
    <n v="4103.1000000000004"/>
    <x v="2"/>
    <x v="2"/>
    <x v="860"/>
    <s v="USD"/>
    <n v="-4103.1000000000004"/>
    <n v="1"/>
    <n v="0"/>
    <n v="4103.1000000000004"/>
    <n v="-4103.1000000000004"/>
    <x v="0"/>
  </r>
  <r>
    <x v="861"/>
    <x v="364"/>
    <x v="0"/>
    <x v="0"/>
    <s v="5010"/>
    <x v="3"/>
    <n v="316.45"/>
    <n v="0"/>
    <x v="4"/>
    <x v="3"/>
    <x v="861"/>
    <s v="USD"/>
    <n v="316.45"/>
    <n v="1"/>
    <n v="316.45"/>
    <n v="0"/>
    <n v="316.45"/>
    <x v="2"/>
  </r>
  <r>
    <x v="862"/>
    <x v="555"/>
    <x v="0"/>
    <x v="6"/>
    <s v="6000"/>
    <x v="2"/>
    <n v="1384.87"/>
    <n v="0"/>
    <x v="1"/>
    <x v="3"/>
    <x v="862"/>
    <s v="AUD"/>
    <n v="1384.87"/>
    <n v="1.51"/>
    <n v="2091.1536999999998"/>
    <n v="0"/>
    <n v="2091.1536999999998"/>
    <x v="2"/>
  </r>
  <r>
    <x v="863"/>
    <x v="523"/>
    <x v="0"/>
    <x v="1"/>
    <s v="6000"/>
    <x v="2"/>
    <n v="932.11"/>
    <n v="0"/>
    <x v="2"/>
    <x v="0"/>
    <x v="863"/>
    <s v="GBP"/>
    <n v="932.11"/>
    <n v="0.78"/>
    <n v="727.04579999999999"/>
    <n v="0"/>
    <n v="727.04579999999999"/>
    <x v="2"/>
  </r>
  <r>
    <x v="864"/>
    <x v="556"/>
    <x v="0"/>
    <x v="10"/>
    <s v="4000"/>
    <x v="0"/>
    <n v="0"/>
    <n v="2355.54"/>
    <x v="5"/>
    <x v="2"/>
    <x v="864"/>
    <s v="CAD"/>
    <n v="-2355.54"/>
    <n v="1.36"/>
    <n v="0"/>
    <n v="3203.5344"/>
    <n v="-3203.5344"/>
    <x v="0"/>
  </r>
  <r>
    <x v="865"/>
    <x v="557"/>
    <x v="0"/>
    <x v="4"/>
    <s v="5000"/>
    <x v="1"/>
    <n v="1327.52"/>
    <n v="0"/>
    <x v="5"/>
    <x v="2"/>
    <x v="865"/>
    <s v="USD"/>
    <n v="1327.52"/>
    <n v="1"/>
    <n v="1327.52"/>
    <n v="0"/>
    <n v="1327.52"/>
    <x v="1"/>
  </r>
  <r>
    <x v="866"/>
    <x v="558"/>
    <x v="2"/>
    <x v="6"/>
    <s v="6000"/>
    <x v="2"/>
    <n v="77.790000000000006"/>
    <n v="0"/>
    <x v="3"/>
    <x v="3"/>
    <x v="866"/>
    <s v="USD"/>
    <n v="77.790000000000006"/>
    <n v="1"/>
    <n v="77.790000000000006"/>
    <n v="0"/>
    <n v="77.790000000000006"/>
    <x v="2"/>
  </r>
  <r>
    <x v="867"/>
    <x v="498"/>
    <x v="1"/>
    <x v="6"/>
    <s v="4000"/>
    <x v="0"/>
    <n v="0"/>
    <n v="2100.39"/>
    <x v="2"/>
    <x v="2"/>
    <x v="867"/>
    <s v="GBP"/>
    <n v="-2100.39"/>
    <n v="0.78"/>
    <n v="0"/>
    <n v="1638.3042"/>
    <n v="-1638.3042"/>
    <x v="0"/>
  </r>
  <r>
    <x v="868"/>
    <x v="559"/>
    <x v="0"/>
    <x v="3"/>
    <s v="5010"/>
    <x v="3"/>
    <n v="882.8"/>
    <n v="0"/>
    <x v="5"/>
    <x v="2"/>
    <x v="868"/>
    <s v="AUD"/>
    <n v="882.8"/>
    <n v="1.51"/>
    <n v="1333.028"/>
    <n v="0"/>
    <n v="1333.028"/>
    <x v="2"/>
  </r>
  <r>
    <x v="869"/>
    <x v="560"/>
    <x v="2"/>
    <x v="10"/>
    <s v="4010"/>
    <x v="4"/>
    <n v="0"/>
    <n v="3194.96"/>
    <x v="4"/>
    <x v="0"/>
    <x v="869"/>
    <s v="USD"/>
    <n v="-3194.96"/>
    <n v="1"/>
    <n v="0"/>
    <n v="3194.96"/>
    <n v="-3194.96"/>
    <x v="0"/>
  </r>
  <r>
    <x v="870"/>
    <x v="250"/>
    <x v="1"/>
    <x v="2"/>
    <s v="6000"/>
    <x v="2"/>
    <n v="981.76"/>
    <n v="0"/>
    <x v="4"/>
    <x v="3"/>
    <x v="870"/>
    <s v="EUR"/>
    <n v="981.76"/>
    <n v="0.92"/>
    <n v="903.2192"/>
    <n v="0"/>
    <n v="903.2192"/>
    <x v="2"/>
  </r>
  <r>
    <x v="871"/>
    <x v="131"/>
    <x v="2"/>
    <x v="1"/>
    <s v="4010"/>
    <x v="4"/>
    <n v="0"/>
    <n v="1322.78"/>
    <x v="1"/>
    <x v="3"/>
    <x v="871"/>
    <s v="USD"/>
    <n v="-1322.78"/>
    <n v="1"/>
    <n v="0"/>
    <n v="1322.78"/>
    <n v="-1322.78"/>
    <x v="0"/>
  </r>
  <r>
    <x v="872"/>
    <x v="235"/>
    <x v="0"/>
    <x v="2"/>
    <s v="6000"/>
    <x v="2"/>
    <n v="508.47"/>
    <n v="0"/>
    <x v="2"/>
    <x v="0"/>
    <x v="872"/>
    <s v="USD"/>
    <n v="508.47"/>
    <n v="1"/>
    <n v="508.47"/>
    <n v="0"/>
    <n v="508.47"/>
    <x v="2"/>
  </r>
  <r>
    <x v="873"/>
    <x v="561"/>
    <x v="1"/>
    <x v="6"/>
    <s v="6000"/>
    <x v="2"/>
    <n v="1587.23"/>
    <n v="0"/>
    <x v="4"/>
    <x v="3"/>
    <x v="873"/>
    <s v="AUD"/>
    <n v="1587.23"/>
    <n v="1.51"/>
    <n v="2396.7173000000003"/>
    <n v="0"/>
    <n v="2396.7173000000003"/>
    <x v="2"/>
  </r>
  <r>
    <x v="874"/>
    <x v="562"/>
    <x v="1"/>
    <x v="2"/>
    <s v="4000"/>
    <x v="0"/>
    <n v="0"/>
    <n v="2067.5700000000002"/>
    <x v="4"/>
    <x v="4"/>
    <x v="874"/>
    <s v="GBP"/>
    <n v="-2067.5700000000002"/>
    <n v="0.78"/>
    <n v="0"/>
    <n v="1612.7046000000003"/>
    <n v="-1612.7046000000003"/>
    <x v="0"/>
  </r>
  <r>
    <x v="875"/>
    <x v="232"/>
    <x v="2"/>
    <x v="10"/>
    <s v="4000"/>
    <x v="0"/>
    <n v="0"/>
    <n v="1379.98"/>
    <x v="3"/>
    <x v="2"/>
    <x v="875"/>
    <s v="CAD"/>
    <n v="-1379.98"/>
    <n v="1.36"/>
    <n v="0"/>
    <n v="1876.7728000000002"/>
    <n v="-1876.7728000000002"/>
    <x v="0"/>
  </r>
  <r>
    <x v="876"/>
    <x v="110"/>
    <x v="0"/>
    <x v="7"/>
    <s v="4010"/>
    <x v="4"/>
    <n v="0"/>
    <n v="4346.96"/>
    <x v="4"/>
    <x v="2"/>
    <x v="876"/>
    <s v="CAD"/>
    <n v="-4346.96"/>
    <n v="1.36"/>
    <n v="0"/>
    <n v="5911.8656000000001"/>
    <n v="-5911.8656000000001"/>
    <x v="0"/>
  </r>
  <r>
    <x v="877"/>
    <x v="563"/>
    <x v="2"/>
    <x v="1"/>
    <s v="4000"/>
    <x v="0"/>
    <n v="0"/>
    <n v="525.34"/>
    <x v="1"/>
    <x v="3"/>
    <x v="877"/>
    <s v="GBP"/>
    <n v="-525.34"/>
    <n v="0.78"/>
    <n v="0"/>
    <n v="409.76520000000005"/>
    <n v="-409.76520000000005"/>
    <x v="0"/>
  </r>
  <r>
    <x v="878"/>
    <x v="564"/>
    <x v="2"/>
    <x v="5"/>
    <s v="5010"/>
    <x v="3"/>
    <n v="275.32"/>
    <n v="0"/>
    <x v="1"/>
    <x v="3"/>
    <x v="878"/>
    <s v="USD"/>
    <n v="275.32"/>
    <n v="1"/>
    <n v="275.32"/>
    <n v="0"/>
    <n v="275.32"/>
    <x v="2"/>
  </r>
  <r>
    <x v="879"/>
    <x v="222"/>
    <x v="0"/>
    <x v="10"/>
    <s v="6000"/>
    <x v="2"/>
    <n v="1408.29"/>
    <n v="0"/>
    <x v="0"/>
    <x v="1"/>
    <x v="879"/>
    <s v="CAD"/>
    <n v="1408.29"/>
    <n v="1.36"/>
    <n v="1915.2744"/>
    <n v="0"/>
    <n v="1915.2744"/>
    <x v="2"/>
  </r>
  <r>
    <x v="880"/>
    <x v="565"/>
    <x v="0"/>
    <x v="10"/>
    <s v="4010"/>
    <x v="4"/>
    <n v="0"/>
    <n v="2640.87"/>
    <x v="2"/>
    <x v="0"/>
    <x v="880"/>
    <s v="USD"/>
    <n v="-2640.87"/>
    <n v="1"/>
    <n v="0"/>
    <n v="2640.87"/>
    <n v="-2640.87"/>
    <x v="0"/>
  </r>
  <r>
    <x v="881"/>
    <x v="509"/>
    <x v="1"/>
    <x v="6"/>
    <s v="4000"/>
    <x v="0"/>
    <n v="0"/>
    <n v="2978.56"/>
    <x v="5"/>
    <x v="3"/>
    <x v="881"/>
    <s v="GBP"/>
    <n v="-2978.56"/>
    <n v="0.78"/>
    <n v="0"/>
    <n v="2323.2768000000001"/>
    <n v="-2323.2768000000001"/>
    <x v="0"/>
  </r>
  <r>
    <x v="882"/>
    <x v="7"/>
    <x v="2"/>
    <x v="5"/>
    <s v="5010"/>
    <x v="3"/>
    <n v="100.56"/>
    <n v="0"/>
    <x v="1"/>
    <x v="0"/>
    <x v="882"/>
    <s v="CAD"/>
    <n v="100.56"/>
    <n v="1.36"/>
    <n v="136.76160000000002"/>
    <n v="0"/>
    <n v="136.76160000000002"/>
    <x v="2"/>
  </r>
  <r>
    <x v="883"/>
    <x v="566"/>
    <x v="0"/>
    <x v="8"/>
    <s v="5010"/>
    <x v="3"/>
    <n v="581.4"/>
    <n v="0"/>
    <x v="2"/>
    <x v="2"/>
    <x v="883"/>
    <s v="AUD"/>
    <n v="581.4"/>
    <n v="1.51"/>
    <n v="877.91399999999999"/>
    <n v="0"/>
    <n v="877.91399999999999"/>
    <x v="2"/>
  </r>
  <r>
    <x v="884"/>
    <x v="209"/>
    <x v="2"/>
    <x v="2"/>
    <s v="6000"/>
    <x v="2"/>
    <n v="176.17"/>
    <n v="0"/>
    <x v="0"/>
    <x v="4"/>
    <x v="884"/>
    <s v="USD"/>
    <n v="176.17"/>
    <n v="1"/>
    <n v="176.17"/>
    <n v="0"/>
    <n v="176.17"/>
    <x v="2"/>
  </r>
  <r>
    <x v="885"/>
    <x v="324"/>
    <x v="2"/>
    <x v="8"/>
    <s v="5010"/>
    <x v="3"/>
    <n v="482.67"/>
    <n v="0"/>
    <x v="2"/>
    <x v="4"/>
    <x v="885"/>
    <s v="USD"/>
    <n v="482.67"/>
    <n v="1"/>
    <n v="482.67"/>
    <n v="0"/>
    <n v="482.67"/>
    <x v="2"/>
  </r>
  <r>
    <x v="886"/>
    <x v="96"/>
    <x v="0"/>
    <x v="11"/>
    <s v="6000"/>
    <x v="2"/>
    <n v="1072.33"/>
    <n v="0"/>
    <x v="5"/>
    <x v="4"/>
    <x v="886"/>
    <s v="GBP"/>
    <n v="1072.33"/>
    <n v="0.78"/>
    <n v="836.41739999999993"/>
    <n v="0"/>
    <n v="836.41739999999993"/>
    <x v="2"/>
  </r>
  <r>
    <x v="887"/>
    <x v="133"/>
    <x v="0"/>
    <x v="1"/>
    <s v="4000"/>
    <x v="0"/>
    <n v="0"/>
    <n v="1700.49"/>
    <x v="4"/>
    <x v="4"/>
    <x v="887"/>
    <s v="EUR"/>
    <n v="-1700.49"/>
    <n v="0.92"/>
    <n v="0"/>
    <n v="1564.4508000000001"/>
    <n v="-1564.4508000000001"/>
    <x v="0"/>
  </r>
  <r>
    <x v="888"/>
    <x v="316"/>
    <x v="0"/>
    <x v="11"/>
    <s v="5010"/>
    <x v="3"/>
    <n v="1915.1"/>
    <n v="0"/>
    <x v="2"/>
    <x v="4"/>
    <x v="888"/>
    <s v="EUR"/>
    <n v="1915.1"/>
    <n v="0.92"/>
    <n v="1761.8920000000001"/>
    <n v="0"/>
    <n v="1761.8920000000001"/>
    <x v="2"/>
  </r>
  <r>
    <x v="889"/>
    <x v="499"/>
    <x v="1"/>
    <x v="1"/>
    <s v="5000"/>
    <x v="1"/>
    <n v="1632.24"/>
    <n v="0"/>
    <x v="5"/>
    <x v="2"/>
    <x v="889"/>
    <s v="CAD"/>
    <n v="1632.24"/>
    <n v="1.36"/>
    <n v="2219.8464000000004"/>
    <n v="0"/>
    <n v="2219.8464000000004"/>
    <x v="1"/>
  </r>
  <r>
    <x v="890"/>
    <x v="314"/>
    <x v="1"/>
    <x v="9"/>
    <s v="4010"/>
    <x v="4"/>
    <n v="0"/>
    <n v="2334.77"/>
    <x v="1"/>
    <x v="4"/>
    <x v="890"/>
    <s v="GBP"/>
    <n v="-2334.77"/>
    <n v="0.78"/>
    <n v="0"/>
    <n v="1821.1206"/>
    <n v="-1821.1206"/>
    <x v="0"/>
  </r>
  <r>
    <x v="891"/>
    <x v="132"/>
    <x v="2"/>
    <x v="0"/>
    <s v="4000"/>
    <x v="0"/>
    <n v="0"/>
    <n v="2655.46"/>
    <x v="0"/>
    <x v="0"/>
    <x v="891"/>
    <s v="CAD"/>
    <n v="-2655.46"/>
    <n v="1.36"/>
    <n v="0"/>
    <n v="3611.4256000000005"/>
    <n v="-3611.4256000000005"/>
    <x v="0"/>
  </r>
  <r>
    <x v="892"/>
    <x v="567"/>
    <x v="2"/>
    <x v="5"/>
    <s v="4000"/>
    <x v="0"/>
    <n v="0"/>
    <n v="4082.31"/>
    <x v="2"/>
    <x v="3"/>
    <x v="892"/>
    <s v="USD"/>
    <n v="-4082.31"/>
    <n v="1"/>
    <n v="0"/>
    <n v="4082.31"/>
    <n v="-4082.31"/>
    <x v="0"/>
  </r>
  <r>
    <x v="893"/>
    <x v="199"/>
    <x v="2"/>
    <x v="5"/>
    <s v="5010"/>
    <x v="3"/>
    <n v="1204.8499999999999"/>
    <n v="0"/>
    <x v="2"/>
    <x v="1"/>
    <x v="893"/>
    <s v="CAD"/>
    <n v="1204.8499999999999"/>
    <n v="1.36"/>
    <n v="1638.596"/>
    <n v="0"/>
    <n v="1638.596"/>
    <x v="2"/>
  </r>
  <r>
    <x v="894"/>
    <x v="40"/>
    <x v="0"/>
    <x v="5"/>
    <s v="4000"/>
    <x v="0"/>
    <n v="0"/>
    <n v="4496.12"/>
    <x v="1"/>
    <x v="1"/>
    <x v="894"/>
    <s v="EUR"/>
    <n v="-4496.12"/>
    <n v="0.92"/>
    <n v="0"/>
    <n v="4136.4304000000002"/>
    <n v="-4136.4304000000002"/>
    <x v="0"/>
  </r>
  <r>
    <x v="895"/>
    <x v="258"/>
    <x v="1"/>
    <x v="2"/>
    <s v="4010"/>
    <x v="4"/>
    <n v="0"/>
    <n v="2776.15"/>
    <x v="2"/>
    <x v="4"/>
    <x v="895"/>
    <s v="EUR"/>
    <n v="-2776.15"/>
    <n v="0.92"/>
    <n v="0"/>
    <n v="2554.058"/>
    <n v="-2554.058"/>
    <x v="0"/>
  </r>
  <r>
    <x v="896"/>
    <x v="130"/>
    <x v="2"/>
    <x v="6"/>
    <s v="4010"/>
    <x v="4"/>
    <n v="0"/>
    <n v="3598.62"/>
    <x v="4"/>
    <x v="2"/>
    <x v="896"/>
    <s v="EUR"/>
    <n v="-3598.62"/>
    <n v="0.92"/>
    <n v="0"/>
    <n v="3310.7303999999999"/>
    <n v="-3310.7303999999999"/>
    <x v="0"/>
  </r>
  <r>
    <x v="897"/>
    <x v="150"/>
    <x v="0"/>
    <x v="10"/>
    <s v="5010"/>
    <x v="3"/>
    <n v="1433.77"/>
    <n v="0"/>
    <x v="0"/>
    <x v="0"/>
    <x v="897"/>
    <s v="EUR"/>
    <n v="1433.77"/>
    <n v="0.92"/>
    <n v="1319.0684000000001"/>
    <n v="0"/>
    <n v="1319.0684000000001"/>
    <x v="2"/>
  </r>
  <r>
    <x v="898"/>
    <x v="400"/>
    <x v="0"/>
    <x v="0"/>
    <s v="5010"/>
    <x v="3"/>
    <n v="244.58"/>
    <n v="0"/>
    <x v="0"/>
    <x v="2"/>
    <x v="898"/>
    <s v="AUD"/>
    <n v="244.58"/>
    <n v="1.51"/>
    <n v="369.31580000000002"/>
    <n v="0"/>
    <n v="369.31580000000002"/>
    <x v="2"/>
  </r>
  <r>
    <x v="899"/>
    <x v="311"/>
    <x v="2"/>
    <x v="2"/>
    <s v="6000"/>
    <x v="2"/>
    <n v="958.53"/>
    <n v="0"/>
    <x v="5"/>
    <x v="1"/>
    <x v="899"/>
    <s v="AUD"/>
    <n v="958.53"/>
    <n v="1.51"/>
    <n v="1447.3803"/>
    <n v="0"/>
    <n v="1447.3803"/>
    <x v="2"/>
  </r>
  <r>
    <x v="900"/>
    <x v="223"/>
    <x v="2"/>
    <x v="10"/>
    <s v="6000"/>
    <x v="2"/>
    <n v="1312.28"/>
    <n v="0"/>
    <x v="2"/>
    <x v="0"/>
    <x v="900"/>
    <s v="GBP"/>
    <n v="1312.28"/>
    <n v="0.78"/>
    <n v="1023.5784"/>
    <n v="0"/>
    <n v="1023.5784"/>
    <x v="2"/>
  </r>
  <r>
    <x v="901"/>
    <x v="178"/>
    <x v="2"/>
    <x v="9"/>
    <s v="4000"/>
    <x v="0"/>
    <n v="0"/>
    <n v="4549.33"/>
    <x v="5"/>
    <x v="0"/>
    <x v="901"/>
    <s v="GBP"/>
    <n v="-4549.33"/>
    <n v="0.78"/>
    <n v="0"/>
    <n v="3548.4774000000002"/>
    <n v="-3548.4774000000002"/>
    <x v="0"/>
  </r>
  <r>
    <x v="902"/>
    <x v="568"/>
    <x v="0"/>
    <x v="5"/>
    <s v="6000"/>
    <x v="2"/>
    <n v="1965.36"/>
    <n v="0"/>
    <x v="2"/>
    <x v="3"/>
    <x v="902"/>
    <s v="CAD"/>
    <n v="1965.36"/>
    <n v="1.36"/>
    <n v="2672.8896"/>
    <n v="0"/>
    <n v="2672.8896"/>
    <x v="2"/>
  </r>
  <r>
    <x v="903"/>
    <x v="186"/>
    <x v="2"/>
    <x v="4"/>
    <s v="5010"/>
    <x v="3"/>
    <n v="769.49"/>
    <n v="0"/>
    <x v="2"/>
    <x v="4"/>
    <x v="903"/>
    <s v="GBP"/>
    <n v="769.49"/>
    <n v="0.78"/>
    <n v="600.20220000000006"/>
    <n v="0"/>
    <n v="600.20220000000006"/>
    <x v="2"/>
  </r>
  <r>
    <x v="904"/>
    <x v="569"/>
    <x v="0"/>
    <x v="7"/>
    <s v="5000"/>
    <x v="1"/>
    <n v="743.08"/>
    <n v="0"/>
    <x v="4"/>
    <x v="2"/>
    <x v="904"/>
    <s v="GBP"/>
    <n v="743.08"/>
    <n v="0.78"/>
    <n v="579.6024000000001"/>
    <n v="0"/>
    <n v="579.6024000000001"/>
    <x v="1"/>
  </r>
  <r>
    <x v="905"/>
    <x v="244"/>
    <x v="2"/>
    <x v="4"/>
    <s v="6000"/>
    <x v="2"/>
    <n v="586.1"/>
    <n v="0"/>
    <x v="5"/>
    <x v="4"/>
    <x v="905"/>
    <s v="CAD"/>
    <n v="586.1"/>
    <n v="1.36"/>
    <n v="797.09600000000012"/>
    <n v="0"/>
    <n v="797.09600000000012"/>
    <x v="2"/>
  </r>
  <r>
    <x v="906"/>
    <x v="570"/>
    <x v="1"/>
    <x v="1"/>
    <s v="6000"/>
    <x v="2"/>
    <n v="1912.35"/>
    <n v="0"/>
    <x v="0"/>
    <x v="0"/>
    <x v="906"/>
    <s v="USD"/>
    <n v="1912.35"/>
    <n v="1"/>
    <n v="1912.35"/>
    <n v="0"/>
    <n v="1912.35"/>
    <x v="2"/>
  </r>
  <r>
    <x v="907"/>
    <x v="571"/>
    <x v="2"/>
    <x v="0"/>
    <s v="6000"/>
    <x v="2"/>
    <n v="819.96"/>
    <n v="0"/>
    <x v="3"/>
    <x v="1"/>
    <x v="907"/>
    <s v="USD"/>
    <n v="819.96"/>
    <n v="1"/>
    <n v="819.96"/>
    <n v="0"/>
    <n v="819.96"/>
    <x v="2"/>
  </r>
  <r>
    <x v="908"/>
    <x v="314"/>
    <x v="1"/>
    <x v="9"/>
    <s v="5000"/>
    <x v="1"/>
    <n v="1880.1"/>
    <n v="0"/>
    <x v="2"/>
    <x v="1"/>
    <x v="908"/>
    <s v="AUD"/>
    <n v="1880.1"/>
    <n v="1.51"/>
    <n v="2838.951"/>
    <n v="0"/>
    <n v="2838.951"/>
    <x v="1"/>
  </r>
  <r>
    <x v="909"/>
    <x v="509"/>
    <x v="1"/>
    <x v="6"/>
    <s v="6000"/>
    <x v="2"/>
    <n v="1255.8499999999999"/>
    <n v="0"/>
    <x v="2"/>
    <x v="4"/>
    <x v="909"/>
    <s v="EUR"/>
    <n v="1255.8499999999999"/>
    <n v="0.92"/>
    <n v="1155.3820000000001"/>
    <n v="0"/>
    <n v="1155.3820000000001"/>
    <x v="2"/>
  </r>
  <r>
    <x v="910"/>
    <x v="181"/>
    <x v="2"/>
    <x v="2"/>
    <s v="4010"/>
    <x v="4"/>
    <n v="0"/>
    <n v="3738.97"/>
    <x v="5"/>
    <x v="3"/>
    <x v="910"/>
    <s v="CAD"/>
    <n v="-3738.97"/>
    <n v="1.36"/>
    <n v="0"/>
    <n v="5084.9992000000002"/>
    <n v="-5084.9992000000002"/>
    <x v="0"/>
  </r>
  <r>
    <x v="911"/>
    <x v="326"/>
    <x v="1"/>
    <x v="0"/>
    <s v="5000"/>
    <x v="1"/>
    <n v="50.19"/>
    <n v="0"/>
    <x v="4"/>
    <x v="1"/>
    <x v="911"/>
    <s v="EUR"/>
    <n v="50.19"/>
    <n v="0.92"/>
    <n v="46.174799999999998"/>
    <n v="0"/>
    <n v="46.174799999999998"/>
    <x v="1"/>
  </r>
  <r>
    <x v="912"/>
    <x v="179"/>
    <x v="0"/>
    <x v="3"/>
    <s v="5010"/>
    <x v="3"/>
    <n v="608.52"/>
    <n v="0"/>
    <x v="0"/>
    <x v="1"/>
    <x v="912"/>
    <s v="EUR"/>
    <n v="608.52"/>
    <n v="0.92"/>
    <n v="559.83839999999998"/>
    <n v="0"/>
    <n v="559.83839999999998"/>
    <x v="2"/>
  </r>
  <r>
    <x v="913"/>
    <x v="572"/>
    <x v="0"/>
    <x v="3"/>
    <s v="5010"/>
    <x v="3"/>
    <n v="287.52"/>
    <n v="0"/>
    <x v="4"/>
    <x v="4"/>
    <x v="913"/>
    <s v="USD"/>
    <n v="287.52"/>
    <n v="1"/>
    <n v="287.52"/>
    <n v="0"/>
    <n v="287.52"/>
    <x v="2"/>
  </r>
  <r>
    <x v="914"/>
    <x v="567"/>
    <x v="2"/>
    <x v="5"/>
    <s v="6000"/>
    <x v="2"/>
    <n v="1749.98"/>
    <n v="0"/>
    <x v="4"/>
    <x v="2"/>
    <x v="914"/>
    <s v="CAD"/>
    <n v="1749.98"/>
    <n v="1.36"/>
    <n v="2379.9728"/>
    <n v="0"/>
    <n v="2379.9728"/>
    <x v="2"/>
  </r>
  <r>
    <x v="915"/>
    <x v="573"/>
    <x v="0"/>
    <x v="5"/>
    <s v="5000"/>
    <x v="1"/>
    <n v="221.12"/>
    <n v="0"/>
    <x v="3"/>
    <x v="1"/>
    <x v="915"/>
    <s v="AUD"/>
    <n v="221.12"/>
    <n v="1.51"/>
    <n v="333.89120000000003"/>
    <n v="0"/>
    <n v="333.89120000000003"/>
    <x v="1"/>
  </r>
  <r>
    <x v="916"/>
    <x v="421"/>
    <x v="0"/>
    <x v="11"/>
    <s v="5000"/>
    <x v="1"/>
    <n v="1012.53"/>
    <n v="0"/>
    <x v="1"/>
    <x v="2"/>
    <x v="916"/>
    <s v="CAD"/>
    <n v="1012.53"/>
    <n v="1.36"/>
    <n v="1377.0408"/>
    <n v="0"/>
    <n v="1377.0408"/>
    <x v="1"/>
  </r>
  <r>
    <x v="917"/>
    <x v="541"/>
    <x v="2"/>
    <x v="10"/>
    <s v="4010"/>
    <x v="4"/>
    <n v="0"/>
    <n v="542.16999999999996"/>
    <x v="5"/>
    <x v="1"/>
    <x v="917"/>
    <s v="GBP"/>
    <n v="-542.16999999999996"/>
    <n v="0.78"/>
    <n v="0"/>
    <n v="422.89259999999996"/>
    <n v="-422.89259999999996"/>
    <x v="0"/>
  </r>
  <r>
    <x v="918"/>
    <x v="185"/>
    <x v="1"/>
    <x v="9"/>
    <s v="5010"/>
    <x v="3"/>
    <n v="580.21"/>
    <n v="0"/>
    <x v="0"/>
    <x v="4"/>
    <x v="918"/>
    <s v="EUR"/>
    <n v="580.21"/>
    <n v="0.92"/>
    <n v="533.79320000000007"/>
    <n v="0"/>
    <n v="533.79320000000007"/>
    <x v="2"/>
  </r>
  <r>
    <x v="919"/>
    <x v="313"/>
    <x v="2"/>
    <x v="2"/>
    <s v="5010"/>
    <x v="3"/>
    <n v="739.56"/>
    <n v="0"/>
    <x v="4"/>
    <x v="2"/>
    <x v="919"/>
    <s v="AUD"/>
    <n v="739.56"/>
    <n v="1.51"/>
    <n v="1116.7356"/>
    <n v="0"/>
    <n v="1116.7356"/>
    <x v="2"/>
  </r>
  <r>
    <x v="920"/>
    <x v="574"/>
    <x v="0"/>
    <x v="7"/>
    <s v="5000"/>
    <x v="1"/>
    <n v="1657.23"/>
    <n v="0"/>
    <x v="0"/>
    <x v="3"/>
    <x v="920"/>
    <s v="AUD"/>
    <n v="1657.23"/>
    <n v="1.51"/>
    <n v="2502.4173000000001"/>
    <n v="0"/>
    <n v="2502.4173000000001"/>
    <x v="1"/>
  </r>
  <r>
    <x v="921"/>
    <x v="575"/>
    <x v="0"/>
    <x v="0"/>
    <s v="6000"/>
    <x v="2"/>
    <n v="1181.06"/>
    <n v="0"/>
    <x v="0"/>
    <x v="2"/>
    <x v="921"/>
    <s v="CAD"/>
    <n v="1181.06"/>
    <n v="1.36"/>
    <n v="1606.2416000000001"/>
    <n v="0"/>
    <n v="1606.2416000000001"/>
    <x v="2"/>
  </r>
  <r>
    <x v="922"/>
    <x v="241"/>
    <x v="0"/>
    <x v="8"/>
    <s v="5010"/>
    <x v="3"/>
    <n v="944.72"/>
    <n v="0"/>
    <x v="2"/>
    <x v="4"/>
    <x v="922"/>
    <s v="EUR"/>
    <n v="944.72"/>
    <n v="0.92"/>
    <n v="869.14240000000007"/>
    <n v="0"/>
    <n v="869.14240000000007"/>
    <x v="2"/>
  </r>
  <r>
    <x v="923"/>
    <x v="113"/>
    <x v="0"/>
    <x v="8"/>
    <s v="4000"/>
    <x v="0"/>
    <n v="0"/>
    <n v="3496.47"/>
    <x v="3"/>
    <x v="3"/>
    <x v="923"/>
    <s v="USD"/>
    <n v="-3496.47"/>
    <n v="1"/>
    <n v="0"/>
    <n v="3496.47"/>
    <n v="-3496.47"/>
    <x v="0"/>
  </r>
  <r>
    <x v="924"/>
    <x v="576"/>
    <x v="0"/>
    <x v="9"/>
    <s v="4000"/>
    <x v="0"/>
    <n v="0"/>
    <n v="389.32"/>
    <x v="2"/>
    <x v="0"/>
    <x v="924"/>
    <s v="USD"/>
    <n v="-389.32"/>
    <n v="1"/>
    <n v="0"/>
    <n v="389.32"/>
    <n v="-389.32"/>
    <x v="0"/>
  </r>
  <r>
    <x v="925"/>
    <x v="271"/>
    <x v="0"/>
    <x v="8"/>
    <s v="4010"/>
    <x v="4"/>
    <n v="0"/>
    <n v="2071.73"/>
    <x v="4"/>
    <x v="0"/>
    <x v="925"/>
    <s v="GBP"/>
    <n v="-2071.73"/>
    <n v="0.78"/>
    <n v="0"/>
    <n v="1615.9494"/>
    <n v="-1615.9494"/>
    <x v="0"/>
  </r>
  <r>
    <x v="926"/>
    <x v="121"/>
    <x v="0"/>
    <x v="4"/>
    <s v="5000"/>
    <x v="1"/>
    <n v="1719.48"/>
    <n v="0"/>
    <x v="1"/>
    <x v="3"/>
    <x v="926"/>
    <s v="CAD"/>
    <n v="1719.48"/>
    <n v="1.36"/>
    <n v="2338.4928"/>
    <n v="0"/>
    <n v="2338.4928"/>
    <x v="1"/>
  </r>
  <r>
    <x v="927"/>
    <x v="577"/>
    <x v="1"/>
    <x v="8"/>
    <s v="6000"/>
    <x v="2"/>
    <n v="260.58"/>
    <n v="0"/>
    <x v="3"/>
    <x v="2"/>
    <x v="927"/>
    <s v="GBP"/>
    <n v="260.58"/>
    <n v="0.78"/>
    <n v="203.25239999999999"/>
    <n v="0"/>
    <n v="203.25239999999999"/>
    <x v="2"/>
  </r>
  <r>
    <x v="928"/>
    <x v="46"/>
    <x v="2"/>
    <x v="2"/>
    <s v="5010"/>
    <x v="3"/>
    <n v="79.59"/>
    <n v="0"/>
    <x v="0"/>
    <x v="1"/>
    <x v="928"/>
    <s v="USD"/>
    <n v="79.59"/>
    <n v="1"/>
    <n v="79.59"/>
    <n v="0"/>
    <n v="79.59"/>
    <x v="2"/>
  </r>
  <r>
    <x v="929"/>
    <x v="505"/>
    <x v="0"/>
    <x v="1"/>
    <s v="4010"/>
    <x v="4"/>
    <n v="0"/>
    <n v="2860.93"/>
    <x v="2"/>
    <x v="4"/>
    <x v="929"/>
    <s v="CAD"/>
    <n v="-2860.93"/>
    <n v="1.36"/>
    <n v="0"/>
    <n v="3890.8647999999998"/>
    <n v="-3890.8647999999998"/>
    <x v="0"/>
  </r>
  <r>
    <x v="930"/>
    <x v="305"/>
    <x v="0"/>
    <x v="4"/>
    <s v="4010"/>
    <x v="4"/>
    <n v="0"/>
    <n v="4074.77"/>
    <x v="3"/>
    <x v="1"/>
    <x v="930"/>
    <s v="EUR"/>
    <n v="-4074.77"/>
    <n v="0.92"/>
    <n v="0"/>
    <n v="3748.7884000000004"/>
    <n v="-3748.7884000000004"/>
    <x v="0"/>
  </r>
  <r>
    <x v="931"/>
    <x v="578"/>
    <x v="1"/>
    <x v="2"/>
    <s v="4010"/>
    <x v="4"/>
    <n v="0"/>
    <n v="4702.84"/>
    <x v="4"/>
    <x v="3"/>
    <x v="931"/>
    <s v="GBP"/>
    <n v="-4702.84"/>
    <n v="0.78"/>
    <n v="0"/>
    <n v="3668.2152000000001"/>
    <n v="-3668.2152000000001"/>
    <x v="0"/>
  </r>
  <r>
    <x v="932"/>
    <x v="341"/>
    <x v="2"/>
    <x v="7"/>
    <s v="5010"/>
    <x v="3"/>
    <n v="920.32"/>
    <n v="0"/>
    <x v="2"/>
    <x v="0"/>
    <x v="932"/>
    <s v="EUR"/>
    <n v="920.32"/>
    <n v="0.92"/>
    <n v="846.69440000000009"/>
    <n v="0"/>
    <n v="846.69440000000009"/>
    <x v="2"/>
  </r>
  <r>
    <x v="933"/>
    <x v="328"/>
    <x v="2"/>
    <x v="4"/>
    <s v="4010"/>
    <x v="4"/>
    <n v="0"/>
    <n v="1564.55"/>
    <x v="2"/>
    <x v="4"/>
    <x v="933"/>
    <s v="CAD"/>
    <n v="-1564.55"/>
    <n v="1.36"/>
    <n v="0"/>
    <n v="2127.788"/>
    <n v="-2127.788"/>
    <x v="0"/>
  </r>
  <r>
    <x v="934"/>
    <x v="35"/>
    <x v="0"/>
    <x v="0"/>
    <s v="4010"/>
    <x v="4"/>
    <n v="0"/>
    <n v="2984.56"/>
    <x v="5"/>
    <x v="2"/>
    <x v="934"/>
    <s v="AUD"/>
    <n v="-2984.56"/>
    <n v="1.51"/>
    <n v="0"/>
    <n v="4506.6855999999998"/>
    <n v="-4506.6855999999998"/>
    <x v="0"/>
  </r>
  <r>
    <x v="935"/>
    <x v="579"/>
    <x v="0"/>
    <x v="6"/>
    <s v="4010"/>
    <x v="4"/>
    <n v="0"/>
    <n v="4352.6000000000004"/>
    <x v="1"/>
    <x v="4"/>
    <x v="935"/>
    <s v="CAD"/>
    <n v="-4352.6000000000004"/>
    <n v="1.36"/>
    <n v="0"/>
    <n v="5919.536000000001"/>
    <n v="-5919.536000000001"/>
    <x v="0"/>
  </r>
  <r>
    <x v="936"/>
    <x v="573"/>
    <x v="0"/>
    <x v="5"/>
    <s v="4010"/>
    <x v="4"/>
    <n v="0"/>
    <n v="1861.57"/>
    <x v="5"/>
    <x v="0"/>
    <x v="936"/>
    <s v="USD"/>
    <n v="-1861.57"/>
    <n v="1"/>
    <n v="0"/>
    <n v="1861.57"/>
    <n v="-1861.57"/>
    <x v="0"/>
  </r>
  <r>
    <x v="937"/>
    <x v="23"/>
    <x v="2"/>
    <x v="9"/>
    <s v="4010"/>
    <x v="4"/>
    <n v="0"/>
    <n v="1431.79"/>
    <x v="1"/>
    <x v="1"/>
    <x v="937"/>
    <s v="CAD"/>
    <n v="-1431.79"/>
    <n v="1.36"/>
    <n v="0"/>
    <n v="1947.2344000000001"/>
    <n v="-1947.2344000000001"/>
    <x v="0"/>
  </r>
  <r>
    <x v="938"/>
    <x v="73"/>
    <x v="1"/>
    <x v="6"/>
    <s v="4010"/>
    <x v="4"/>
    <n v="0"/>
    <n v="3515.1"/>
    <x v="1"/>
    <x v="0"/>
    <x v="938"/>
    <s v="AUD"/>
    <n v="-3515.1"/>
    <n v="1.51"/>
    <n v="0"/>
    <n v="5307.8009999999995"/>
    <n v="-5307.8009999999995"/>
    <x v="0"/>
  </r>
  <r>
    <x v="939"/>
    <x v="141"/>
    <x v="2"/>
    <x v="10"/>
    <s v="5000"/>
    <x v="1"/>
    <n v="547.15"/>
    <n v="0"/>
    <x v="0"/>
    <x v="0"/>
    <x v="939"/>
    <s v="EUR"/>
    <n v="547.15"/>
    <n v="0.92"/>
    <n v="503.37799999999999"/>
    <n v="0"/>
    <n v="503.37799999999999"/>
    <x v="1"/>
  </r>
  <r>
    <x v="940"/>
    <x v="580"/>
    <x v="2"/>
    <x v="7"/>
    <s v="4000"/>
    <x v="0"/>
    <n v="0"/>
    <n v="2941.46"/>
    <x v="1"/>
    <x v="4"/>
    <x v="940"/>
    <s v="AUD"/>
    <n v="-2941.46"/>
    <n v="1.51"/>
    <n v="0"/>
    <n v="4441.6045999999997"/>
    <n v="-4441.6045999999997"/>
    <x v="0"/>
  </r>
  <r>
    <x v="941"/>
    <x v="53"/>
    <x v="0"/>
    <x v="6"/>
    <s v="6000"/>
    <x v="2"/>
    <n v="1900.12"/>
    <n v="0"/>
    <x v="5"/>
    <x v="1"/>
    <x v="941"/>
    <s v="USD"/>
    <n v="1900.12"/>
    <n v="1"/>
    <n v="1900.12"/>
    <n v="0"/>
    <n v="1900.12"/>
    <x v="2"/>
  </r>
  <r>
    <x v="942"/>
    <x v="444"/>
    <x v="2"/>
    <x v="9"/>
    <s v="4010"/>
    <x v="4"/>
    <n v="0"/>
    <n v="1951.17"/>
    <x v="0"/>
    <x v="2"/>
    <x v="942"/>
    <s v="AUD"/>
    <n v="-1951.17"/>
    <n v="1.51"/>
    <n v="0"/>
    <n v="2946.2667000000001"/>
    <n v="-2946.2667000000001"/>
    <x v="0"/>
  </r>
  <r>
    <x v="943"/>
    <x v="310"/>
    <x v="1"/>
    <x v="6"/>
    <s v="5000"/>
    <x v="1"/>
    <n v="1649.25"/>
    <n v="0"/>
    <x v="4"/>
    <x v="3"/>
    <x v="943"/>
    <s v="CAD"/>
    <n v="1649.25"/>
    <n v="1.36"/>
    <n v="2242.98"/>
    <n v="0"/>
    <n v="2242.98"/>
    <x v="1"/>
  </r>
  <r>
    <x v="944"/>
    <x v="581"/>
    <x v="0"/>
    <x v="5"/>
    <s v="6000"/>
    <x v="2"/>
    <n v="770.2"/>
    <n v="0"/>
    <x v="2"/>
    <x v="3"/>
    <x v="944"/>
    <s v="AUD"/>
    <n v="770.2"/>
    <n v="1.51"/>
    <n v="1163.0020000000002"/>
    <n v="0"/>
    <n v="1163.0020000000002"/>
    <x v="2"/>
  </r>
  <r>
    <x v="945"/>
    <x v="575"/>
    <x v="0"/>
    <x v="0"/>
    <s v="6000"/>
    <x v="2"/>
    <n v="202.11"/>
    <n v="0"/>
    <x v="1"/>
    <x v="1"/>
    <x v="945"/>
    <s v="AUD"/>
    <n v="202.11"/>
    <n v="1.51"/>
    <n v="305.18610000000001"/>
    <n v="0"/>
    <n v="305.18610000000001"/>
    <x v="2"/>
  </r>
  <r>
    <x v="946"/>
    <x v="70"/>
    <x v="0"/>
    <x v="8"/>
    <s v="6000"/>
    <x v="2"/>
    <n v="1844.72"/>
    <n v="0"/>
    <x v="3"/>
    <x v="0"/>
    <x v="946"/>
    <s v="CAD"/>
    <n v="1844.72"/>
    <n v="1.36"/>
    <n v="2508.8192000000004"/>
    <n v="0"/>
    <n v="2508.8192000000004"/>
    <x v="2"/>
  </r>
  <r>
    <x v="947"/>
    <x v="582"/>
    <x v="2"/>
    <x v="2"/>
    <s v="4010"/>
    <x v="4"/>
    <n v="0"/>
    <n v="1995.59"/>
    <x v="4"/>
    <x v="1"/>
    <x v="947"/>
    <s v="EUR"/>
    <n v="-1995.59"/>
    <n v="0.92"/>
    <n v="0"/>
    <n v="1835.9428"/>
    <n v="-1835.9428"/>
    <x v="0"/>
  </r>
  <r>
    <x v="948"/>
    <x v="583"/>
    <x v="2"/>
    <x v="3"/>
    <s v="5000"/>
    <x v="1"/>
    <n v="1875.24"/>
    <n v="0"/>
    <x v="1"/>
    <x v="0"/>
    <x v="948"/>
    <s v="USD"/>
    <n v="1875.24"/>
    <n v="1"/>
    <n v="1875.24"/>
    <n v="0"/>
    <n v="1875.24"/>
    <x v="1"/>
  </r>
  <r>
    <x v="949"/>
    <x v="252"/>
    <x v="1"/>
    <x v="2"/>
    <s v="5010"/>
    <x v="3"/>
    <n v="80.59"/>
    <n v="0"/>
    <x v="0"/>
    <x v="2"/>
    <x v="949"/>
    <s v="GBP"/>
    <n v="80.59"/>
    <n v="0.78"/>
    <n v="62.860200000000006"/>
    <n v="0"/>
    <n v="62.860200000000006"/>
    <x v="2"/>
  </r>
  <r>
    <x v="950"/>
    <x v="584"/>
    <x v="2"/>
    <x v="10"/>
    <s v="5010"/>
    <x v="3"/>
    <n v="445.11"/>
    <n v="0"/>
    <x v="2"/>
    <x v="1"/>
    <x v="950"/>
    <s v="AUD"/>
    <n v="445.11"/>
    <n v="1.51"/>
    <n v="672.11610000000007"/>
    <n v="0"/>
    <n v="672.11610000000007"/>
    <x v="2"/>
  </r>
  <r>
    <x v="951"/>
    <x v="88"/>
    <x v="0"/>
    <x v="0"/>
    <s v="4010"/>
    <x v="4"/>
    <n v="0"/>
    <n v="2882.01"/>
    <x v="3"/>
    <x v="0"/>
    <x v="951"/>
    <s v="USD"/>
    <n v="-2882.01"/>
    <n v="1"/>
    <n v="0"/>
    <n v="2882.01"/>
    <n v="-2882.01"/>
    <x v="0"/>
  </r>
  <r>
    <x v="952"/>
    <x v="585"/>
    <x v="2"/>
    <x v="6"/>
    <s v="5000"/>
    <x v="1"/>
    <n v="788.01"/>
    <n v="0"/>
    <x v="1"/>
    <x v="3"/>
    <x v="952"/>
    <s v="GBP"/>
    <n v="788.01"/>
    <n v="0.78"/>
    <n v="614.64779999999996"/>
    <n v="0"/>
    <n v="614.64779999999996"/>
    <x v="1"/>
  </r>
  <r>
    <x v="953"/>
    <x v="586"/>
    <x v="2"/>
    <x v="1"/>
    <s v="4010"/>
    <x v="4"/>
    <n v="0"/>
    <n v="1052.22"/>
    <x v="2"/>
    <x v="3"/>
    <x v="953"/>
    <s v="CAD"/>
    <n v="-1052.22"/>
    <n v="1.36"/>
    <n v="0"/>
    <n v="1431.0192000000002"/>
    <n v="-1431.0192000000002"/>
    <x v="0"/>
  </r>
  <r>
    <x v="954"/>
    <x v="549"/>
    <x v="2"/>
    <x v="6"/>
    <s v="4010"/>
    <x v="4"/>
    <n v="0"/>
    <n v="583.57000000000005"/>
    <x v="0"/>
    <x v="1"/>
    <x v="954"/>
    <s v="USD"/>
    <n v="-583.57000000000005"/>
    <n v="1"/>
    <n v="0"/>
    <n v="583.57000000000005"/>
    <n v="-583.57000000000005"/>
    <x v="0"/>
  </r>
  <r>
    <x v="955"/>
    <x v="587"/>
    <x v="1"/>
    <x v="8"/>
    <s v="5000"/>
    <x v="1"/>
    <n v="1472.38"/>
    <n v="0"/>
    <x v="1"/>
    <x v="1"/>
    <x v="955"/>
    <s v="USD"/>
    <n v="1472.38"/>
    <n v="1"/>
    <n v="1472.38"/>
    <n v="0"/>
    <n v="1472.38"/>
    <x v="1"/>
  </r>
  <r>
    <x v="956"/>
    <x v="41"/>
    <x v="2"/>
    <x v="3"/>
    <s v="5000"/>
    <x v="1"/>
    <n v="1444.24"/>
    <n v="0"/>
    <x v="4"/>
    <x v="1"/>
    <x v="956"/>
    <s v="GBP"/>
    <n v="1444.24"/>
    <n v="0.78"/>
    <n v="1126.5072"/>
    <n v="0"/>
    <n v="1126.5072"/>
    <x v="1"/>
  </r>
  <r>
    <x v="957"/>
    <x v="588"/>
    <x v="1"/>
    <x v="1"/>
    <s v="6000"/>
    <x v="2"/>
    <n v="746.97"/>
    <n v="0"/>
    <x v="5"/>
    <x v="4"/>
    <x v="957"/>
    <s v="USD"/>
    <n v="746.97"/>
    <n v="1"/>
    <n v="746.97"/>
    <n v="0"/>
    <n v="746.97"/>
    <x v="2"/>
  </r>
  <r>
    <x v="958"/>
    <x v="589"/>
    <x v="0"/>
    <x v="10"/>
    <s v="5010"/>
    <x v="3"/>
    <n v="1912.71"/>
    <n v="0"/>
    <x v="5"/>
    <x v="3"/>
    <x v="958"/>
    <s v="AUD"/>
    <n v="1912.71"/>
    <n v="1.51"/>
    <n v="2888.1921000000002"/>
    <n v="0"/>
    <n v="2888.1921000000002"/>
    <x v="2"/>
  </r>
  <r>
    <x v="959"/>
    <x v="590"/>
    <x v="2"/>
    <x v="10"/>
    <s v="6000"/>
    <x v="2"/>
    <n v="1714.13"/>
    <n v="0"/>
    <x v="0"/>
    <x v="0"/>
    <x v="959"/>
    <s v="CAD"/>
    <n v="1714.13"/>
    <n v="1.36"/>
    <n v="2331.2168000000001"/>
    <n v="0"/>
    <n v="2331.2168000000001"/>
    <x v="2"/>
  </r>
  <r>
    <x v="960"/>
    <x v="72"/>
    <x v="0"/>
    <x v="3"/>
    <s v="5000"/>
    <x v="1"/>
    <n v="996.13"/>
    <n v="0"/>
    <x v="2"/>
    <x v="3"/>
    <x v="960"/>
    <s v="EUR"/>
    <n v="996.13"/>
    <n v="0.92"/>
    <n v="916.43960000000004"/>
    <n v="0"/>
    <n v="916.43960000000004"/>
    <x v="1"/>
  </r>
  <r>
    <x v="961"/>
    <x v="456"/>
    <x v="0"/>
    <x v="4"/>
    <s v="5000"/>
    <x v="1"/>
    <n v="1735.24"/>
    <n v="0"/>
    <x v="0"/>
    <x v="3"/>
    <x v="961"/>
    <s v="CAD"/>
    <n v="1735.24"/>
    <n v="1.36"/>
    <n v="2359.9264000000003"/>
    <n v="0"/>
    <n v="2359.9264000000003"/>
    <x v="1"/>
  </r>
  <r>
    <x v="962"/>
    <x v="93"/>
    <x v="2"/>
    <x v="2"/>
    <s v="6000"/>
    <x v="2"/>
    <n v="1782.36"/>
    <n v="0"/>
    <x v="1"/>
    <x v="3"/>
    <x v="962"/>
    <s v="CAD"/>
    <n v="1782.36"/>
    <n v="1.36"/>
    <n v="2424.0095999999999"/>
    <n v="0"/>
    <n v="2424.0095999999999"/>
    <x v="2"/>
  </r>
  <r>
    <x v="963"/>
    <x v="350"/>
    <x v="0"/>
    <x v="8"/>
    <s v="5010"/>
    <x v="3"/>
    <n v="288.13"/>
    <n v="0"/>
    <x v="0"/>
    <x v="1"/>
    <x v="963"/>
    <s v="GBP"/>
    <n v="288.13"/>
    <n v="0.78"/>
    <n v="224.7414"/>
    <n v="0"/>
    <n v="224.7414"/>
    <x v="2"/>
  </r>
  <r>
    <x v="964"/>
    <x v="546"/>
    <x v="0"/>
    <x v="0"/>
    <s v="6000"/>
    <x v="2"/>
    <n v="760.63"/>
    <n v="0"/>
    <x v="4"/>
    <x v="4"/>
    <x v="964"/>
    <s v="EUR"/>
    <n v="760.63"/>
    <n v="0.92"/>
    <n v="699.77960000000007"/>
    <n v="0"/>
    <n v="699.77960000000007"/>
    <x v="2"/>
  </r>
  <r>
    <x v="965"/>
    <x v="591"/>
    <x v="2"/>
    <x v="1"/>
    <s v="4010"/>
    <x v="4"/>
    <n v="0"/>
    <n v="4555.41"/>
    <x v="5"/>
    <x v="3"/>
    <x v="965"/>
    <s v="GBP"/>
    <n v="-4555.41"/>
    <n v="0.78"/>
    <n v="0"/>
    <n v="3553.2197999999999"/>
    <n v="-3553.2197999999999"/>
    <x v="0"/>
  </r>
  <r>
    <x v="966"/>
    <x v="592"/>
    <x v="2"/>
    <x v="0"/>
    <s v="4000"/>
    <x v="0"/>
    <n v="0"/>
    <n v="1864.27"/>
    <x v="1"/>
    <x v="0"/>
    <x v="966"/>
    <s v="USD"/>
    <n v="-1864.27"/>
    <n v="1"/>
    <n v="0"/>
    <n v="1864.27"/>
    <n v="-1864.27"/>
    <x v="0"/>
  </r>
  <r>
    <x v="967"/>
    <x v="71"/>
    <x v="1"/>
    <x v="8"/>
    <s v="4010"/>
    <x v="4"/>
    <n v="0"/>
    <n v="705.16"/>
    <x v="2"/>
    <x v="3"/>
    <x v="967"/>
    <s v="USD"/>
    <n v="-705.16"/>
    <n v="1"/>
    <n v="0"/>
    <n v="705.16"/>
    <n v="-705.16"/>
    <x v="0"/>
  </r>
  <r>
    <x v="968"/>
    <x v="232"/>
    <x v="2"/>
    <x v="10"/>
    <s v="4000"/>
    <x v="0"/>
    <n v="0"/>
    <n v="2558.2800000000002"/>
    <x v="1"/>
    <x v="0"/>
    <x v="968"/>
    <s v="CAD"/>
    <n v="-2558.2800000000002"/>
    <n v="1.36"/>
    <n v="0"/>
    <n v="3479.2608000000005"/>
    <n v="-3479.2608000000005"/>
    <x v="0"/>
  </r>
  <r>
    <x v="969"/>
    <x v="582"/>
    <x v="2"/>
    <x v="2"/>
    <s v="4010"/>
    <x v="4"/>
    <n v="0"/>
    <n v="583.33000000000004"/>
    <x v="3"/>
    <x v="1"/>
    <x v="969"/>
    <s v="AUD"/>
    <n v="-583.33000000000004"/>
    <n v="1.51"/>
    <n v="0"/>
    <n v="880.82830000000001"/>
    <n v="-880.82830000000001"/>
    <x v="0"/>
  </r>
  <r>
    <x v="970"/>
    <x v="593"/>
    <x v="0"/>
    <x v="5"/>
    <s v="4010"/>
    <x v="4"/>
    <n v="0"/>
    <n v="2126.6999999999998"/>
    <x v="1"/>
    <x v="2"/>
    <x v="970"/>
    <s v="USD"/>
    <n v="-2126.6999999999998"/>
    <n v="1"/>
    <n v="0"/>
    <n v="2126.6999999999998"/>
    <n v="-2126.6999999999998"/>
    <x v="0"/>
  </r>
  <r>
    <x v="971"/>
    <x v="594"/>
    <x v="1"/>
    <x v="2"/>
    <s v="6000"/>
    <x v="2"/>
    <n v="409.25"/>
    <n v="0"/>
    <x v="5"/>
    <x v="4"/>
    <x v="971"/>
    <s v="CAD"/>
    <n v="409.25"/>
    <n v="1.36"/>
    <n v="556.58000000000004"/>
    <n v="0"/>
    <n v="556.58000000000004"/>
    <x v="2"/>
  </r>
  <r>
    <x v="972"/>
    <x v="506"/>
    <x v="0"/>
    <x v="6"/>
    <s v="4010"/>
    <x v="4"/>
    <n v="0"/>
    <n v="546.70000000000005"/>
    <x v="0"/>
    <x v="4"/>
    <x v="972"/>
    <s v="EUR"/>
    <n v="-546.70000000000005"/>
    <n v="0.92"/>
    <n v="0"/>
    <n v="502.96400000000006"/>
    <n v="-502.96400000000006"/>
    <x v="0"/>
  </r>
  <r>
    <x v="973"/>
    <x v="16"/>
    <x v="1"/>
    <x v="9"/>
    <s v="5010"/>
    <x v="3"/>
    <n v="1708.86"/>
    <n v="0"/>
    <x v="1"/>
    <x v="3"/>
    <x v="973"/>
    <s v="CAD"/>
    <n v="1708.86"/>
    <n v="1.36"/>
    <n v="2324.0495999999998"/>
    <n v="0"/>
    <n v="2324.0495999999998"/>
    <x v="2"/>
  </r>
  <r>
    <x v="974"/>
    <x v="595"/>
    <x v="2"/>
    <x v="10"/>
    <s v="5000"/>
    <x v="1"/>
    <n v="1155.1300000000001"/>
    <n v="0"/>
    <x v="5"/>
    <x v="2"/>
    <x v="974"/>
    <s v="GBP"/>
    <n v="1155.1300000000001"/>
    <n v="0.78"/>
    <n v="901.0014000000001"/>
    <n v="0"/>
    <n v="901.0014000000001"/>
    <x v="1"/>
  </r>
  <r>
    <x v="975"/>
    <x v="596"/>
    <x v="0"/>
    <x v="11"/>
    <s v="5010"/>
    <x v="3"/>
    <n v="906.36"/>
    <n v="0"/>
    <x v="2"/>
    <x v="1"/>
    <x v="975"/>
    <s v="AUD"/>
    <n v="906.36"/>
    <n v="1.51"/>
    <n v="1368.6036000000001"/>
    <n v="0"/>
    <n v="1368.6036000000001"/>
    <x v="2"/>
  </r>
  <r>
    <x v="976"/>
    <x v="312"/>
    <x v="0"/>
    <x v="8"/>
    <s v="4000"/>
    <x v="0"/>
    <n v="0"/>
    <n v="1026.19"/>
    <x v="3"/>
    <x v="1"/>
    <x v="976"/>
    <s v="AUD"/>
    <n v="-1026.19"/>
    <n v="1.51"/>
    <n v="0"/>
    <n v="1549.5469000000001"/>
    <n v="-1549.5469000000001"/>
    <x v="0"/>
  </r>
  <r>
    <x v="977"/>
    <x v="502"/>
    <x v="0"/>
    <x v="3"/>
    <s v="5010"/>
    <x v="3"/>
    <n v="1571.91"/>
    <n v="0"/>
    <x v="2"/>
    <x v="4"/>
    <x v="977"/>
    <s v="CAD"/>
    <n v="1571.91"/>
    <n v="1.36"/>
    <n v="2137.7976000000003"/>
    <n v="0"/>
    <n v="2137.7976000000003"/>
    <x v="2"/>
  </r>
  <r>
    <x v="978"/>
    <x v="77"/>
    <x v="1"/>
    <x v="0"/>
    <s v="4000"/>
    <x v="0"/>
    <n v="0"/>
    <n v="504.44"/>
    <x v="5"/>
    <x v="1"/>
    <x v="978"/>
    <s v="USD"/>
    <n v="-504.44"/>
    <n v="1"/>
    <n v="0"/>
    <n v="504.44"/>
    <n v="-504.44"/>
    <x v="0"/>
  </r>
  <r>
    <x v="979"/>
    <x v="336"/>
    <x v="1"/>
    <x v="2"/>
    <s v="4000"/>
    <x v="0"/>
    <n v="0"/>
    <n v="2486.2199999999998"/>
    <x v="2"/>
    <x v="4"/>
    <x v="979"/>
    <s v="GBP"/>
    <n v="-2486.2199999999998"/>
    <n v="0.78"/>
    <n v="0"/>
    <n v="1939.2515999999998"/>
    <n v="-1939.2515999999998"/>
    <x v="0"/>
  </r>
  <r>
    <x v="980"/>
    <x v="147"/>
    <x v="1"/>
    <x v="8"/>
    <s v="5010"/>
    <x v="3"/>
    <n v="397.17"/>
    <n v="0"/>
    <x v="4"/>
    <x v="3"/>
    <x v="980"/>
    <s v="EUR"/>
    <n v="397.17"/>
    <n v="0.92"/>
    <n v="365.39640000000003"/>
    <n v="0"/>
    <n v="365.39640000000003"/>
    <x v="2"/>
  </r>
  <r>
    <x v="981"/>
    <x v="210"/>
    <x v="0"/>
    <x v="4"/>
    <s v="5010"/>
    <x v="3"/>
    <n v="1558.38"/>
    <n v="0"/>
    <x v="4"/>
    <x v="3"/>
    <x v="981"/>
    <s v="GBP"/>
    <n v="1558.38"/>
    <n v="0.78"/>
    <n v="1215.5364000000002"/>
    <n v="0"/>
    <n v="1215.5364000000002"/>
    <x v="2"/>
  </r>
  <r>
    <x v="982"/>
    <x v="564"/>
    <x v="2"/>
    <x v="5"/>
    <s v="4000"/>
    <x v="0"/>
    <n v="0"/>
    <n v="1902.31"/>
    <x v="3"/>
    <x v="2"/>
    <x v="982"/>
    <s v="USD"/>
    <n v="-1902.31"/>
    <n v="1"/>
    <n v="0"/>
    <n v="1902.31"/>
    <n v="-1902.31"/>
    <x v="0"/>
  </r>
  <r>
    <x v="983"/>
    <x v="574"/>
    <x v="0"/>
    <x v="7"/>
    <s v="6000"/>
    <x v="2"/>
    <n v="330.31"/>
    <n v="0"/>
    <x v="3"/>
    <x v="2"/>
    <x v="983"/>
    <s v="EUR"/>
    <n v="330.31"/>
    <n v="0.92"/>
    <n v="303.8852"/>
    <n v="0"/>
    <n v="303.8852"/>
    <x v="2"/>
  </r>
  <r>
    <x v="984"/>
    <x v="597"/>
    <x v="0"/>
    <x v="10"/>
    <s v="4010"/>
    <x v="4"/>
    <n v="0"/>
    <n v="369.23"/>
    <x v="5"/>
    <x v="1"/>
    <x v="984"/>
    <s v="AUD"/>
    <n v="-369.23"/>
    <n v="1.51"/>
    <n v="0"/>
    <n v="557.53730000000007"/>
    <n v="-557.53730000000007"/>
    <x v="0"/>
  </r>
  <r>
    <x v="985"/>
    <x v="598"/>
    <x v="2"/>
    <x v="10"/>
    <s v="4010"/>
    <x v="4"/>
    <n v="0"/>
    <n v="2516.86"/>
    <x v="1"/>
    <x v="3"/>
    <x v="985"/>
    <s v="EUR"/>
    <n v="-2516.86"/>
    <n v="0.92"/>
    <n v="0"/>
    <n v="2315.5112000000004"/>
    <n v="-2315.5112000000004"/>
    <x v="0"/>
  </r>
  <r>
    <x v="986"/>
    <x v="554"/>
    <x v="1"/>
    <x v="6"/>
    <s v="4010"/>
    <x v="4"/>
    <n v="0"/>
    <n v="2267.1999999999998"/>
    <x v="4"/>
    <x v="1"/>
    <x v="986"/>
    <s v="AUD"/>
    <n v="-2267.1999999999998"/>
    <n v="1.51"/>
    <n v="0"/>
    <n v="3423.4719999999998"/>
    <n v="-3423.4719999999998"/>
    <x v="0"/>
  </r>
  <r>
    <x v="987"/>
    <x v="96"/>
    <x v="0"/>
    <x v="11"/>
    <s v="5000"/>
    <x v="1"/>
    <n v="270.42"/>
    <n v="0"/>
    <x v="2"/>
    <x v="0"/>
    <x v="987"/>
    <s v="CAD"/>
    <n v="270.42"/>
    <n v="1.36"/>
    <n v="367.77120000000002"/>
    <n v="0"/>
    <n v="367.77120000000002"/>
    <x v="1"/>
  </r>
  <r>
    <x v="988"/>
    <x v="426"/>
    <x v="0"/>
    <x v="11"/>
    <s v="4000"/>
    <x v="0"/>
    <n v="0"/>
    <n v="1807.47"/>
    <x v="4"/>
    <x v="3"/>
    <x v="988"/>
    <s v="USD"/>
    <n v="-1807.47"/>
    <n v="1"/>
    <n v="0"/>
    <n v="1807.47"/>
    <n v="-1807.47"/>
    <x v="0"/>
  </r>
  <r>
    <x v="989"/>
    <x v="193"/>
    <x v="1"/>
    <x v="9"/>
    <s v="5000"/>
    <x v="1"/>
    <n v="1404.46"/>
    <n v="0"/>
    <x v="2"/>
    <x v="1"/>
    <x v="989"/>
    <s v="CAD"/>
    <n v="1404.46"/>
    <n v="1.36"/>
    <n v="1910.0656000000001"/>
    <n v="0"/>
    <n v="1910.0656000000001"/>
    <x v="1"/>
  </r>
  <r>
    <x v="990"/>
    <x v="94"/>
    <x v="1"/>
    <x v="2"/>
    <s v="6000"/>
    <x v="2"/>
    <n v="1628.38"/>
    <n v="0"/>
    <x v="5"/>
    <x v="0"/>
    <x v="990"/>
    <s v="CAD"/>
    <n v="1628.38"/>
    <n v="1.36"/>
    <n v="2214.5968000000003"/>
    <n v="0"/>
    <n v="2214.5968000000003"/>
    <x v="2"/>
  </r>
  <r>
    <x v="991"/>
    <x v="380"/>
    <x v="2"/>
    <x v="10"/>
    <s v="5010"/>
    <x v="3"/>
    <n v="1593.21"/>
    <n v="0"/>
    <x v="1"/>
    <x v="3"/>
    <x v="991"/>
    <s v="EUR"/>
    <n v="1593.21"/>
    <n v="0.92"/>
    <n v="1465.7532000000001"/>
    <n v="0"/>
    <n v="1465.7532000000001"/>
    <x v="2"/>
  </r>
  <r>
    <x v="992"/>
    <x v="84"/>
    <x v="2"/>
    <x v="5"/>
    <s v="4000"/>
    <x v="0"/>
    <n v="0"/>
    <n v="3100.79"/>
    <x v="4"/>
    <x v="3"/>
    <x v="992"/>
    <s v="CAD"/>
    <n v="-3100.79"/>
    <n v="1.36"/>
    <n v="0"/>
    <n v="4217.0744000000004"/>
    <n v="-4217.0744000000004"/>
    <x v="0"/>
  </r>
  <r>
    <x v="993"/>
    <x v="599"/>
    <x v="2"/>
    <x v="10"/>
    <s v="5000"/>
    <x v="1"/>
    <n v="759.38"/>
    <n v="0"/>
    <x v="0"/>
    <x v="4"/>
    <x v="993"/>
    <s v="AUD"/>
    <n v="759.38"/>
    <n v="1.51"/>
    <n v="1146.6638"/>
    <n v="0"/>
    <n v="1146.6638"/>
    <x v="1"/>
  </r>
  <r>
    <x v="994"/>
    <x v="600"/>
    <x v="0"/>
    <x v="5"/>
    <s v="6000"/>
    <x v="2"/>
    <n v="818.52"/>
    <n v="0"/>
    <x v="0"/>
    <x v="0"/>
    <x v="994"/>
    <s v="GBP"/>
    <n v="818.52"/>
    <n v="0.78"/>
    <n v="638.44560000000001"/>
    <n v="0"/>
    <n v="638.44560000000001"/>
    <x v="2"/>
  </r>
  <r>
    <x v="995"/>
    <x v="601"/>
    <x v="2"/>
    <x v="8"/>
    <s v="6000"/>
    <x v="2"/>
    <n v="1003.28"/>
    <n v="0"/>
    <x v="0"/>
    <x v="3"/>
    <x v="995"/>
    <s v="AUD"/>
    <n v="1003.28"/>
    <n v="1.51"/>
    <n v="1514.9528"/>
    <n v="0"/>
    <n v="1514.9528"/>
    <x v="2"/>
  </r>
  <r>
    <x v="996"/>
    <x v="29"/>
    <x v="0"/>
    <x v="9"/>
    <s v="4010"/>
    <x v="4"/>
    <n v="0"/>
    <n v="3683.5"/>
    <x v="4"/>
    <x v="4"/>
    <x v="996"/>
    <s v="USD"/>
    <n v="-3683.5"/>
    <n v="1"/>
    <n v="0"/>
    <n v="3683.5"/>
    <n v="-3683.5"/>
    <x v="0"/>
  </r>
  <r>
    <x v="997"/>
    <x v="216"/>
    <x v="1"/>
    <x v="9"/>
    <s v="5010"/>
    <x v="3"/>
    <n v="1336.12"/>
    <n v="0"/>
    <x v="0"/>
    <x v="4"/>
    <x v="997"/>
    <s v="CAD"/>
    <n v="1336.12"/>
    <n v="1.36"/>
    <n v="1817.1232"/>
    <n v="0"/>
    <n v="1817.1232"/>
    <x v="2"/>
  </r>
  <r>
    <x v="998"/>
    <x v="150"/>
    <x v="0"/>
    <x v="10"/>
    <s v="4000"/>
    <x v="0"/>
    <n v="0"/>
    <n v="142.47999999999999"/>
    <x v="4"/>
    <x v="4"/>
    <x v="998"/>
    <s v="GBP"/>
    <n v="-142.47999999999999"/>
    <n v="0.78"/>
    <n v="0"/>
    <n v="111.1344"/>
    <n v="-111.1344"/>
    <x v="0"/>
  </r>
  <r>
    <x v="999"/>
    <x v="404"/>
    <x v="1"/>
    <x v="0"/>
    <s v="6000"/>
    <x v="2"/>
    <n v="225.03"/>
    <n v="0"/>
    <x v="0"/>
    <x v="4"/>
    <x v="999"/>
    <s v="CAD"/>
    <n v="225.03"/>
    <n v="1.36"/>
    <n v="306.04080000000005"/>
    <n v="0"/>
    <n v="306.04080000000005"/>
    <x v="2"/>
  </r>
  <r>
    <x v="1000"/>
    <x v="602"/>
    <x v="1"/>
    <x v="8"/>
    <s v="5000"/>
    <x v="1"/>
    <n v="1959.72"/>
    <n v="0"/>
    <x v="0"/>
    <x v="3"/>
    <x v="1000"/>
    <s v="AUD"/>
    <n v="1959.72"/>
    <n v="1.51"/>
    <n v="2959.1772000000001"/>
    <n v="0"/>
    <n v="2959.1772000000001"/>
    <x v="1"/>
  </r>
  <r>
    <x v="1001"/>
    <x v="327"/>
    <x v="0"/>
    <x v="4"/>
    <s v="6000"/>
    <x v="2"/>
    <n v="459.97"/>
    <n v="0"/>
    <x v="0"/>
    <x v="4"/>
    <x v="1001"/>
    <s v="USD"/>
    <n v="459.97"/>
    <n v="1"/>
    <n v="459.97"/>
    <n v="0"/>
    <n v="459.97"/>
    <x v="2"/>
  </r>
  <r>
    <x v="1002"/>
    <x v="603"/>
    <x v="0"/>
    <x v="0"/>
    <s v="4000"/>
    <x v="0"/>
    <n v="0"/>
    <n v="1518.16"/>
    <x v="2"/>
    <x v="0"/>
    <x v="1002"/>
    <s v="USD"/>
    <n v="-1518.16"/>
    <n v="1"/>
    <n v="0"/>
    <n v="1518.16"/>
    <n v="-1518.16"/>
    <x v="0"/>
  </r>
  <r>
    <x v="1003"/>
    <x v="604"/>
    <x v="0"/>
    <x v="1"/>
    <s v="6000"/>
    <x v="2"/>
    <n v="1278.1199999999999"/>
    <n v="0"/>
    <x v="5"/>
    <x v="0"/>
    <x v="1003"/>
    <s v="EUR"/>
    <n v="1278.1199999999999"/>
    <n v="0.92"/>
    <n v="1175.8704"/>
    <n v="0"/>
    <n v="1175.8704"/>
    <x v="2"/>
  </r>
  <r>
    <x v="1004"/>
    <x v="605"/>
    <x v="0"/>
    <x v="6"/>
    <s v="5000"/>
    <x v="1"/>
    <n v="1956.42"/>
    <n v="0"/>
    <x v="0"/>
    <x v="4"/>
    <x v="1004"/>
    <s v="EUR"/>
    <n v="1956.42"/>
    <n v="0.92"/>
    <n v="1799.9064000000001"/>
    <n v="0"/>
    <n v="1799.9064000000001"/>
    <x v="1"/>
  </r>
  <r>
    <x v="1005"/>
    <x v="505"/>
    <x v="0"/>
    <x v="1"/>
    <s v="5010"/>
    <x v="3"/>
    <n v="1816.11"/>
    <n v="0"/>
    <x v="2"/>
    <x v="2"/>
    <x v="1005"/>
    <s v="GBP"/>
    <n v="1816.11"/>
    <n v="0.78"/>
    <n v="1416.5658000000001"/>
    <n v="0"/>
    <n v="1416.5658000000001"/>
    <x v="2"/>
  </r>
  <r>
    <x v="1006"/>
    <x v="500"/>
    <x v="0"/>
    <x v="7"/>
    <s v="5000"/>
    <x v="1"/>
    <n v="1309.5"/>
    <n v="0"/>
    <x v="4"/>
    <x v="1"/>
    <x v="1006"/>
    <s v="EUR"/>
    <n v="1309.5"/>
    <n v="0.92"/>
    <n v="1204.74"/>
    <n v="0"/>
    <n v="1204.74"/>
    <x v="1"/>
  </r>
  <r>
    <x v="1007"/>
    <x v="606"/>
    <x v="2"/>
    <x v="1"/>
    <s v="5000"/>
    <x v="1"/>
    <n v="316.43"/>
    <n v="0"/>
    <x v="2"/>
    <x v="4"/>
    <x v="1007"/>
    <s v="EUR"/>
    <n v="316.43"/>
    <n v="0.92"/>
    <n v="291.11560000000003"/>
    <n v="0"/>
    <n v="291.11560000000003"/>
    <x v="1"/>
  </r>
  <r>
    <x v="1008"/>
    <x v="552"/>
    <x v="0"/>
    <x v="6"/>
    <s v="4000"/>
    <x v="0"/>
    <n v="0"/>
    <n v="4239.59"/>
    <x v="0"/>
    <x v="4"/>
    <x v="1008"/>
    <s v="EUR"/>
    <n v="-4239.59"/>
    <n v="0.92"/>
    <n v="0"/>
    <n v="3900.4228000000003"/>
    <n v="-3900.4228000000003"/>
    <x v="0"/>
  </r>
  <r>
    <x v="1009"/>
    <x v="200"/>
    <x v="0"/>
    <x v="7"/>
    <s v="5000"/>
    <x v="1"/>
    <n v="497.55"/>
    <n v="0"/>
    <x v="0"/>
    <x v="1"/>
    <x v="1009"/>
    <s v="GBP"/>
    <n v="497.55"/>
    <n v="0.78"/>
    <n v="388.089"/>
    <n v="0"/>
    <n v="388.089"/>
    <x v="1"/>
  </r>
  <r>
    <x v="1010"/>
    <x v="159"/>
    <x v="1"/>
    <x v="9"/>
    <s v="6000"/>
    <x v="2"/>
    <n v="1978.21"/>
    <n v="0"/>
    <x v="1"/>
    <x v="0"/>
    <x v="1010"/>
    <s v="USD"/>
    <n v="1978.21"/>
    <n v="1"/>
    <n v="1978.21"/>
    <n v="0"/>
    <n v="1978.21"/>
    <x v="2"/>
  </r>
  <r>
    <x v="1011"/>
    <x v="338"/>
    <x v="2"/>
    <x v="0"/>
    <s v="5000"/>
    <x v="1"/>
    <n v="1691.11"/>
    <n v="0"/>
    <x v="2"/>
    <x v="1"/>
    <x v="1011"/>
    <s v="GBP"/>
    <n v="1691.11"/>
    <n v="0.78"/>
    <n v="1319.0657999999999"/>
    <n v="0"/>
    <n v="1319.0657999999999"/>
    <x v="1"/>
  </r>
  <r>
    <x v="1012"/>
    <x v="7"/>
    <x v="2"/>
    <x v="5"/>
    <s v="4000"/>
    <x v="0"/>
    <n v="0"/>
    <n v="3238.48"/>
    <x v="0"/>
    <x v="1"/>
    <x v="1012"/>
    <s v="GBP"/>
    <n v="-3238.48"/>
    <n v="0.78"/>
    <n v="0"/>
    <n v="2526.0144"/>
    <n v="-2526.0144"/>
    <x v="0"/>
  </r>
  <r>
    <x v="1013"/>
    <x v="144"/>
    <x v="2"/>
    <x v="2"/>
    <s v="4010"/>
    <x v="4"/>
    <n v="0"/>
    <n v="2318.9699999999998"/>
    <x v="5"/>
    <x v="0"/>
    <x v="1013"/>
    <s v="AUD"/>
    <n v="-2318.9699999999998"/>
    <n v="1.51"/>
    <n v="0"/>
    <n v="3501.6446999999998"/>
    <n v="-3501.6446999999998"/>
    <x v="0"/>
  </r>
  <r>
    <x v="1014"/>
    <x v="607"/>
    <x v="2"/>
    <x v="7"/>
    <s v="5000"/>
    <x v="1"/>
    <n v="683.66"/>
    <n v="0"/>
    <x v="1"/>
    <x v="3"/>
    <x v="1014"/>
    <s v="AUD"/>
    <n v="683.66"/>
    <n v="1.51"/>
    <n v="1032.3265999999999"/>
    <n v="0"/>
    <n v="1032.3265999999999"/>
    <x v="1"/>
  </r>
  <r>
    <x v="1015"/>
    <x v="608"/>
    <x v="2"/>
    <x v="1"/>
    <s v="6000"/>
    <x v="2"/>
    <n v="1309.76"/>
    <n v="0"/>
    <x v="1"/>
    <x v="0"/>
    <x v="1015"/>
    <s v="AUD"/>
    <n v="1309.76"/>
    <n v="1.51"/>
    <n v="1977.7375999999999"/>
    <n v="0"/>
    <n v="1977.7375999999999"/>
    <x v="2"/>
  </r>
  <r>
    <x v="1016"/>
    <x v="540"/>
    <x v="2"/>
    <x v="6"/>
    <s v="6000"/>
    <x v="2"/>
    <n v="988.94"/>
    <n v="0"/>
    <x v="5"/>
    <x v="3"/>
    <x v="1016"/>
    <s v="USD"/>
    <n v="988.94"/>
    <n v="1"/>
    <n v="988.94"/>
    <n v="0"/>
    <n v="988.94"/>
    <x v="2"/>
  </r>
  <r>
    <x v="1017"/>
    <x v="581"/>
    <x v="0"/>
    <x v="5"/>
    <s v="4000"/>
    <x v="0"/>
    <n v="0"/>
    <n v="3981.75"/>
    <x v="4"/>
    <x v="2"/>
    <x v="1017"/>
    <s v="AUD"/>
    <n v="-3981.75"/>
    <n v="1.51"/>
    <n v="0"/>
    <n v="6012.4425000000001"/>
    <n v="-6012.4425000000001"/>
    <x v="0"/>
  </r>
  <r>
    <x v="1018"/>
    <x v="109"/>
    <x v="1"/>
    <x v="2"/>
    <s v="4010"/>
    <x v="4"/>
    <n v="0"/>
    <n v="4727.49"/>
    <x v="4"/>
    <x v="1"/>
    <x v="1018"/>
    <s v="USD"/>
    <n v="-4727.49"/>
    <n v="1"/>
    <n v="0"/>
    <n v="4727.49"/>
    <n v="-4727.49"/>
    <x v="0"/>
  </r>
  <r>
    <x v="1019"/>
    <x v="482"/>
    <x v="2"/>
    <x v="11"/>
    <s v="4000"/>
    <x v="0"/>
    <n v="0"/>
    <n v="4557.5600000000004"/>
    <x v="3"/>
    <x v="3"/>
    <x v="1019"/>
    <s v="CAD"/>
    <n v="-4557.5600000000004"/>
    <n v="1.36"/>
    <n v="0"/>
    <n v="6198.2816000000012"/>
    <n v="-6198.2816000000012"/>
    <x v="0"/>
  </r>
  <r>
    <x v="1020"/>
    <x v="502"/>
    <x v="0"/>
    <x v="3"/>
    <s v="5000"/>
    <x v="1"/>
    <n v="402.15"/>
    <n v="0"/>
    <x v="5"/>
    <x v="0"/>
    <x v="1020"/>
    <s v="EUR"/>
    <n v="402.15"/>
    <n v="0.92"/>
    <n v="369.97800000000001"/>
    <n v="0"/>
    <n v="369.97800000000001"/>
    <x v="1"/>
  </r>
  <r>
    <x v="1021"/>
    <x v="138"/>
    <x v="1"/>
    <x v="1"/>
    <s v="4000"/>
    <x v="0"/>
    <n v="0"/>
    <n v="1210.2"/>
    <x v="1"/>
    <x v="0"/>
    <x v="1021"/>
    <s v="USD"/>
    <n v="-1210.2"/>
    <n v="1"/>
    <n v="0"/>
    <n v="1210.2"/>
    <n v="-1210.2"/>
    <x v="0"/>
  </r>
  <r>
    <x v="1022"/>
    <x v="267"/>
    <x v="2"/>
    <x v="2"/>
    <s v="4000"/>
    <x v="0"/>
    <n v="0"/>
    <n v="256.32"/>
    <x v="0"/>
    <x v="0"/>
    <x v="1022"/>
    <s v="CAD"/>
    <n v="-256.32"/>
    <n v="1.36"/>
    <n v="0"/>
    <n v="348.59520000000003"/>
    <n v="-348.59520000000003"/>
    <x v="0"/>
  </r>
  <r>
    <x v="1023"/>
    <x v="446"/>
    <x v="0"/>
    <x v="11"/>
    <s v="5000"/>
    <x v="1"/>
    <n v="1493.77"/>
    <n v="0"/>
    <x v="1"/>
    <x v="3"/>
    <x v="1023"/>
    <s v="CAD"/>
    <n v="1493.77"/>
    <n v="1.36"/>
    <n v="2031.5272000000002"/>
    <n v="0"/>
    <n v="2031.5272000000002"/>
    <x v="1"/>
  </r>
  <r>
    <x v="1024"/>
    <x v="241"/>
    <x v="0"/>
    <x v="8"/>
    <s v="6000"/>
    <x v="2"/>
    <n v="1946.64"/>
    <n v="0"/>
    <x v="4"/>
    <x v="2"/>
    <x v="1024"/>
    <s v="CAD"/>
    <n v="1946.64"/>
    <n v="1.36"/>
    <n v="2647.4304000000002"/>
    <n v="0"/>
    <n v="2647.4304000000002"/>
    <x v="2"/>
  </r>
  <r>
    <x v="1025"/>
    <x v="155"/>
    <x v="2"/>
    <x v="2"/>
    <s v="4010"/>
    <x v="4"/>
    <n v="0"/>
    <n v="3890.34"/>
    <x v="5"/>
    <x v="1"/>
    <x v="1025"/>
    <s v="AUD"/>
    <n v="-3890.34"/>
    <n v="1.51"/>
    <n v="0"/>
    <n v="5874.4134000000004"/>
    <n v="-5874.4134000000004"/>
    <x v="0"/>
  </r>
  <r>
    <x v="1026"/>
    <x v="609"/>
    <x v="0"/>
    <x v="6"/>
    <s v="5010"/>
    <x v="3"/>
    <n v="1085.95"/>
    <n v="0"/>
    <x v="0"/>
    <x v="3"/>
    <x v="1026"/>
    <s v="AUD"/>
    <n v="1085.95"/>
    <n v="1.51"/>
    <n v="1639.7845"/>
    <n v="0"/>
    <n v="1639.7845"/>
    <x v="2"/>
  </r>
  <r>
    <x v="1027"/>
    <x v="610"/>
    <x v="1"/>
    <x v="9"/>
    <s v="6000"/>
    <x v="2"/>
    <n v="1425.4"/>
    <n v="0"/>
    <x v="1"/>
    <x v="1"/>
    <x v="1027"/>
    <s v="AUD"/>
    <n v="1425.4"/>
    <n v="1.51"/>
    <n v="2152.3540000000003"/>
    <n v="0"/>
    <n v="2152.3540000000003"/>
    <x v="2"/>
  </r>
  <r>
    <x v="1028"/>
    <x v="114"/>
    <x v="0"/>
    <x v="4"/>
    <s v="5010"/>
    <x v="3"/>
    <n v="910.93"/>
    <n v="0"/>
    <x v="3"/>
    <x v="1"/>
    <x v="1028"/>
    <s v="GBP"/>
    <n v="910.93"/>
    <n v="0.78"/>
    <n v="710.52539999999999"/>
    <n v="0"/>
    <n v="710.52539999999999"/>
    <x v="2"/>
  </r>
  <r>
    <x v="1029"/>
    <x v="316"/>
    <x v="0"/>
    <x v="11"/>
    <s v="6000"/>
    <x v="2"/>
    <n v="973.12"/>
    <n v="0"/>
    <x v="2"/>
    <x v="4"/>
    <x v="1029"/>
    <s v="GBP"/>
    <n v="973.12"/>
    <n v="0.78"/>
    <n v="759.03359999999998"/>
    <n v="0"/>
    <n v="759.03359999999998"/>
    <x v="2"/>
  </r>
  <r>
    <x v="1030"/>
    <x v="607"/>
    <x v="2"/>
    <x v="7"/>
    <s v="4010"/>
    <x v="4"/>
    <n v="0"/>
    <n v="3221.92"/>
    <x v="0"/>
    <x v="2"/>
    <x v="1030"/>
    <s v="USD"/>
    <n v="-3221.92"/>
    <n v="1"/>
    <n v="0"/>
    <n v="3221.92"/>
    <n v="-3221.92"/>
    <x v="0"/>
  </r>
  <r>
    <x v="1031"/>
    <x v="611"/>
    <x v="0"/>
    <x v="10"/>
    <s v="4010"/>
    <x v="4"/>
    <n v="0"/>
    <n v="4508.8599999999997"/>
    <x v="2"/>
    <x v="1"/>
    <x v="1031"/>
    <s v="CAD"/>
    <n v="-4508.8599999999997"/>
    <n v="1.36"/>
    <n v="0"/>
    <n v="6132.0496000000003"/>
    <n v="-6132.0496000000003"/>
    <x v="0"/>
  </r>
  <r>
    <x v="1032"/>
    <x v="175"/>
    <x v="2"/>
    <x v="8"/>
    <s v="4010"/>
    <x v="4"/>
    <n v="0"/>
    <n v="882.66"/>
    <x v="3"/>
    <x v="2"/>
    <x v="1032"/>
    <s v="USD"/>
    <n v="-882.66"/>
    <n v="1"/>
    <n v="0"/>
    <n v="882.66"/>
    <n v="-882.66"/>
    <x v="0"/>
  </r>
  <r>
    <x v="1033"/>
    <x v="45"/>
    <x v="0"/>
    <x v="9"/>
    <s v="6000"/>
    <x v="2"/>
    <n v="432.35"/>
    <n v="0"/>
    <x v="2"/>
    <x v="1"/>
    <x v="1033"/>
    <s v="CAD"/>
    <n v="432.35"/>
    <n v="1.36"/>
    <n v="587.99600000000009"/>
    <n v="0"/>
    <n v="587.99600000000009"/>
    <x v="2"/>
  </r>
  <r>
    <x v="1034"/>
    <x v="294"/>
    <x v="2"/>
    <x v="0"/>
    <s v="4000"/>
    <x v="0"/>
    <n v="0"/>
    <n v="1578.7"/>
    <x v="3"/>
    <x v="4"/>
    <x v="1034"/>
    <s v="USD"/>
    <n v="-1578.7"/>
    <n v="1"/>
    <n v="0"/>
    <n v="1578.7"/>
    <n v="-1578.7"/>
    <x v="0"/>
  </r>
  <r>
    <x v="1035"/>
    <x v="612"/>
    <x v="2"/>
    <x v="10"/>
    <s v="6000"/>
    <x v="2"/>
    <n v="880.83"/>
    <n v="0"/>
    <x v="3"/>
    <x v="0"/>
    <x v="1035"/>
    <s v="GBP"/>
    <n v="880.83"/>
    <n v="0.78"/>
    <n v="687.04740000000004"/>
    <n v="0"/>
    <n v="687.04740000000004"/>
    <x v="2"/>
  </r>
  <r>
    <x v="1036"/>
    <x v="613"/>
    <x v="0"/>
    <x v="6"/>
    <s v="4000"/>
    <x v="0"/>
    <n v="0"/>
    <n v="1378.62"/>
    <x v="2"/>
    <x v="0"/>
    <x v="1036"/>
    <s v="AUD"/>
    <n v="-1378.62"/>
    <n v="1.51"/>
    <n v="0"/>
    <n v="2081.7161999999998"/>
    <n v="-2081.7161999999998"/>
    <x v="0"/>
  </r>
  <r>
    <x v="1037"/>
    <x v="614"/>
    <x v="0"/>
    <x v="9"/>
    <s v="4000"/>
    <x v="0"/>
    <n v="0"/>
    <n v="1884.23"/>
    <x v="5"/>
    <x v="0"/>
    <x v="1037"/>
    <s v="USD"/>
    <n v="-1884.23"/>
    <n v="1"/>
    <n v="0"/>
    <n v="1884.23"/>
    <n v="-1884.23"/>
    <x v="0"/>
  </r>
  <r>
    <x v="1038"/>
    <x v="195"/>
    <x v="0"/>
    <x v="0"/>
    <s v="5000"/>
    <x v="1"/>
    <n v="398.06"/>
    <n v="0"/>
    <x v="4"/>
    <x v="3"/>
    <x v="1038"/>
    <s v="GBP"/>
    <n v="398.06"/>
    <n v="0.78"/>
    <n v="310.48680000000002"/>
    <n v="0"/>
    <n v="310.48680000000002"/>
    <x v="1"/>
  </r>
  <r>
    <x v="1039"/>
    <x v="615"/>
    <x v="2"/>
    <x v="1"/>
    <s v="6000"/>
    <x v="2"/>
    <n v="1030.76"/>
    <n v="0"/>
    <x v="2"/>
    <x v="0"/>
    <x v="1039"/>
    <s v="EUR"/>
    <n v="1030.76"/>
    <n v="0.92"/>
    <n v="948.29920000000004"/>
    <n v="0"/>
    <n v="948.29920000000004"/>
    <x v="2"/>
  </r>
  <r>
    <x v="1040"/>
    <x v="583"/>
    <x v="2"/>
    <x v="3"/>
    <s v="5010"/>
    <x v="3"/>
    <n v="1713"/>
    <n v="0"/>
    <x v="4"/>
    <x v="3"/>
    <x v="1040"/>
    <s v="AUD"/>
    <n v="1713"/>
    <n v="1.51"/>
    <n v="2586.63"/>
    <n v="0"/>
    <n v="2586.63"/>
    <x v="2"/>
  </r>
  <r>
    <x v="1041"/>
    <x v="415"/>
    <x v="0"/>
    <x v="11"/>
    <s v="4000"/>
    <x v="0"/>
    <n v="0"/>
    <n v="3214.89"/>
    <x v="2"/>
    <x v="0"/>
    <x v="1041"/>
    <s v="AUD"/>
    <n v="-3214.89"/>
    <n v="1.51"/>
    <n v="0"/>
    <n v="4854.4839000000002"/>
    <n v="-4854.4839000000002"/>
    <x v="0"/>
  </r>
  <r>
    <x v="1042"/>
    <x v="616"/>
    <x v="0"/>
    <x v="9"/>
    <s v="4000"/>
    <x v="0"/>
    <n v="0"/>
    <n v="284.06"/>
    <x v="5"/>
    <x v="0"/>
    <x v="1042"/>
    <s v="AUD"/>
    <n v="-284.06"/>
    <n v="1.51"/>
    <n v="0"/>
    <n v="428.93060000000003"/>
    <n v="-428.93060000000003"/>
    <x v="0"/>
  </r>
  <r>
    <x v="1043"/>
    <x v="617"/>
    <x v="2"/>
    <x v="7"/>
    <s v="4010"/>
    <x v="4"/>
    <n v="0"/>
    <n v="3835.49"/>
    <x v="0"/>
    <x v="1"/>
    <x v="1043"/>
    <s v="GBP"/>
    <n v="-3835.49"/>
    <n v="0.78"/>
    <n v="0"/>
    <n v="2991.6821999999997"/>
    <n v="-2991.6821999999997"/>
    <x v="0"/>
  </r>
  <r>
    <x v="1044"/>
    <x v="4"/>
    <x v="2"/>
    <x v="4"/>
    <s v="5000"/>
    <x v="1"/>
    <n v="357.85"/>
    <n v="0"/>
    <x v="1"/>
    <x v="2"/>
    <x v="1044"/>
    <s v="GBP"/>
    <n v="357.85"/>
    <n v="0.78"/>
    <n v="279.12300000000005"/>
    <n v="0"/>
    <n v="279.12300000000005"/>
    <x v="1"/>
  </r>
  <r>
    <x v="1045"/>
    <x v="246"/>
    <x v="2"/>
    <x v="0"/>
    <s v="4010"/>
    <x v="4"/>
    <n v="0"/>
    <n v="1435.58"/>
    <x v="3"/>
    <x v="3"/>
    <x v="1045"/>
    <s v="GBP"/>
    <n v="-1435.58"/>
    <n v="0.78"/>
    <n v="0"/>
    <n v="1119.7524000000001"/>
    <n v="-1119.7524000000001"/>
    <x v="0"/>
  </r>
  <r>
    <x v="1046"/>
    <x v="21"/>
    <x v="2"/>
    <x v="10"/>
    <s v="5000"/>
    <x v="1"/>
    <n v="163.47999999999999"/>
    <n v="0"/>
    <x v="5"/>
    <x v="3"/>
    <x v="1046"/>
    <s v="AUD"/>
    <n v="163.47999999999999"/>
    <n v="1.51"/>
    <n v="246.85479999999998"/>
    <n v="0"/>
    <n v="246.85479999999998"/>
    <x v="1"/>
  </r>
  <r>
    <x v="1047"/>
    <x v="95"/>
    <x v="0"/>
    <x v="10"/>
    <s v="5010"/>
    <x v="3"/>
    <n v="1586.3"/>
    <n v="0"/>
    <x v="5"/>
    <x v="2"/>
    <x v="1047"/>
    <s v="CAD"/>
    <n v="1586.3"/>
    <n v="1.36"/>
    <n v="2157.3679999999999"/>
    <n v="0"/>
    <n v="2157.3679999999999"/>
    <x v="2"/>
  </r>
  <r>
    <x v="1048"/>
    <x v="442"/>
    <x v="2"/>
    <x v="0"/>
    <s v="4010"/>
    <x v="4"/>
    <n v="0"/>
    <n v="1071.1300000000001"/>
    <x v="1"/>
    <x v="3"/>
    <x v="1048"/>
    <s v="USD"/>
    <n v="-1071.1300000000001"/>
    <n v="1"/>
    <n v="0"/>
    <n v="1071.1300000000001"/>
    <n v="-1071.1300000000001"/>
    <x v="0"/>
  </r>
  <r>
    <x v="1049"/>
    <x v="618"/>
    <x v="0"/>
    <x v="4"/>
    <s v="5010"/>
    <x v="3"/>
    <n v="1888.6"/>
    <n v="0"/>
    <x v="4"/>
    <x v="3"/>
    <x v="1049"/>
    <s v="EUR"/>
    <n v="1888.6"/>
    <n v="0.92"/>
    <n v="1737.5119999999999"/>
    <n v="0"/>
    <n v="1737.5119999999999"/>
    <x v="2"/>
  </r>
  <r>
    <x v="1050"/>
    <x v="619"/>
    <x v="2"/>
    <x v="7"/>
    <s v="6000"/>
    <x v="2"/>
    <n v="1396.76"/>
    <n v="0"/>
    <x v="1"/>
    <x v="3"/>
    <x v="1050"/>
    <s v="USD"/>
    <n v="1396.76"/>
    <n v="1"/>
    <n v="1396.76"/>
    <n v="0"/>
    <n v="1396.76"/>
    <x v="2"/>
  </r>
  <r>
    <x v="1051"/>
    <x v="620"/>
    <x v="2"/>
    <x v="8"/>
    <s v="4000"/>
    <x v="0"/>
    <n v="0"/>
    <n v="458.3"/>
    <x v="4"/>
    <x v="4"/>
    <x v="1051"/>
    <s v="EUR"/>
    <n v="-458.3"/>
    <n v="0.92"/>
    <n v="0"/>
    <n v="421.63600000000002"/>
    <n v="-421.63600000000002"/>
    <x v="0"/>
  </r>
  <r>
    <x v="1052"/>
    <x v="621"/>
    <x v="1"/>
    <x v="1"/>
    <s v="6000"/>
    <x v="2"/>
    <n v="1873.98"/>
    <n v="0"/>
    <x v="2"/>
    <x v="0"/>
    <x v="1052"/>
    <s v="CAD"/>
    <n v="1873.98"/>
    <n v="1.36"/>
    <n v="2548.6128000000003"/>
    <n v="0"/>
    <n v="2548.6128000000003"/>
    <x v="2"/>
  </r>
  <r>
    <x v="1053"/>
    <x v="622"/>
    <x v="0"/>
    <x v="1"/>
    <s v="4010"/>
    <x v="4"/>
    <n v="0"/>
    <n v="550.03"/>
    <x v="2"/>
    <x v="4"/>
    <x v="1053"/>
    <s v="AUD"/>
    <n v="-550.03"/>
    <n v="1.51"/>
    <n v="0"/>
    <n v="830.5453"/>
    <n v="-830.5453"/>
    <x v="0"/>
  </r>
  <r>
    <x v="1054"/>
    <x v="623"/>
    <x v="2"/>
    <x v="4"/>
    <s v="5010"/>
    <x v="3"/>
    <n v="1300.8599999999999"/>
    <n v="0"/>
    <x v="5"/>
    <x v="1"/>
    <x v="1054"/>
    <s v="EUR"/>
    <n v="1300.8599999999999"/>
    <n v="0.92"/>
    <n v="1196.7911999999999"/>
    <n v="0"/>
    <n v="1196.7911999999999"/>
    <x v="2"/>
  </r>
  <r>
    <x v="1055"/>
    <x v="243"/>
    <x v="2"/>
    <x v="7"/>
    <s v="6000"/>
    <x v="2"/>
    <n v="509.12"/>
    <n v="0"/>
    <x v="5"/>
    <x v="1"/>
    <x v="1055"/>
    <s v="CAD"/>
    <n v="509.12"/>
    <n v="1.36"/>
    <n v="692.40320000000008"/>
    <n v="0"/>
    <n v="692.40320000000008"/>
    <x v="2"/>
  </r>
  <r>
    <x v="1056"/>
    <x v="429"/>
    <x v="1"/>
    <x v="0"/>
    <s v="6000"/>
    <x v="2"/>
    <n v="1328.19"/>
    <n v="0"/>
    <x v="4"/>
    <x v="0"/>
    <x v="1056"/>
    <s v="CAD"/>
    <n v="1328.19"/>
    <n v="1.36"/>
    <n v="1806.3384000000001"/>
    <n v="0"/>
    <n v="1806.3384000000001"/>
    <x v="2"/>
  </r>
  <r>
    <x v="1057"/>
    <x v="381"/>
    <x v="0"/>
    <x v="3"/>
    <s v="4000"/>
    <x v="0"/>
    <n v="0"/>
    <n v="2455.5100000000002"/>
    <x v="0"/>
    <x v="0"/>
    <x v="1057"/>
    <s v="AUD"/>
    <n v="-2455.5100000000002"/>
    <n v="1.51"/>
    <n v="0"/>
    <n v="3707.8201000000004"/>
    <n v="-3707.8201000000004"/>
    <x v="0"/>
  </r>
  <r>
    <x v="1058"/>
    <x v="624"/>
    <x v="1"/>
    <x v="0"/>
    <s v="4000"/>
    <x v="0"/>
    <n v="0"/>
    <n v="723.85"/>
    <x v="5"/>
    <x v="0"/>
    <x v="1058"/>
    <s v="USD"/>
    <n v="-723.85"/>
    <n v="1"/>
    <n v="0"/>
    <n v="723.85"/>
    <n v="-723.85"/>
    <x v="0"/>
  </r>
  <r>
    <x v="1059"/>
    <x v="399"/>
    <x v="2"/>
    <x v="5"/>
    <s v="4010"/>
    <x v="4"/>
    <n v="0"/>
    <n v="544.42999999999995"/>
    <x v="1"/>
    <x v="0"/>
    <x v="1059"/>
    <s v="CAD"/>
    <n v="-544.42999999999995"/>
    <n v="1.36"/>
    <n v="0"/>
    <n v="740.4248"/>
    <n v="-740.4248"/>
    <x v="0"/>
  </r>
  <r>
    <x v="1060"/>
    <x v="625"/>
    <x v="2"/>
    <x v="3"/>
    <s v="5000"/>
    <x v="1"/>
    <n v="1812.2"/>
    <n v="0"/>
    <x v="1"/>
    <x v="4"/>
    <x v="1060"/>
    <s v="GBP"/>
    <n v="1812.2"/>
    <n v="0.78"/>
    <n v="1413.5160000000001"/>
    <n v="0"/>
    <n v="1413.5160000000001"/>
    <x v="1"/>
  </r>
  <r>
    <x v="1061"/>
    <x v="341"/>
    <x v="2"/>
    <x v="7"/>
    <s v="5010"/>
    <x v="3"/>
    <n v="1323.46"/>
    <n v="0"/>
    <x v="2"/>
    <x v="4"/>
    <x v="1061"/>
    <s v="GBP"/>
    <n v="1323.46"/>
    <n v="0.78"/>
    <n v="1032.2988"/>
    <n v="0"/>
    <n v="1032.2988"/>
    <x v="2"/>
  </r>
  <r>
    <x v="1062"/>
    <x v="626"/>
    <x v="0"/>
    <x v="2"/>
    <s v="5000"/>
    <x v="1"/>
    <n v="254.62"/>
    <n v="0"/>
    <x v="0"/>
    <x v="1"/>
    <x v="1062"/>
    <s v="USD"/>
    <n v="254.62"/>
    <n v="1"/>
    <n v="254.62"/>
    <n v="0"/>
    <n v="254.62"/>
    <x v="1"/>
  </r>
  <r>
    <x v="1063"/>
    <x v="264"/>
    <x v="0"/>
    <x v="11"/>
    <s v="5010"/>
    <x v="3"/>
    <n v="1198.8900000000001"/>
    <n v="0"/>
    <x v="5"/>
    <x v="1"/>
    <x v="1063"/>
    <s v="GBP"/>
    <n v="1198.8900000000001"/>
    <n v="0.78"/>
    <n v="935.13420000000008"/>
    <n v="0"/>
    <n v="935.13420000000008"/>
    <x v="2"/>
  </r>
  <r>
    <x v="1064"/>
    <x v="627"/>
    <x v="0"/>
    <x v="1"/>
    <s v="5010"/>
    <x v="3"/>
    <n v="556.48"/>
    <n v="0"/>
    <x v="3"/>
    <x v="4"/>
    <x v="1064"/>
    <s v="GBP"/>
    <n v="556.48"/>
    <n v="0.78"/>
    <n v="434.05440000000004"/>
    <n v="0"/>
    <n v="434.05440000000004"/>
    <x v="2"/>
  </r>
  <r>
    <x v="1065"/>
    <x v="438"/>
    <x v="2"/>
    <x v="1"/>
    <s v="4010"/>
    <x v="4"/>
    <n v="0"/>
    <n v="3204.3"/>
    <x v="5"/>
    <x v="4"/>
    <x v="1065"/>
    <s v="CAD"/>
    <n v="-3204.3"/>
    <n v="1.36"/>
    <n v="0"/>
    <n v="4357.8480000000009"/>
    <n v="-4357.8480000000009"/>
    <x v="0"/>
  </r>
  <r>
    <x v="1066"/>
    <x v="489"/>
    <x v="1"/>
    <x v="1"/>
    <s v="6000"/>
    <x v="2"/>
    <n v="322.5"/>
    <n v="0"/>
    <x v="1"/>
    <x v="4"/>
    <x v="1066"/>
    <s v="EUR"/>
    <n v="322.5"/>
    <n v="0.92"/>
    <n v="296.7"/>
    <n v="0"/>
    <n v="296.7"/>
    <x v="2"/>
  </r>
  <r>
    <x v="1067"/>
    <x v="549"/>
    <x v="2"/>
    <x v="6"/>
    <s v="6000"/>
    <x v="2"/>
    <n v="916.19"/>
    <n v="0"/>
    <x v="5"/>
    <x v="3"/>
    <x v="1067"/>
    <s v="GBP"/>
    <n v="916.19"/>
    <n v="0.78"/>
    <n v="714.62820000000011"/>
    <n v="0"/>
    <n v="714.62820000000011"/>
    <x v="2"/>
  </r>
  <r>
    <x v="1068"/>
    <x v="498"/>
    <x v="1"/>
    <x v="6"/>
    <s v="5010"/>
    <x v="3"/>
    <n v="202.58"/>
    <n v="0"/>
    <x v="5"/>
    <x v="3"/>
    <x v="1068"/>
    <s v="AUD"/>
    <n v="202.58"/>
    <n v="1.51"/>
    <n v="305.89580000000001"/>
    <n v="0"/>
    <n v="305.89580000000001"/>
    <x v="2"/>
  </r>
  <r>
    <x v="1069"/>
    <x v="628"/>
    <x v="0"/>
    <x v="5"/>
    <s v="4000"/>
    <x v="0"/>
    <n v="0"/>
    <n v="4558.3900000000003"/>
    <x v="4"/>
    <x v="2"/>
    <x v="1069"/>
    <s v="EUR"/>
    <n v="-4558.3900000000003"/>
    <n v="0.92"/>
    <n v="0"/>
    <n v="4193.7188000000006"/>
    <n v="-4193.7188000000006"/>
    <x v="0"/>
  </r>
  <r>
    <x v="1070"/>
    <x v="15"/>
    <x v="2"/>
    <x v="6"/>
    <s v="6000"/>
    <x v="2"/>
    <n v="962.74"/>
    <n v="0"/>
    <x v="1"/>
    <x v="4"/>
    <x v="1070"/>
    <s v="USD"/>
    <n v="962.74"/>
    <n v="1"/>
    <n v="962.74"/>
    <n v="0"/>
    <n v="962.74"/>
    <x v="2"/>
  </r>
  <r>
    <x v="1071"/>
    <x v="245"/>
    <x v="0"/>
    <x v="6"/>
    <s v="6000"/>
    <x v="2"/>
    <n v="996.08"/>
    <n v="0"/>
    <x v="1"/>
    <x v="4"/>
    <x v="1071"/>
    <s v="EUR"/>
    <n v="996.08"/>
    <n v="0.92"/>
    <n v="916.39360000000011"/>
    <n v="0"/>
    <n v="916.39360000000011"/>
    <x v="2"/>
  </r>
  <r>
    <x v="1072"/>
    <x v="629"/>
    <x v="1"/>
    <x v="2"/>
    <s v="6000"/>
    <x v="2"/>
    <n v="1399.67"/>
    <n v="0"/>
    <x v="4"/>
    <x v="4"/>
    <x v="1072"/>
    <s v="CAD"/>
    <n v="1399.67"/>
    <n v="1.36"/>
    <n v="1903.5512000000003"/>
    <n v="0"/>
    <n v="1903.5512000000003"/>
    <x v="2"/>
  </r>
  <r>
    <x v="1073"/>
    <x v="630"/>
    <x v="2"/>
    <x v="11"/>
    <s v="4010"/>
    <x v="4"/>
    <n v="0"/>
    <n v="1644.76"/>
    <x v="1"/>
    <x v="0"/>
    <x v="1073"/>
    <s v="CAD"/>
    <n v="-1644.76"/>
    <n v="1.36"/>
    <n v="0"/>
    <n v="2236.8736000000004"/>
    <n v="-2236.8736000000004"/>
    <x v="0"/>
  </r>
  <r>
    <x v="1074"/>
    <x v="631"/>
    <x v="0"/>
    <x v="9"/>
    <s v="5000"/>
    <x v="1"/>
    <n v="1049.23"/>
    <n v="0"/>
    <x v="0"/>
    <x v="0"/>
    <x v="1074"/>
    <s v="AUD"/>
    <n v="1049.23"/>
    <n v="1.51"/>
    <n v="1584.3373000000001"/>
    <n v="0"/>
    <n v="1584.3373000000001"/>
    <x v="1"/>
  </r>
  <r>
    <x v="1075"/>
    <x v="632"/>
    <x v="2"/>
    <x v="0"/>
    <s v="5000"/>
    <x v="1"/>
    <n v="1655.29"/>
    <n v="0"/>
    <x v="1"/>
    <x v="0"/>
    <x v="1075"/>
    <s v="USD"/>
    <n v="1655.29"/>
    <n v="1"/>
    <n v="1655.29"/>
    <n v="0"/>
    <n v="1655.29"/>
    <x v="1"/>
  </r>
  <r>
    <x v="1076"/>
    <x v="488"/>
    <x v="0"/>
    <x v="5"/>
    <s v="5010"/>
    <x v="3"/>
    <n v="1402.31"/>
    <n v="0"/>
    <x v="5"/>
    <x v="4"/>
    <x v="1076"/>
    <s v="EUR"/>
    <n v="1402.31"/>
    <n v="0.92"/>
    <n v="1290.1251999999999"/>
    <n v="0"/>
    <n v="1290.1251999999999"/>
    <x v="2"/>
  </r>
  <r>
    <x v="1077"/>
    <x v="541"/>
    <x v="2"/>
    <x v="10"/>
    <s v="5010"/>
    <x v="3"/>
    <n v="833.9"/>
    <n v="0"/>
    <x v="0"/>
    <x v="2"/>
    <x v="1077"/>
    <s v="EUR"/>
    <n v="833.9"/>
    <n v="0.92"/>
    <n v="767.18799999999999"/>
    <n v="0"/>
    <n v="767.18799999999999"/>
    <x v="2"/>
  </r>
  <r>
    <x v="1078"/>
    <x v="633"/>
    <x v="2"/>
    <x v="6"/>
    <s v="4000"/>
    <x v="0"/>
    <n v="0"/>
    <n v="3759.18"/>
    <x v="3"/>
    <x v="0"/>
    <x v="1078"/>
    <s v="CAD"/>
    <n v="-3759.18"/>
    <n v="1.36"/>
    <n v="0"/>
    <n v="5112.4848000000002"/>
    <n v="-5112.4848000000002"/>
    <x v="0"/>
  </r>
  <r>
    <x v="1079"/>
    <x v="453"/>
    <x v="0"/>
    <x v="1"/>
    <s v="6000"/>
    <x v="2"/>
    <n v="67.150000000000006"/>
    <n v="0"/>
    <x v="3"/>
    <x v="1"/>
    <x v="1079"/>
    <s v="USD"/>
    <n v="67.150000000000006"/>
    <n v="1"/>
    <n v="67.150000000000006"/>
    <n v="0"/>
    <n v="67.150000000000006"/>
    <x v="2"/>
  </r>
  <r>
    <x v="1080"/>
    <x v="620"/>
    <x v="2"/>
    <x v="8"/>
    <s v="5000"/>
    <x v="1"/>
    <n v="1138.3599999999999"/>
    <n v="0"/>
    <x v="5"/>
    <x v="2"/>
    <x v="1080"/>
    <s v="CAD"/>
    <n v="1138.3599999999999"/>
    <n v="1.36"/>
    <n v="1548.1695999999999"/>
    <n v="0"/>
    <n v="1548.1695999999999"/>
    <x v="1"/>
  </r>
  <r>
    <x v="1081"/>
    <x v="634"/>
    <x v="2"/>
    <x v="0"/>
    <s v="6000"/>
    <x v="2"/>
    <n v="1356.38"/>
    <n v="0"/>
    <x v="4"/>
    <x v="3"/>
    <x v="1081"/>
    <s v="CAD"/>
    <n v="1356.38"/>
    <n v="1.36"/>
    <n v="1844.6768000000002"/>
    <n v="0"/>
    <n v="1844.6768000000002"/>
    <x v="2"/>
  </r>
  <r>
    <x v="1082"/>
    <x v="610"/>
    <x v="1"/>
    <x v="9"/>
    <s v="5010"/>
    <x v="3"/>
    <n v="1770.21"/>
    <n v="0"/>
    <x v="0"/>
    <x v="3"/>
    <x v="1082"/>
    <s v="GBP"/>
    <n v="1770.21"/>
    <n v="0.78"/>
    <n v="1380.7638000000002"/>
    <n v="0"/>
    <n v="1380.7638000000002"/>
    <x v="2"/>
  </r>
  <r>
    <x v="1083"/>
    <x v="475"/>
    <x v="1"/>
    <x v="8"/>
    <s v="5000"/>
    <x v="1"/>
    <n v="1240.48"/>
    <n v="0"/>
    <x v="3"/>
    <x v="1"/>
    <x v="1083"/>
    <s v="EUR"/>
    <n v="1240.48"/>
    <n v="0.92"/>
    <n v="1141.2416000000001"/>
    <n v="0"/>
    <n v="1141.2416000000001"/>
    <x v="1"/>
  </r>
  <r>
    <x v="1084"/>
    <x v="493"/>
    <x v="1"/>
    <x v="6"/>
    <s v="5010"/>
    <x v="3"/>
    <n v="1870.74"/>
    <n v="0"/>
    <x v="1"/>
    <x v="3"/>
    <x v="1084"/>
    <s v="AUD"/>
    <n v="1870.74"/>
    <n v="1.51"/>
    <n v="2824.8173999999999"/>
    <n v="0"/>
    <n v="2824.8173999999999"/>
    <x v="2"/>
  </r>
  <r>
    <x v="1085"/>
    <x v="417"/>
    <x v="0"/>
    <x v="5"/>
    <s v="5010"/>
    <x v="3"/>
    <n v="1295.49"/>
    <n v="0"/>
    <x v="0"/>
    <x v="3"/>
    <x v="1085"/>
    <s v="GBP"/>
    <n v="1295.49"/>
    <n v="0.78"/>
    <n v="1010.4822"/>
    <n v="0"/>
    <n v="1010.4822"/>
    <x v="2"/>
  </r>
  <r>
    <x v="1086"/>
    <x v="489"/>
    <x v="1"/>
    <x v="1"/>
    <s v="5010"/>
    <x v="3"/>
    <n v="403.44"/>
    <n v="0"/>
    <x v="3"/>
    <x v="4"/>
    <x v="1086"/>
    <s v="EUR"/>
    <n v="403.44"/>
    <n v="0.92"/>
    <n v="371.16480000000001"/>
    <n v="0"/>
    <n v="371.16480000000001"/>
    <x v="2"/>
  </r>
  <r>
    <x v="1087"/>
    <x v="89"/>
    <x v="2"/>
    <x v="11"/>
    <s v="4010"/>
    <x v="4"/>
    <n v="0"/>
    <n v="298.58"/>
    <x v="2"/>
    <x v="1"/>
    <x v="1087"/>
    <s v="AUD"/>
    <n v="-298.58"/>
    <n v="1.51"/>
    <n v="0"/>
    <n v="450.85579999999999"/>
    <n v="-450.85579999999999"/>
    <x v="0"/>
  </r>
  <r>
    <x v="1088"/>
    <x v="635"/>
    <x v="0"/>
    <x v="2"/>
    <s v="4010"/>
    <x v="4"/>
    <n v="0"/>
    <n v="2967.77"/>
    <x v="5"/>
    <x v="0"/>
    <x v="1088"/>
    <s v="GBP"/>
    <n v="-2967.77"/>
    <n v="0.78"/>
    <n v="0"/>
    <n v="2314.8606"/>
    <n v="-2314.8606"/>
    <x v="0"/>
  </r>
  <r>
    <x v="1089"/>
    <x v="601"/>
    <x v="2"/>
    <x v="8"/>
    <s v="4010"/>
    <x v="4"/>
    <n v="0"/>
    <n v="322.85000000000002"/>
    <x v="5"/>
    <x v="2"/>
    <x v="1089"/>
    <s v="USD"/>
    <n v="-322.85000000000002"/>
    <n v="1"/>
    <n v="0"/>
    <n v="322.85000000000002"/>
    <n v="-322.85000000000002"/>
    <x v="0"/>
  </r>
  <r>
    <x v="1090"/>
    <x v="24"/>
    <x v="2"/>
    <x v="6"/>
    <s v="5010"/>
    <x v="3"/>
    <n v="1178.57"/>
    <n v="0"/>
    <x v="2"/>
    <x v="4"/>
    <x v="1090"/>
    <s v="CAD"/>
    <n v="1178.57"/>
    <n v="1.36"/>
    <n v="1602.8552"/>
    <n v="0"/>
    <n v="1602.8552"/>
    <x v="2"/>
  </r>
  <r>
    <x v="1091"/>
    <x v="636"/>
    <x v="0"/>
    <x v="1"/>
    <s v="5010"/>
    <x v="3"/>
    <n v="572.52"/>
    <n v="0"/>
    <x v="5"/>
    <x v="3"/>
    <x v="1091"/>
    <s v="USD"/>
    <n v="572.52"/>
    <n v="1"/>
    <n v="572.52"/>
    <n v="0"/>
    <n v="572.52"/>
    <x v="2"/>
  </r>
  <r>
    <x v="1092"/>
    <x v="637"/>
    <x v="2"/>
    <x v="11"/>
    <s v="4000"/>
    <x v="0"/>
    <n v="0"/>
    <n v="1038.25"/>
    <x v="3"/>
    <x v="2"/>
    <x v="1092"/>
    <s v="GBP"/>
    <n v="-1038.25"/>
    <n v="0.78"/>
    <n v="0"/>
    <n v="809.83500000000004"/>
    <n v="-809.83500000000004"/>
    <x v="0"/>
  </r>
  <r>
    <x v="1093"/>
    <x v="414"/>
    <x v="2"/>
    <x v="8"/>
    <s v="5010"/>
    <x v="3"/>
    <n v="54.75"/>
    <n v="0"/>
    <x v="1"/>
    <x v="1"/>
    <x v="1093"/>
    <s v="GBP"/>
    <n v="54.75"/>
    <n v="0.78"/>
    <n v="42.704999999999998"/>
    <n v="0"/>
    <n v="42.704999999999998"/>
    <x v="2"/>
  </r>
  <r>
    <x v="1094"/>
    <x v="638"/>
    <x v="0"/>
    <x v="6"/>
    <s v="5010"/>
    <x v="3"/>
    <n v="229.78"/>
    <n v="0"/>
    <x v="3"/>
    <x v="1"/>
    <x v="1094"/>
    <s v="USD"/>
    <n v="229.78"/>
    <n v="1"/>
    <n v="229.78"/>
    <n v="0"/>
    <n v="229.78"/>
    <x v="2"/>
  </r>
  <r>
    <x v="1095"/>
    <x v="639"/>
    <x v="0"/>
    <x v="10"/>
    <s v="5010"/>
    <x v="3"/>
    <n v="1195.8599999999999"/>
    <n v="0"/>
    <x v="5"/>
    <x v="1"/>
    <x v="1095"/>
    <s v="CAD"/>
    <n v="1195.8599999999999"/>
    <n v="1.36"/>
    <n v="1626.3696"/>
    <n v="0"/>
    <n v="1626.3696"/>
    <x v="2"/>
  </r>
  <r>
    <x v="1096"/>
    <x v="228"/>
    <x v="1"/>
    <x v="6"/>
    <s v="4000"/>
    <x v="0"/>
    <n v="0"/>
    <n v="183.89"/>
    <x v="3"/>
    <x v="3"/>
    <x v="1096"/>
    <s v="AUD"/>
    <n v="-183.89"/>
    <n v="1.51"/>
    <n v="0"/>
    <n v="277.6739"/>
    <n v="-277.6739"/>
    <x v="0"/>
  </r>
  <r>
    <x v="1097"/>
    <x v="640"/>
    <x v="1"/>
    <x v="8"/>
    <s v="5010"/>
    <x v="3"/>
    <n v="786.38"/>
    <n v="0"/>
    <x v="4"/>
    <x v="3"/>
    <x v="1097"/>
    <s v="CAD"/>
    <n v="786.38"/>
    <n v="1.36"/>
    <n v="1069.4768000000001"/>
    <n v="0"/>
    <n v="1069.4768000000001"/>
    <x v="2"/>
  </r>
  <r>
    <x v="1098"/>
    <x v="452"/>
    <x v="1"/>
    <x v="1"/>
    <s v="5010"/>
    <x v="3"/>
    <n v="352.55"/>
    <n v="0"/>
    <x v="2"/>
    <x v="3"/>
    <x v="1098"/>
    <s v="EUR"/>
    <n v="352.55"/>
    <n v="0.92"/>
    <n v="324.346"/>
    <n v="0"/>
    <n v="324.346"/>
    <x v="2"/>
  </r>
  <r>
    <x v="1099"/>
    <x v="641"/>
    <x v="2"/>
    <x v="1"/>
    <s v="6000"/>
    <x v="2"/>
    <n v="1814.7"/>
    <n v="0"/>
    <x v="2"/>
    <x v="4"/>
    <x v="1099"/>
    <s v="USD"/>
    <n v="1814.7"/>
    <n v="1"/>
    <n v="1814.7"/>
    <n v="0"/>
    <n v="1814.7"/>
    <x v="2"/>
  </r>
  <r>
    <x v="1100"/>
    <x v="154"/>
    <x v="2"/>
    <x v="3"/>
    <s v="4000"/>
    <x v="0"/>
    <n v="0"/>
    <n v="4099.41"/>
    <x v="3"/>
    <x v="0"/>
    <x v="1100"/>
    <s v="USD"/>
    <n v="-4099.41"/>
    <n v="1"/>
    <n v="0"/>
    <n v="4099.41"/>
    <n v="-4099.41"/>
    <x v="0"/>
  </r>
  <r>
    <x v="1101"/>
    <x v="642"/>
    <x v="1"/>
    <x v="0"/>
    <s v="4000"/>
    <x v="0"/>
    <n v="0"/>
    <n v="1953.74"/>
    <x v="5"/>
    <x v="1"/>
    <x v="1101"/>
    <s v="GBP"/>
    <n v="-1953.74"/>
    <n v="0.78"/>
    <n v="0"/>
    <n v="1523.9172000000001"/>
    <n v="-1523.9172000000001"/>
    <x v="0"/>
  </r>
  <r>
    <x v="1102"/>
    <x v="101"/>
    <x v="0"/>
    <x v="2"/>
    <s v="5000"/>
    <x v="1"/>
    <n v="242.28"/>
    <n v="0"/>
    <x v="4"/>
    <x v="2"/>
    <x v="1102"/>
    <s v="USD"/>
    <n v="242.28"/>
    <n v="1"/>
    <n v="242.28"/>
    <n v="0"/>
    <n v="242.28"/>
    <x v="1"/>
  </r>
  <r>
    <x v="1103"/>
    <x v="643"/>
    <x v="0"/>
    <x v="0"/>
    <s v="4010"/>
    <x v="4"/>
    <n v="0"/>
    <n v="3335.43"/>
    <x v="5"/>
    <x v="3"/>
    <x v="1103"/>
    <s v="USD"/>
    <n v="-3335.43"/>
    <n v="1"/>
    <n v="0"/>
    <n v="3335.43"/>
    <n v="-3335.43"/>
    <x v="0"/>
  </r>
  <r>
    <x v="1104"/>
    <x v="342"/>
    <x v="2"/>
    <x v="4"/>
    <s v="5010"/>
    <x v="3"/>
    <n v="831.33"/>
    <n v="0"/>
    <x v="5"/>
    <x v="3"/>
    <x v="1104"/>
    <s v="CAD"/>
    <n v="831.33"/>
    <n v="1.36"/>
    <n v="1130.6088000000002"/>
    <n v="0"/>
    <n v="1130.6088000000002"/>
    <x v="2"/>
  </r>
  <r>
    <x v="1105"/>
    <x v="13"/>
    <x v="0"/>
    <x v="8"/>
    <s v="4000"/>
    <x v="0"/>
    <n v="0"/>
    <n v="406.59"/>
    <x v="0"/>
    <x v="4"/>
    <x v="1105"/>
    <s v="EUR"/>
    <n v="-406.59"/>
    <n v="0.92"/>
    <n v="0"/>
    <n v="374.06279999999998"/>
    <n v="-374.06279999999998"/>
    <x v="0"/>
  </r>
  <r>
    <x v="1106"/>
    <x v="39"/>
    <x v="0"/>
    <x v="8"/>
    <s v="6000"/>
    <x v="2"/>
    <n v="1813.03"/>
    <n v="0"/>
    <x v="4"/>
    <x v="4"/>
    <x v="1106"/>
    <s v="EUR"/>
    <n v="1813.03"/>
    <n v="0.92"/>
    <n v="1667.9876000000002"/>
    <n v="0"/>
    <n v="1667.9876000000002"/>
    <x v="2"/>
  </r>
  <r>
    <x v="1107"/>
    <x v="240"/>
    <x v="0"/>
    <x v="8"/>
    <s v="4000"/>
    <x v="0"/>
    <n v="0"/>
    <n v="2019.11"/>
    <x v="1"/>
    <x v="1"/>
    <x v="1107"/>
    <s v="AUD"/>
    <n v="-2019.11"/>
    <n v="1.51"/>
    <n v="0"/>
    <n v="3048.8561"/>
    <n v="-3048.8561"/>
    <x v="0"/>
  </r>
  <r>
    <x v="1108"/>
    <x v="47"/>
    <x v="0"/>
    <x v="9"/>
    <s v="6000"/>
    <x v="2"/>
    <n v="1278.3800000000001"/>
    <n v="0"/>
    <x v="1"/>
    <x v="3"/>
    <x v="1108"/>
    <s v="EUR"/>
    <n v="1278.3800000000001"/>
    <n v="0.92"/>
    <n v="1176.1096000000002"/>
    <n v="0"/>
    <n v="1176.1096000000002"/>
    <x v="2"/>
  </r>
  <r>
    <x v="1109"/>
    <x v="278"/>
    <x v="2"/>
    <x v="6"/>
    <s v="4000"/>
    <x v="0"/>
    <n v="0"/>
    <n v="2058.58"/>
    <x v="4"/>
    <x v="1"/>
    <x v="1109"/>
    <s v="CAD"/>
    <n v="-2058.58"/>
    <n v="1.36"/>
    <n v="0"/>
    <n v="2799.6687999999999"/>
    <n v="-2799.6687999999999"/>
    <x v="0"/>
  </r>
  <r>
    <x v="1110"/>
    <x v="44"/>
    <x v="0"/>
    <x v="4"/>
    <s v="6000"/>
    <x v="2"/>
    <n v="1453.63"/>
    <n v="0"/>
    <x v="0"/>
    <x v="2"/>
    <x v="1110"/>
    <s v="AUD"/>
    <n v="1453.63"/>
    <n v="1.51"/>
    <n v="2194.9813000000004"/>
    <n v="0"/>
    <n v="2194.9813000000004"/>
    <x v="2"/>
  </r>
  <r>
    <x v="1111"/>
    <x v="298"/>
    <x v="2"/>
    <x v="3"/>
    <s v="4000"/>
    <x v="0"/>
    <n v="0"/>
    <n v="2233.0500000000002"/>
    <x v="4"/>
    <x v="1"/>
    <x v="1111"/>
    <s v="AUD"/>
    <n v="-2233.0500000000002"/>
    <n v="1.51"/>
    <n v="0"/>
    <n v="3371.9055000000003"/>
    <n v="-3371.9055000000003"/>
    <x v="0"/>
  </r>
  <r>
    <x v="1112"/>
    <x v="239"/>
    <x v="2"/>
    <x v="3"/>
    <s v="5010"/>
    <x v="3"/>
    <n v="836.69"/>
    <n v="0"/>
    <x v="0"/>
    <x v="1"/>
    <x v="1112"/>
    <s v="AUD"/>
    <n v="836.69"/>
    <n v="1.51"/>
    <n v="1263.4019000000001"/>
    <n v="0"/>
    <n v="1263.4019000000001"/>
    <x v="2"/>
  </r>
  <r>
    <x v="1113"/>
    <x v="644"/>
    <x v="2"/>
    <x v="2"/>
    <s v="4000"/>
    <x v="0"/>
    <n v="0"/>
    <n v="2173.0100000000002"/>
    <x v="3"/>
    <x v="3"/>
    <x v="1113"/>
    <s v="GBP"/>
    <n v="-2173.0100000000002"/>
    <n v="0.78"/>
    <n v="0"/>
    <n v="1694.9478000000001"/>
    <n v="-1694.9478000000001"/>
    <x v="0"/>
  </r>
  <r>
    <x v="1114"/>
    <x v="192"/>
    <x v="0"/>
    <x v="8"/>
    <s v="4000"/>
    <x v="0"/>
    <n v="0"/>
    <n v="3592.24"/>
    <x v="4"/>
    <x v="2"/>
    <x v="1114"/>
    <s v="AUD"/>
    <n v="-3592.24"/>
    <n v="1.51"/>
    <n v="0"/>
    <n v="5424.2824000000001"/>
    <n v="-5424.2824000000001"/>
    <x v="0"/>
  </r>
  <r>
    <x v="1115"/>
    <x v="72"/>
    <x v="0"/>
    <x v="3"/>
    <s v="5010"/>
    <x v="3"/>
    <n v="412.97"/>
    <n v="0"/>
    <x v="5"/>
    <x v="2"/>
    <x v="1115"/>
    <s v="AUD"/>
    <n v="412.97"/>
    <n v="1.51"/>
    <n v="623.5847"/>
    <n v="0"/>
    <n v="623.5847"/>
    <x v="2"/>
  </r>
  <r>
    <x v="1116"/>
    <x v="45"/>
    <x v="0"/>
    <x v="9"/>
    <s v="6000"/>
    <x v="2"/>
    <n v="732.61"/>
    <n v="0"/>
    <x v="4"/>
    <x v="1"/>
    <x v="1116"/>
    <s v="AUD"/>
    <n v="732.61"/>
    <n v="1.51"/>
    <n v="1106.2411"/>
    <n v="0"/>
    <n v="1106.2411"/>
    <x v="2"/>
  </r>
  <r>
    <x v="1117"/>
    <x v="645"/>
    <x v="2"/>
    <x v="11"/>
    <s v="4010"/>
    <x v="4"/>
    <n v="0"/>
    <n v="2538.6999999999998"/>
    <x v="0"/>
    <x v="4"/>
    <x v="1117"/>
    <s v="GBP"/>
    <n v="-2538.6999999999998"/>
    <n v="0.78"/>
    <n v="0"/>
    <n v="1980.1859999999999"/>
    <n v="-1980.1859999999999"/>
    <x v="0"/>
  </r>
  <r>
    <x v="1118"/>
    <x v="646"/>
    <x v="0"/>
    <x v="3"/>
    <s v="5010"/>
    <x v="3"/>
    <n v="436.55"/>
    <n v="0"/>
    <x v="0"/>
    <x v="1"/>
    <x v="1118"/>
    <s v="GBP"/>
    <n v="436.55"/>
    <n v="0.78"/>
    <n v="340.50900000000001"/>
    <n v="0"/>
    <n v="340.50900000000001"/>
    <x v="2"/>
  </r>
  <r>
    <x v="1119"/>
    <x v="85"/>
    <x v="2"/>
    <x v="10"/>
    <s v="5010"/>
    <x v="3"/>
    <n v="1687.08"/>
    <n v="0"/>
    <x v="5"/>
    <x v="3"/>
    <x v="1119"/>
    <s v="CAD"/>
    <n v="1687.08"/>
    <n v="1.36"/>
    <n v="2294.4288000000001"/>
    <n v="0"/>
    <n v="2294.4288000000001"/>
    <x v="2"/>
  </r>
  <r>
    <x v="1120"/>
    <x v="542"/>
    <x v="0"/>
    <x v="8"/>
    <s v="5000"/>
    <x v="1"/>
    <n v="1337.28"/>
    <n v="0"/>
    <x v="1"/>
    <x v="2"/>
    <x v="1120"/>
    <s v="GBP"/>
    <n v="1337.28"/>
    <n v="0.78"/>
    <n v="1043.0784000000001"/>
    <n v="0"/>
    <n v="1043.0784000000001"/>
    <x v="1"/>
  </r>
  <r>
    <x v="1121"/>
    <x v="212"/>
    <x v="1"/>
    <x v="8"/>
    <s v="4010"/>
    <x v="4"/>
    <n v="0"/>
    <n v="2049.4499999999998"/>
    <x v="4"/>
    <x v="1"/>
    <x v="1121"/>
    <s v="CAD"/>
    <n v="-2049.4499999999998"/>
    <n v="1.36"/>
    <n v="0"/>
    <n v="2787.252"/>
    <n v="-2787.252"/>
    <x v="0"/>
  </r>
  <r>
    <x v="1122"/>
    <x v="647"/>
    <x v="2"/>
    <x v="10"/>
    <s v="4010"/>
    <x v="4"/>
    <n v="0"/>
    <n v="760.5"/>
    <x v="3"/>
    <x v="2"/>
    <x v="1122"/>
    <s v="CAD"/>
    <n v="-760.5"/>
    <n v="1.36"/>
    <n v="0"/>
    <n v="1034.28"/>
    <n v="-1034.28"/>
    <x v="0"/>
  </r>
  <r>
    <x v="1123"/>
    <x v="123"/>
    <x v="0"/>
    <x v="11"/>
    <s v="6000"/>
    <x v="2"/>
    <n v="239.34"/>
    <n v="0"/>
    <x v="1"/>
    <x v="4"/>
    <x v="1123"/>
    <s v="GBP"/>
    <n v="239.34"/>
    <n v="0.78"/>
    <n v="186.68520000000001"/>
    <n v="0"/>
    <n v="186.68520000000001"/>
    <x v="2"/>
  </r>
  <r>
    <x v="1124"/>
    <x v="16"/>
    <x v="1"/>
    <x v="9"/>
    <s v="6000"/>
    <x v="2"/>
    <n v="882.43"/>
    <n v="0"/>
    <x v="0"/>
    <x v="0"/>
    <x v="1124"/>
    <s v="EUR"/>
    <n v="882.43"/>
    <n v="0.92"/>
    <n v="811.8356"/>
    <n v="0"/>
    <n v="811.8356"/>
    <x v="2"/>
  </r>
  <r>
    <x v="1125"/>
    <x v="224"/>
    <x v="0"/>
    <x v="1"/>
    <s v="4010"/>
    <x v="4"/>
    <n v="0"/>
    <n v="4016.46"/>
    <x v="4"/>
    <x v="1"/>
    <x v="1125"/>
    <s v="EUR"/>
    <n v="-4016.46"/>
    <n v="0.92"/>
    <n v="0"/>
    <n v="3695.1432"/>
    <n v="-3695.1432"/>
    <x v="0"/>
  </r>
  <r>
    <x v="1126"/>
    <x v="198"/>
    <x v="2"/>
    <x v="6"/>
    <s v="6000"/>
    <x v="2"/>
    <n v="1217.1199999999999"/>
    <n v="0"/>
    <x v="4"/>
    <x v="0"/>
    <x v="1126"/>
    <s v="AUD"/>
    <n v="1217.1199999999999"/>
    <n v="1.51"/>
    <n v="1837.8511999999998"/>
    <n v="0"/>
    <n v="1837.8511999999998"/>
    <x v="2"/>
  </r>
  <r>
    <x v="1127"/>
    <x v="286"/>
    <x v="0"/>
    <x v="11"/>
    <s v="4000"/>
    <x v="0"/>
    <n v="0"/>
    <n v="396.28"/>
    <x v="0"/>
    <x v="3"/>
    <x v="1127"/>
    <s v="AUD"/>
    <n v="-396.28"/>
    <n v="1.51"/>
    <n v="0"/>
    <n v="598.38279999999997"/>
    <n v="-598.38279999999997"/>
    <x v="0"/>
  </r>
  <r>
    <x v="1128"/>
    <x v="215"/>
    <x v="2"/>
    <x v="0"/>
    <s v="5010"/>
    <x v="3"/>
    <n v="682.65"/>
    <n v="0"/>
    <x v="0"/>
    <x v="2"/>
    <x v="1128"/>
    <s v="GBP"/>
    <n v="682.65"/>
    <n v="0.78"/>
    <n v="532.46699999999998"/>
    <n v="0"/>
    <n v="532.46699999999998"/>
    <x v="2"/>
  </r>
  <r>
    <x v="1129"/>
    <x v="648"/>
    <x v="2"/>
    <x v="6"/>
    <s v="5000"/>
    <x v="1"/>
    <n v="959.31"/>
    <n v="0"/>
    <x v="0"/>
    <x v="1"/>
    <x v="1129"/>
    <s v="GBP"/>
    <n v="959.31"/>
    <n v="0.78"/>
    <n v="748.26179999999999"/>
    <n v="0"/>
    <n v="748.26179999999999"/>
    <x v="1"/>
  </r>
  <r>
    <x v="1130"/>
    <x v="614"/>
    <x v="0"/>
    <x v="9"/>
    <s v="6000"/>
    <x v="2"/>
    <n v="431.95"/>
    <n v="0"/>
    <x v="3"/>
    <x v="2"/>
    <x v="1130"/>
    <s v="USD"/>
    <n v="431.95"/>
    <n v="1"/>
    <n v="431.95"/>
    <n v="0"/>
    <n v="431.95"/>
    <x v="2"/>
  </r>
  <r>
    <x v="1131"/>
    <x v="51"/>
    <x v="1"/>
    <x v="1"/>
    <s v="5000"/>
    <x v="1"/>
    <n v="274.33"/>
    <n v="0"/>
    <x v="4"/>
    <x v="2"/>
    <x v="1131"/>
    <s v="CAD"/>
    <n v="274.33"/>
    <n v="1.36"/>
    <n v="373.08879999999999"/>
    <n v="0"/>
    <n v="373.08879999999999"/>
    <x v="1"/>
  </r>
  <r>
    <x v="1132"/>
    <x v="649"/>
    <x v="0"/>
    <x v="3"/>
    <s v="4000"/>
    <x v="0"/>
    <n v="0"/>
    <n v="4439.8900000000003"/>
    <x v="0"/>
    <x v="2"/>
    <x v="1132"/>
    <s v="EUR"/>
    <n v="-4439.8900000000003"/>
    <n v="0.92"/>
    <n v="0"/>
    <n v="4084.6988000000006"/>
    <n v="-4084.6988000000006"/>
    <x v="0"/>
  </r>
  <r>
    <x v="1133"/>
    <x v="150"/>
    <x v="0"/>
    <x v="10"/>
    <s v="4010"/>
    <x v="4"/>
    <n v="0"/>
    <n v="1093.95"/>
    <x v="4"/>
    <x v="4"/>
    <x v="1133"/>
    <s v="USD"/>
    <n v="-1093.95"/>
    <n v="1"/>
    <n v="0"/>
    <n v="1093.95"/>
    <n v="-1093.95"/>
    <x v="0"/>
  </r>
  <r>
    <x v="1134"/>
    <x v="650"/>
    <x v="0"/>
    <x v="7"/>
    <s v="5000"/>
    <x v="1"/>
    <n v="900.67"/>
    <n v="0"/>
    <x v="3"/>
    <x v="3"/>
    <x v="1134"/>
    <s v="AUD"/>
    <n v="900.67"/>
    <n v="1.51"/>
    <n v="1360.0117"/>
    <n v="0"/>
    <n v="1360.0117"/>
    <x v="1"/>
  </r>
  <r>
    <x v="1135"/>
    <x v="341"/>
    <x v="2"/>
    <x v="7"/>
    <s v="4000"/>
    <x v="0"/>
    <n v="0"/>
    <n v="2284.31"/>
    <x v="2"/>
    <x v="0"/>
    <x v="1135"/>
    <s v="AUD"/>
    <n v="-2284.31"/>
    <n v="1.51"/>
    <n v="0"/>
    <n v="3449.3080999999997"/>
    <n v="-3449.3080999999997"/>
    <x v="0"/>
  </r>
  <r>
    <x v="1136"/>
    <x v="199"/>
    <x v="2"/>
    <x v="5"/>
    <s v="5000"/>
    <x v="1"/>
    <n v="1994.11"/>
    <n v="0"/>
    <x v="5"/>
    <x v="2"/>
    <x v="1136"/>
    <s v="AUD"/>
    <n v="1994.11"/>
    <n v="1.51"/>
    <n v="3011.1061"/>
    <n v="0"/>
    <n v="3011.1061"/>
    <x v="1"/>
  </r>
  <r>
    <x v="1137"/>
    <x v="651"/>
    <x v="2"/>
    <x v="1"/>
    <s v="5000"/>
    <x v="1"/>
    <n v="286.3"/>
    <n v="0"/>
    <x v="3"/>
    <x v="3"/>
    <x v="1137"/>
    <s v="CAD"/>
    <n v="286.3"/>
    <n v="1.36"/>
    <n v="389.36800000000005"/>
    <n v="0"/>
    <n v="389.36800000000005"/>
    <x v="1"/>
  </r>
  <r>
    <x v="1138"/>
    <x v="18"/>
    <x v="2"/>
    <x v="2"/>
    <s v="6000"/>
    <x v="2"/>
    <n v="1069.23"/>
    <n v="0"/>
    <x v="5"/>
    <x v="2"/>
    <x v="1138"/>
    <s v="CAD"/>
    <n v="1069.23"/>
    <n v="1.36"/>
    <n v="1454.1528000000001"/>
    <n v="0"/>
    <n v="1454.1528000000001"/>
    <x v="2"/>
  </r>
  <r>
    <x v="1139"/>
    <x v="392"/>
    <x v="0"/>
    <x v="3"/>
    <s v="6000"/>
    <x v="2"/>
    <n v="901.69"/>
    <n v="0"/>
    <x v="1"/>
    <x v="0"/>
    <x v="1139"/>
    <s v="AUD"/>
    <n v="901.69"/>
    <n v="1.51"/>
    <n v="1361.5519000000002"/>
    <n v="0"/>
    <n v="1361.5519000000002"/>
    <x v="2"/>
  </r>
  <r>
    <x v="1140"/>
    <x v="196"/>
    <x v="2"/>
    <x v="7"/>
    <s v="6000"/>
    <x v="2"/>
    <n v="1692.4"/>
    <n v="0"/>
    <x v="2"/>
    <x v="3"/>
    <x v="1140"/>
    <s v="CAD"/>
    <n v="1692.4"/>
    <n v="1.36"/>
    <n v="2301.6640000000002"/>
    <n v="0"/>
    <n v="2301.6640000000002"/>
    <x v="2"/>
  </r>
  <r>
    <x v="1141"/>
    <x v="265"/>
    <x v="0"/>
    <x v="10"/>
    <s v="4010"/>
    <x v="4"/>
    <n v="0"/>
    <n v="4894.3999999999996"/>
    <x v="0"/>
    <x v="0"/>
    <x v="1141"/>
    <s v="USD"/>
    <n v="-4894.3999999999996"/>
    <n v="1"/>
    <n v="0"/>
    <n v="4894.3999999999996"/>
    <n v="-4894.3999999999996"/>
    <x v="0"/>
  </r>
  <r>
    <x v="1142"/>
    <x v="652"/>
    <x v="2"/>
    <x v="5"/>
    <s v="5000"/>
    <x v="1"/>
    <n v="535.66999999999996"/>
    <n v="0"/>
    <x v="0"/>
    <x v="0"/>
    <x v="1142"/>
    <s v="CAD"/>
    <n v="535.66999999999996"/>
    <n v="1.36"/>
    <n v="728.51120000000003"/>
    <n v="0"/>
    <n v="728.51120000000003"/>
    <x v="1"/>
  </r>
  <r>
    <x v="1143"/>
    <x v="653"/>
    <x v="0"/>
    <x v="4"/>
    <s v="6000"/>
    <x v="2"/>
    <n v="1153.45"/>
    <n v="0"/>
    <x v="5"/>
    <x v="2"/>
    <x v="1143"/>
    <s v="GBP"/>
    <n v="1153.45"/>
    <n v="0.78"/>
    <n v="899.69100000000003"/>
    <n v="0"/>
    <n v="899.69100000000003"/>
    <x v="2"/>
  </r>
  <r>
    <x v="1144"/>
    <x v="378"/>
    <x v="2"/>
    <x v="4"/>
    <s v="4010"/>
    <x v="4"/>
    <n v="0"/>
    <n v="2523.88"/>
    <x v="1"/>
    <x v="1"/>
    <x v="1144"/>
    <s v="AUD"/>
    <n v="-2523.88"/>
    <n v="1.51"/>
    <n v="0"/>
    <n v="3811.0588000000002"/>
    <n v="-3811.0588000000002"/>
    <x v="0"/>
  </r>
  <r>
    <x v="1145"/>
    <x v="654"/>
    <x v="2"/>
    <x v="11"/>
    <s v="6000"/>
    <x v="2"/>
    <n v="621.37"/>
    <n v="0"/>
    <x v="3"/>
    <x v="1"/>
    <x v="1145"/>
    <s v="EUR"/>
    <n v="621.37"/>
    <n v="0.92"/>
    <n v="571.66039999999998"/>
    <n v="0"/>
    <n v="571.66039999999998"/>
    <x v="2"/>
  </r>
  <r>
    <x v="1146"/>
    <x v="111"/>
    <x v="1"/>
    <x v="2"/>
    <s v="5010"/>
    <x v="3"/>
    <n v="991.7"/>
    <n v="0"/>
    <x v="1"/>
    <x v="0"/>
    <x v="1146"/>
    <s v="EUR"/>
    <n v="991.7"/>
    <n v="0.92"/>
    <n v="912.36400000000003"/>
    <n v="0"/>
    <n v="912.36400000000003"/>
    <x v="2"/>
  </r>
  <r>
    <x v="1147"/>
    <x v="517"/>
    <x v="1"/>
    <x v="0"/>
    <s v="6000"/>
    <x v="2"/>
    <n v="1727.08"/>
    <n v="0"/>
    <x v="2"/>
    <x v="1"/>
    <x v="1147"/>
    <s v="AUD"/>
    <n v="1727.08"/>
    <n v="1.51"/>
    <n v="2607.8908000000001"/>
    <n v="0"/>
    <n v="2607.8908000000001"/>
    <x v="2"/>
  </r>
  <r>
    <x v="1148"/>
    <x v="617"/>
    <x v="2"/>
    <x v="7"/>
    <s v="6000"/>
    <x v="2"/>
    <n v="1518.91"/>
    <n v="0"/>
    <x v="0"/>
    <x v="4"/>
    <x v="1148"/>
    <s v="AUD"/>
    <n v="1518.91"/>
    <n v="1.51"/>
    <n v="2293.5541000000003"/>
    <n v="0"/>
    <n v="2293.5541000000003"/>
    <x v="2"/>
  </r>
  <r>
    <x v="1149"/>
    <x v="240"/>
    <x v="0"/>
    <x v="8"/>
    <s v="4000"/>
    <x v="0"/>
    <n v="0"/>
    <n v="1266.3499999999999"/>
    <x v="5"/>
    <x v="1"/>
    <x v="1149"/>
    <s v="CAD"/>
    <n v="-1266.3499999999999"/>
    <n v="1.36"/>
    <n v="0"/>
    <n v="1722.2360000000001"/>
    <n v="-1722.2360000000001"/>
    <x v="0"/>
  </r>
  <r>
    <x v="1150"/>
    <x v="357"/>
    <x v="0"/>
    <x v="5"/>
    <s v="4000"/>
    <x v="0"/>
    <n v="0"/>
    <n v="3886.29"/>
    <x v="2"/>
    <x v="1"/>
    <x v="1150"/>
    <s v="GBP"/>
    <n v="-3886.29"/>
    <n v="0.78"/>
    <n v="0"/>
    <n v="3031.3062"/>
    <n v="-3031.3062"/>
    <x v="0"/>
  </r>
  <r>
    <x v="1151"/>
    <x v="117"/>
    <x v="2"/>
    <x v="8"/>
    <s v="6000"/>
    <x v="2"/>
    <n v="584.9"/>
    <n v="0"/>
    <x v="2"/>
    <x v="2"/>
    <x v="1151"/>
    <s v="EUR"/>
    <n v="584.9"/>
    <n v="0.92"/>
    <n v="538.10799999999995"/>
    <n v="0"/>
    <n v="538.10799999999995"/>
    <x v="2"/>
  </r>
  <r>
    <x v="1152"/>
    <x v="241"/>
    <x v="0"/>
    <x v="8"/>
    <s v="5000"/>
    <x v="1"/>
    <n v="1212.48"/>
    <n v="0"/>
    <x v="4"/>
    <x v="1"/>
    <x v="1152"/>
    <s v="EUR"/>
    <n v="1212.48"/>
    <n v="0.92"/>
    <n v="1115.4816000000001"/>
    <n v="0"/>
    <n v="1115.4816000000001"/>
    <x v="1"/>
  </r>
  <r>
    <x v="1153"/>
    <x v="655"/>
    <x v="0"/>
    <x v="6"/>
    <s v="6000"/>
    <x v="2"/>
    <n v="1084.73"/>
    <n v="0"/>
    <x v="0"/>
    <x v="4"/>
    <x v="1153"/>
    <s v="CAD"/>
    <n v="1084.73"/>
    <n v="1.36"/>
    <n v="1475.2328000000002"/>
    <n v="0"/>
    <n v="1475.2328000000002"/>
    <x v="2"/>
  </r>
  <r>
    <x v="1154"/>
    <x v="656"/>
    <x v="2"/>
    <x v="5"/>
    <s v="6000"/>
    <x v="2"/>
    <n v="1218.47"/>
    <n v="0"/>
    <x v="1"/>
    <x v="3"/>
    <x v="1154"/>
    <s v="GBP"/>
    <n v="1218.47"/>
    <n v="0.78"/>
    <n v="950.40660000000003"/>
    <n v="0"/>
    <n v="950.40660000000003"/>
    <x v="2"/>
  </r>
  <r>
    <x v="1155"/>
    <x v="45"/>
    <x v="0"/>
    <x v="9"/>
    <s v="6000"/>
    <x v="2"/>
    <n v="134.03"/>
    <n v="0"/>
    <x v="4"/>
    <x v="0"/>
    <x v="1155"/>
    <s v="CAD"/>
    <n v="134.03"/>
    <n v="1.36"/>
    <n v="182.28080000000003"/>
    <n v="0"/>
    <n v="182.28080000000003"/>
    <x v="2"/>
  </r>
  <r>
    <x v="1156"/>
    <x v="657"/>
    <x v="2"/>
    <x v="0"/>
    <s v="5010"/>
    <x v="3"/>
    <n v="1961.58"/>
    <n v="0"/>
    <x v="4"/>
    <x v="1"/>
    <x v="1156"/>
    <s v="USD"/>
    <n v="1961.58"/>
    <n v="1"/>
    <n v="1961.58"/>
    <n v="0"/>
    <n v="1961.58"/>
    <x v="2"/>
  </r>
  <r>
    <x v="1157"/>
    <x v="18"/>
    <x v="2"/>
    <x v="2"/>
    <s v="6000"/>
    <x v="2"/>
    <n v="320.36"/>
    <n v="0"/>
    <x v="5"/>
    <x v="3"/>
    <x v="1157"/>
    <s v="USD"/>
    <n v="320.36"/>
    <n v="1"/>
    <n v="320.36"/>
    <n v="0"/>
    <n v="320.36"/>
    <x v="2"/>
  </r>
  <r>
    <x v="1158"/>
    <x v="365"/>
    <x v="0"/>
    <x v="3"/>
    <s v="5010"/>
    <x v="3"/>
    <n v="727.24"/>
    <n v="0"/>
    <x v="3"/>
    <x v="4"/>
    <x v="1158"/>
    <s v="EUR"/>
    <n v="727.24"/>
    <n v="0.92"/>
    <n v="669.06080000000009"/>
    <n v="0"/>
    <n v="669.06080000000009"/>
    <x v="2"/>
  </r>
  <r>
    <x v="1159"/>
    <x v="300"/>
    <x v="2"/>
    <x v="6"/>
    <s v="5000"/>
    <x v="1"/>
    <n v="334.7"/>
    <n v="0"/>
    <x v="5"/>
    <x v="2"/>
    <x v="1159"/>
    <s v="EUR"/>
    <n v="334.7"/>
    <n v="0.92"/>
    <n v="307.92399999999998"/>
    <n v="0"/>
    <n v="307.92399999999998"/>
    <x v="1"/>
  </r>
  <r>
    <x v="1160"/>
    <x v="658"/>
    <x v="2"/>
    <x v="6"/>
    <s v="6000"/>
    <x v="2"/>
    <n v="620.16999999999996"/>
    <n v="0"/>
    <x v="0"/>
    <x v="3"/>
    <x v="1160"/>
    <s v="AUD"/>
    <n v="620.16999999999996"/>
    <n v="1.51"/>
    <n v="936.45669999999996"/>
    <n v="0"/>
    <n v="936.45669999999996"/>
    <x v="2"/>
  </r>
  <r>
    <x v="1161"/>
    <x v="222"/>
    <x v="0"/>
    <x v="10"/>
    <s v="4010"/>
    <x v="4"/>
    <n v="0"/>
    <n v="2933.41"/>
    <x v="0"/>
    <x v="0"/>
    <x v="1161"/>
    <s v="GBP"/>
    <n v="-2933.41"/>
    <n v="0.78"/>
    <n v="0"/>
    <n v="2288.0598"/>
    <n v="-2288.0598"/>
    <x v="0"/>
  </r>
  <r>
    <x v="1162"/>
    <x v="615"/>
    <x v="2"/>
    <x v="1"/>
    <s v="4010"/>
    <x v="4"/>
    <n v="0"/>
    <n v="2103.91"/>
    <x v="0"/>
    <x v="2"/>
    <x v="1162"/>
    <s v="CAD"/>
    <n v="-2103.91"/>
    <n v="1.36"/>
    <n v="0"/>
    <n v="2861.3175999999999"/>
    <n v="-2861.3175999999999"/>
    <x v="0"/>
  </r>
  <r>
    <x v="1163"/>
    <x v="206"/>
    <x v="2"/>
    <x v="10"/>
    <s v="6000"/>
    <x v="2"/>
    <n v="626.96"/>
    <n v="0"/>
    <x v="5"/>
    <x v="4"/>
    <x v="1163"/>
    <s v="GBP"/>
    <n v="626.96"/>
    <n v="0.78"/>
    <n v="489.02880000000005"/>
    <n v="0"/>
    <n v="489.02880000000005"/>
    <x v="2"/>
  </r>
  <r>
    <x v="1164"/>
    <x v="659"/>
    <x v="0"/>
    <x v="10"/>
    <s v="4000"/>
    <x v="0"/>
    <n v="0"/>
    <n v="3001.97"/>
    <x v="2"/>
    <x v="3"/>
    <x v="1164"/>
    <s v="USD"/>
    <n v="-3001.97"/>
    <n v="1"/>
    <n v="0"/>
    <n v="3001.97"/>
    <n v="-3001.97"/>
    <x v="0"/>
  </r>
  <r>
    <x v="1165"/>
    <x v="135"/>
    <x v="1"/>
    <x v="2"/>
    <s v="5000"/>
    <x v="1"/>
    <n v="1130.18"/>
    <n v="0"/>
    <x v="5"/>
    <x v="3"/>
    <x v="1165"/>
    <s v="GBP"/>
    <n v="1130.18"/>
    <n v="0.78"/>
    <n v="881.54040000000009"/>
    <n v="0"/>
    <n v="881.54040000000009"/>
    <x v="1"/>
  </r>
  <r>
    <x v="1166"/>
    <x v="371"/>
    <x v="2"/>
    <x v="5"/>
    <s v="5010"/>
    <x v="3"/>
    <n v="1772.72"/>
    <n v="0"/>
    <x v="3"/>
    <x v="0"/>
    <x v="1166"/>
    <s v="CAD"/>
    <n v="1772.72"/>
    <n v="1.36"/>
    <n v="2410.8992000000003"/>
    <n v="0"/>
    <n v="2410.8992000000003"/>
    <x v="2"/>
  </r>
  <r>
    <x v="1167"/>
    <x v="241"/>
    <x v="0"/>
    <x v="8"/>
    <s v="5010"/>
    <x v="3"/>
    <n v="152.83000000000001"/>
    <n v="0"/>
    <x v="0"/>
    <x v="3"/>
    <x v="1167"/>
    <s v="CAD"/>
    <n v="152.83000000000001"/>
    <n v="1.36"/>
    <n v="207.84880000000004"/>
    <n v="0"/>
    <n v="207.84880000000004"/>
    <x v="2"/>
  </r>
  <r>
    <x v="1168"/>
    <x v="644"/>
    <x v="2"/>
    <x v="2"/>
    <s v="5000"/>
    <x v="1"/>
    <n v="954.94"/>
    <n v="0"/>
    <x v="1"/>
    <x v="3"/>
    <x v="1168"/>
    <s v="EUR"/>
    <n v="954.94"/>
    <n v="0.92"/>
    <n v="878.54480000000012"/>
    <n v="0"/>
    <n v="878.54480000000012"/>
    <x v="1"/>
  </r>
  <r>
    <x v="1169"/>
    <x v="67"/>
    <x v="1"/>
    <x v="1"/>
    <s v="4010"/>
    <x v="4"/>
    <n v="0"/>
    <n v="4418.1899999999996"/>
    <x v="2"/>
    <x v="2"/>
    <x v="1169"/>
    <s v="CAD"/>
    <n v="-4418.1899999999996"/>
    <n v="1.36"/>
    <n v="0"/>
    <n v="6008.7384000000002"/>
    <n v="-6008.7384000000002"/>
    <x v="0"/>
  </r>
  <r>
    <x v="1170"/>
    <x v="317"/>
    <x v="0"/>
    <x v="9"/>
    <s v="5010"/>
    <x v="3"/>
    <n v="1814.27"/>
    <n v="0"/>
    <x v="0"/>
    <x v="4"/>
    <x v="1170"/>
    <s v="USD"/>
    <n v="1814.27"/>
    <n v="1"/>
    <n v="1814.27"/>
    <n v="0"/>
    <n v="1814.27"/>
    <x v="2"/>
  </r>
  <r>
    <x v="1171"/>
    <x v="53"/>
    <x v="0"/>
    <x v="6"/>
    <s v="4000"/>
    <x v="0"/>
    <n v="0"/>
    <n v="815.4"/>
    <x v="5"/>
    <x v="4"/>
    <x v="1171"/>
    <s v="EUR"/>
    <n v="-815.4"/>
    <n v="0.92"/>
    <n v="0"/>
    <n v="750.16800000000001"/>
    <n v="-750.16800000000001"/>
    <x v="0"/>
  </r>
  <r>
    <x v="1172"/>
    <x v="343"/>
    <x v="0"/>
    <x v="4"/>
    <s v="5000"/>
    <x v="1"/>
    <n v="290.05"/>
    <n v="0"/>
    <x v="3"/>
    <x v="2"/>
    <x v="1172"/>
    <s v="CAD"/>
    <n v="290.05"/>
    <n v="1.36"/>
    <n v="394.46800000000002"/>
    <n v="0"/>
    <n v="394.46800000000002"/>
    <x v="1"/>
  </r>
  <r>
    <x v="1173"/>
    <x v="69"/>
    <x v="1"/>
    <x v="0"/>
    <s v="6000"/>
    <x v="2"/>
    <n v="1726.68"/>
    <n v="0"/>
    <x v="4"/>
    <x v="1"/>
    <x v="1173"/>
    <s v="AUD"/>
    <n v="1726.68"/>
    <n v="1.51"/>
    <n v="2607.2868000000003"/>
    <n v="0"/>
    <n v="2607.2868000000003"/>
    <x v="2"/>
  </r>
  <r>
    <x v="1174"/>
    <x v="440"/>
    <x v="1"/>
    <x v="6"/>
    <s v="4010"/>
    <x v="4"/>
    <n v="0"/>
    <n v="2724.33"/>
    <x v="4"/>
    <x v="0"/>
    <x v="1174"/>
    <s v="GBP"/>
    <n v="-2724.33"/>
    <n v="0.78"/>
    <n v="0"/>
    <n v="2124.9774000000002"/>
    <n v="-2124.9774000000002"/>
    <x v="0"/>
  </r>
  <r>
    <x v="1175"/>
    <x v="15"/>
    <x v="2"/>
    <x v="6"/>
    <s v="4010"/>
    <x v="4"/>
    <n v="0"/>
    <n v="517.76"/>
    <x v="3"/>
    <x v="4"/>
    <x v="1175"/>
    <s v="CAD"/>
    <n v="-517.76"/>
    <n v="1.36"/>
    <n v="0"/>
    <n v="704.15359999999998"/>
    <n v="-704.15359999999998"/>
    <x v="0"/>
  </r>
  <r>
    <x v="1176"/>
    <x v="660"/>
    <x v="2"/>
    <x v="4"/>
    <s v="5010"/>
    <x v="3"/>
    <n v="1718.84"/>
    <n v="0"/>
    <x v="2"/>
    <x v="3"/>
    <x v="1176"/>
    <s v="AUD"/>
    <n v="1718.84"/>
    <n v="1.51"/>
    <n v="2595.4483999999998"/>
    <n v="0"/>
    <n v="2595.4483999999998"/>
    <x v="2"/>
  </r>
  <r>
    <x v="1177"/>
    <x v="151"/>
    <x v="0"/>
    <x v="1"/>
    <s v="4000"/>
    <x v="0"/>
    <n v="0"/>
    <n v="3902.53"/>
    <x v="2"/>
    <x v="0"/>
    <x v="1177"/>
    <s v="USD"/>
    <n v="-3902.53"/>
    <n v="1"/>
    <n v="0"/>
    <n v="3902.53"/>
    <n v="-3902.53"/>
    <x v="0"/>
  </r>
  <r>
    <x v="1178"/>
    <x v="619"/>
    <x v="2"/>
    <x v="7"/>
    <s v="5000"/>
    <x v="1"/>
    <n v="820.59"/>
    <n v="0"/>
    <x v="5"/>
    <x v="4"/>
    <x v="1178"/>
    <s v="EUR"/>
    <n v="820.59"/>
    <n v="0.92"/>
    <n v="754.94280000000003"/>
    <n v="0"/>
    <n v="754.94280000000003"/>
    <x v="1"/>
  </r>
  <r>
    <x v="1179"/>
    <x v="365"/>
    <x v="0"/>
    <x v="3"/>
    <s v="6000"/>
    <x v="2"/>
    <n v="933.21"/>
    <n v="0"/>
    <x v="2"/>
    <x v="4"/>
    <x v="1179"/>
    <s v="AUD"/>
    <n v="933.21"/>
    <n v="1.51"/>
    <n v="1409.1471000000001"/>
    <n v="0"/>
    <n v="1409.1471000000001"/>
    <x v="2"/>
  </r>
  <r>
    <x v="1180"/>
    <x v="105"/>
    <x v="0"/>
    <x v="9"/>
    <s v="4010"/>
    <x v="4"/>
    <n v="0"/>
    <n v="581.76"/>
    <x v="2"/>
    <x v="2"/>
    <x v="1180"/>
    <s v="CAD"/>
    <n v="-581.76"/>
    <n v="1.36"/>
    <n v="0"/>
    <n v="791.19360000000006"/>
    <n v="-791.19360000000006"/>
    <x v="0"/>
  </r>
  <r>
    <x v="1181"/>
    <x v="300"/>
    <x v="2"/>
    <x v="6"/>
    <s v="4000"/>
    <x v="0"/>
    <n v="0"/>
    <n v="2858.3"/>
    <x v="1"/>
    <x v="4"/>
    <x v="1181"/>
    <s v="GBP"/>
    <n v="-2858.3"/>
    <n v="0.78"/>
    <n v="0"/>
    <n v="2229.4740000000002"/>
    <n v="-2229.4740000000002"/>
    <x v="0"/>
  </r>
  <r>
    <x v="1182"/>
    <x v="476"/>
    <x v="0"/>
    <x v="2"/>
    <s v="4010"/>
    <x v="4"/>
    <n v="0"/>
    <n v="1469.73"/>
    <x v="3"/>
    <x v="0"/>
    <x v="1182"/>
    <s v="AUD"/>
    <n v="-1469.73"/>
    <n v="1.51"/>
    <n v="0"/>
    <n v="2219.2923000000001"/>
    <n v="-2219.2923000000001"/>
    <x v="0"/>
  </r>
  <r>
    <x v="1183"/>
    <x v="661"/>
    <x v="0"/>
    <x v="1"/>
    <s v="4000"/>
    <x v="0"/>
    <n v="0"/>
    <n v="4440.72"/>
    <x v="0"/>
    <x v="3"/>
    <x v="1183"/>
    <s v="GBP"/>
    <n v="-4440.72"/>
    <n v="0.78"/>
    <n v="0"/>
    <n v="3463.7616000000003"/>
    <n v="-3463.7616000000003"/>
    <x v="0"/>
  </r>
  <r>
    <x v="1184"/>
    <x v="382"/>
    <x v="1"/>
    <x v="9"/>
    <s v="5010"/>
    <x v="3"/>
    <n v="1972.41"/>
    <n v="0"/>
    <x v="4"/>
    <x v="2"/>
    <x v="1184"/>
    <s v="EUR"/>
    <n v="1972.41"/>
    <n v="0.92"/>
    <n v="1814.6172000000001"/>
    <n v="0"/>
    <n v="1814.6172000000001"/>
    <x v="2"/>
  </r>
  <r>
    <x v="1185"/>
    <x v="282"/>
    <x v="0"/>
    <x v="8"/>
    <s v="4010"/>
    <x v="4"/>
    <n v="0"/>
    <n v="841.52"/>
    <x v="1"/>
    <x v="4"/>
    <x v="1185"/>
    <s v="EUR"/>
    <n v="-841.52"/>
    <n v="0.92"/>
    <n v="0"/>
    <n v="774.19839999999999"/>
    <n v="-774.19839999999999"/>
    <x v="0"/>
  </r>
  <r>
    <x v="1186"/>
    <x v="651"/>
    <x v="2"/>
    <x v="1"/>
    <s v="6000"/>
    <x v="2"/>
    <n v="316.14999999999998"/>
    <n v="0"/>
    <x v="3"/>
    <x v="4"/>
    <x v="1186"/>
    <s v="CAD"/>
    <n v="316.14999999999998"/>
    <n v="1.36"/>
    <n v="429.964"/>
    <n v="0"/>
    <n v="429.964"/>
    <x v="2"/>
  </r>
  <r>
    <x v="1187"/>
    <x v="662"/>
    <x v="0"/>
    <x v="2"/>
    <s v="5010"/>
    <x v="3"/>
    <n v="475.92"/>
    <n v="0"/>
    <x v="5"/>
    <x v="4"/>
    <x v="1187"/>
    <s v="AUD"/>
    <n v="475.92"/>
    <n v="1.51"/>
    <n v="718.63920000000007"/>
    <n v="0"/>
    <n v="718.63920000000007"/>
    <x v="2"/>
  </r>
  <r>
    <x v="1188"/>
    <x v="204"/>
    <x v="0"/>
    <x v="2"/>
    <s v="6000"/>
    <x v="2"/>
    <n v="1283.6099999999999"/>
    <n v="0"/>
    <x v="1"/>
    <x v="2"/>
    <x v="1188"/>
    <s v="GBP"/>
    <n v="1283.6099999999999"/>
    <n v="0.78"/>
    <n v="1001.2157999999999"/>
    <n v="0"/>
    <n v="1001.2157999999999"/>
    <x v="2"/>
  </r>
  <r>
    <x v="1189"/>
    <x v="663"/>
    <x v="0"/>
    <x v="2"/>
    <s v="4000"/>
    <x v="0"/>
    <n v="0"/>
    <n v="242.31"/>
    <x v="1"/>
    <x v="4"/>
    <x v="1189"/>
    <s v="CAD"/>
    <n v="-242.31"/>
    <n v="1.36"/>
    <n v="0"/>
    <n v="329.54160000000002"/>
    <n v="-329.54160000000002"/>
    <x v="0"/>
  </r>
  <r>
    <x v="1190"/>
    <x v="614"/>
    <x v="0"/>
    <x v="9"/>
    <s v="5000"/>
    <x v="1"/>
    <n v="309.44"/>
    <n v="0"/>
    <x v="1"/>
    <x v="3"/>
    <x v="1190"/>
    <s v="EUR"/>
    <n v="309.44"/>
    <n v="0.92"/>
    <n v="284.6848"/>
    <n v="0"/>
    <n v="284.6848"/>
    <x v="1"/>
  </r>
  <r>
    <x v="1191"/>
    <x v="578"/>
    <x v="1"/>
    <x v="2"/>
    <s v="6000"/>
    <x v="2"/>
    <n v="1158.3800000000001"/>
    <n v="0"/>
    <x v="0"/>
    <x v="0"/>
    <x v="1191"/>
    <s v="GBP"/>
    <n v="1158.3800000000001"/>
    <n v="0.78"/>
    <n v="903.53640000000007"/>
    <n v="0"/>
    <n v="903.53640000000007"/>
    <x v="2"/>
  </r>
  <r>
    <x v="1192"/>
    <x v="664"/>
    <x v="2"/>
    <x v="9"/>
    <s v="4010"/>
    <x v="4"/>
    <n v="0"/>
    <n v="1546.54"/>
    <x v="0"/>
    <x v="3"/>
    <x v="1192"/>
    <s v="USD"/>
    <n v="-1546.54"/>
    <n v="1"/>
    <n v="0"/>
    <n v="1546.54"/>
    <n v="-1546.54"/>
    <x v="0"/>
  </r>
  <r>
    <x v="1193"/>
    <x v="213"/>
    <x v="2"/>
    <x v="9"/>
    <s v="4010"/>
    <x v="4"/>
    <n v="0"/>
    <n v="4731.97"/>
    <x v="0"/>
    <x v="1"/>
    <x v="1193"/>
    <s v="USD"/>
    <n v="-4731.97"/>
    <n v="1"/>
    <n v="0"/>
    <n v="4731.97"/>
    <n v="-4731.97"/>
    <x v="0"/>
  </r>
  <r>
    <x v="1194"/>
    <x v="134"/>
    <x v="0"/>
    <x v="9"/>
    <s v="6000"/>
    <x v="2"/>
    <n v="825.81"/>
    <n v="0"/>
    <x v="2"/>
    <x v="4"/>
    <x v="1194"/>
    <s v="USD"/>
    <n v="825.81"/>
    <n v="1"/>
    <n v="825.81"/>
    <n v="0"/>
    <n v="825.81"/>
    <x v="2"/>
  </r>
  <r>
    <x v="1195"/>
    <x v="665"/>
    <x v="0"/>
    <x v="1"/>
    <s v="5010"/>
    <x v="3"/>
    <n v="811.62"/>
    <n v="0"/>
    <x v="1"/>
    <x v="1"/>
    <x v="1195"/>
    <s v="CAD"/>
    <n v="811.62"/>
    <n v="1.36"/>
    <n v="1103.8032000000001"/>
    <n v="0"/>
    <n v="1103.8032000000001"/>
    <x v="2"/>
  </r>
  <r>
    <x v="1196"/>
    <x v="400"/>
    <x v="0"/>
    <x v="0"/>
    <s v="6000"/>
    <x v="2"/>
    <n v="1792.82"/>
    <n v="0"/>
    <x v="1"/>
    <x v="0"/>
    <x v="1196"/>
    <s v="USD"/>
    <n v="1792.82"/>
    <n v="1"/>
    <n v="1792.82"/>
    <n v="0"/>
    <n v="1792.82"/>
    <x v="2"/>
  </r>
  <r>
    <x v="1197"/>
    <x v="666"/>
    <x v="0"/>
    <x v="3"/>
    <s v="4010"/>
    <x v="4"/>
    <n v="0"/>
    <n v="2374.8200000000002"/>
    <x v="1"/>
    <x v="1"/>
    <x v="1197"/>
    <s v="USD"/>
    <n v="-2374.8200000000002"/>
    <n v="1"/>
    <n v="0"/>
    <n v="2374.8200000000002"/>
    <n v="-2374.8200000000002"/>
    <x v="0"/>
  </r>
  <r>
    <x v="1198"/>
    <x v="575"/>
    <x v="0"/>
    <x v="0"/>
    <s v="4000"/>
    <x v="0"/>
    <n v="0"/>
    <n v="383.06"/>
    <x v="3"/>
    <x v="4"/>
    <x v="1198"/>
    <s v="GBP"/>
    <n v="-383.06"/>
    <n v="0.78"/>
    <n v="0"/>
    <n v="298.78680000000003"/>
    <n v="-298.78680000000003"/>
    <x v="0"/>
  </r>
  <r>
    <x v="1199"/>
    <x v="353"/>
    <x v="0"/>
    <x v="10"/>
    <s v="4010"/>
    <x v="4"/>
    <n v="0"/>
    <n v="3219.96"/>
    <x v="4"/>
    <x v="4"/>
    <x v="1199"/>
    <s v="EUR"/>
    <n v="-3219.96"/>
    <n v="0.92"/>
    <n v="0"/>
    <n v="2962.3632000000002"/>
    <n v="-2962.3632000000002"/>
    <x v="0"/>
  </r>
  <r>
    <x v="1200"/>
    <x v="667"/>
    <x v="2"/>
    <x v="9"/>
    <s v="4000"/>
    <x v="0"/>
    <n v="0"/>
    <n v="1105.3800000000001"/>
    <x v="0"/>
    <x v="1"/>
    <x v="1200"/>
    <s v="AUD"/>
    <n v="-1105.3800000000001"/>
    <n v="1.51"/>
    <n v="0"/>
    <n v="1669.1238000000001"/>
    <n v="-1669.1238000000001"/>
    <x v="0"/>
  </r>
  <r>
    <x v="1201"/>
    <x v="597"/>
    <x v="0"/>
    <x v="10"/>
    <s v="5010"/>
    <x v="3"/>
    <n v="600.28"/>
    <n v="0"/>
    <x v="2"/>
    <x v="4"/>
    <x v="1201"/>
    <s v="CAD"/>
    <n v="600.28"/>
    <n v="1.36"/>
    <n v="816.38080000000002"/>
    <n v="0"/>
    <n v="816.38080000000002"/>
    <x v="2"/>
  </r>
  <r>
    <x v="1202"/>
    <x v="559"/>
    <x v="0"/>
    <x v="3"/>
    <s v="4010"/>
    <x v="4"/>
    <n v="0"/>
    <n v="1634.89"/>
    <x v="4"/>
    <x v="4"/>
    <x v="1202"/>
    <s v="AUD"/>
    <n v="-1634.89"/>
    <n v="1.51"/>
    <n v="0"/>
    <n v="2468.6839"/>
    <n v="-2468.6839"/>
    <x v="0"/>
  </r>
  <r>
    <x v="1203"/>
    <x v="61"/>
    <x v="0"/>
    <x v="4"/>
    <s v="4010"/>
    <x v="4"/>
    <n v="0"/>
    <n v="2484.3000000000002"/>
    <x v="1"/>
    <x v="0"/>
    <x v="1203"/>
    <s v="CAD"/>
    <n v="-2484.3000000000002"/>
    <n v="1.36"/>
    <n v="0"/>
    <n v="3378.6480000000006"/>
    <n v="-3378.6480000000006"/>
    <x v="0"/>
  </r>
  <r>
    <x v="1204"/>
    <x v="479"/>
    <x v="1"/>
    <x v="9"/>
    <s v="4000"/>
    <x v="0"/>
    <n v="0"/>
    <n v="2824.53"/>
    <x v="4"/>
    <x v="0"/>
    <x v="1204"/>
    <s v="GBP"/>
    <n v="-2824.53"/>
    <n v="0.78"/>
    <n v="0"/>
    <n v="2203.1334000000002"/>
    <n v="-2203.1334000000002"/>
    <x v="0"/>
  </r>
  <r>
    <x v="1205"/>
    <x v="668"/>
    <x v="0"/>
    <x v="5"/>
    <s v="6000"/>
    <x v="2"/>
    <n v="269.73"/>
    <n v="0"/>
    <x v="1"/>
    <x v="1"/>
    <x v="1205"/>
    <s v="AUD"/>
    <n v="269.73"/>
    <n v="1.51"/>
    <n v="407.29230000000001"/>
    <n v="0"/>
    <n v="407.29230000000001"/>
    <x v="2"/>
  </r>
  <r>
    <x v="1206"/>
    <x v="605"/>
    <x v="0"/>
    <x v="6"/>
    <s v="5010"/>
    <x v="3"/>
    <n v="500.85"/>
    <n v="0"/>
    <x v="3"/>
    <x v="2"/>
    <x v="1206"/>
    <s v="USD"/>
    <n v="500.85"/>
    <n v="1"/>
    <n v="500.85"/>
    <n v="0"/>
    <n v="500.85"/>
    <x v="2"/>
  </r>
  <r>
    <x v="1207"/>
    <x v="237"/>
    <x v="2"/>
    <x v="11"/>
    <s v="4010"/>
    <x v="4"/>
    <n v="0"/>
    <n v="2600.9699999999998"/>
    <x v="2"/>
    <x v="1"/>
    <x v="1207"/>
    <s v="GBP"/>
    <n v="-2600.9699999999998"/>
    <n v="0.78"/>
    <n v="0"/>
    <n v="2028.7565999999999"/>
    <n v="-2028.7565999999999"/>
    <x v="0"/>
  </r>
  <r>
    <x v="1208"/>
    <x v="132"/>
    <x v="2"/>
    <x v="0"/>
    <s v="5000"/>
    <x v="1"/>
    <n v="1457.86"/>
    <n v="0"/>
    <x v="0"/>
    <x v="0"/>
    <x v="1208"/>
    <s v="GBP"/>
    <n v="1457.86"/>
    <n v="0.78"/>
    <n v="1137.1307999999999"/>
    <n v="0"/>
    <n v="1137.1307999999999"/>
    <x v="1"/>
  </r>
  <r>
    <x v="1209"/>
    <x v="494"/>
    <x v="0"/>
    <x v="10"/>
    <s v="4000"/>
    <x v="0"/>
    <n v="0"/>
    <n v="1378.84"/>
    <x v="4"/>
    <x v="2"/>
    <x v="1209"/>
    <s v="AUD"/>
    <n v="-1378.84"/>
    <n v="1.51"/>
    <n v="0"/>
    <n v="2082.0483999999997"/>
    <n v="-2082.0483999999997"/>
    <x v="0"/>
  </r>
  <r>
    <x v="1210"/>
    <x v="669"/>
    <x v="0"/>
    <x v="3"/>
    <s v="5010"/>
    <x v="3"/>
    <n v="1891.86"/>
    <n v="0"/>
    <x v="4"/>
    <x v="2"/>
    <x v="1210"/>
    <s v="AUD"/>
    <n v="1891.86"/>
    <n v="1.51"/>
    <n v="2856.7085999999999"/>
    <n v="0"/>
    <n v="2856.7085999999999"/>
    <x v="2"/>
  </r>
  <r>
    <x v="1211"/>
    <x v="464"/>
    <x v="2"/>
    <x v="4"/>
    <s v="4000"/>
    <x v="0"/>
    <n v="0"/>
    <n v="1330.12"/>
    <x v="3"/>
    <x v="2"/>
    <x v="1211"/>
    <s v="AUD"/>
    <n v="-1330.12"/>
    <n v="1.51"/>
    <n v="0"/>
    <n v="2008.4811999999999"/>
    <n v="-2008.4811999999999"/>
    <x v="0"/>
  </r>
  <r>
    <x v="1212"/>
    <x v="420"/>
    <x v="0"/>
    <x v="4"/>
    <s v="4010"/>
    <x v="4"/>
    <n v="0"/>
    <n v="695.86"/>
    <x v="2"/>
    <x v="4"/>
    <x v="1212"/>
    <s v="AUD"/>
    <n v="-695.86"/>
    <n v="1.51"/>
    <n v="0"/>
    <n v="1050.7486000000001"/>
    <n v="-1050.7486000000001"/>
    <x v="0"/>
  </r>
  <r>
    <x v="1213"/>
    <x v="670"/>
    <x v="1"/>
    <x v="8"/>
    <s v="5010"/>
    <x v="3"/>
    <n v="1628.31"/>
    <n v="0"/>
    <x v="5"/>
    <x v="3"/>
    <x v="1213"/>
    <s v="GBP"/>
    <n v="1628.31"/>
    <n v="0.78"/>
    <n v="1270.0817999999999"/>
    <n v="0"/>
    <n v="1270.0817999999999"/>
    <x v="2"/>
  </r>
  <r>
    <x v="1214"/>
    <x v="671"/>
    <x v="2"/>
    <x v="0"/>
    <s v="4000"/>
    <x v="0"/>
    <n v="0"/>
    <n v="4939.1400000000003"/>
    <x v="3"/>
    <x v="0"/>
    <x v="1214"/>
    <s v="GBP"/>
    <n v="-4939.1400000000003"/>
    <n v="0.78"/>
    <n v="0"/>
    <n v="3852.5292000000004"/>
    <n v="-3852.5292000000004"/>
    <x v="0"/>
  </r>
  <r>
    <x v="1215"/>
    <x v="634"/>
    <x v="2"/>
    <x v="0"/>
    <s v="5010"/>
    <x v="3"/>
    <n v="1884.45"/>
    <n v="0"/>
    <x v="0"/>
    <x v="2"/>
    <x v="1215"/>
    <s v="AUD"/>
    <n v="1884.45"/>
    <n v="1.51"/>
    <n v="2845.5194999999999"/>
    <n v="0"/>
    <n v="2845.5194999999999"/>
    <x v="2"/>
  </r>
  <r>
    <x v="1216"/>
    <x v="672"/>
    <x v="0"/>
    <x v="4"/>
    <s v="4010"/>
    <x v="4"/>
    <n v="0"/>
    <n v="2294.84"/>
    <x v="2"/>
    <x v="4"/>
    <x v="1216"/>
    <s v="USD"/>
    <n v="-2294.84"/>
    <n v="1"/>
    <n v="0"/>
    <n v="2294.84"/>
    <n v="-2294.84"/>
    <x v="0"/>
  </r>
  <r>
    <x v="1217"/>
    <x v="188"/>
    <x v="1"/>
    <x v="8"/>
    <s v="6000"/>
    <x v="2"/>
    <n v="701.24"/>
    <n v="0"/>
    <x v="0"/>
    <x v="2"/>
    <x v="1217"/>
    <s v="USD"/>
    <n v="701.24"/>
    <n v="1"/>
    <n v="701.24"/>
    <n v="0"/>
    <n v="701.24"/>
    <x v="2"/>
  </r>
  <r>
    <x v="1218"/>
    <x v="673"/>
    <x v="0"/>
    <x v="2"/>
    <s v="4000"/>
    <x v="0"/>
    <n v="0"/>
    <n v="1406.7"/>
    <x v="0"/>
    <x v="3"/>
    <x v="1218"/>
    <s v="EUR"/>
    <n v="-1406.7"/>
    <n v="0.92"/>
    <n v="0"/>
    <n v="1294.164"/>
    <n v="-1294.164"/>
    <x v="0"/>
  </r>
  <r>
    <x v="1219"/>
    <x v="665"/>
    <x v="0"/>
    <x v="1"/>
    <s v="6000"/>
    <x v="2"/>
    <n v="187.59"/>
    <n v="0"/>
    <x v="2"/>
    <x v="4"/>
    <x v="1219"/>
    <s v="EUR"/>
    <n v="187.59"/>
    <n v="0.92"/>
    <n v="172.58280000000002"/>
    <n v="0"/>
    <n v="172.58280000000002"/>
    <x v="2"/>
  </r>
  <r>
    <x v="1220"/>
    <x v="242"/>
    <x v="2"/>
    <x v="1"/>
    <s v="4000"/>
    <x v="0"/>
    <n v="0"/>
    <n v="1358.12"/>
    <x v="4"/>
    <x v="1"/>
    <x v="1220"/>
    <s v="USD"/>
    <n v="-1358.12"/>
    <n v="1"/>
    <n v="0"/>
    <n v="1358.12"/>
    <n v="-1358.12"/>
    <x v="0"/>
  </r>
  <r>
    <x v="1221"/>
    <x v="326"/>
    <x v="1"/>
    <x v="0"/>
    <s v="5000"/>
    <x v="1"/>
    <n v="695.83"/>
    <n v="0"/>
    <x v="5"/>
    <x v="2"/>
    <x v="1221"/>
    <s v="CAD"/>
    <n v="695.83"/>
    <n v="1.36"/>
    <n v="946.32880000000011"/>
    <n v="0"/>
    <n v="946.32880000000011"/>
    <x v="1"/>
  </r>
  <r>
    <x v="1222"/>
    <x v="460"/>
    <x v="0"/>
    <x v="4"/>
    <s v="5010"/>
    <x v="3"/>
    <n v="200.78"/>
    <n v="0"/>
    <x v="5"/>
    <x v="2"/>
    <x v="1222"/>
    <s v="CAD"/>
    <n v="200.78"/>
    <n v="1.36"/>
    <n v="273.06080000000003"/>
    <n v="0"/>
    <n v="273.06080000000003"/>
    <x v="2"/>
  </r>
  <r>
    <x v="1223"/>
    <x v="443"/>
    <x v="2"/>
    <x v="3"/>
    <s v="4000"/>
    <x v="0"/>
    <n v="0"/>
    <n v="2848.57"/>
    <x v="3"/>
    <x v="1"/>
    <x v="1223"/>
    <s v="AUD"/>
    <n v="-2848.57"/>
    <n v="1.51"/>
    <n v="0"/>
    <n v="4301.3407000000007"/>
    <n v="-4301.3407000000007"/>
    <x v="0"/>
  </r>
  <r>
    <x v="1224"/>
    <x v="168"/>
    <x v="2"/>
    <x v="0"/>
    <s v="5000"/>
    <x v="1"/>
    <n v="185.51"/>
    <n v="0"/>
    <x v="0"/>
    <x v="2"/>
    <x v="1224"/>
    <s v="GBP"/>
    <n v="185.51"/>
    <n v="0.78"/>
    <n v="144.6978"/>
    <n v="0"/>
    <n v="144.6978"/>
    <x v="1"/>
  </r>
  <r>
    <x v="1225"/>
    <x v="30"/>
    <x v="0"/>
    <x v="2"/>
    <s v="6000"/>
    <x v="2"/>
    <n v="935.9"/>
    <n v="0"/>
    <x v="2"/>
    <x v="0"/>
    <x v="1225"/>
    <s v="CAD"/>
    <n v="935.9"/>
    <n v="1.36"/>
    <n v="1272.8240000000001"/>
    <n v="0"/>
    <n v="1272.8240000000001"/>
    <x v="2"/>
  </r>
  <r>
    <x v="1226"/>
    <x v="545"/>
    <x v="0"/>
    <x v="10"/>
    <s v="5000"/>
    <x v="1"/>
    <n v="1358.9"/>
    <n v="0"/>
    <x v="3"/>
    <x v="1"/>
    <x v="1226"/>
    <s v="USD"/>
    <n v="1358.9"/>
    <n v="1"/>
    <n v="1358.9"/>
    <n v="0"/>
    <n v="1358.9"/>
    <x v="1"/>
  </r>
  <r>
    <x v="1227"/>
    <x v="71"/>
    <x v="1"/>
    <x v="8"/>
    <s v="5000"/>
    <x v="1"/>
    <n v="1242.6500000000001"/>
    <n v="0"/>
    <x v="4"/>
    <x v="3"/>
    <x v="1227"/>
    <s v="USD"/>
    <n v="1242.6500000000001"/>
    <n v="1"/>
    <n v="1242.6500000000001"/>
    <n v="0"/>
    <n v="1242.6500000000001"/>
    <x v="1"/>
  </r>
  <r>
    <x v="1228"/>
    <x v="158"/>
    <x v="0"/>
    <x v="10"/>
    <s v="4010"/>
    <x v="4"/>
    <n v="0"/>
    <n v="1524.63"/>
    <x v="5"/>
    <x v="3"/>
    <x v="1228"/>
    <s v="CAD"/>
    <n v="-1524.63"/>
    <n v="1.36"/>
    <n v="0"/>
    <n v="2073.4968000000003"/>
    <n v="-2073.4968000000003"/>
    <x v="0"/>
  </r>
  <r>
    <x v="1229"/>
    <x v="28"/>
    <x v="1"/>
    <x v="9"/>
    <s v="4010"/>
    <x v="4"/>
    <n v="0"/>
    <n v="1391.91"/>
    <x v="2"/>
    <x v="3"/>
    <x v="1229"/>
    <s v="USD"/>
    <n v="-1391.91"/>
    <n v="1"/>
    <n v="0"/>
    <n v="1391.91"/>
    <n v="-1391.91"/>
    <x v="0"/>
  </r>
  <r>
    <x v="1230"/>
    <x v="270"/>
    <x v="0"/>
    <x v="11"/>
    <s v="4000"/>
    <x v="0"/>
    <n v="0"/>
    <n v="3506.68"/>
    <x v="5"/>
    <x v="3"/>
    <x v="1230"/>
    <s v="CAD"/>
    <n v="-3506.68"/>
    <n v="1.36"/>
    <n v="0"/>
    <n v="4769.0848000000005"/>
    <n v="-4769.0848000000005"/>
    <x v="0"/>
  </r>
  <r>
    <x v="1231"/>
    <x v="280"/>
    <x v="0"/>
    <x v="4"/>
    <s v="5000"/>
    <x v="1"/>
    <n v="1331.89"/>
    <n v="0"/>
    <x v="4"/>
    <x v="2"/>
    <x v="1231"/>
    <s v="GBP"/>
    <n v="1331.89"/>
    <n v="0.78"/>
    <n v="1038.8742000000002"/>
    <n v="0"/>
    <n v="1038.8742000000002"/>
    <x v="1"/>
  </r>
  <r>
    <x v="1232"/>
    <x v="674"/>
    <x v="2"/>
    <x v="1"/>
    <s v="5000"/>
    <x v="1"/>
    <n v="674.31"/>
    <n v="0"/>
    <x v="1"/>
    <x v="0"/>
    <x v="1232"/>
    <s v="GBP"/>
    <n v="674.31"/>
    <n v="0.78"/>
    <n v="525.96179999999993"/>
    <n v="0"/>
    <n v="525.96179999999993"/>
    <x v="1"/>
  </r>
  <r>
    <x v="1233"/>
    <x v="675"/>
    <x v="0"/>
    <x v="6"/>
    <s v="4000"/>
    <x v="0"/>
    <n v="0"/>
    <n v="2570.4299999999998"/>
    <x v="2"/>
    <x v="4"/>
    <x v="1233"/>
    <s v="EUR"/>
    <n v="-2570.4299999999998"/>
    <n v="0.92"/>
    <n v="0"/>
    <n v="2364.7955999999999"/>
    <n v="-2364.7955999999999"/>
    <x v="0"/>
  </r>
  <r>
    <x v="1234"/>
    <x v="479"/>
    <x v="1"/>
    <x v="9"/>
    <s v="4010"/>
    <x v="4"/>
    <n v="0"/>
    <n v="1312.61"/>
    <x v="5"/>
    <x v="3"/>
    <x v="1234"/>
    <s v="CAD"/>
    <n v="-1312.61"/>
    <n v="1.36"/>
    <n v="0"/>
    <n v="1785.1496"/>
    <n v="-1785.1496"/>
    <x v="0"/>
  </r>
  <r>
    <x v="1235"/>
    <x v="279"/>
    <x v="0"/>
    <x v="2"/>
    <s v="5000"/>
    <x v="1"/>
    <n v="1101.82"/>
    <n v="0"/>
    <x v="1"/>
    <x v="1"/>
    <x v="1235"/>
    <s v="GBP"/>
    <n v="1101.82"/>
    <n v="0.78"/>
    <n v="859.41959999999995"/>
    <n v="0"/>
    <n v="859.41959999999995"/>
    <x v="1"/>
  </r>
  <r>
    <x v="1236"/>
    <x v="676"/>
    <x v="0"/>
    <x v="1"/>
    <s v="4000"/>
    <x v="0"/>
    <n v="0"/>
    <n v="143.81"/>
    <x v="5"/>
    <x v="2"/>
    <x v="1236"/>
    <s v="CAD"/>
    <n v="-143.81"/>
    <n v="1.36"/>
    <n v="0"/>
    <n v="195.58160000000001"/>
    <n v="-195.58160000000001"/>
    <x v="0"/>
  </r>
  <r>
    <x v="1237"/>
    <x v="26"/>
    <x v="0"/>
    <x v="7"/>
    <s v="4000"/>
    <x v="0"/>
    <n v="0"/>
    <n v="838.04"/>
    <x v="1"/>
    <x v="0"/>
    <x v="1237"/>
    <s v="AUD"/>
    <n v="-838.04"/>
    <n v="1.51"/>
    <n v="0"/>
    <n v="1265.4404"/>
    <n v="-1265.4404"/>
    <x v="0"/>
  </r>
  <r>
    <x v="1238"/>
    <x v="230"/>
    <x v="0"/>
    <x v="9"/>
    <s v="6000"/>
    <x v="2"/>
    <n v="1626.01"/>
    <n v="0"/>
    <x v="2"/>
    <x v="4"/>
    <x v="1238"/>
    <s v="CAD"/>
    <n v="1626.01"/>
    <n v="1.36"/>
    <n v="2211.3736000000004"/>
    <n v="0"/>
    <n v="2211.3736000000004"/>
    <x v="2"/>
  </r>
  <r>
    <x v="1239"/>
    <x v="677"/>
    <x v="2"/>
    <x v="3"/>
    <s v="5000"/>
    <x v="1"/>
    <n v="1394.34"/>
    <n v="0"/>
    <x v="2"/>
    <x v="3"/>
    <x v="1239"/>
    <s v="EUR"/>
    <n v="1394.34"/>
    <n v="0.92"/>
    <n v="1282.7927999999999"/>
    <n v="0"/>
    <n v="1282.7927999999999"/>
    <x v="1"/>
  </r>
  <r>
    <x v="1240"/>
    <x v="91"/>
    <x v="1"/>
    <x v="0"/>
    <s v="4010"/>
    <x v="4"/>
    <n v="0"/>
    <n v="1022.63"/>
    <x v="0"/>
    <x v="4"/>
    <x v="1240"/>
    <s v="CAD"/>
    <n v="-1022.63"/>
    <n v="1.36"/>
    <n v="0"/>
    <n v="1390.7768000000001"/>
    <n v="-1390.7768000000001"/>
    <x v="0"/>
  </r>
  <r>
    <x v="1241"/>
    <x v="251"/>
    <x v="2"/>
    <x v="6"/>
    <s v="5010"/>
    <x v="3"/>
    <n v="1757.53"/>
    <n v="0"/>
    <x v="5"/>
    <x v="4"/>
    <x v="1241"/>
    <s v="GBP"/>
    <n v="1757.53"/>
    <n v="0.78"/>
    <n v="1370.8733999999999"/>
    <n v="0"/>
    <n v="1370.8733999999999"/>
    <x v="2"/>
  </r>
  <r>
    <x v="1242"/>
    <x v="404"/>
    <x v="1"/>
    <x v="0"/>
    <s v="4000"/>
    <x v="0"/>
    <n v="0"/>
    <n v="1866.82"/>
    <x v="2"/>
    <x v="0"/>
    <x v="1242"/>
    <s v="AUD"/>
    <n v="-1866.82"/>
    <n v="1.51"/>
    <n v="0"/>
    <n v="2818.8982000000001"/>
    <n v="-2818.8982000000001"/>
    <x v="0"/>
  </r>
  <r>
    <x v="1243"/>
    <x v="36"/>
    <x v="1"/>
    <x v="6"/>
    <s v="6000"/>
    <x v="2"/>
    <n v="1791.42"/>
    <n v="0"/>
    <x v="3"/>
    <x v="4"/>
    <x v="1243"/>
    <s v="EUR"/>
    <n v="1791.42"/>
    <n v="0.92"/>
    <n v="1648.1064000000001"/>
    <n v="0"/>
    <n v="1648.1064000000001"/>
    <x v="2"/>
  </r>
  <r>
    <x v="1244"/>
    <x v="494"/>
    <x v="0"/>
    <x v="10"/>
    <s v="6000"/>
    <x v="2"/>
    <n v="1809.92"/>
    <n v="0"/>
    <x v="1"/>
    <x v="4"/>
    <x v="1244"/>
    <s v="EUR"/>
    <n v="1809.92"/>
    <n v="0.92"/>
    <n v="1665.1264000000001"/>
    <n v="0"/>
    <n v="1665.1264000000001"/>
    <x v="2"/>
  </r>
  <r>
    <x v="1245"/>
    <x v="25"/>
    <x v="1"/>
    <x v="0"/>
    <s v="4010"/>
    <x v="4"/>
    <n v="0"/>
    <n v="212.06"/>
    <x v="0"/>
    <x v="0"/>
    <x v="1245"/>
    <s v="AUD"/>
    <n v="-212.06"/>
    <n v="1.51"/>
    <n v="0"/>
    <n v="320.2106"/>
    <n v="-320.2106"/>
    <x v="0"/>
  </r>
  <r>
    <x v="1246"/>
    <x v="678"/>
    <x v="2"/>
    <x v="5"/>
    <s v="6000"/>
    <x v="2"/>
    <n v="227.05"/>
    <n v="0"/>
    <x v="1"/>
    <x v="3"/>
    <x v="1246"/>
    <s v="AUD"/>
    <n v="227.05"/>
    <n v="1.51"/>
    <n v="342.84550000000002"/>
    <n v="0"/>
    <n v="342.84550000000002"/>
    <x v="2"/>
  </r>
  <r>
    <x v="1247"/>
    <x v="88"/>
    <x v="0"/>
    <x v="0"/>
    <s v="4000"/>
    <x v="0"/>
    <n v="0"/>
    <n v="3603.35"/>
    <x v="0"/>
    <x v="2"/>
    <x v="1247"/>
    <s v="GBP"/>
    <n v="-3603.35"/>
    <n v="0.78"/>
    <n v="0"/>
    <n v="2810.6129999999998"/>
    <n v="-2810.6129999999998"/>
    <x v="0"/>
  </r>
  <r>
    <x v="1248"/>
    <x v="679"/>
    <x v="0"/>
    <x v="6"/>
    <s v="5000"/>
    <x v="1"/>
    <n v="185.67"/>
    <n v="0"/>
    <x v="4"/>
    <x v="1"/>
    <x v="1248"/>
    <s v="EUR"/>
    <n v="185.67"/>
    <n v="0.92"/>
    <n v="170.81639999999999"/>
    <n v="0"/>
    <n v="170.81639999999999"/>
    <x v="1"/>
  </r>
  <r>
    <x v="1249"/>
    <x v="680"/>
    <x v="0"/>
    <x v="1"/>
    <s v="4010"/>
    <x v="4"/>
    <n v="0"/>
    <n v="4699.12"/>
    <x v="3"/>
    <x v="3"/>
    <x v="1249"/>
    <s v="EUR"/>
    <n v="-4699.12"/>
    <n v="0.92"/>
    <n v="0"/>
    <n v="4323.1904000000004"/>
    <n v="-4323.1904000000004"/>
    <x v="0"/>
  </r>
  <r>
    <x v="1250"/>
    <x v="8"/>
    <x v="0"/>
    <x v="6"/>
    <s v="5010"/>
    <x v="3"/>
    <n v="1352.97"/>
    <n v="0"/>
    <x v="3"/>
    <x v="0"/>
    <x v="1250"/>
    <s v="CAD"/>
    <n v="1352.97"/>
    <n v="1.36"/>
    <n v="1840.0392000000002"/>
    <n v="0"/>
    <n v="1840.0392000000002"/>
    <x v="2"/>
  </r>
  <r>
    <x v="1251"/>
    <x v="54"/>
    <x v="0"/>
    <x v="7"/>
    <s v="5000"/>
    <x v="1"/>
    <n v="936.7"/>
    <n v="0"/>
    <x v="4"/>
    <x v="4"/>
    <x v="1251"/>
    <s v="CAD"/>
    <n v="936.7"/>
    <n v="1.36"/>
    <n v="1273.9120000000003"/>
    <n v="0"/>
    <n v="1273.9120000000003"/>
    <x v="1"/>
  </r>
  <r>
    <x v="1252"/>
    <x v="681"/>
    <x v="0"/>
    <x v="10"/>
    <s v="4000"/>
    <x v="0"/>
    <n v="0"/>
    <n v="3050.31"/>
    <x v="4"/>
    <x v="2"/>
    <x v="1252"/>
    <s v="AUD"/>
    <n v="-3050.31"/>
    <n v="1.51"/>
    <n v="0"/>
    <n v="4605.9681"/>
    <n v="-4605.9681"/>
    <x v="0"/>
  </r>
  <r>
    <x v="1253"/>
    <x v="682"/>
    <x v="0"/>
    <x v="6"/>
    <s v="6000"/>
    <x v="2"/>
    <n v="574.09"/>
    <n v="0"/>
    <x v="3"/>
    <x v="3"/>
    <x v="1253"/>
    <s v="EUR"/>
    <n v="574.09"/>
    <n v="0.92"/>
    <n v="528.16280000000006"/>
    <n v="0"/>
    <n v="528.16280000000006"/>
    <x v="2"/>
  </r>
  <r>
    <x v="1254"/>
    <x v="37"/>
    <x v="2"/>
    <x v="1"/>
    <s v="4000"/>
    <x v="0"/>
    <n v="0"/>
    <n v="3214.18"/>
    <x v="4"/>
    <x v="4"/>
    <x v="1254"/>
    <s v="GBP"/>
    <n v="-3214.18"/>
    <n v="0.78"/>
    <n v="0"/>
    <n v="2507.0603999999998"/>
    <n v="-2507.0603999999998"/>
    <x v="0"/>
  </r>
  <r>
    <x v="1255"/>
    <x v="571"/>
    <x v="2"/>
    <x v="0"/>
    <s v="5010"/>
    <x v="3"/>
    <n v="1415.06"/>
    <n v="0"/>
    <x v="5"/>
    <x v="0"/>
    <x v="1255"/>
    <s v="AUD"/>
    <n v="1415.06"/>
    <n v="1.51"/>
    <n v="2136.7406000000001"/>
    <n v="0"/>
    <n v="2136.7406000000001"/>
    <x v="2"/>
  </r>
  <r>
    <x v="1256"/>
    <x v="459"/>
    <x v="2"/>
    <x v="7"/>
    <s v="4000"/>
    <x v="0"/>
    <n v="0"/>
    <n v="3142.85"/>
    <x v="3"/>
    <x v="4"/>
    <x v="1256"/>
    <s v="EUR"/>
    <n v="-3142.85"/>
    <n v="0.92"/>
    <n v="0"/>
    <n v="2891.422"/>
    <n v="-2891.422"/>
    <x v="0"/>
  </r>
  <r>
    <x v="1257"/>
    <x v="294"/>
    <x v="2"/>
    <x v="0"/>
    <s v="6000"/>
    <x v="2"/>
    <n v="981.35"/>
    <n v="0"/>
    <x v="3"/>
    <x v="3"/>
    <x v="1257"/>
    <s v="CAD"/>
    <n v="981.35"/>
    <n v="1.36"/>
    <n v="1334.6360000000002"/>
    <n v="0"/>
    <n v="1334.6360000000002"/>
    <x v="2"/>
  </r>
  <r>
    <x v="1258"/>
    <x v="69"/>
    <x v="1"/>
    <x v="0"/>
    <s v="4000"/>
    <x v="0"/>
    <n v="0"/>
    <n v="2967.52"/>
    <x v="0"/>
    <x v="3"/>
    <x v="1258"/>
    <s v="AUD"/>
    <n v="-2967.52"/>
    <n v="1.51"/>
    <n v="0"/>
    <n v="4480.9552000000003"/>
    <n v="-4480.9552000000003"/>
    <x v="0"/>
  </r>
  <r>
    <x v="1259"/>
    <x v="346"/>
    <x v="1"/>
    <x v="9"/>
    <s v="4000"/>
    <x v="0"/>
    <n v="0"/>
    <n v="3250.84"/>
    <x v="5"/>
    <x v="0"/>
    <x v="1259"/>
    <s v="GBP"/>
    <n v="-3250.84"/>
    <n v="0.78"/>
    <n v="0"/>
    <n v="2535.6552000000001"/>
    <n v="-2535.6552000000001"/>
    <x v="0"/>
  </r>
  <r>
    <x v="1260"/>
    <x v="240"/>
    <x v="0"/>
    <x v="8"/>
    <s v="4000"/>
    <x v="0"/>
    <n v="0"/>
    <n v="2026.45"/>
    <x v="0"/>
    <x v="2"/>
    <x v="1260"/>
    <s v="EUR"/>
    <n v="-2026.45"/>
    <n v="0.92"/>
    <n v="0"/>
    <n v="1864.3340000000001"/>
    <n v="-1864.3340000000001"/>
    <x v="0"/>
  </r>
  <r>
    <x v="1261"/>
    <x v="644"/>
    <x v="2"/>
    <x v="2"/>
    <s v="5010"/>
    <x v="3"/>
    <n v="1199.5999999999999"/>
    <n v="0"/>
    <x v="2"/>
    <x v="2"/>
    <x v="1261"/>
    <s v="EUR"/>
    <n v="1199.5999999999999"/>
    <n v="0.92"/>
    <n v="1103.6320000000001"/>
    <n v="0"/>
    <n v="1103.6320000000001"/>
    <x v="2"/>
  </r>
  <r>
    <x v="1262"/>
    <x v="18"/>
    <x v="2"/>
    <x v="2"/>
    <s v="5000"/>
    <x v="1"/>
    <n v="816.81"/>
    <n v="0"/>
    <x v="1"/>
    <x v="1"/>
    <x v="1262"/>
    <s v="EUR"/>
    <n v="816.81"/>
    <n v="0.92"/>
    <n v="751.46519999999998"/>
    <n v="0"/>
    <n v="751.46519999999998"/>
    <x v="1"/>
  </r>
  <r>
    <x v="1263"/>
    <x v="568"/>
    <x v="0"/>
    <x v="5"/>
    <s v="4000"/>
    <x v="0"/>
    <n v="0"/>
    <n v="4074.11"/>
    <x v="1"/>
    <x v="2"/>
    <x v="1263"/>
    <s v="CAD"/>
    <n v="-4074.11"/>
    <n v="1.36"/>
    <n v="0"/>
    <n v="5540.789600000001"/>
    <n v="-5540.789600000001"/>
    <x v="0"/>
  </r>
  <r>
    <x v="1264"/>
    <x v="318"/>
    <x v="1"/>
    <x v="0"/>
    <s v="4000"/>
    <x v="0"/>
    <n v="0"/>
    <n v="720.36"/>
    <x v="5"/>
    <x v="2"/>
    <x v="1264"/>
    <s v="CAD"/>
    <n v="-720.36"/>
    <n v="1.36"/>
    <n v="0"/>
    <n v="979.68960000000004"/>
    <n v="-979.68960000000004"/>
    <x v="0"/>
  </r>
  <r>
    <x v="1265"/>
    <x v="640"/>
    <x v="1"/>
    <x v="8"/>
    <s v="5010"/>
    <x v="3"/>
    <n v="1279.52"/>
    <n v="0"/>
    <x v="2"/>
    <x v="2"/>
    <x v="1265"/>
    <s v="CAD"/>
    <n v="1279.52"/>
    <n v="1.36"/>
    <n v="1740.1472000000001"/>
    <n v="0"/>
    <n v="1740.1472000000001"/>
    <x v="2"/>
  </r>
  <r>
    <x v="1266"/>
    <x v="437"/>
    <x v="0"/>
    <x v="10"/>
    <s v="5000"/>
    <x v="1"/>
    <n v="1249.06"/>
    <n v="0"/>
    <x v="1"/>
    <x v="3"/>
    <x v="1266"/>
    <s v="CAD"/>
    <n v="1249.06"/>
    <n v="1.36"/>
    <n v="1698.7216000000001"/>
    <n v="0"/>
    <n v="1698.7216000000001"/>
    <x v="1"/>
  </r>
  <r>
    <x v="1267"/>
    <x v="216"/>
    <x v="1"/>
    <x v="9"/>
    <s v="4010"/>
    <x v="4"/>
    <n v="0"/>
    <n v="4456.47"/>
    <x v="0"/>
    <x v="2"/>
    <x v="1267"/>
    <s v="EUR"/>
    <n v="-4456.47"/>
    <n v="0.92"/>
    <n v="0"/>
    <n v="4099.9524000000001"/>
    <n v="-4099.9524000000001"/>
    <x v="0"/>
  </r>
  <r>
    <x v="1268"/>
    <x v="621"/>
    <x v="1"/>
    <x v="1"/>
    <s v="4000"/>
    <x v="0"/>
    <n v="0"/>
    <n v="3830.15"/>
    <x v="0"/>
    <x v="1"/>
    <x v="1268"/>
    <s v="GBP"/>
    <n v="-3830.15"/>
    <n v="0.78"/>
    <n v="0"/>
    <n v="2987.5170000000003"/>
    <n v="-2987.5170000000003"/>
    <x v="0"/>
  </r>
  <r>
    <x v="1269"/>
    <x v="128"/>
    <x v="2"/>
    <x v="4"/>
    <s v="4010"/>
    <x v="4"/>
    <n v="0"/>
    <n v="4835.12"/>
    <x v="5"/>
    <x v="2"/>
    <x v="1269"/>
    <s v="AUD"/>
    <n v="-4835.12"/>
    <n v="1.51"/>
    <n v="0"/>
    <n v="7301.0311999999994"/>
    <n v="-7301.0311999999994"/>
    <x v="0"/>
  </r>
  <r>
    <x v="1270"/>
    <x v="280"/>
    <x v="0"/>
    <x v="4"/>
    <s v="5000"/>
    <x v="1"/>
    <n v="1165.1300000000001"/>
    <n v="0"/>
    <x v="2"/>
    <x v="1"/>
    <x v="1270"/>
    <s v="AUD"/>
    <n v="1165.1300000000001"/>
    <n v="1.51"/>
    <n v="1759.3463000000002"/>
    <n v="0"/>
    <n v="1759.3463000000002"/>
    <x v="1"/>
  </r>
  <r>
    <x v="1271"/>
    <x v="392"/>
    <x v="0"/>
    <x v="3"/>
    <s v="4000"/>
    <x v="0"/>
    <n v="0"/>
    <n v="112.08"/>
    <x v="1"/>
    <x v="4"/>
    <x v="1271"/>
    <s v="USD"/>
    <n v="-112.08"/>
    <n v="1"/>
    <n v="0"/>
    <n v="112.08"/>
    <n v="-112.08"/>
    <x v="0"/>
  </r>
  <r>
    <x v="1272"/>
    <x v="595"/>
    <x v="2"/>
    <x v="10"/>
    <s v="4010"/>
    <x v="4"/>
    <n v="0"/>
    <n v="3589.18"/>
    <x v="4"/>
    <x v="1"/>
    <x v="1272"/>
    <s v="AUD"/>
    <n v="-3589.18"/>
    <n v="1.51"/>
    <n v="0"/>
    <n v="5419.6617999999999"/>
    <n v="-5419.6617999999999"/>
    <x v="0"/>
  </r>
  <r>
    <x v="1273"/>
    <x v="683"/>
    <x v="1"/>
    <x v="0"/>
    <s v="4000"/>
    <x v="0"/>
    <n v="0"/>
    <n v="1841.13"/>
    <x v="4"/>
    <x v="2"/>
    <x v="1273"/>
    <s v="CAD"/>
    <n v="-1841.13"/>
    <n v="1.36"/>
    <n v="0"/>
    <n v="2503.9368000000004"/>
    <n v="-2503.9368000000004"/>
    <x v="0"/>
  </r>
  <r>
    <x v="1274"/>
    <x v="165"/>
    <x v="1"/>
    <x v="6"/>
    <s v="5000"/>
    <x v="1"/>
    <n v="1321.13"/>
    <n v="0"/>
    <x v="4"/>
    <x v="1"/>
    <x v="1274"/>
    <s v="GBP"/>
    <n v="1321.13"/>
    <n v="0.78"/>
    <n v="1030.4814000000001"/>
    <n v="0"/>
    <n v="1030.4814000000001"/>
    <x v="1"/>
  </r>
  <r>
    <x v="1275"/>
    <x v="203"/>
    <x v="1"/>
    <x v="8"/>
    <s v="5010"/>
    <x v="3"/>
    <n v="501.83"/>
    <n v="0"/>
    <x v="5"/>
    <x v="4"/>
    <x v="1275"/>
    <s v="CAD"/>
    <n v="501.83"/>
    <n v="1.36"/>
    <n v="682.48880000000008"/>
    <n v="0"/>
    <n v="682.48880000000008"/>
    <x v="2"/>
  </r>
  <r>
    <x v="1276"/>
    <x v="251"/>
    <x v="2"/>
    <x v="6"/>
    <s v="5010"/>
    <x v="3"/>
    <n v="233.68"/>
    <n v="0"/>
    <x v="5"/>
    <x v="2"/>
    <x v="1276"/>
    <s v="EUR"/>
    <n v="233.68"/>
    <n v="0.92"/>
    <n v="214.98560000000001"/>
    <n v="0"/>
    <n v="214.98560000000001"/>
    <x v="2"/>
  </r>
  <r>
    <x v="1277"/>
    <x v="480"/>
    <x v="0"/>
    <x v="0"/>
    <s v="4010"/>
    <x v="4"/>
    <n v="0"/>
    <n v="4225.68"/>
    <x v="4"/>
    <x v="4"/>
    <x v="1277"/>
    <s v="AUD"/>
    <n v="-4225.68"/>
    <n v="1.51"/>
    <n v="0"/>
    <n v="6380.7768000000005"/>
    <n v="-6380.7768000000005"/>
    <x v="0"/>
  </r>
  <r>
    <x v="1278"/>
    <x v="568"/>
    <x v="0"/>
    <x v="5"/>
    <s v="5010"/>
    <x v="3"/>
    <n v="315.85000000000002"/>
    <n v="0"/>
    <x v="3"/>
    <x v="3"/>
    <x v="1278"/>
    <s v="USD"/>
    <n v="315.85000000000002"/>
    <n v="1"/>
    <n v="315.85000000000002"/>
    <n v="0"/>
    <n v="315.85000000000002"/>
    <x v="2"/>
  </r>
  <r>
    <x v="1279"/>
    <x v="59"/>
    <x v="0"/>
    <x v="1"/>
    <s v="6000"/>
    <x v="2"/>
    <n v="1999.52"/>
    <n v="0"/>
    <x v="5"/>
    <x v="3"/>
    <x v="1279"/>
    <s v="EUR"/>
    <n v="1999.52"/>
    <n v="0.92"/>
    <n v="1839.5584000000001"/>
    <n v="0"/>
    <n v="1839.5584000000001"/>
    <x v="2"/>
  </r>
  <r>
    <x v="1280"/>
    <x v="684"/>
    <x v="2"/>
    <x v="8"/>
    <s v="6000"/>
    <x v="2"/>
    <n v="770.08"/>
    <n v="0"/>
    <x v="5"/>
    <x v="4"/>
    <x v="1280"/>
    <s v="CAD"/>
    <n v="770.08"/>
    <n v="1.36"/>
    <n v="1047.3088"/>
    <n v="0"/>
    <n v="1047.3088"/>
    <x v="2"/>
  </r>
  <r>
    <x v="1281"/>
    <x v="685"/>
    <x v="2"/>
    <x v="5"/>
    <s v="4010"/>
    <x v="4"/>
    <n v="0"/>
    <n v="4953.53"/>
    <x v="5"/>
    <x v="0"/>
    <x v="1281"/>
    <s v="GBP"/>
    <n v="-4953.53"/>
    <n v="0.78"/>
    <n v="0"/>
    <n v="3863.7534000000001"/>
    <n v="-3863.7534000000001"/>
    <x v="0"/>
  </r>
  <r>
    <x v="1282"/>
    <x v="686"/>
    <x v="2"/>
    <x v="6"/>
    <s v="4010"/>
    <x v="4"/>
    <n v="0"/>
    <n v="1360.16"/>
    <x v="5"/>
    <x v="0"/>
    <x v="1282"/>
    <s v="CAD"/>
    <n v="-1360.16"/>
    <n v="1.36"/>
    <n v="0"/>
    <n v="1849.8176000000003"/>
    <n v="-1849.8176000000003"/>
    <x v="0"/>
  </r>
  <r>
    <x v="1283"/>
    <x v="399"/>
    <x v="2"/>
    <x v="5"/>
    <s v="5000"/>
    <x v="1"/>
    <n v="475.84"/>
    <n v="0"/>
    <x v="1"/>
    <x v="1"/>
    <x v="1283"/>
    <s v="USD"/>
    <n v="475.84"/>
    <n v="1"/>
    <n v="475.84"/>
    <n v="0"/>
    <n v="475.84"/>
    <x v="1"/>
  </r>
  <r>
    <x v="1284"/>
    <x v="655"/>
    <x v="0"/>
    <x v="6"/>
    <s v="5000"/>
    <x v="1"/>
    <n v="1211.1500000000001"/>
    <n v="0"/>
    <x v="5"/>
    <x v="3"/>
    <x v="1284"/>
    <s v="CAD"/>
    <n v="1211.1500000000001"/>
    <n v="1.36"/>
    <n v="1647.1640000000002"/>
    <n v="0"/>
    <n v="1647.1640000000002"/>
    <x v="1"/>
  </r>
  <r>
    <x v="1285"/>
    <x v="658"/>
    <x v="2"/>
    <x v="6"/>
    <s v="4010"/>
    <x v="4"/>
    <n v="0"/>
    <n v="2327.23"/>
    <x v="0"/>
    <x v="2"/>
    <x v="1285"/>
    <s v="EUR"/>
    <n v="-2327.23"/>
    <n v="0.92"/>
    <n v="0"/>
    <n v="2141.0516000000002"/>
    <n v="-2141.0516000000002"/>
    <x v="0"/>
  </r>
  <r>
    <x v="1286"/>
    <x v="621"/>
    <x v="1"/>
    <x v="1"/>
    <s v="6000"/>
    <x v="2"/>
    <n v="237.68"/>
    <n v="0"/>
    <x v="5"/>
    <x v="0"/>
    <x v="1286"/>
    <s v="GBP"/>
    <n v="237.68"/>
    <n v="0.78"/>
    <n v="185.3904"/>
    <n v="0"/>
    <n v="185.3904"/>
    <x v="2"/>
  </r>
  <r>
    <x v="1287"/>
    <x v="687"/>
    <x v="0"/>
    <x v="9"/>
    <s v="6000"/>
    <x v="2"/>
    <n v="1902.83"/>
    <n v="0"/>
    <x v="5"/>
    <x v="4"/>
    <x v="1287"/>
    <s v="CAD"/>
    <n v="1902.83"/>
    <n v="1.36"/>
    <n v="2587.8488000000002"/>
    <n v="0"/>
    <n v="2587.8488000000002"/>
    <x v="2"/>
  </r>
  <r>
    <x v="1288"/>
    <x v="468"/>
    <x v="1"/>
    <x v="9"/>
    <s v="4000"/>
    <x v="0"/>
    <n v="0"/>
    <n v="2447.1"/>
    <x v="1"/>
    <x v="2"/>
    <x v="1288"/>
    <s v="AUD"/>
    <n v="-2447.1"/>
    <n v="1.51"/>
    <n v="0"/>
    <n v="3695.1210000000001"/>
    <n v="-3695.1210000000001"/>
    <x v="0"/>
  </r>
  <r>
    <x v="1289"/>
    <x v="87"/>
    <x v="0"/>
    <x v="7"/>
    <s v="6000"/>
    <x v="2"/>
    <n v="520.39"/>
    <n v="0"/>
    <x v="5"/>
    <x v="3"/>
    <x v="1289"/>
    <s v="USD"/>
    <n v="520.39"/>
    <n v="1"/>
    <n v="520.39"/>
    <n v="0"/>
    <n v="520.39"/>
    <x v="2"/>
  </r>
  <r>
    <x v="1290"/>
    <x v="47"/>
    <x v="0"/>
    <x v="9"/>
    <s v="5010"/>
    <x v="3"/>
    <n v="1329.55"/>
    <n v="0"/>
    <x v="4"/>
    <x v="4"/>
    <x v="1290"/>
    <s v="CAD"/>
    <n v="1329.55"/>
    <n v="1.36"/>
    <n v="1808.1880000000001"/>
    <n v="0"/>
    <n v="1808.1880000000001"/>
    <x v="2"/>
  </r>
  <r>
    <x v="1291"/>
    <x v="688"/>
    <x v="0"/>
    <x v="9"/>
    <s v="6000"/>
    <x v="2"/>
    <n v="1991.48"/>
    <n v="0"/>
    <x v="2"/>
    <x v="2"/>
    <x v="1291"/>
    <s v="GBP"/>
    <n v="1991.48"/>
    <n v="0.78"/>
    <n v="1553.3544000000002"/>
    <n v="0"/>
    <n v="1553.3544000000002"/>
    <x v="2"/>
  </r>
  <r>
    <x v="1292"/>
    <x v="568"/>
    <x v="0"/>
    <x v="5"/>
    <s v="5000"/>
    <x v="1"/>
    <n v="637.88"/>
    <n v="0"/>
    <x v="0"/>
    <x v="1"/>
    <x v="1292"/>
    <s v="USD"/>
    <n v="637.88"/>
    <n v="1"/>
    <n v="637.88"/>
    <n v="0"/>
    <n v="637.88"/>
    <x v="1"/>
  </r>
  <r>
    <x v="1293"/>
    <x v="656"/>
    <x v="2"/>
    <x v="5"/>
    <s v="4000"/>
    <x v="0"/>
    <n v="0"/>
    <n v="175.56"/>
    <x v="0"/>
    <x v="3"/>
    <x v="1293"/>
    <s v="CAD"/>
    <n v="-175.56"/>
    <n v="1.36"/>
    <n v="0"/>
    <n v="238.76160000000002"/>
    <n v="-238.76160000000002"/>
    <x v="0"/>
  </r>
  <r>
    <x v="1294"/>
    <x v="364"/>
    <x v="0"/>
    <x v="0"/>
    <s v="6000"/>
    <x v="2"/>
    <n v="282.05"/>
    <n v="0"/>
    <x v="0"/>
    <x v="0"/>
    <x v="1294"/>
    <s v="AUD"/>
    <n v="282.05"/>
    <n v="1.51"/>
    <n v="425.89550000000003"/>
    <n v="0"/>
    <n v="425.89550000000003"/>
    <x v="2"/>
  </r>
  <r>
    <x v="1295"/>
    <x v="429"/>
    <x v="1"/>
    <x v="0"/>
    <s v="6000"/>
    <x v="2"/>
    <n v="1993.37"/>
    <n v="0"/>
    <x v="3"/>
    <x v="1"/>
    <x v="1295"/>
    <s v="GBP"/>
    <n v="1993.37"/>
    <n v="0.78"/>
    <n v="1554.8286000000001"/>
    <n v="0"/>
    <n v="1554.8286000000001"/>
    <x v="2"/>
  </r>
  <r>
    <x v="1296"/>
    <x v="689"/>
    <x v="0"/>
    <x v="9"/>
    <s v="6000"/>
    <x v="2"/>
    <n v="294.74"/>
    <n v="0"/>
    <x v="0"/>
    <x v="3"/>
    <x v="1296"/>
    <s v="AUD"/>
    <n v="294.74"/>
    <n v="1.51"/>
    <n v="445.05740000000003"/>
    <n v="0"/>
    <n v="445.05740000000003"/>
    <x v="2"/>
  </r>
  <r>
    <x v="1297"/>
    <x v="153"/>
    <x v="0"/>
    <x v="0"/>
    <s v="4000"/>
    <x v="0"/>
    <n v="0"/>
    <n v="763.55"/>
    <x v="1"/>
    <x v="0"/>
    <x v="1297"/>
    <s v="EUR"/>
    <n v="-763.55"/>
    <n v="0.92"/>
    <n v="0"/>
    <n v="702.46600000000001"/>
    <n v="-702.46600000000001"/>
    <x v="0"/>
  </r>
  <r>
    <x v="1298"/>
    <x v="438"/>
    <x v="2"/>
    <x v="1"/>
    <s v="4010"/>
    <x v="4"/>
    <n v="0"/>
    <n v="2502.91"/>
    <x v="4"/>
    <x v="3"/>
    <x v="1298"/>
    <s v="GBP"/>
    <n v="-2502.91"/>
    <n v="0.78"/>
    <n v="0"/>
    <n v="1952.2698"/>
    <n v="-1952.2698"/>
    <x v="0"/>
  </r>
  <r>
    <x v="1299"/>
    <x v="690"/>
    <x v="0"/>
    <x v="3"/>
    <s v="5010"/>
    <x v="3"/>
    <n v="468.89"/>
    <n v="0"/>
    <x v="4"/>
    <x v="1"/>
    <x v="1299"/>
    <s v="AUD"/>
    <n v="468.89"/>
    <n v="1.51"/>
    <n v="708.02390000000003"/>
    <n v="0"/>
    <n v="708.02390000000003"/>
    <x v="2"/>
  </r>
  <r>
    <x v="1300"/>
    <x v="98"/>
    <x v="2"/>
    <x v="4"/>
    <s v="6000"/>
    <x v="2"/>
    <n v="810.8"/>
    <n v="0"/>
    <x v="3"/>
    <x v="4"/>
    <x v="1300"/>
    <s v="GBP"/>
    <n v="810.8"/>
    <n v="0.78"/>
    <n v="632.42399999999998"/>
    <n v="0"/>
    <n v="632.42399999999998"/>
    <x v="2"/>
  </r>
  <r>
    <x v="1301"/>
    <x v="224"/>
    <x v="0"/>
    <x v="1"/>
    <s v="5000"/>
    <x v="1"/>
    <n v="1345.83"/>
    <n v="0"/>
    <x v="2"/>
    <x v="1"/>
    <x v="1301"/>
    <s v="GBP"/>
    <n v="1345.83"/>
    <n v="0.78"/>
    <n v="1049.7474"/>
    <n v="0"/>
    <n v="1049.7474"/>
    <x v="1"/>
  </r>
  <r>
    <x v="1302"/>
    <x v="255"/>
    <x v="1"/>
    <x v="6"/>
    <s v="4000"/>
    <x v="0"/>
    <n v="0"/>
    <n v="4443.21"/>
    <x v="0"/>
    <x v="0"/>
    <x v="1302"/>
    <s v="AUD"/>
    <n v="-4443.21"/>
    <n v="1.51"/>
    <n v="0"/>
    <n v="6709.2471000000005"/>
    <n v="-6709.2471000000005"/>
    <x v="0"/>
  </r>
  <r>
    <x v="1303"/>
    <x v="691"/>
    <x v="2"/>
    <x v="6"/>
    <s v="5010"/>
    <x v="3"/>
    <n v="780.61"/>
    <n v="0"/>
    <x v="0"/>
    <x v="2"/>
    <x v="1303"/>
    <s v="AUD"/>
    <n v="780.61"/>
    <n v="1.51"/>
    <n v="1178.7211"/>
    <n v="0"/>
    <n v="1178.7211"/>
    <x v="2"/>
  </r>
  <r>
    <x v="1304"/>
    <x v="692"/>
    <x v="0"/>
    <x v="2"/>
    <s v="4010"/>
    <x v="4"/>
    <n v="0"/>
    <n v="2988.59"/>
    <x v="2"/>
    <x v="1"/>
    <x v="1304"/>
    <s v="GBP"/>
    <n v="-2988.59"/>
    <n v="0.78"/>
    <n v="0"/>
    <n v="2331.1002000000003"/>
    <n v="-2331.1002000000003"/>
    <x v="0"/>
  </r>
  <r>
    <x v="1305"/>
    <x v="693"/>
    <x v="0"/>
    <x v="11"/>
    <s v="5010"/>
    <x v="3"/>
    <n v="1463.55"/>
    <n v="0"/>
    <x v="3"/>
    <x v="0"/>
    <x v="1305"/>
    <s v="CAD"/>
    <n v="1463.55"/>
    <n v="1.36"/>
    <n v="1990.4280000000001"/>
    <n v="0"/>
    <n v="1990.4280000000001"/>
    <x v="2"/>
  </r>
  <r>
    <x v="1306"/>
    <x v="694"/>
    <x v="0"/>
    <x v="6"/>
    <s v="4010"/>
    <x v="4"/>
    <n v="0"/>
    <n v="790.68"/>
    <x v="1"/>
    <x v="0"/>
    <x v="1306"/>
    <s v="GBP"/>
    <n v="-790.68"/>
    <n v="0.78"/>
    <n v="0"/>
    <n v="616.73040000000003"/>
    <n v="-616.73040000000003"/>
    <x v="0"/>
  </r>
  <r>
    <x v="1307"/>
    <x v="695"/>
    <x v="2"/>
    <x v="1"/>
    <s v="4000"/>
    <x v="0"/>
    <n v="0"/>
    <n v="3083.05"/>
    <x v="0"/>
    <x v="1"/>
    <x v="1307"/>
    <s v="EUR"/>
    <n v="-3083.05"/>
    <n v="0.92"/>
    <n v="0"/>
    <n v="2836.4060000000004"/>
    <n v="-2836.4060000000004"/>
    <x v="0"/>
  </r>
  <r>
    <x v="1308"/>
    <x v="277"/>
    <x v="0"/>
    <x v="8"/>
    <s v="5010"/>
    <x v="3"/>
    <n v="473.43"/>
    <n v="0"/>
    <x v="0"/>
    <x v="3"/>
    <x v="1308"/>
    <s v="AUD"/>
    <n v="473.43"/>
    <n v="1.51"/>
    <n v="714.87930000000006"/>
    <n v="0"/>
    <n v="714.87930000000006"/>
    <x v="2"/>
  </r>
  <r>
    <x v="1309"/>
    <x v="696"/>
    <x v="0"/>
    <x v="4"/>
    <s v="4010"/>
    <x v="4"/>
    <n v="0"/>
    <n v="4614.12"/>
    <x v="3"/>
    <x v="1"/>
    <x v="1309"/>
    <s v="EUR"/>
    <n v="-4614.12"/>
    <n v="0.92"/>
    <n v="0"/>
    <n v="4244.9903999999997"/>
    <n v="-4244.9903999999997"/>
    <x v="0"/>
  </r>
  <r>
    <x v="1310"/>
    <x v="93"/>
    <x v="2"/>
    <x v="2"/>
    <s v="5010"/>
    <x v="3"/>
    <n v="1506.71"/>
    <n v="0"/>
    <x v="2"/>
    <x v="1"/>
    <x v="1310"/>
    <s v="CAD"/>
    <n v="1506.71"/>
    <n v="1.36"/>
    <n v="2049.1256000000003"/>
    <n v="0"/>
    <n v="2049.1256000000003"/>
    <x v="2"/>
  </r>
  <r>
    <x v="1311"/>
    <x v="155"/>
    <x v="2"/>
    <x v="2"/>
    <s v="6000"/>
    <x v="2"/>
    <n v="874.3"/>
    <n v="0"/>
    <x v="0"/>
    <x v="1"/>
    <x v="1311"/>
    <s v="GBP"/>
    <n v="874.3"/>
    <n v="0.78"/>
    <n v="681.95399999999995"/>
    <n v="0"/>
    <n v="681.95399999999995"/>
    <x v="2"/>
  </r>
  <r>
    <x v="1312"/>
    <x v="697"/>
    <x v="2"/>
    <x v="2"/>
    <s v="5010"/>
    <x v="3"/>
    <n v="770.81"/>
    <n v="0"/>
    <x v="2"/>
    <x v="4"/>
    <x v="1312"/>
    <s v="USD"/>
    <n v="770.81"/>
    <n v="1"/>
    <n v="770.81"/>
    <n v="0"/>
    <n v="770.81"/>
    <x v="2"/>
  </r>
  <r>
    <x v="1313"/>
    <x v="205"/>
    <x v="2"/>
    <x v="4"/>
    <s v="5000"/>
    <x v="1"/>
    <n v="916.64"/>
    <n v="0"/>
    <x v="2"/>
    <x v="0"/>
    <x v="1313"/>
    <s v="AUD"/>
    <n v="916.64"/>
    <n v="1.51"/>
    <n v="1384.1263999999999"/>
    <n v="0"/>
    <n v="1384.1263999999999"/>
    <x v="1"/>
  </r>
  <r>
    <x v="1314"/>
    <x v="698"/>
    <x v="1"/>
    <x v="1"/>
    <s v="5000"/>
    <x v="1"/>
    <n v="1378.77"/>
    <n v="0"/>
    <x v="4"/>
    <x v="0"/>
    <x v="1314"/>
    <s v="AUD"/>
    <n v="1378.77"/>
    <n v="1.51"/>
    <n v="2081.9427000000001"/>
    <n v="0"/>
    <n v="2081.9427000000001"/>
    <x v="1"/>
  </r>
  <r>
    <x v="1315"/>
    <x v="649"/>
    <x v="0"/>
    <x v="3"/>
    <s v="5010"/>
    <x v="3"/>
    <n v="1403.4"/>
    <n v="0"/>
    <x v="3"/>
    <x v="1"/>
    <x v="1315"/>
    <s v="AUD"/>
    <n v="1403.4"/>
    <n v="1.51"/>
    <n v="2119.134"/>
    <n v="0"/>
    <n v="2119.134"/>
    <x v="2"/>
  </r>
  <r>
    <x v="1316"/>
    <x v="598"/>
    <x v="2"/>
    <x v="10"/>
    <s v="5000"/>
    <x v="1"/>
    <n v="710.78"/>
    <n v="0"/>
    <x v="4"/>
    <x v="0"/>
    <x v="1316"/>
    <s v="CAD"/>
    <n v="710.78"/>
    <n v="1.36"/>
    <n v="966.66079999999999"/>
    <n v="0"/>
    <n v="966.66079999999999"/>
    <x v="1"/>
  </r>
  <r>
    <x v="1317"/>
    <x v="544"/>
    <x v="1"/>
    <x v="1"/>
    <s v="4010"/>
    <x v="4"/>
    <n v="0"/>
    <n v="2077.61"/>
    <x v="0"/>
    <x v="1"/>
    <x v="1317"/>
    <s v="USD"/>
    <n v="-2077.61"/>
    <n v="1"/>
    <n v="0"/>
    <n v="2077.61"/>
    <n v="-2077.61"/>
    <x v="0"/>
  </r>
  <r>
    <x v="1318"/>
    <x v="699"/>
    <x v="2"/>
    <x v="1"/>
    <s v="4000"/>
    <x v="0"/>
    <n v="0"/>
    <n v="2075.2600000000002"/>
    <x v="1"/>
    <x v="0"/>
    <x v="1318"/>
    <s v="USD"/>
    <n v="-2075.2600000000002"/>
    <n v="1"/>
    <n v="0"/>
    <n v="2075.2600000000002"/>
    <n v="-2075.2600000000002"/>
    <x v="0"/>
  </r>
  <r>
    <x v="1319"/>
    <x v="700"/>
    <x v="0"/>
    <x v="2"/>
    <s v="5000"/>
    <x v="1"/>
    <n v="955.82"/>
    <n v="0"/>
    <x v="2"/>
    <x v="2"/>
    <x v="1319"/>
    <s v="GBP"/>
    <n v="955.82"/>
    <n v="0.78"/>
    <n v="745.53960000000006"/>
    <n v="0"/>
    <n v="745.53960000000006"/>
    <x v="1"/>
  </r>
  <r>
    <x v="1320"/>
    <x v="212"/>
    <x v="1"/>
    <x v="8"/>
    <s v="5000"/>
    <x v="1"/>
    <n v="1924.14"/>
    <n v="0"/>
    <x v="3"/>
    <x v="4"/>
    <x v="1320"/>
    <s v="CAD"/>
    <n v="1924.14"/>
    <n v="1.36"/>
    <n v="2616.8304000000003"/>
    <n v="0"/>
    <n v="2616.8304000000003"/>
    <x v="1"/>
  </r>
  <r>
    <x v="1321"/>
    <x v="701"/>
    <x v="0"/>
    <x v="9"/>
    <s v="4010"/>
    <x v="4"/>
    <n v="0"/>
    <n v="4238.9799999999996"/>
    <x v="5"/>
    <x v="0"/>
    <x v="1321"/>
    <s v="EUR"/>
    <n v="-4238.9799999999996"/>
    <n v="0.92"/>
    <n v="0"/>
    <n v="3899.8615999999997"/>
    <n v="-3899.8615999999997"/>
    <x v="0"/>
  </r>
  <r>
    <x v="1322"/>
    <x v="194"/>
    <x v="0"/>
    <x v="5"/>
    <s v="5010"/>
    <x v="3"/>
    <n v="1471.95"/>
    <n v="0"/>
    <x v="1"/>
    <x v="2"/>
    <x v="1322"/>
    <s v="GBP"/>
    <n v="1471.95"/>
    <n v="0.78"/>
    <n v="1148.1210000000001"/>
    <n v="0"/>
    <n v="1148.1210000000001"/>
    <x v="2"/>
  </r>
  <r>
    <x v="1323"/>
    <x v="67"/>
    <x v="1"/>
    <x v="1"/>
    <s v="4010"/>
    <x v="4"/>
    <n v="0"/>
    <n v="1269.44"/>
    <x v="0"/>
    <x v="3"/>
    <x v="1323"/>
    <s v="AUD"/>
    <n v="-1269.44"/>
    <n v="1.51"/>
    <n v="0"/>
    <n v="1916.8544000000002"/>
    <n v="-1916.8544000000002"/>
    <x v="0"/>
  </r>
  <r>
    <x v="1324"/>
    <x v="702"/>
    <x v="2"/>
    <x v="3"/>
    <s v="5000"/>
    <x v="1"/>
    <n v="97.3"/>
    <n v="0"/>
    <x v="5"/>
    <x v="0"/>
    <x v="1324"/>
    <s v="AUD"/>
    <n v="97.3"/>
    <n v="1.51"/>
    <n v="146.923"/>
    <n v="0"/>
    <n v="146.923"/>
    <x v="1"/>
  </r>
  <r>
    <x v="1325"/>
    <x v="703"/>
    <x v="2"/>
    <x v="9"/>
    <s v="6000"/>
    <x v="2"/>
    <n v="557.66"/>
    <n v="0"/>
    <x v="5"/>
    <x v="0"/>
    <x v="1325"/>
    <s v="USD"/>
    <n v="557.66"/>
    <n v="1"/>
    <n v="557.66"/>
    <n v="0"/>
    <n v="557.66"/>
    <x v="2"/>
  </r>
  <r>
    <x v="1326"/>
    <x v="704"/>
    <x v="0"/>
    <x v="9"/>
    <s v="5010"/>
    <x v="3"/>
    <n v="1380.55"/>
    <n v="0"/>
    <x v="1"/>
    <x v="2"/>
    <x v="1326"/>
    <s v="AUD"/>
    <n v="1380.55"/>
    <n v="1.51"/>
    <n v="2084.6304999999998"/>
    <n v="0"/>
    <n v="2084.6304999999998"/>
    <x v="2"/>
  </r>
  <r>
    <x v="1327"/>
    <x v="495"/>
    <x v="1"/>
    <x v="8"/>
    <s v="5000"/>
    <x v="1"/>
    <n v="606.16"/>
    <n v="0"/>
    <x v="1"/>
    <x v="3"/>
    <x v="1327"/>
    <s v="AUD"/>
    <n v="606.16"/>
    <n v="1.51"/>
    <n v="915.30160000000001"/>
    <n v="0"/>
    <n v="915.30160000000001"/>
    <x v="1"/>
  </r>
  <r>
    <x v="1328"/>
    <x v="480"/>
    <x v="0"/>
    <x v="0"/>
    <s v="6000"/>
    <x v="2"/>
    <n v="1885.28"/>
    <n v="0"/>
    <x v="3"/>
    <x v="1"/>
    <x v="1328"/>
    <s v="CAD"/>
    <n v="1885.28"/>
    <n v="1.36"/>
    <n v="2563.9808000000003"/>
    <n v="0"/>
    <n v="2563.9808000000003"/>
    <x v="2"/>
  </r>
  <r>
    <x v="1329"/>
    <x v="705"/>
    <x v="0"/>
    <x v="7"/>
    <s v="5010"/>
    <x v="3"/>
    <n v="1731.77"/>
    <n v="0"/>
    <x v="3"/>
    <x v="2"/>
    <x v="1329"/>
    <s v="CAD"/>
    <n v="1731.77"/>
    <n v="1.36"/>
    <n v="2355.2072000000003"/>
    <n v="0"/>
    <n v="2355.2072000000003"/>
    <x v="2"/>
  </r>
  <r>
    <x v="1330"/>
    <x v="168"/>
    <x v="2"/>
    <x v="0"/>
    <s v="5000"/>
    <x v="1"/>
    <n v="394.02"/>
    <n v="0"/>
    <x v="1"/>
    <x v="0"/>
    <x v="1330"/>
    <s v="GBP"/>
    <n v="394.02"/>
    <n v="0.78"/>
    <n v="307.3356"/>
    <n v="0"/>
    <n v="307.3356"/>
    <x v="1"/>
  </r>
  <r>
    <x v="1331"/>
    <x v="30"/>
    <x v="0"/>
    <x v="2"/>
    <s v="4000"/>
    <x v="0"/>
    <n v="0"/>
    <n v="687.07"/>
    <x v="1"/>
    <x v="1"/>
    <x v="1331"/>
    <s v="CAD"/>
    <n v="-687.07"/>
    <n v="1.36"/>
    <n v="0"/>
    <n v="934.41520000000014"/>
    <n v="-934.41520000000014"/>
    <x v="0"/>
  </r>
  <r>
    <x v="1332"/>
    <x v="422"/>
    <x v="2"/>
    <x v="5"/>
    <s v="4010"/>
    <x v="4"/>
    <n v="0"/>
    <n v="4603.0200000000004"/>
    <x v="3"/>
    <x v="1"/>
    <x v="1332"/>
    <s v="GBP"/>
    <n v="-4603.0200000000004"/>
    <n v="0.78"/>
    <n v="0"/>
    <n v="3590.3556000000003"/>
    <n v="-3590.3556000000003"/>
    <x v="0"/>
  </r>
  <r>
    <x v="1333"/>
    <x v="129"/>
    <x v="0"/>
    <x v="1"/>
    <s v="6000"/>
    <x v="2"/>
    <n v="675.05"/>
    <n v="0"/>
    <x v="3"/>
    <x v="2"/>
    <x v="1333"/>
    <s v="USD"/>
    <n v="675.05"/>
    <n v="1"/>
    <n v="675.05"/>
    <n v="0"/>
    <n v="675.05"/>
    <x v="2"/>
  </r>
  <r>
    <x v="1334"/>
    <x v="706"/>
    <x v="2"/>
    <x v="11"/>
    <s v="5000"/>
    <x v="1"/>
    <n v="1487.83"/>
    <n v="0"/>
    <x v="2"/>
    <x v="3"/>
    <x v="1334"/>
    <s v="AUD"/>
    <n v="1487.83"/>
    <n v="1.51"/>
    <n v="2246.6232999999997"/>
    <n v="0"/>
    <n v="2246.6232999999997"/>
    <x v="1"/>
  </r>
  <r>
    <x v="1335"/>
    <x v="707"/>
    <x v="2"/>
    <x v="0"/>
    <s v="6000"/>
    <x v="2"/>
    <n v="792.43"/>
    <n v="0"/>
    <x v="4"/>
    <x v="1"/>
    <x v="1335"/>
    <s v="GBP"/>
    <n v="792.43"/>
    <n v="0.78"/>
    <n v="618.09539999999993"/>
    <n v="0"/>
    <n v="618.09539999999993"/>
    <x v="2"/>
  </r>
  <r>
    <x v="1336"/>
    <x v="708"/>
    <x v="1"/>
    <x v="1"/>
    <s v="4000"/>
    <x v="0"/>
    <n v="0"/>
    <n v="1819.9"/>
    <x v="1"/>
    <x v="3"/>
    <x v="1336"/>
    <s v="GBP"/>
    <n v="-1819.9"/>
    <n v="0.78"/>
    <n v="0"/>
    <n v="1419.5220000000002"/>
    <n v="-1419.5220000000002"/>
    <x v="0"/>
  </r>
  <r>
    <x v="1337"/>
    <x v="450"/>
    <x v="1"/>
    <x v="8"/>
    <s v="5000"/>
    <x v="1"/>
    <n v="1966.73"/>
    <n v="0"/>
    <x v="2"/>
    <x v="1"/>
    <x v="1337"/>
    <s v="GBP"/>
    <n v="1966.73"/>
    <n v="0.78"/>
    <n v="1534.0494000000001"/>
    <n v="0"/>
    <n v="1534.0494000000001"/>
    <x v="1"/>
  </r>
  <r>
    <x v="1338"/>
    <x v="333"/>
    <x v="2"/>
    <x v="2"/>
    <s v="4010"/>
    <x v="4"/>
    <n v="0"/>
    <n v="1355.21"/>
    <x v="5"/>
    <x v="4"/>
    <x v="1338"/>
    <s v="CAD"/>
    <n v="-1355.21"/>
    <n v="1.36"/>
    <n v="0"/>
    <n v="1843.0856000000001"/>
    <n v="-1843.0856000000001"/>
    <x v="0"/>
  </r>
  <r>
    <x v="1339"/>
    <x v="593"/>
    <x v="0"/>
    <x v="5"/>
    <s v="4010"/>
    <x v="4"/>
    <n v="0"/>
    <n v="4992.45"/>
    <x v="1"/>
    <x v="0"/>
    <x v="1339"/>
    <s v="CAD"/>
    <n v="-4992.45"/>
    <n v="1.36"/>
    <n v="0"/>
    <n v="6789.732"/>
    <n v="-6789.732"/>
    <x v="0"/>
  </r>
  <r>
    <x v="1340"/>
    <x v="50"/>
    <x v="0"/>
    <x v="11"/>
    <s v="5000"/>
    <x v="1"/>
    <n v="1949.81"/>
    <n v="0"/>
    <x v="1"/>
    <x v="3"/>
    <x v="1340"/>
    <s v="EUR"/>
    <n v="1949.81"/>
    <n v="0.92"/>
    <n v="1793.8252"/>
    <n v="0"/>
    <n v="1793.8252"/>
    <x v="1"/>
  </r>
  <r>
    <x v="1341"/>
    <x v="87"/>
    <x v="0"/>
    <x v="7"/>
    <s v="5010"/>
    <x v="3"/>
    <n v="733.3"/>
    <n v="0"/>
    <x v="1"/>
    <x v="1"/>
    <x v="1341"/>
    <s v="EUR"/>
    <n v="733.3"/>
    <n v="0.92"/>
    <n v="674.63599999999997"/>
    <n v="0"/>
    <n v="674.63599999999997"/>
    <x v="2"/>
  </r>
  <r>
    <x v="1342"/>
    <x v="148"/>
    <x v="0"/>
    <x v="5"/>
    <s v="5000"/>
    <x v="1"/>
    <n v="1405.39"/>
    <n v="0"/>
    <x v="0"/>
    <x v="0"/>
    <x v="1342"/>
    <s v="USD"/>
    <n v="1405.39"/>
    <n v="1"/>
    <n v="1405.39"/>
    <n v="0"/>
    <n v="1405.39"/>
    <x v="1"/>
  </r>
  <r>
    <x v="1343"/>
    <x v="677"/>
    <x v="2"/>
    <x v="3"/>
    <s v="4000"/>
    <x v="0"/>
    <n v="0"/>
    <n v="599.19000000000005"/>
    <x v="0"/>
    <x v="4"/>
    <x v="1343"/>
    <s v="EUR"/>
    <n v="-599.19000000000005"/>
    <n v="0.92"/>
    <n v="0"/>
    <n v="551.25480000000005"/>
    <n v="-551.25480000000005"/>
    <x v="0"/>
  </r>
  <r>
    <x v="1344"/>
    <x v="217"/>
    <x v="0"/>
    <x v="10"/>
    <s v="4010"/>
    <x v="4"/>
    <n v="0"/>
    <n v="872.03"/>
    <x v="5"/>
    <x v="2"/>
    <x v="1344"/>
    <s v="GBP"/>
    <n v="-872.03"/>
    <n v="0.78"/>
    <n v="0"/>
    <n v="680.18340000000001"/>
    <n v="-680.18340000000001"/>
    <x v="0"/>
  </r>
  <r>
    <x v="1345"/>
    <x v="472"/>
    <x v="2"/>
    <x v="0"/>
    <s v="4000"/>
    <x v="0"/>
    <n v="0"/>
    <n v="3873.21"/>
    <x v="2"/>
    <x v="2"/>
    <x v="1345"/>
    <s v="AUD"/>
    <n v="-3873.21"/>
    <n v="1.51"/>
    <n v="0"/>
    <n v="5848.5470999999998"/>
    <n v="-5848.5470999999998"/>
    <x v="0"/>
  </r>
  <r>
    <x v="1346"/>
    <x v="253"/>
    <x v="1"/>
    <x v="1"/>
    <s v="5010"/>
    <x v="3"/>
    <n v="122.84"/>
    <n v="0"/>
    <x v="2"/>
    <x v="4"/>
    <x v="1346"/>
    <s v="USD"/>
    <n v="122.84"/>
    <n v="1"/>
    <n v="122.84"/>
    <n v="0"/>
    <n v="122.84"/>
    <x v="2"/>
  </r>
  <r>
    <x v="1347"/>
    <x v="709"/>
    <x v="1"/>
    <x v="8"/>
    <s v="4010"/>
    <x v="4"/>
    <n v="0"/>
    <n v="1039.28"/>
    <x v="5"/>
    <x v="4"/>
    <x v="1347"/>
    <s v="EUR"/>
    <n v="-1039.28"/>
    <n v="0.92"/>
    <n v="0"/>
    <n v="956.13760000000002"/>
    <n v="-956.13760000000002"/>
    <x v="0"/>
  </r>
  <r>
    <x v="1348"/>
    <x v="710"/>
    <x v="1"/>
    <x v="6"/>
    <s v="4010"/>
    <x v="4"/>
    <n v="0"/>
    <n v="1214.51"/>
    <x v="3"/>
    <x v="4"/>
    <x v="1348"/>
    <s v="GBP"/>
    <n v="-1214.51"/>
    <n v="0.78"/>
    <n v="0"/>
    <n v="947.31780000000003"/>
    <n v="-947.31780000000003"/>
    <x v="0"/>
  </r>
  <r>
    <x v="1349"/>
    <x v="711"/>
    <x v="1"/>
    <x v="2"/>
    <s v="5010"/>
    <x v="3"/>
    <n v="1318.81"/>
    <n v="0"/>
    <x v="3"/>
    <x v="2"/>
    <x v="1349"/>
    <s v="AUD"/>
    <n v="1318.81"/>
    <n v="1.51"/>
    <n v="1991.4031"/>
    <n v="0"/>
    <n v="1991.4031"/>
    <x v="2"/>
  </r>
  <r>
    <x v="1350"/>
    <x v="584"/>
    <x v="2"/>
    <x v="10"/>
    <s v="4010"/>
    <x v="4"/>
    <n v="0"/>
    <n v="3395.3"/>
    <x v="1"/>
    <x v="1"/>
    <x v="1350"/>
    <s v="GBP"/>
    <n v="-3395.3"/>
    <n v="0.78"/>
    <n v="0"/>
    <n v="2648.3340000000003"/>
    <n v="-2648.3340000000003"/>
    <x v="0"/>
  </r>
  <r>
    <x v="1351"/>
    <x v="712"/>
    <x v="0"/>
    <x v="3"/>
    <s v="6000"/>
    <x v="2"/>
    <n v="1554.18"/>
    <n v="0"/>
    <x v="5"/>
    <x v="1"/>
    <x v="1351"/>
    <s v="AUD"/>
    <n v="1554.18"/>
    <n v="1.51"/>
    <n v="2346.8117999999999"/>
    <n v="0"/>
    <n v="2346.8117999999999"/>
    <x v="2"/>
  </r>
  <r>
    <x v="1352"/>
    <x v="713"/>
    <x v="0"/>
    <x v="7"/>
    <s v="4000"/>
    <x v="0"/>
    <n v="0"/>
    <n v="4613.7"/>
    <x v="0"/>
    <x v="1"/>
    <x v="1352"/>
    <s v="USD"/>
    <n v="-4613.7"/>
    <n v="1"/>
    <n v="0"/>
    <n v="4613.7"/>
    <n v="-4613.7"/>
    <x v="0"/>
  </r>
  <r>
    <x v="1353"/>
    <x v="173"/>
    <x v="1"/>
    <x v="1"/>
    <s v="5010"/>
    <x v="3"/>
    <n v="803.03"/>
    <n v="0"/>
    <x v="4"/>
    <x v="3"/>
    <x v="1353"/>
    <s v="CAD"/>
    <n v="803.03"/>
    <n v="1.36"/>
    <n v="1092.1208000000001"/>
    <n v="0"/>
    <n v="1092.1208000000001"/>
    <x v="2"/>
  </r>
  <r>
    <x v="1354"/>
    <x v="432"/>
    <x v="1"/>
    <x v="0"/>
    <s v="5010"/>
    <x v="3"/>
    <n v="1564.19"/>
    <n v="0"/>
    <x v="0"/>
    <x v="3"/>
    <x v="1354"/>
    <s v="CAD"/>
    <n v="1564.19"/>
    <n v="1.36"/>
    <n v="2127.2984000000001"/>
    <n v="0"/>
    <n v="2127.2984000000001"/>
    <x v="2"/>
  </r>
  <r>
    <x v="1355"/>
    <x v="377"/>
    <x v="1"/>
    <x v="2"/>
    <s v="6000"/>
    <x v="2"/>
    <n v="1942.89"/>
    <n v="0"/>
    <x v="0"/>
    <x v="4"/>
    <x v="1355"/>
    <s v="USD"/>
    <n v="1942.89"/>
    <n v="1"/>
    <n v="1942.89"/>
    <n v="0"/>
    <n v="1942.89"/>
    <x v="2"/>
  </r>
  <r>
    <x v="1356"/>
    <x v="510"/>
    <x v="0"/>
    <x v="11"/>
    <s v="4000"/>
    <x v="0"/>
    <n v="0"/>
    <n v="4122.6000000000004"/>
    <x v="2"/>
    <x v="3"/>
    <x v="1356"/>
    <s v="GBP"/>
    <n v="-4122.6000000000004"/>
    <n v="0.78"/>
    <n v="0"/>
    <n v="3215.6280000000006"/>
    <n v="-3215.6280000000006"/>
    <x v="0"/>
  </r>
  <r>
    <x v="1357"/>
    <x v="94"/>
    <x v="1"/>
    <x v="2"/>
    <s v="4010"/>
    <x v="4"/>
    <n v="0"/>
    <n v="3139.71"/>
    <x v="2"/>
    <x v="4"/>
    <x v="1357"/>
    <s v="EUR"/>
    <n v="-3139.71"/>
    <n v="0.92"/>
    <n v="0"/>
    <n v="2888.5332000000003"/>
    <n v="-2888.5332000000003"/>
    <x v="0"/>
  </r>
  <r>
    <x v="1358"/>
    <x v="325"/>
    <x v="2"/>
    <x v="0"/>
    <s v="5010"/>
    <x v="3"/>
    <n v="168.07"/>
    <n v="0"/>
    <x v="1"/>
    <x v="0"/>
    <x v="1358"/>
    <s v="CAD"/>
    <n v="168.07"/>
    <n v="1.36"/>
    <n v="228.5752"/>
    <n v="0"/>
    <n v="228.5752"/>
    <x v="2"/>
  </r>
  <r>
    <x v="1359"/>
    <x v="714"/>
    <x v="2"/>
    <x v="8"/>
    <s v="4000"/>
    <x v="0"/>
    <n v="0"/>
    <n v="2067.23"/>
    <x v="2"/>
    <x v="3"/>
    <x v="1359"/>
    <s v="GBP"/>
    <n v="-2067.23"/>
    <n v="0.78"/>
    <n v="0"/>
    <n v="1612.4394"/>
    <n v="-1612.4394"/>
    <x v="0"/>
  </r>
  <r>
    <x v="1360"/>
    <x v="715"/>
    <x v="1"/>
    <x v="1"/>
    <s v="5010"/>
    <x v="3"/>
    <n v="364.93"/>
    <n v="0"/>
    <x v="5"/>
    <x v="3"/>
    <x v="1360"/>
    <s v="USD"/>
    <n v="364.93"/>
    <n v="1"/>
    <n v="364.93"/>
    <n v="0"/>
    <n v="364.93"/>
    <x v="2"/>
  </r>
  <r>
    <x v="1361"/>
    <x v="248"/>
    <x v="1"/>
    <x v="8"/>
    <s v="5000"/>
    <x v="1"/>
    <n v="488.16"/>
    <n v="0"/>
    <x v="3"/>
    <x v="0"/>
    <x v="1361"/>
    <s v="GBP"/>
    <n v="488.16"/>
    <n v="0.78"/>
    <n v="380.76480000000004"/>
    <n v="0"/>
    <n v="380.76480000000004"/>
    <x v="1"/>
  </r>
  <r>
    <x v="1362"/>
    <x v="620"/>
    <x v="2"/>
    <x v="8"/>
    <s v="5000"/>
    <x v="1"/>
    <n v="506.43"/>
    <n v="0"/>
    <x v="5"/>
    <x v="4"/>
    <x v="1362"/>
    <s v="USD"/>
    <n v="506.43"/>
    <n v="1"/>
    <n v="506.43"/>
    <n v="0"/>
    <n v="506.43"/>
    <x v="1"/>
  </r>
  <r>
    <x v="1363"/>
    <x v="545"/>
    <x v="0"/>
    <x v="10"/>
    <s v="5000"/>
    <x v="1"/>
    <n v="517.6"/>
    <n v="0"/>
    <x v="1"/>
    <x v="2"/>
    <x v="1363"/>
    <s v="EUR"/>
    <n v="517.6"/>
    <n v="0.92"/>
    <n v="476.19200000000006"/>
    <n v="0"/>
    <n v="476.19200000000006"/>
    <x v="1"/>
  </r>
  <r>
    <x v="1364"/>
    <x v="56"/>
    <x v="2"/>
    <x v="5"/>
    <s v="6000"/>
    <x v="2"/>
    <n v="846.47"/>
    <n v="0"/>
    <x v="2"/>
    <x v="3"/>
    <x v="1364"/>
    <s v="AUD"/>
    <n v="846.47"/>
    <n v="1.51"/>
    <n v="1278.1697000000001"/>
    <n v="0"/>
    <n v="1278.1697000000001"/>
    <x v="2"/>
  </r>
  <r>
    <x v="1365"/>
    <x v="23"/>
    <x v="2"/>
    <x v="9"/>
    <s v="4010"/>
    <x v="4"/>
    <n v="0"/>
    <n v="998.83"/>
    <x v="5"/>
    <x v="4"/>
    <x v="1365"/>
    <s v="USD"/>
    <n v="-998.83"/>
    <n v="1"/>
    <n v="0"/>
    <n v="998.83"/>
    <n v="-998.83"/>
    <x v="0"/>
  </r>
  <r>
    <x v="1366"/>
    <x v="259"/>
    <x v="2"/>
    <x v="5"/>
    <s v="5010"/>
    <x v="3"/>
    <n v="714.9"/>
    <n v="0"/>
    <x v="0"/>
    <x v="0"/>
    <x v="1366"/>
    <s v="GBP"/>
    <n v="714.9"/>
    <n v="0.78"/>
    <n v="557.62199999999996"/>
    <n v="0"/>
    <n v="557.62199999999996"/>
    <x v="2"/>
  </r>
  <r>
    <x v="1367"/>
    <x v="371"/>
    <x v="2"/>
    <x v="5"/>
    <s v="4010"/>
    <x v="4"/>
    <n v="0"/>
    <n v="1049.58"/>
    <x v="2"/>
    <x v="0"/>
    <x v="1367"/>
    <s v="AUD"/>
    <n v="-1049.58"/>
    <n v="1.51"/>
    <n v="0"/>
    <n v="1584.8657999999998"/>
    <n v="-1584.8657999999998"/>
    <x v="0"/>
  </r>
  <r>
    <x v="1368"/>
    <x v="155"/>
    <x v="2"/>
    <x v="2"/>
    <s v="5010"/>
    <x v="3"/>
    <n v="1962.1"/>
    <n v="0"/>
    <x v="0"/>
    <x v="4"/>
    <x v="1368"/>
    <s v="USD"/>
    <n v="1962.1"/>
    <n v="1"/>
    <n v="1962.1"/>
    <n v="0"/>
    <n v="1962.1"/>
    <x v="2"/>
  </r>
  <r>
    <x v="1369"/>
    <x v="582"/>
    <x v="2"/>
    <x v="2"/>
    <s v="5000"/>
    <x v="1"/>
    <n v="773.23"/>
    <n v="0"/>
    <x v="5"/>
    <x v="1"/>
    <x v="1369"/>
    <s v="CAD"/>
    <n v="773.23"/>
    <n v="1.36"/>
    <n v="1051.5928000000001"/>
    <n v="0"/>
    <n v="1051.5928000000001"/>
    <x v="1"/>
  </r>
  <r>
    <x v="1370"/>
    <x v="238"/>
    <x v="1"/>
    <x v="0"/>
    <s v="5010"/>
    <x v="3"/>
    <n v="485.53"/>
    <n v="0"/>
    <x v="3"/>
    <x v="0"/>
    <x v="1370"/>
    <s v="GBP"/>
    <n v="485.53"/>
    <n v="0.78"/>
    <n v="378.71339999999998"/>
    <n v="0"/>
    <n v="378.71339999999998"/>
    <x v="2"/>
  </r>
  <r>
    <x v="1371"/>
    <x v="631"/>
    <x v="0"/>
    <x v="9"/>
    <s v="4010"/>
    <x v="4"/>
    <n v="0"/>
    <n v="586.21"/>
    <x v="3"/>
    <x v="2"/>
    <x v="1371"/>
    <s v="EUR"/>
    <n v="-586.21"/>
    <n v="0.92"/>
    <n v="0"/>
    <n v="539.31320000000005"/>
    <n v="-539.31320000000005"/>
    <x v="0"/>
  </r>
  <r>
    <x v="1372"/>
    <x v="716"/>
    <x v="1"/>
    <x v="9"/>
    <s v="4000"/>
    <x v="0"/>
    <n v="0"/>
    <n v="1624.21"/>
    <x v="3"/>
    <x v="3"/>
    <x v="1372"/>
    <s v="GBP"/>
    <n v="-1624.21"/>
    <n v="0.78"/>
    <n v="0"/>
    <n v="1266.8838000000001"/>
    <n v="-1266.8838000000001"/>
    <x v="0"/>
  </r>
  <r>
    <x v="1373"/>
    <x v="717"/>
    <x v="2"/>
    <x v="1"/>
    <s v="5010"/>
    <x v="3"/>
    <n v="680.82"/>
    <n v="0"/>
    <x v="5"/>
    <x v="4"/>
    <x v="1373"/>
    <s v="USD"/>
    <n v="680.82"/>
    <n v="1"/>
    <n v="680.82"/>
    <n v="0"/>
    <n v="680.82"/>
    <x v="2"/>
  </r>
  <r>
    <x v="1374"/>
    <x v="427"/>
    <x v="2"/>
    <x v="5"/>
    <s v="6000"/>
    <x v="2"/>
    <n v="167.34"/>
    <n v="0"/>
    <x v="3"/>
    <x v="2"/>
    <x v="1374"/>
    <s v="USD"/>
    <n v="167.34"/>
    <n v="1"/>
    <n v="167.34"/>
    <n v="0"/>
    <n v="167.34"/>
    <x v="2"/>
  </r>
  <r>
    <x v="1375"/>
    <x v="158"/>
    <x v="0"/>
    <x v="10"/>
    <s v="4000"/>
    <x v="0"/>
    <n v="0"/>
    <n v="1929.16"/>
    <x v="3"/>
    <x v="3"/>
    <x v="1375"/>
    <s v="EUR"/>
    <n v="-1929.16"/>
    <n v="0.92"/>
    <n v="0"/>
    <n v="1774.8272000000002"/>
    <n v="-1774.8272000000002"/>
    <x v="0"/>
  </r>
  <r>
    <x v="1376"/>
    <x v="384"/>
    <x v="2"/>
    <x v="7"/>
    <s v="5010"/>
    <x v="3"/>
    <n v="400.54"/>
    <n v="0"/>
    <x v="3"/>
    <x v="2"/>
    <x v="1376"/>
    <s v="EUR"/>
    <n v="400.54"/>
    <n v="0.92"/>
    <n v="368.49680000000001"/>
    <n v="0"/>
    <n v="368.49680000000001"/>
    <x v="2"/>
  </r>
  <r>
    <x v="1377"/>
    <x v="207"/>
    <x v="0"/>
    <x v="6"/>
    <s v="4010"/>
    <x v="4"/>
    <n v="0"/>
    <n v="1657.49"/>
    <x v="5"/>
    <x v="2"/>
    <x v="1377"/>
    <s v="GBP"/>
    <n v="-1657.49"/>
    <n v="0.78"/>
    <n v="0"/>
    <n v="1292.8422"/>
    <n v="-1292.8422"/>
    <x v="0"/>
  </r>
  <r>
    <x v="1378"/>
    <x v="463"/>
    <x v="0"/>
    <x v="6"/>
    <s v="4000"/>
    <x v="0"/>
    <n v="0"/>
    <n v="1718.15"/>
    <x v="0"/>
    <x v="3"/>
    <x v="1378"/>
    <s v="GBP"/>
    <n v="-1718.15"/>
    <n v="0.78"/>
    <n v="0"/>
    <n v="1340.1570000000002"/>
    <n v="-1340.1570000000002"/>
    <x v="0"/>
  </r>
  <r>
    <x v="1379"/>
    <x v="219"/>
    <x v="1"/>
    <x v="1"/>
    <s v="4010"/>
    <x v="4"/>
    <n v="0"/>
    <n v="3216.06"/>
    <x v="4"/>
    <x v="4"/>
    <x v="1379"/>
    <s v="CAD"/>
    <n v="-3216.06"/>
    <n v="1.36"/>
    <n v="0"/>
    <n v="4373.8416000000007"/>
    <n v="-4373.8416000000007"/>
    <x v="0"/>
  </r>
  <r>
    <x v="1380"/>
    <x v="718"/>
    <x v="2"/>
    <x v="0"/>
    <s v="4010"/>
    <x v="4"/>
    <n v="0"/>
    <n v="3406.43"/>
    <x v="2"/>
    <x v="4"/>
    <x v="1380"/>
    <s v="AUD"/>
    <n v="-3406.43"/>
    <n v="1.51"/>
    <n v="0"/>
    <n v="5143.7092999999995"/>
    <n v="-5143.7092999999995"/>
    <x v="0"/>
  </r>
  <r>
    <x v="1381"/>
    <x v="716"/>
    <x v="1"/>
    <x v="9"/>
    <s v="6000"/>
    <x v="2"/>
    <n v="1047.53"/>
    <n v="0"/>
    <x v="4"/>
    <x v="3"/>
    <x v="1381"/>
    <s v="USD"/>
    <n v="1047.53"/>
    <n v="1"/>
    <n v="1047.53"/>
    <n v="0"/>
    <n v="1047.53"/>
    <x v="2"/>
  </r>
  <r>
    <x v="1382"/>
    <x v="289"/>
    <x v="0"/>
    <x v="7"/>
    <s v="5010"/>
    <x v="3"/>
    <n v="129.62"/>
    <n v="0"/>
    <x v="4"/>
    <x v="0"/>
    <x v="1382"/>
    <s v="EUR"/>
    <n v="129.62"/>
    <n v="0.92"/>
    <n v="119.25040000000001"/>
    <n v="0"/>
    <n v="119.25040000000001"/>
    <x v="2"/>
  </r>
  <r>
    <x v="1383"/>
    <x v="719"/>
    <x v="2"/>
    <x v="4"/>
    <s v="4010"/>
    <x v="4"/>
    <n v="0"/>
    <n v="2334.75"/>
    <x v="2"/>
    <x v="3"/>
    <x v="1383"/>
    <s v="AUD"/>
    <n v="-2334.75"/>
    <n v="1.51"/>
    <n v="0"/>
    <n v="3525.4724999999999"/>
    <n v="-3525.4724999999999"/>
    <x v="0"/>
  </r>
  <r>
    <x v="1384"/>
    <x v="242"/>
    <x v="2"/>
    <x v="1"/>
    <s v="6000"/>
    <x v="2"/>
    <n v="1023.61"/>
    <n v="0"/>
    <x v="0"/>
    <x v="1"/>
    <x v="1384"/>
    <s v="GBP"/>
    <n v="1023.61"/>
    <n v="0.78"/>
    <n v="798.41579999999999"/>
    <n v="0"/>
    <n v="798.41579999999999"/>
    <x v="2"/>
  </r>
  <r>
    <x v="1385"/>
    <x v="293"/>
    <x v="0"/>
    <x v="2"/>
    <s v="5010"/>
    <x v="3"/>
    <n v="182.89"/>
    <n v="0"/>
    <x v="3"/>
    <x v="1"/>
    <x v="1385"/>
    <s v="GBP"/>
    <n v="182.89"/>
    <n v="0.78"/>
    <n v="142.6542"/>
    <n v="0"/>
    <n v="142.6542"/>
    <x v="2"/>
  </r>
  <r>
    <x v="1386"/>
    <x v="494"/>
    <x v="0"/>
    <x v="10"/>
    <s v="6000"/>
    <x v="2"/>
    <n v="229.97"/>
    <n v="0"/>
    <x v="0"/>
    <x v="1"/>
    <x v="1386"/>
    <s v="GBP"/>
    <n v="229.97"/>
    <n v="0.78"/>
    <n v="179.3766"/>
    <n v="0"/>
    <n v="179.3766"/>
    <x v="2"/>
  </r>
  <r>
    <x v="1387"/>
    <x v="184"/>
    <x v="0"/>
    <x v="3"/>
    <s v="6000"/>
    <x v="2"/>
    <n v="1443.86"/>
    <n v="0"/>
    <x v="3"/>
    <x v="4"/>
    <x v="1387"/>
    <s v="USD"/>
    <n v="1443.86"/>
    <n v="1"/>
    <n v="1443.86"/>
    <n v="0"/>
    <n v="1443.86"/>
    <x v="2"/>
  </r>
  <r>
    <x v="1388"/>
    <x v="720"/>
    <x v="0"/>
    <x v="6"/>
    <s v="4010"/>
    <x v="4"/>
    <n v="0"/>
    <n v="1270.57"/>
    <x v="2"/>
    <x v="1"/>
    <x v="1388"/>
    <s v="AUD"/>
    <n v="-1270.57"/>
    <n v="1.51"/>
    <n v="0"/>
    <n v="1918.5607"/>
    <n v="-1918.5607"/>
    <x v="0"/>
  </r>
  <r>
    <x v="1389"/>
    <x v="378"/>
    <x v="2"/>
    <x v="4"/>
    <s v="4010"/>
    <x v="4"/>
    <n v="0"/>
    <n v="1310.5899999999999"/>
    <x v="5"/>
    <x v="4"/>
    <x v="1389"/>
    <s v="CAD"/>
    <n v="-1310.5899999999999"/>
    <n v="1.36"/>
    <n v="0"/>
    <n v="1782.4023999999999"/>
    <n v="-1782.4023999999999"/>
    <x v="0"/>
  </r>
  <r>
    <x v="1390"/>
    <x v="13"/>
    <x v="0"/>
    <x v="8"/>
    <s v="4010"/>
    <x v="4"/>
    <n v="0"/>
    <n v="3868.62"/>
    <x v="5"/>
    <x v="4"/>
    <x v="1390"/>
    <s v="AUD"/>
    <n v="-3868.62"/>
    <n v="1.51"/>
    <n v="0"/>
    <n v="5841.6161999999995"/>
    <n v="-5841.6161999999995"/>
    <x v="0"/>
  </r>
  <r>
    <x v="1391"/>
    <x v="641"/>
    <x v="2"/>
    <x v="1"/>
    <s v="4000"/>
    <x v="0"/>
    <n v="0"/>
    <n v="138.43"/>
    <x v="1"/>
    <x v="0"/>
    <x v="1391"/>
    <s v="GBP"/>
    <n v="-138.43"/>
    <n v="0.78"/>
    <n v="0"/>
    <n v="107.97540000000001"/>
    <n v="-107.97540000000001"/>
    <x v="0"/>
  </r>
  <r>
    <x v="1392"/>
    <x v="721"/>
    <x v="2"/>
    <x v="11"/>
    <s v="5000"/>
    <x v="1"/>
    <n v="1749.68"/>
    <n v="0"/>
    <x v="1"/>
    <x v="3"/>
    <x v="1392"/>
    <s v="EUR"/>
    <n v="1749.68"/>
    <n v="0.92"/>
    <n v="1609.7056000000002"/>
    <n v="0"/>
    <n v="1609.7056000000002"/>
    <x v="1"/>
  </r>
  <r>
    <x v="1393"/>
    <x v="553"/>
    <x v="1"/>
    <x v="0"/>
    <s v="4010"/>
    <x v="4"/>
    <n v="0"/>
    <n v="4955.21"/>
    <x v="2"/>
    <x v="3"/>
    <x v="1393"/>
    <s v="EUR"/>
    <n v="-4955.21"/>
    <n v="0.92"/>
    <n v="0"/>
    <n v="4558.7932000000001"/>
    <n v="-4558.7932000000001"/>
    <x v="0"/>
  </r>
  <r>
    <x v="1394"/>
    <x v="469"/>
    <x v="2"/>
    <x v="11"/>
    <s v="5010"/>
    <x v="3"/>
    <n v="1030.07"/>
    <n v="0"/>
    <x v="1"/>
    <x v="1"/>
    <x v="1394"/>
    <s v="CAD"/>
    <n v="1030.07"/>
    <n v="1.36"/>
    <n v="1400.8951999999999"/>
    <n v="0"/>
    <n v="1400.8951999999999"/>
    <x v="2"/>
  </r>
  <r>
    <x v="1395"/>
    <x v="46"/>
    <x v="2"/>
    <x v="2"/>
    <s v="6000"/>
    <x v="2"/>
    <n v="1552.9"/>
    <n v="0"/>
    <x v="1"/>
    <x v="1"/>
    <x v="1395"/>
    <s v="GBP"/>
    <n v="1552.9"/>
    <n v="0.78"/>
    <n v="1211.2620000000002"/>
    <n v="0"/>
    <n v="1211.2620000000002"/>
    <x v="2"/>
  </r>
  <r>
    <x v="1396"/>
    <x v="722"/>
    <x v="2"/>
    <x v="9"/>
    <s v="5000"/>
    <x v="1"/>
    <n v="1837.1"/>
    <n v="0"/>
    <x v="1"/>
    <x v="0"/>
    <x v="1396"/>
    <s v="USD"/>
    <n v="1837.1"/>
    <n v="1"/>
    <n v="1837.1"/>
    <n v="0"/>
    <n v="1837.1"/>
    <x v="1"/>
  </r>
  <r>
    <x v="1397"/>
    <x v="533"/>
    <x v="2"/>
    <x v="11"/>
    <s v="4000"/>
    <x v="0"/>
    <n v="0"/>
    <n v="3838.99"/>
    <x v="1"/>
    <x v="1"/>
    <x v="1397"/>
    <s v="AUD"/>
    <n v="-3838.99"/>
    <n v="1.51"/>
    <n v="0"/>
    <n v="5796.8748999999998"/>
    <n v="-5796.8748999999998"/>
    <x v="0"/>
  </r>
  <r>
    <x v="1398"/>
    <x v="134"/>
    <x v="0"/>
    <x v="9"/>
    <s v="6000"/>
    <x v="2"/>
    <n v="1204.07"/>
    <n v="0"/>
    <x v="1"/>
    <x v="3"/>
    <x v="1398"/>
    <s v="EUR"/>
    <n v="1204.07"/>
    <n v="0.92"/>
    <n v="1107.7444"/>
    <n v="0"/>
    <n v="1107.7444"/>
    <x v="2"/>
  </r>
  <r>
    <x v="1399"/>
    <x v="112"/>
    <x v="2"/>
    <x v="10"/>
    <s v="5010"/>
    <x v="3"/>
    <n v="1122.26"/>
    <n v="0"/>
    <x v="2"/>
    <x v="0"/>
    <x v="1399"/>
    <s v="AUD"/>
    <n v="1122.26"/>
    <n v="1.51"/>
    <n v="1694.6125999999999"/>
    <n v="0"/>
    <n v="1694.6125999999999"/>
    <x v="2"/>
  </r>
  <r>
    <x v="1400"/>
    <x v="723"/>
    <x v="2"/>
    <x v="7"/>
    <s v="5010"/>
    <x v="3"/>
    <n v="633.59"/>
    <n v="0"/>
    <x v="3"/>
    <x v="1"/>
    <x v="1400"/>
    <s v="CAD"/>
    <n v="633.59"/>
    <n v="1.36"/>
    <n v="861.68240000000014"/>
    <n v="0"/>
    <n v="861.68240000000014"/>
    <x v="2"/>
  </r>
  <r>
    <x v="1401"/>
    <x v="93"/>
    <x v="2"/>
    <x v="2"/>
    <s v="4010"/>
    <x v="4"/>
    <n v="0"/>
    <n v="4074.33"/>
    <x v="2"/>
    <x v="4"/>
    <x v="1401"/>
    <s v="USD"/>
    <n v="-4074.33"/>
    <n v="1"/>
    <n v="0"/>
    <n v="4074.33"/>
    <n v="-4074.33"/>
    <x v="0"/>
  </r>
  <r>
    <x v="1402"/>
    <x v="502"/>
    <x v="0"/>
    <x v="3"/>
    <s v="6000"/>
    <x v="2"/>
    <n v="340.22"/>
    <n v="0"/>
    <x v="5"/>
    <x v="2"/>
    <x v="1402"/>
    <s v="GBP"/>
    <n v="340.22"/>
    <n v="0.78"/>
    <n v="265.37160000000006"/>
    <n v="0"/>
    <n v="265.37160000000006"/>
    <x v="2"/>
  </r>
  <r>
    <x v="1403"/>
    <x v="272"/>
    <x v="1"/>
    <x v="0"/>
    <s v="6000"/>
    <x v="2"/>
    <n v="1891.61"/>
    <n v="0"/>
    <x v="0"/>
    <x v="0"/>
    <x v="1403"/>
    <s v="EUR"/>
    <n v="1891.61"/>
    <n v="0.92"/>
    <n v="1740.2811999999999"/>
    <n v="0"/>
    <n v="1740.2811999999999"/>
    <x v="2"/>
  </r>
  <r>
    <x v="1404"/>
    <x v="248"/>
    <x v="1"/>
    <x v="8"/>
    <s v="5000"/>
    <x v="1"/>
    <n v="1998.5"/>
    <n v="0"/>
    <x v="3"/>
    <x v="3"/>
    <x v="1404"/>
    <s v="EUR"/>
    <n v="1998.5"/>
    <n v="0.92"/>
    <n v="1838.6200000000001"/>
    <n v="0"/>
    <n v="1838.6200000000001"/>
    <x v="1"/>
  </r>
  <r>
    <x v="1405"/>
    <x v="163"/>
    <x v="1"/>
    <x v="1"/>
    <s v="4000"/>
    <x v="0"/>
    <n v="0"/>
    <n v="2567.37"/>
    <x v="3"/>
    <x v="2"/>
    <x v="1405"/>
    <s v="EUR"/>
    <n v="-2567.37"/>
    <n v="0.92"/>
    <n v="0"/>
    <n v="2361.9803999999999"/>
    <n v="-2361.9803999999999"/>
    <x v="0"/>
  </r>
  <r>
    <x v="1406"/>
    <x v="683"/>
    <x v="1"/>
    <x v="0"/>
    <s v="5000"/>
    <x v="1"/>
    <n v="1097.98"/>
    <n v="0"/>
    <x v="5"/>
    <x v="4"/>
    <x v="1406"/>
    <s v="EUR"/>
    <n v="1097.98"/>
    <n v="0.92"/>
    <n v="1010.1416"/>
    <n v="0"/>
    <n v="1010.1416"/>
    <x v="1"/>
  </r>
  <r>
    <x v="1407"/>
    <x v="447"/>
    <x v="1"/>
    <x v="9"/>
    <s v="6000"/>
    <x v="2"/>
    <n v="443.66"/>
    <n v="0"/>
    <x v="3"/>
    <x v="2"/>
    <x v="1407"/>
    <s v="GBP"/>
    <n v="443.66"/>
    <n v="0.78"/>
    <n v="346.05480000000006"/>
    <n v="0"/>
    <n v="346.05480000000006"/>
    <x v="2"/>
  </r>
  <r>
    <x v="1408"/>
    <x v="658"/>
    <x v="2"/>
    <x v="6"/>
    <s v="5000"/>
    <x v="1"/>
    <n v="225.89"/>
    <n v="0"/>
    <x v="1"/>
    <x v="2"/>
    <x v="1408"/>
    <s v="AUD"/>
    <n v="225.89"/>
    <n v="1.51"/>
    <n v="341.09389999999996"/>
    <n v="0"/>
    <n v="341.09389999999996"/>
    <x v="1"/>
  </r>
  <r>
    <x v="1409"/>
    <x v="3"/>
    <x v="2"/>
    <x v="3"/>
    <s v="5000"/>
    <x v="1"/>
    <n v="90.95"/>
    <n v="0"/>
    <x v="3"/>
    <x v="3"/>
    <x v="1409"/>
    <s v="USD"/>
    <n v="90.95"/>
    <n v="1"/>
    <n v="90.95"/>
    <n v="0"/>
    <n v="90.95"/>
    <x v="1"/>
  </r>
  <r>
    <x v="1410"/>
    <x v="642"/>
    <x v="1"/>
    <x v="0"/>
    <s v="4010"/>
    <x v="4"/>
    <n v="0"/>
    <n v="4806.1400000000003"/>
    <x v="3"/>
    <x v="4"/>
    <x v="1410"/>
    <s v="EUR"/>
    <n v="-4806.1400000000003"/>
    <n v="0.92"/>
    <n v="0"/>
    <n v="4421.6488000000008"/>
    <n v="-4421.6488000000008"/>
    <x v="0"/>
  </r>
  <r>
    <x v="1411"/>
    <x v="123"/>
    <x v="0"/>
    <x v="11"/>
    <s v="4010"/>
    <x v="4"/>
    <n v="0"/>
    <n v="2397.21"/>
    <x v="5"/>
    <x v="3"/>
    <x v="1411"/>
    <s v="GBP"/>
    <n v="-2397.21"/>
    <n v="0.78"/>
    <n v="0"/>
    <n v="1869.8238000000001"/>
    <n v="-1869.8238000000001"/>
    <x v="0"/>
  </r>
  <r>
    <x v="1412"/>
    <x v="448"/>
    <x v="2"/>
    <x v="6"/>
    <s v="4010"/>
    <x v="4"/>
    <n v="0"/>
    <n v="1164.68"/>
    <x v="0"/>
    <x v="3"/>
    <x v="1412"/>
    <s v="USD"/>
    <n v="-1164.68"/>
    <n v="1"/>
    <n v="0"/>
    <n v="1164.68"/>
    <n v="-1164.68"/>
    <x v="0"/>
  </r>
  <r>
    <x v="1413"/>
    <x v="337"/>
    <x v="0"/>
    <x v="0"/>
    <s v="4000"/>
    <x v="0"/>
    <n v="0"/>
    <n v="4994.2"/>
    <x v="3"/>
    <x v="3"/>
    <x v="1413"/>
    <s v="CAD"/>
    <n v="-4994.2"/>
    <n v="1.36"/>
    <n v="0"/>
    <n v="6792.1120000000001"/>
    <n v="-6792.1120000000001"/>
    <x v="0"/>
  </r>
  <r>
    <x v="1414"/>
    <x v="526"/>
    <x v="0"/>
    <x v="2"/>
    <s v="4010"/>
    <x v="4"/>
    <n v="0"/>
    <n v="127.25"/>
    <x v="4"/>
    <x v="1"/>
    <x v="1414"/>
    <s v="CAD"/>
    <n v="-127.25"/>
    <n v="1.36"/>
    <n v="0"/>
    <n v="173.06"/>
    <n v="-173.06"/>
    <x v="0"/>
  </r>
  <r>
    <x v="1415"/>
    <x v="588"/>
    <x v="1"/>
    <x v="1"/>
    <s v="5010"/>
    <x v="3"/>
    <n v="1383.8"/>
    <n v="0"/>
    <x v="5"/>
    <x v="3"/>
    <x v="1415"/>
    <s v="CAD"/>
    <n v="1383.8"/>
    <n v="1.36"/>
    <n v="1881.9680000000001"/>
    <n v="0"/>
    <n v="1881.9680000000001"/>
    <x v="2"/>
  </r>
  <r>
    <x v="1416"/>
    <x v="121"/>
    <x v="0"/>
    <x v="4"/>
    <s v="4010"/>
    <x v="4"/>
    <n v="0"/>
    <n v="4604.16"/>
    <x v="4"/>
    <x v="3"/>
    <x v="1416"/>
    <s v="GBP"/>
    <n v="-4604.16"/>
    <n v="0.78"/>
    <n v="0"/>
    <n v="3591.2447999999999"/>
    <n v="-3591.2447999999999"/>
    <x v="0"/>
  </r>
  <r>
    <x v="1417"/>
    <x v="174"/>
    <x v="0"/>
    <x v="4"/>
    <s v="4000"/>
    <x v="0"/>
    <n v="0"/>
    <n v="4835.3"/>
    <x v="2"/>
    <x v="4"/>
    <x v="1417"/>
    <s v="GBP"/>
    <n v="-4835.3"/>
    <n v="0.78"/>
    <n v="0"/>
    <n v="3771.5340000000001"/>
    <n v="-3771.5340000000001"/>
    <x v="0"/>
  </r>
  <r>
    <x v="1418"/>
    <x v="724"/>
    <x v="1"/>
    <x v="6"/>
    <s v="4010"/>
    <x v="4"/>
    <n v="0"/>
    <n v="1057.72"/>
    <x v="4"/>
    <x v="0"/>
    <x v="1418"/>
    <s v="CAD"/>
    <n v="-1057.72"/>
    <n v="1.36"/>
    <n v="0"/>
    <n v="1438.4992000000002"/>
    <n v="-1438.4992000000002"/>
    <x v="0"/>
  </r>
  <r>
    <x v="1419"/>
    <x v="625"/>
    <x v="2"/>
    <x v="3"/>
    <s v="5010"/>
    <x v="3"/>
    <n v="1394.77"/>
    <n v="0"/>
    <x v="0"/>
    <x v="4"/>
    <x v="1419"/>
    <s v="CAD"/>
    <n v="1394.77"/>
    <n v="1.36"/>
    <n v="1896.8872000000001"/>
    <n v="0"/>
    <n v="1896.8872000000001"/>
    <x v="2"/>
  </r>
  <r>
    <x v="1420"/>
    <x v="619"/>
    <x v="2"/>
    <x v="7"/>
    <s v="5000"/>
    <x v="1"/>
    <n v="803.08"/>
    <n v="0"/>
    <x v="4"/>
    <x v="2"/>
    <x v="1420"/>
    <s v="AUD"/>
    <n v="803.08"/>
    <n v="1.51"/>
    <n v="1212.6508000000001"/>
    <n v="0"/>
    <n v="1212.6508000000001"/>
    <x v="1"/>
  </r>
  <r>
    <x v="1421"/>
    <x v="725"/>
    <x v="2"/>
    <x v="4"/>
    <s v="6000"/>
    <x v="2"/>
    <n v="500.5"/>
    <n v="0"/>
    <x v="0"/>
    <x v="0"/>
    <x v="1421"/>
    <s v="CAD"/>
    <n v="500.5"/>
    <n v="1.36"/>
    <n v="680.68000000000006"/>
    <n v="0"/>
    <n v="680.68000000000006"/>
    <x v="2"/>
  </r>
  <r>
    <x v="1422"/>
    <x v="117"/>
    <x v="2"/>
    <x v="8"/>
    <s v="5010"/>
    <x v="3"/>
    <n v="413.05"/>
    <n v="0"/>
    <x v="5"/>
    <x v="2"/>
    <x v="1422"/>
    <s v="GBP"/>
    <n v="413.05"/>
    <n v="0.78"/>
    <n v="322.17900000000003"/>
    <n v="0"/>
    <n v="322.17900000000003"/>
    <x v="2"/>
  </r>
  <r>
    <x v="1423"/>
    <x v="726"/>
    <x v="2"/>
    <x v="11"/>
    <s v="5000"/>
    <x v="1"/>
    <n v="1483.66"/>
    <n v="0"/>
    <x v="3"/>
    <x v="1"/>
    <x v="1423"/>
    <s v="EUR"/>
    <n v="1483.66"/>
    <n v="0.92"/>
    <n v="1364.9672"/>
    <n v="0"/>
    <n v="1364.9672"/>
    <x v="1"/>
  </r>
  <r>
    <x v="1424"/>
    <x v="511"/>
    <x v="2"/>
    <x v="6"/>
    <s v="5010"/>
    <x v="3"/>
    <n v="1752.32"/>
    <n v="0"/>
    <x v="0"/>
    <x v="2"/>
    <x v="1424"/>
    <s v="CAD"/>
    <n v="1752.32"/>
    <n v="1.36"/>
    <n v="2383.1552000000001"/>
    <n v="0"/>
    <n v="2383.1552000000001"/>
    <x v="2"/>
  </r>
  <r>
    <x v="1425"/>
    <x v="607"/>
    <x v="2"/>
    <x v="7"/>
    <s v="4000"/>
    <x v="0"/>
    <n v="0"/>
    <n v="1556.95"/>
    <x v="3"/>
    <x v="4"/>
    <x v="1425"/>
    <s v="CAD"/>
    <n v="-1556.95"/>
    <n v="1.36"/>
    <n v="0"/>
    <n v="2117.4520000000002"/>
    <n v="-2117.4520000000002"/>
    <x v="0"/>
  </r>
  <r>
    <x v="1426"/>
    <x v="727"/>
    <x v="0"/>
    <x v="7"/>
    <s v="5010"/>
    <x v="3"/>
    <n v="1162.76"/>
    <n v="0"/>
    <x v="5"/>
    <x v="3"/>
    <x v="1426"/>
    <s v="CAD"/>
    <n v="1162.76"/>
    <n v="1.36"/>
    <n v="1581.3536000000001"/>
    <n v="0"/>
    <n v="1581.3536000000001"/>
    <x v="2"/>
  </r>
  <r>
    <x v="1427"/>
    <x v="728"/>
    <x v="0"/>
    <x v="2"/>
    <s v="4000"/>
    <x v="0"/>
    <n v="0"/>
    <n v="3293.95"/>
    <x v="4"/>
    <x v="3"/>
    <x v="1427"/>
    <s v="CAD"/>
    <n v="-3293.95"/>
    <n v="1.36"/>
    <n v="0"/>
    <n v="4479.7719999999999"/>
    <n v="-4479.7719999999999"/>
    <x v="0"/>
  </r>
  <r>
    <x v="1428"/>
    <x v="277"/>
    <x v="0"/>
    <x v="8"/>
    <s v="5010"/>
    <x v="3"/>
    <n v="949.79"/>
    <n v="0"/>
    <x v="0"/>
    <x v="4"/>
    <x v="1428"/>
    <s v="GBP"/>
    <n v="949.79"/>
    <n v="0.78"/>
    <n v="740.83619999999996"/>
    <n v="0"/>
    <n v="740.83619999999996"/>
    <x v="2"/>
  </r>
  <r>
    <x v="1429"/>
    <x v="616"/>
    <x v="0"/>
    <x v="9"/>
    <s v="4010"/>
    <x v="4"/>
    <n v="0"/>
    <n v="536.59"/>
    <x v="0"/>
    <x v="4"/>
    <x v="1429"/>
    <s v="USD"/>
    <n v="-536.59"/>
    <n v="1"/>
    <n v="0"/>
    <n v="536.59"/>
    <n v="-536.59"/>
    <x v="0"/>
  </r>
  <r>
    <x v="1430"/>
    <x v="729"/>
    <x v="2"/>
    <x v="1"/>
    <s v="4000"/>
    <x v="0"/>
    <n v="0"/>
    <n v="352.44"/>
    <x v="4"/>
    <x v="2"/>
    <x v="1430"/>
    <s v="CAD"/>
    <n v="-352.44"/>
    <n v="1.36"/>
    <n v="0"/>
    <n v="479.31840000000005"/>
    <n v="-479.31840000000005"/>
    <x v="0"/>
  </r>
  <r>
    <x v="1431"/>
    <x v="730"/>
    <x v="0"/>
    <x v="10"/>
    <s v="5000"/>
    <x v="1"/>
    <n v="479.39"/>
    <n v="0"/>
    <x v="0"/>
    <x v="0"/>
    <x v="1431"/>
    <s v="EUR"/>
    <n v="479.39"/>
    <n v="0.92"/>
    <n v="441.03879999999998"/>
    <n v="0"/>
    <n v="441.03879999999998"/>
    <x v="1"/>
  </r>
  <r>
    <x v="1432"/>
    <x v="236"/>
    <x v="1"/>
    <x v="2"/>
    <s v="6000"/>
    <x v="2"/>
    <n v="875.44"/>
    <n v="0"/>
    <x v="1"/>
    <x v="0"/>
    <x v="1432"/>
    <s v="USD"/>
    <n v="875.44"/>
    <n v="1"/>
    <n v="875.44"/>
    <n v="0"/>
    <n v="875.44"/>
    <x v="2"/>
  </r>
  <r>
    <x v="1433"/>
    <x v="731"/>
    <x v="1"/>
    <x v="2"/>
    <s v="5000"/>
    <x v="1"/>
    <n v="726.79"/>
    <n v="0"/>
    <x v="5"/>
    <x v="1"/>
    <x v="1433"/>
    <s v="GBP"/>
    <n v="726.79"/>
    <n v="0.78"/>
    <n v="566.89620000000002"/>
    <n v="0"/>
    <n v="566.89620000000002"/>
    <x v="1"/>
  </r>
  <r>
    <x v="1434"/>
    <x v="347"/>
    <x v="2"/>
    <x v="10"/>
    <s v="4010"/>
    <x v="4"/>
    <n v="0"/>
    <n v="3492.12"/>
    <x v="1"/>
    <x v="0"/>
    <x v="1434"/>
    <s v="USD"/>
    <n v="-3492.12"/>
    <n v="1"/>
    <n v="0"/>
    <n v="3492.12"/>
    <n v="-3492.12"/>
    <x v="0"/>
  </r>
  <r>
    <x v="1435"/>
    <x v="256"/>
    <x v="0"/>
    <x v="0"/>
    <s v="5010"/>
    <x v="3"/>
    <n v="868.34"/>
    <n v="0"/>
    <x v="1"/>
    <x v="2"/>
    <x v="1435"/>
    <s v="USD"/>
    <n v="868.34"/>
    <n v="1"/>
    <n v="868.34"/>
    <n v="0"/>
    <n v="868.34"/>
    <x v="2"/>
  </r>
  <r>
    <x v="1436"/>
    <x v="732"/>
    <x v="2"/>
    <x v="9"/>
    <s v="4000"/>
    <x v="0"/>
    <n v="0"/>
    <n v="1610.63"/>
    <x v="4"/>
    <x v="0"/>
    <x v="1436"/>
    <s v="CAD"/>
    <n v="-1610.63"/>
    <n v="1.36"/>
    <n v="0"/>
    <n v="2190.4568000000004"/>
    <n v="-2190.4568000000004"/>
    <x v="0"/>
  </r>
  <r>
    <x v="1437"/>
    <x v="717"/>
    <x v="2"/>
    <x v="1"/>
    <s v="6000"/>
    <x v="2"/>
    <n v="1429.61"/>
    <n v="0"/>
    <x v="1"/>
    <x v="1"/>
    <x v="1437"/>
    <s v="EUR"/>
    <n v="1429.61"/>
    <n v="0.92"/>
    <n v="1315.2411999999999"/>
    <n v="0"/>
    <n v="1315.2411999999999"/>
    <x v="2"/>
  </r>
  <r>
    <x v="1438"/>
    <x v="196"/>
    <x v="2"/>
    <x v="7"/>
    <s v="5000"/>
    <x v="1"/>
    <n v="918.99"/>
    <n v="0"/>
    <x v="4"/>
    <x v="3"/>
    <x v="1438"/>
    <s v="EUR"/>
    <n v="918.99"/>
    <n v="0.92"/>
    <n v="845.47080000000005"/>
    <n v="0"/>
    <n v="845.47080000000005"/>
    <x v="1"/>
  </r>
  <r>
    <x v="1439"/>
    <x v="273"/>
    <x v="1"/>
    <x v="1"/>
    <s v="5010"/>
    <x v="3"/>
    <n v="189.23"/>
    <n v="0"/>
    <x v="1"/>
    <x v="4"/>
    <x v="1439"/>
    <s v="EUR"/>
    <n v="189.23"/>
    <n v="0.92"/>
    <n v="174.0916"/>
    <n v="0"/>
    <n v="174.0916"/>
    <x v="2"/>
  </r>
  <r>
    <x v="1440"/>
    <x v="733"/>
    <x v="1"/>
    <x v="1"/>
    <s v="4010"/>
    <x v="4"/>
    <n v="0"/>
    <n v="4553.74"/>
    <x v="2"/>
    <x v="0"/>
    <x v="1440"/>
    <s v="USD"/>
    <n v="-4553.74"/>
    <n v="1"/>
    <n v="0"/>
    <n v="4553.74"/>
    <n v="-4553.74"/>
    <x v="0"/>
  </r>
  <r>
    <x v="1441"/>
    <x v="83"/>
    <x v="0"/>
    <x v="7"/>
    <s v="4010"/>
    <x v="4"/>
    <n v="0"/>
    <n v="224.69"/>
    <x v="5"/>
    <x v="3"/>
    <x v="1441"/>
    <s v="AUD"/>
    <n v="-224.69"/>
    <n v="1.51"/>
    <n v="0"/>
    <n v="339.28190000000001"/>
    <n v="-339.28190000000001"/>
    <x v="0"/>
  </r>
  <r>
    <x v="1442"/>
    <x v="47"/>
    <x v="0"/>
    <x v="9"/>
    <s v="5000"/>
    <x v="1"/>
    <n v="1447.98"/>
    <n v="0"/>
    <x v="4"/>
    <x v="3"/>
    <x v="1442"/>
    <s v="GBP"/>
    <n v="1447.98"/>
    <n v="0.78"/>
    <n v="1129.4244000000001"/>
    <n v="0"/>
    <n v="1129.4244000000001"/>
    <x v="1"/>
  </r>
  <r>
    <x v="1443"/>
    <x v="363"/>
    <x v="2"/>
    <x v="8"/>
    <s v="6000"/>
    <x v="2"/>
    <n v="1846.98"/>
    <n v="0"/>
    <x v="1"/>
    <x v="2"/>
    <x v="1443"/>
    <s v="USD"/>
    <n v="1846.98"/>
    <n v="1"/>
    <n v="1846.98"/>
    <n v="0"/>
    <n v="1846.98"/>
    <x v="2"/>
  </r>
  <r>
    <x v="1444"/>
    <x v="629"/>
    <x v="1"/>
    <x v="2"/>
    <s v="5010"/>
    <x v="3"/>
    <n v="1709.33"/>
    <n v="0"/>
    <x v="2"/>
    <x v="1"/>
    <x v="1444"/>
    <s v="CAD"/>
    <n v="1709.33"/>
    <n v="1.36"/>
    <n v="2324.6887999999999"/>
    <n v="0"/>
    <n v="2324.6887999999999"/>
    <x v="2"/>
  </r>
  <r>
    <x v="1445"/>
    <x v="702"/>
    <x v="2"/>
    <x v="3"/>
    <s v="4010"/>
    <x v="4"/>
    <n v="0"/>
    <n v="4210.6499999999996"/>
    <x v="1"/>
    <x v="0"/>
    <x v="1445"/>
    <s v="EUR"/>
    <n v="-4210.6499999999996"/>
    <n v="0.92"/>
    <n v="0"/>
    <n v="3873.7979999999998"/>
    <n v="-3873.7979999999998"/>
    <x v="0"/>
  </r>
  <r>
    <x v="1446"/>
    <x v="734"/>
    <x v="0"/>
    <x v="4"/>
    <s v="5010"/>
    <x v="3"/>
    <n v="1733.89"/>
    <n v="0"/>
    <x v="3"/>
    <x v="0"/>
    <x v="1446"/>
    <s v="EUR"/>
    <n v="1733.89"/>
    <n v="0.92"/>
    <n v="1595.1788000000001"/>
    <n v="0"/>
    <n v="1595.1788000000001"/>
    <x v="2"/>
  </r>
  <r>
    <x v="1447"/>
    <x v="279"/>
    <x v="0"/>
    <x v="2"/>
    <s v="4000"/>
    <x v="0"/>
    <n v="0"/>
    <n v="4741"/>
    <x v="2"/>
    <x v="1"/>
    <x v="1447"/>
    <s v="USD"/>
    <n v="-4741"/>
    <n v="1"/>
    <n v="0"/>
    <n v="4741"/>
    <n v="-4741"/>
    <x v="0"/>
  </r>
  <r>
    <x v="1448"/>
    <x v="677"/>
    <x v="2"/>
    <x v="3"/>
    <s v="6000"/>
    <x v="2"/>
    <n v="1800.94"/>
    <n v="0"/>
    <x v="5"/>
    <x v="0"/>
    <x v="1448"/>
    <s v="EUR"/>
    <n v="1800.94"/>
    <n v="0.92"/>
    <n v="1656.8648000000001"/>
    <n v="0"/>
    <n v="1656.8648000000001"/>
    <x v="2"/>
  </r>
  <r>
    <x v="1449"/>
    <x v="735"/>
    <x v="0"/>
    <x v="0"/>
    <s v="6000"/>
    <x v="2"/>
    <n v="1648.82"/>
    <n v="0"/>
    <x v="2"/>
    <x v="4"/>
    <x v="1449"/>
    <s v="AUD"/>
    <n v="1648.82"/>
    <n v="1.51"/>
    <n v="2489.7181999999998"/>
    <n v="0"/>
    <n v="2489.7181999999998"/>
    <x v="2"/>
  </r>
  <r>
    <x v="1450"/>
    <x v="69"/>
    <x v="1"/>
    <x v="0"/>
    <s v="4010"/>
    <x v="4"/>
    <n v="0"/>
    <n v="174.57"/>
    <x v="5"/>
    <x v="0"/>
    <x v="1450"/>
    <s v="USD"/>
    <n v="-174.57"/>
    <n v="1"/>
    <n v="0"/>
    <n v="174.57"/>
    <n v="-174.57"/>
    <x v="0"/>
  </r>
  <r>
    <x v="1451"/>
    <x v="397"/>
    <x v="0"/>
    <x v="9"/>
    <s v="6000"/>
    <x v="2"/>
    <n v="302.02999999999997"/>
    <n v="0"/>
    <x v="1"/>
    <x v="3"/>
    <x v="1451"/>
    <s v="EUR"/>
    <n v="302.02999999999997"/>
    <n v="0.92"/>
    <n v="277.86759999999998"/>
    <n v="0"/>
    <n v="277.86759999999998"/>
    <x v="2"/>
  </r>
  <r>
    <x v="1452"/>
    <x v="501"/>
    <x v="0"/>
    <x v="1"/>
    <s v="6000"/>
    <x v="2"/>
    <n v="226.75"/>
    <n v="0"/>
    <x v="1"/>
    <x v="1"/>
    <x v="1452"/>
    <s v="CAD"/>
    <n v="226.75"/>
    <n v="1.36"/>
    <n v="308.38"/>
    <n v="0"/>
    <n v="308.38"/>
    <x v="2"/>
  </r>
  <r>
    <x v="1453"/>
    <x v="4"/>
    <x v="2"/>
    <x v="4"/>
    <s v="4010"/>
    <x v="4"/>
    <n v="0"/>
    <n v="3167.06"/>
    <x v="0"/>
    <x v="2"/>
    <x v="1453"/>
    <s v="AUD"/>
    <n v="-3167.06"/>
    <n v="1.51"/>
    <n v="0"/>
    <n v="4782.2605999999996"/>
    <n v="-4782.2605999999996"/>
    <x v="0"/>
  </r>
  <r>
    <x v="1454"/>
    <x v="516"/>
    <x v="2"/>
    <x v="2"/>
    <s v="5000"/>
    <x v="1"/>
    <n v="1135.3699999999999"/>
    <n v="0"/>
    <x v="3"/>
    <x v="4"/>
    <x v="1454"/>
    <s v="AUD"/>
    <n v="1135.3699999999999"/>
    <n v="1.51"/>
    <n v="1714.4087"/>
    <n v="0"/>
    <n v="1714.4087"/>
    <x v="1"/>
  </r>
  <r>
    <x v="1455"/>
    <x v="736"/>
    <x v="0"/>
    <x v="5"/>
    <s v="6000"/>
    <x v="2"/>
    <n v="418.07"/>
    <n v="0"/>
    <x v="5"/>
    <x v="4"/>
    <x v="1455"/>
    <s v="CAD"/>
    <n v="418.07"/>
    <n v="1.36"/>
    <n v="568.5752"/>
    <n v="0"/>
    <n v="568.5752"/>
    <x v="2"/>
  </r>
  <r>
    <x v="1456"/>
    <x v="169"/>
    <x v="0"/>
    <x v="5"/>
    <s v="4000"/>
    <x v="0"/>
    <n v="0"/>
    <n v="3400.48"/>
    <x v="0"/>
    <x v="4"/>
    <x v="1456"/>
    <s v="AUD"/>
    <n v="-3400.48"/>
    <n v="1.51"/>
    <n v="0"/>
    <n v="5134.7248"/>
    <n v="-5134.7248"/>
    <x v="0"/>
  </r>
  <r>
    <x v="1457"/>
    <x v="413"/>
    <x v="0"/>
    <x v="8"/>
    <s v="5000"/>
    <x v="1"/>
    <n v="67.56"/>
    <n v="0"/>
    <x v="5"/>
    <x v="0"/>
    <x v="1457"/>
    <s v="GBP"/>
    <n v="67.56"/>
    <n v="0.78"/>
    <n v="52.696800000000003"/>
    <n v="0"/>
    <n v="52.696800000000003"/>
    <x v="1"/>
  </r>
  <r>
    <x v="1458"/>
    <x v="68"/>
    <x v="0"/>
    <x v="0"/>
    <s v="4000"/>
    <x v="0"/>
    <n v="0"/>
    <n v="2980.92"/>
    <x v="3"/>
    <x v="2"/>
    <x v="1458"/>
    <s v="AUD"/>
    <n v="-2980.92"/>
    <n v="1.51"/>
    <n v="0"/>
    <n v="4501.1891999999998"/>
    <n v="-4501.1891999999998"/>
    <x v="0"/>
  </r>
  <r>
    <x v="1459"/>
    <x v="665"/>
    <x v="0"/>
    <x v="1"/>
    <s v="5010"/>
    <x v="3"/>
    <n v="1093.1300000000001"/>
    <n v="0"/>
    <x v="2"/>
    <x v="3"/>
    <x v="1459"/>
    <s v="USD"/>
    <n v="1093.1300000000001"/>
    <n v="1"/>
    <n v="1093.1300000000001"/>
    <n v="0"/>
    <n v="1093.1300000000001"/>
    <x v="2"/>
  </r>
  <r>
    <x v="1460"/>
    <x v="100"/>
    <x v="1"/>
    <x v="1"/>
    <s v="4010"/>
    <x v="4"/>
    <n v="0"/>
    <n v="3048.03"/>
    <x v="4"/>
    <x v="4"/>
    <x v="1460"/>
    <s v="CAD"/>
    <n v="-3048.03"/>
    <n v="1.36"/>
    <n v="0"/>
    <n v="4145.3208000000004"/>
    <n v="-4145.3208000000004"/>
    <x v="0"/>
  </r>
  <r>
    <x v="1461"/>
    <x v="736"/>
    <x v="0"/>
    <x v="5"/>
    <s v="6000"/>
    <x v="2"/>
    <n v="1020.63"/>
    <n v="0"/>
    <x v="3"/>
    <x v="2"/>
    <x v="1461"/>
    <s v="AUD"/>
    <n v="1020.63"/>
    <n v="1.51"/>
    <n v="1541.1513"/>
    <n v="0"/>
    <n v="1541.1513"/>
    <x v="2"/>
  </r>
  <r>
    <x v="1462"/>
    <x v="737"/>
    <x v="2"/>
    <x v="0"/>
    <s v="5010"/>
    <x v="3"/>
    <n v="1162.8900000000001"/>
    <n v="0"/>
    <x v="0"/>
    <x v="0"/>
    <x v="1462"/>
    <s v="GBP"/>
    <n v="1162.8900000000001"/>
    <n v="0.78"/>
    <n v="907.05420000000015"/>
    <n v="0"/>
    <n v="907.05420000000015"/>
    <x v="2"/>
  </r>
  <r>
    <x v="1463"/>
    <x v="219"/>
    <x v="1"/>
    <x v="1"/>
    <s v="5000"/>
    <x v="1"/>
    <n v="783.53"/>
    <n v="0"/>
    <x v="5"/>
    <x v="1"/>
    <x v="1463"/>
    <s v="GBP"/>
    <n v="783.53"/>
    <n v="0.78"/>
    <n v="611.15340000000003"/>
    <n v="0"/>
    <n v="611.15340000000003"/>
    <x v="1"/>
  </r>
  <r>
    <x v="1464"/>
    <x v="738"/>
    <x v="0"/>
    <x v="8"/>
    <s v="4000"/>
    <x v="0"/>
    <n v="0"/>
    <n v="3125.16"/>
    <x v="0"/>
    <x v="3"/>
    <x v="1464"/>
    <s v="EUR"/>
    <n v="-3125.16"/>
    <n v="0.92"/>
    <n v="0"/>
    <n v="2875.1471999999999"/>
    <n v="-2875.1471999999999"/>
    <x v="0"/>
  </r>
  <r>
    <x v="1465"/>
    <x v="618"/>
    <x v="0"/>
    <x v="4"/>
    <s v="5000"/>
    <x v="1"/>
    <n v="1578.71"/>
    <n v="0"/>
    <x v="4"/>
    <x v="1"/>
    <x v="1465"/>
    <s v="EUR"/>
    <n v="1578.71"/>
    <n v="0.92"/>
    <n v="1452.4132000000002"/>
    <n v="0"/>
    <n v="1452.4132000000002"/>
    <x v="1"/>
  </r>
  <r>
    <x v="1466"/>
    <x v="33"/>
    <x v="2"/>
    <x v="7"/>
    <s v="4000"/>
    <x v="0"/>
    <n v="0"/>
    <n v="4453.8"/>
    <x v="4"/>
    <x v="2"/>
    <x v="1466"/>
    <s v="USD"/>
    <n v="-4453.8"/>
    <n v="1"/>
    <n v="0"/>
    <n v="4453.8"/>
    <n v="-4453.8"/>
    <x v="0"/>
  </r>
  <r>
    <x v="1467"/>
    <x v="298"/>
    <x v="2"/>
    <x v="3"/>
    <s v="4000"/>
    <x v="0"/>
    <n v="0"/>
    <n v="4929.5200000000004"/>
    <x v="5"/>
    <x v="2"/>
    <x v="1467"/>
    <s v="GBP"/>
    <n v="-4929.5200000000004"/>
    <n v="0.78"/>
    <n v="0"/>
    <n v="3845.0256000000004"/>
    <n v="-3845.0256000000004"/>
    <x v="0"/>
  </r>
  <r>
    <x v="1468"/>
    <x v="288"/>
    <x v="2"/>
    <x v="8"/>
    <s v="5000"/>
    <x v="1"/>
    <n v="537.51"/>
    <n v="0"/>
    <x v="4"/>
    <x v="2"/>
    <x v="1468"/>
    <s v="GBP"/>
    <n v="537.51"/>
    <n v="0.78"/>
    <n v="419.25780000000003"/>
    <n v="0"/>
    <n v="419.25780000000003"/>
    <x v="1"/>
  </r>
  <r>
    <x v="1469"/>
    <x v="496"/>
    <x v="0"/>
    <x v="5"/>
    <s v="5000"/>
    <x v="1"/>
    <n v="554.87"/>
    <n v="0"/>
    <x v="3"/>
    <x v="1"/>
    <x v="1469"/>
    <s v="GBP"/>
    <n v="554.87"/>
    <n v="0.78"/>
    <n v="432.79860000000002"/>
    <n v="0"/>
    <n v="432.79860000000002"/>
    <x v="1"/>
  </r>
  <r>
    <x v="1470"/>
    <x v="609"/>
    <x v="0"/>
    <x v="6"/>
    <s v="4010"/>
    <x v="4"/>
    <n v="0"/>
    <n v="4941.29"/>
    <x v="3"/>
    <x v="3"/>
    <x v="1470"/>
    <s v="AUD"/>
    <n v="-4941.29"/>
    <n v="1.51"/>
    <n v="0"/>
    <n v="7461.3478999999998"/>
    <n v="-7461.3478999999998"/>
    <x v="0"/>
  </r>
  <r>
    <x v="1471"/>
    <x v="320"/>
    <x v="2"/>
    <x v="7"/>
    <s v="5000"/>
    <x v="1"/>
    <n v="1427.31"/>
    <n v="0"/>
    <x v="1"/>
    <x v="3"/>
    <x v="1471"/>
    <s v="EUR"/>
    <n v="1427.31"/>
    <n v="0.92"/>
    <n v="1313.1251999999999"/>
    <n v="0"/>
    <n v="1313.1251999999999"/>
    <x v="1"/>
  </r>
  <r>
    <x v="1472"/>
    <x v="218"/>
    <x v="2"/>
    <x v="7"/>
    <s v="4000"/>
    <x v="0"/>
    <n v="0"/>
    <n v="1063.56"/>
    <x v="4"/>
    <x v="4"/>
    <x v="1472"/>
    <s v="EUR"/>
    <n v="-1063.56"/>
    <n v="0.92"/>
    <n v="0"/>
    <n v="978.47519999999997"/>
    <n v="-978.47519999999997"/>
    <x v="0"/>
  </r>
  <r>
    <x v="1473"/>
    <x v="472"/>
    <x v="2"/>
    <x v="0"/>
    <s v="6000"/>
    <x v="2"/>
    <n v="665.12"/>
    <n v="0"/>
    <x v="3"/>
    <x v="3"/>
    <x v="1473"/>
    <s v="CAD"/>
    <n v="665.12"/>
    <n v="1.36"/>
    <n v="904.56320000000005"/>
    <n v="0"/>
    <n v="904.56320000000005"/>
    <x v="2"/>
  </r>
  <r>
    <x v="1474"/>
    <x v="283"/>
    <x v="0"/>
    <x v="0"/>
    <s v="4000"/>
    <x v="0"/>
    <n v="0"/>
    <n v="185.76"/>
    <x v="3"/>
    <x v="1"/>
    <x v="1474"/>
    <s v="USD"/>
    <n v="-185.76"/>
    <n v="1"/>
    <n v="0"/>
    <n v="185.76"/>
    <n v="-185.76"/>
    <x v="0"/>
  </r>
  <r>
    <x v="1475"/>
    <x v="352"/>
    <x v="1"/>
    <x v="8"/>
    <s v="4010"/>
    <x v="4"/>
    <n v="0"/>
    <n v="278.45999999999998"/>
    <x v="3"/>
    <x v="2"/>
    <x v="1475"/>
    <s v="AUD"/>
    <n v="-278.45999999999998"/>
    <n v="1.51"/>
    <n v="0"/>
    <n v="420.47459999999995"/>
    <n v="-420.47459999999995"/>
    <x v="0"/>
  </r>
  <r>
    <x v="1476"/>
    <x v="348"/>
    <x v="0"/>
    <x v="8"/>
    <s v="4000"/>
    <x v="0"/>
    <n v="0"/>
    <n v="4294.84"/>
    <x v="3"/>
    <x v="0"/>
    <x v="1476"/>
    <s v="CAD"/>
    <n v="-4294.84"/>
    <n v="1.36"/>
    <n v="0"/>
    <n v="5840.9824000000008"/>
    <n v="-5840.9824000000008"/>
    <x v="0"/>
  </r>
  <r>
    <x v="1477"/>
    <x v="3"/>
    <x v="2"/>
    <x v="3"/>
    <s v="5010"/>
    <x v="3"/>
    <n v="1675.83"/>
    <n v="0"/>
    <x v="0"/>
    <x v="2"/>
    <x v="1477"/>
    <s v="USD"/>
    <n v="1675.83"/>
    <n v="1"/>
    <n v="1675.83"/>
    <n v="0"/>
    <n v="1675.83"/>
    <x v="2"/>
  </r>
  <r>
    <x v="1478"/>
    <x v="510"/>
    <x v="0"/>
    <x v="11"/>
    <s v="5010"/>
    <x v="3"/>
    <n v="658.13"/>
    <n v="0"/>
    <x v="2"/>
    <x v="0"/>
    <x v="1478"/>
    <s v="GBP"/>
    <n v="658.13"/>
    <n v="0.78"/>
    <n v="513.34140000000002"/>
    <n v="0"/>
    <n v="513.34140000000002"/>
    <x v="2"/>
  </r>
  <r>
    <x v="1479"/>
    <x v="504"/>
    <x v="1"/>
    <x v="0"/>
    <s v="6000"/>
    <x v="2"/>
    <n v="1615.35"/>
    <n v="0"/>
    <x v="2"/>
    <x v="0"/>
    <x v="1479"/>
    <s v="CAD"/>
    <n v="1615.35"/>
    <n v="1.36"/>
    <n v="2196.8760000000002"/>
    <n v="0"/>
    <n v="2196.8760000000002"/>
    <x v="2"/>
  </r>
  <r>
    <x v="1480"/>
    <x v="583"/>
    <x v="2"/>
    <x v="3"/>
    <s v="4010"/>
    <x v="4"/>
    <n v="0"/>
    <n v="4040.21"/>
    <x v="3"/>
    <x v="3"/>
    <x v="1480"/>
    <s v="CAD"/>
    <n v="-4040.21"/>
    <n v="1.36"/>
    <n v="0"/>
    <n v="5494.6856000000007"/>
    <n v="-5494.6856000000007"/>
    <x v="0"/>
  </r>
  <r>
    <x v="1481"/>
    <x v="238"/>
    <x v="1"/>
    <x v="0"/>
    <s v="4000"/>
    <x v="0"/>
    <n v="0"/>
    <n v="1080.5"/>
    <x v="0"/>
    <x v="4"/>
    <x v="1481"/>
    <s v="EUR"/>
    <n v="-1080.5"/>
    <n v="0.92"/>
    <n v="0"/>
    <n v="994.06000000000006"/>
    <n v="-994.06000000000006"/>
    <x v="0"/>
  </r>
  <r>
    <x v="1482"/>
    <x v="509"/>
    <x v="1"/>
    <x v="6"/>
    <s v="6000"/>
    <x v="2"/>
    <n v="1674.78"/>
    <n v="0"/>
    <x v="4"/>
    <x v="2"/>
    <x v="1482"/>
    <s v="EUR"/>
    <n v="1674.78"/>
    <n v="0.92"/>
    <n v="1540.7976000000001"/>
    <n v="0"/>
    <n v="1540.7976000000001"/>
    <x v="2"/>
  </r>
  <r>
    <x v="1483"/>
    <x v="349"/>
    <x v="0"/>
    <x v="7"/>
    <s v="5010"/>
    <x v="3"/>
    <n v="959.69"/>
    <n v="0"/>
    <x v="5"/>
    <x v="1"/>
    <x v="1483"/>
    <s v="USD"/>
    <n v="959.69"/>
    <n v="1"/>
    <n v="959.69"/>
    <n v="0"/>
    <n v="959.69"/>
    <x v="2"/>
  </r>
  <r>
    <x v="1484"/>
    <x v="129"/>
    <x v="0"/>
    <x v="1"/>
    <s v="5000"/>
    <x v="1"/>
    <n v="1883.44"/>
    <n v="0"/>
    <x v="4"/>
    <x v="4"/>
    <x v="1484"/>
    <s v="AUD"/>
    <n v="1883.44"/>
    <n v="1.51"/>
    <n v="2843.9944"/>
    <n v="0"/>
    <n v="2843.9944"/>
    <x v="1"/>
  </r>
  <r>
    <x v="1485"/>
    <x v="127"/>
    <x v="2"/>
    <x v="5"/>
    <s v="4000"/>
    <x v="0"/>
    <n v="0"/>
    <n v="1071.33"/>
    <x v="4"/>
    <x v="4"/>
    <x v="1485"/>
    <s v="USD"/>
    <n v="-1071.33"/>
    <n v="1"/>
    <n v="0"/>
    <n v="1071.33"/>
    <n v="-1071.33"/>
    <x v="0"/>
  </r>
  <r>
    <x v="1486"/>
    <x v="8"/>
    <x v="0"/>
    <x v="6"/>
    <s v="4010"/>
    <x v="4"/>
    <n v="0"/>
    <n v="3543.57"/>
    <x v="5"/>
    <x v="4"/>
    <x v="1486"/>
    <s v="USD"/>
    <n v="-3543.57"/>
    <n v="1"/>
    <n v="0"/>
    <n v="3543.57"/>
    <n v="-3543.57"/>
    <x v="0"/>
  </r>
  <r>
    <x v="1487"/>
    <x v="20"/>
    <x v="0"/>
    <x v="9"/>
    <s v="5000"/>
    <x v="1"/>
    <n v="489.81"/>
    <n v="0"/>
    <x v="1"/>
    <x v="4"/>
    <x v="1487"/>
    <s v="AUD"/>
    <n v="489.81"/>
    <n v="1.51"/>
    <n v="739.61310000000003"/>
    <n v="0"/>
    <n v="739.61310000000003"/>
    <x v="1"/>
  </r>
  <r>
    <x v="1488"/>
    <x v="518"/>
    <x v="0"/>
    <x v="7"/>
    <s v="5010"/>
    <x v="3"/>
    <n v="505.72"/>
    <n v="0"/>
    <x v="4"/>
    <x v="3"/>
    <x v="1488"/>
    <s v="CAD"/>
    <n v="505.72"/>
    <n v="1.36"/>
    <n v="687.77920000000006"/>
    <n v="0"/>
    <n v="687.77920000000006"/>
    <x v="2"/>
  </r>
  <r>
    <x v="1489"/>
    <x v="275"/>
    <x v="2"/>
    <x v="5"/>
    <s v="5010"/>
    <x v="3"/>
    <n v="178.76"/>
    <n v="0"/>
    <x v="5"/>
    <x v="4"/>
    <x v="1489"/>
    <s v="EUR"/>
    <n v="178.76"/>
    <n v="0.92"/>
    <n v="164.45920000000001"/>
    <n v="0"/>
    <n v="164.45920000000001"/>
    <x v="2"/>
  </r>
  <r>
    <x v="1490"/>
    <x v="111"/>
    <x v="1"/>
    <x v="2"/>
    <s v="6000"/>
    <x v="2"/>
    <n v="495.06"/>
    <n v="0"/>
    <x v="4"/>
    <x v="0"/>
    <x v="1490"/>
    <s v="GBP"/>
    <n v="495.06"/>
    <n v="0.78"/>
    <n v="386.14680000000004"/>
    <n v="0"/>
    <n v="386.14680000000004"/>
    <x v="2"/>
  </r>
  <r>
    <x v="1491"/>
    <x v="739"/>
    <x v="1"/>
    <x v="9"/>
    <s v="4010"/>
    <x v="4"/>
    <n v="0"/>
    <n v="309.72000000000003"/>
    <x v="0"/>
    <x v="4"/>
    <x v="1491"/>
    <s v="GBP"/>
    <n v="-309.72000000000003"/>
    <n v="0.78"/>
    <n v="0"/>
    <n v="241.58160000000004"/>
    <n v="-241.58160000000004"/>
    <x v="0"/>
  </r>
  <r>
    <x v="1492"/>
    <x v="32"/>
    <x v="2"/>
    <x v="2"/>
    <s v="5010"/>
    <x v="3"/>
    <n v="1106.6600000000001"/>
    <n v="0"/>
    <x v="2"/>
    <x v="0"/>
    <x v="1492"/>
    <s v="AUD"/>
    <n v="1106.6600000000001"/>
    <n v="1.51"/>
    <n v="1671.0566000000001"/>
    <n v="0"/>
    <n v="1671.0566000000001"/>
    <x v="2"/>
  </r>
  <r>
    <x v="1493"/>
    <x v="561"/>
    <x v="1"/>
    <x v="6"/>
    <s v="4010"/>
    <x v="4"/>
    <n v="0"/>
    <n v="4204.9399999999996"/>
    <x v="5"/>
    <x v="2"/>
    <x v="1493"/>
    <s v="CAD"/>
    <n v="-4204.9399999999996"/>
    <n v="1.36"/>
    <n v="0"/>
    <n v="5718.7183999999997"/>
    <n v="-5718.7183999999997"/>
    <x v="0"/>
  </r>
  <r>
    <x v="1494"/>
    <x v="648"/>
    <x v="2"/>
    <x v="6"/>
    <s v="6000"/>
    <x v="2"/>
    <n v="850.43"/>
    <n v="0"/>
    <x v="0"/>
    <x v="2"/>
    <x v="1494"/>
    <s v="CAD"/>
    <n v="850.43"/>
    <n v="1.36"/>
    <n v="1156.5848000000001"/>
    <n v="0"/>
    <n v="1156.5848000000001"/>
    <x v="2"/>
  </r>
  <r>
    <x v="1495"/>
    <x v="567"/>
    <x v="2"/>
    <x v="5"/>
    <s v="4000"/>
    <x v="0"/>
    <n v="0"/>
    <n v="4145.32"/>
    <x v="5"/>
    <x v="4"/>
    <x v="1495"/>
    <s v="GBP"/>
    <n v="-4145.32"/>
    <n v="0.78"/>
    <n v="0"/>
    <n v="3233.3496"/>
    <n v="-3233.3496"/>
    <x v="0"/>
  </r>
  <r>
    <x v="1496"/>
    <x v="282"/>
    <x v="0"/>
    <x v="8"/>
    <s v="5010"/>
    <x v="3"/>
    <n v="1312.14"/>
    <n v="0"/>
    <x v="3"/>
    <x v="2"/>
    <x v="1496"/>
    <s v="CAD"/>
    <n v="1312.14"/>
    <n v="1.36"/>
    <n v="1784.5104000000003"/>
    <n v="0"/>
    <n v="1784.5104000000003"/>
    <x v="2"/>
  </r>
  <r>
    <x v="1497"/>
    <x v="189"/>
    <x v="2"/>
    <x v="4"/>
    <s v="5010"/>
    <x v="3"/>
    <n v="1270.1400000000001"/>
    <n v="0"/>
    <x v="1"/>
    <x v="3"/>
    <x v="1497"/>
    <s v="GBP"/>
    <n v="1270.1400000000001"/>
    <n v="0.78"/>
    <n v="990.70920000000012"/>
    <n v="0"/>
    <n v="990.70920000000012"/>
    <x v="2"/>
  </r>
  <r>
    <x v="1498"/>
    <x v="226"/>
    <x v="2"/>
    <x v="2"/>
    <s v="5000"/>
    <x v="1"/>
    <n v="1891.12"/>
    <n v="0"/>
    <x v="1"/>
    <x v="3"/>
    <x v="1498"/>
    <s v="GBP"/>
    <n v="1891.12"/>
    <n v="0.78"/>
    <n v="1475.0735999999999"/>
    <n v="0"/>
    <n v="1475.0735999999999"/>
    <x v="1"/>
  </r>
  <r>
    <x v="1499"/>
    <x v="170"/>
    <x v="2"/>
    <x v="9"/>
    <s v="4000"/>
    <x v="0"/>
    <n v="0"/>
    <n v="4859.24"/>
    <x v="4"/>
    <x v="2"/>
    <x v="1499"/>
    <s v="GBP"/>
    <n v="-4859.24"/>
    <n v="0.78"/>
    <n v="0"/>
    <n v="3790.2071999999998"/>
    <n v="-3790.2071999999998"/>
    <x v="0"/>
  </r>
  <r>
    <x v="1500"/>
    <x v="81"/>
    <x v="2"/>
    <x v="11"/>
    <s v="4000"/>
    <x v="0"/>
    <n v="0"/>
    <n v="2711.83"/>
    <x v="4"/>
    <x v="3"/>
    <x v="1500"/>
    <s v="GBP"/>
    <n v="-2711.83"/>
    <n v="0.78"/>
    <n v="0"/>
    <n v="2115.2274000000002"/>
    <n v="-2115.2274000000002"/>
    <x v="0"/>
  </r>
  <r>
    <x v="1501"/>
    <x v="73"/>
    <x v="1"/>
    <x v="6"/>
    <s v="6000"/>
    <x v="2"/>
    <n v="648.23"/>
    <n v="0"/>
    <x v="1"/>
    <x v="1"/>
    <x v="1501"/>
    <s v="CAD"/>
    <n v="648.23"/>
    <n v="1.36"/>
    <n v="881.59280000000012"/>
    <n v="0"/>
    <n v="881.59280000000012"/>
    <x v="2"/>
  </r>
  <r>
    <x v="1502"/>
    <x v="285"/>
    <x v="2"/>
    <x v="7"/>
    <s v="4010"/>
    <x v="4"/>
    <n v="0"/>
    <n v="3468.1"/>
    <x v="3"/>
    <x v="1"/>
    <x v="1502"/>
    <s v="EUR"/>
    <n v="-3468.1"/>
    <n v="0.92"/>
    <n v="0"/>
    <n v="3190.652"/>
    <n v="-3190.652"/>
    <x v="0"/>
  </r>
  <r>
    <x v="1503"/>
    <x v="160"/>
    <x v="0"/>
    <x v="4"/>
    <s v="4010"/>
    <x v="4"/>
    <n v="0"/>
    <n v="252.83"/>
    <x v="3"/>
    <x v="2"/>
    <x v="1503"/>
    <s v="CAD"/>
    <n v="-252.83"/>
    <n v="1.36"/>
    <n v="0"/>
    <n v="343.84880000000004"/>
    <n v="-343.84880000000004"/>
    <x v="0"/>
  </r>
  <r>
    <x v="1504"/>
    <x v="12"/>
    <x v="0"/>
    <x v="0"/>
    <s v="5010"/>
    <x v="3"/>
    <n v="1268.1099999999999"/>
    <n v="0"/>
    <x v="1"/>
    <x v="4"/>
    <x v="1504"/>
    <s v="CAD"/>
    <n v="1268.1099999999999"/>
    <n v="1.36"/>
    <n v="1724.6296"/>
    <n v="0"/>
    <n v="1724.6296"/>
    <x v="2"/>
  </r>
  <r>
    <x v="1505"/>
    <x v="316"/>
    <x v="0"/>
    <x v="11"/>
    <s v="5000"/>
    <x v="1"/>
    <n v="574.22"/>
    <n v="0"/>
    <x v="3"/>
    <x v="1"/>
    <x v="1505"/>
    <s v="AUD"/>
    <n v="574.22"/>
    <n v="1.51"/>
    <n v="867.07220000000007"/>
    <n v="0"/>
    <n v="867.07220000000007"/>
    <x v="1"/>
  </r>
  <r>
    <x v="1506"/>
    <x v="197"/>
    <x v="0"/>
    <x v="9"/>
    <s v="5010"/>
    <x v="3"/>
    <n v="406.62"/>
    <n v="0"/>
    <x v="1"/>
    <x v="4"/>
    <x v="1506"/>
    <s v="EUR"/>
    <n v="406.62"/>
    <n v="0.92"/>
    <n v="374.09040000000005"/>
    <n v="0"/>
    <n v="374.09040000000005"/>
    <x v="2"/>
  </r>
  <r>
    <x v="1507"/>
    <x v="397"/>
    <x v="0"/>
    <x v="9"/>
    <s v="4010"/>
    <x v="4"/>
    <n v="0"/>
    <n v="4055.84"/>
    <x v="5"/>
    <x v="4"/>
    <x v="1507"/>
    <s v="GBP"/>
    <n v="-4055.84"/>
    <n v="0.78"/>
    <n v="0"/>
    <n v="3163.5552000000002"/>
    <n v="-3163.5552000000002"/>
    <x v="0"/>
  </r>
  <r>
    <x v="1508"/>
    <x v="675"/>
    <x v="0"/>
    <x v="6"/>
    <s v="4000"/>
    <x v="0"/>
    <n v="0"/>
    <n v="3804.94"/>
    <x v="0"/>
    <x v="4"/>
    <x v="1508"/>
    <s v="GBP"/>
    <n v="-3804.94"/>
    <n v="0.78"/>
    <n v="0"/>
    <n v="2967.8532"/>
    <n v="-2967.8532"/>
    <x v="0"/>
  </r>
  <r>
    <x v="1509"/>
    <x v="740"/>
    <x v="2"/>
    <x v="5"/>
    <s v="4000"/>
    <x v="0"/>
    <n v="0"/>
    <n v="2037.61"/>
    <x v="5"/>
    <x v="2"/>
    <x v="1509"/>
    <s v="AUD"/>
    <n v="-2037.61"/>
    <n v="1.51"/>
    <n v="0"/>
    <n v="3076.7910999999999"/>
    <n v="-3076.7910999999999"/>
    <x v="0"/>
  </r>
  <r>
    <x v="1510"/>
    <x v="19"/>
    <x v="0"/>
    <x v="3"/>
    <s v="5000"/>
    <x v="1"/>
    <n v="1702.53"/>
    <n v="0"/>
    <x v="2"/>
    <x v="4"/>
    <x v="1510"/>
    <s v="GBP"/>
    <n v="1702.53"/>
    <n v="0.78"/>
    <n v="1327.9734000000001"/>
    <n v="0"/>
    <n v="1327.9734000000001"/>
    <x v="1"/>
  </r>
  <r>
    <x v="1511"/>
    <x v="721"/>
    <x v="2"/>
    <x v="11"/>
    <s v="4000"/>
    <x v="0"/>
    <n v="0"/>
    <n v="829.97"/>
    <x v="4"/>
    <x v="1"/>
    <x v="1511"/>
    <s v="USD"/>
    <n v="-829.97"/>
    <n v="1"/>
    <n v="0"/>
    <n v="829.97"/>
    <n v="-829.97"/>
    <x v="0"/>
  </r>
  <r>
    <x v="1512"/>
    <x v="302"/>
    <x v="1"/>
    <x v="8"/>
    <s v="4000"/>
    <x v="0"/>
    <n v="0"/>
    <n v="4946.1000000000004"/>
    <x v="1"/>
    <x v="0"/>
    <x v="1512"/>
    <s v="AUD"/>
    <n v="-4946.1000000000004"/>
    <n v="1.51"/>
    <n v="0"/>
    <n v="7468.6110000000008"/>
    <n v="-7468.6110000000008"/>
    <x v="0"/>
  </r>
  <r>
    <x v="1513"/>
    <x v="741"/>
    <x v="2"/>
    <x v="8"/>
    <s v="4000"/>
    <x v="0"/>
    <n v="0"/>
    <n v="2736.74"/>
    <x v="1"/>
    <x v="2"/>
    <x v="1513"/>
    <s v="AUD"/>
    <n v="-2736.74"/>
    <n v="1.51"/>
    <n v="0"/>
    <n v="4132.4773999999998"/>
    <n v="-4132.4773999999998"/>
    <x v="0"/>
  </r>
  <r>
    <x v="1514"/>
    <x v="343"/>
    <x v="0"/>
    <x v="4"/>
    <s v="6000"/>
    <x v="2"/>
    <n v="1372.85"/>
    <n v="0"/>
    <x v="2"/>
    <x v="0"/>
    <x v="1514"/>
    <s v="GBP"/>
    <n v="1372.85"/>
    <n v="0.78"/>
    <n v="1070.8229999999999"/>
    <n v="0"/>
    <n v="1070.8229999999999"/>
    <x v="2"/>
  </r>
  <r>
    <x v="1515"/>
    <x v="353"/>
    <x v="0"/>
    <x v="10"/>
    <s v="5010"/>
    <x v="3"/>
    <n v="1842.13"/>
    <n v="0"/>
    <x v="2"/>
    <x v="3"/>
    <x v="1515"/>
    <s v="AUD"/>
    <n v="1842.13"/>
    <n v="1.51"/>
    <n v="2781.6163000000001"/>
    <n v="0"/>
    <n v="2781.6163000000001"/>
    <x v="2"/>
  </r>
  <r>
    <x v="1516"/>
    <x v="742"/>
    <x v="1"/>
    <x v="2"/>
    <s v="4000"/>
    <x v="0"/>
    <n v="0"/>
    <n v="4447.99"/>
    <x v="0"/>
    <x v="1"/>
    <x v="1516"/>
    <s v="AUD"/>
    <n v="-4447.99"/>
    <n v="1.51"/>
    <n v="0"/>
    <n v="6716.4648999999999"/>
    <n v="-6716.4648999999999"/>
    <x v="0"/>
  </r>
  <r>
    <x v="1517"/>
    <x v="638"/>
    <x v="0"/>
    <x v="6"/>
    <s v="4010"/>
    <x v="4"/>
    <n v="0"/>
    <n v="758.28"/>
    <x v="5"/>
    <x v="1"/>
    <x v="1517"/>
    <s v="GBP"/>
    <n v="-758.28"/>
    <n v="0.78"/>
    <n v="0"/>
    <n v="591.45839999999998"/>
    <n v="-591.45839999999998"/>
    <x v="0"/>
  </r>
  <r>
    <x v="1518"/>
    <x v="70"/>
    <x v="0"/>
    <x v="8"/>
    <s v="4000"/>
    <x v="0"/>
    <n v="0"/>
    <n v="934.01"/>
    <x v="1"/>
    <x v="0"/>
    <x v="1518"/>
    <s v="EUR"/>
    <n v="-934.01"/>
    <n v="0.92"/>
    <n v="0"/>
    <n v="859.28920000000005"/>
    <n v="-859.28920000000005"/>
    <x v="0"/>
  </r>
  <r>
    <x v="1519"/>
    <x v="569"/>
    <x v="0"/>
    <x v="7"/>
    <s v="5010"/>
    <x v="3"/>
    <n v="1161.7"/>
    <n v="0"/>
    <x v="2"/>
    <x v="4"/>
    <x v="1519"/>
    <s v="CAD"/>
    <n v="1161.7"/>
    <n v="1.36"/>
    <n v="1579.9120000000003"/>
    <n v="0"/>
    <n v="1579.9120000000003"/>
    <x v="2"/>
  </r>
  <r>
    <x v="1520"/>
    <x v="737"/>
    <x v="2"/>
    <x v="0"/>
    <s v="5010"/>
    <x v="3"/>
    <n v="1276.22"/>
    <n v="0"/>
    <x v="0"/>
    <x v="0"/>
    <x v="1520"/>
    <s v="USD"/>
    <n v="1276.22"/>
    <n v="1"/>
    <n v="1276.22"/>
    <n v="0"/>
    <n v="1276.22"/>
    <x v="2"/>
  </r>
  <r>
    <x v="1521"/>
    <x v="743"/>
    <x v="0"/>
    <x v="2"/>
    <s v="5000"/>
    <x v="1"/>
    <n v="383.71"/>
    <n v="0"/>
    <x v="3"/>
    <x v="4"/>
    <x v="1521"/>
    <s v="USD"/>
    <n v="383.71"/>
    <n v="1"/>
    <n v="383.71"/>
    <n v="0"/>
    <n v="383.71"/>
    <x v="1"/>
  </r>
  <r>
    <x v="1522"/>
    <x v="744"/>
    <x v="1"/>
    <x v="9"/>
    <s v="4000"/>
    <x v="0"/>
    <n v="0"/>
    <n v="3468.9"/>
    <x v="1"/>
    <x v="0"/>
    <x v="1522"/>
    <s v="EUR"/>
    <n v="-3468.9"/>
    <n v="0.92"/>
    <n v="0"/>
    <n v="3191.3880000000004"/>
    <n v="-3191.3880000000004"/>
    <x v="0"/>
  </r>
  <r>
    <x v="1523"/>
    <x v="122"/>
    <x v="2"/>
    <x v="3"/>
    <s v="5000"/>
    <x v="1"/>
    <n v="1158.8"/>
    <n v="0"/>
    <x v="5"/>
    <x v="1"/>
    <x v="1523"/>
    <s v="USD"/>
    <n v="1158.8"/>
    <n v="1"/>
    <n v="1158.8"/>
    <n v="0"/>
    <n v="1158.8"/>
    <x v="1"/>
  </r>
  <r>
    <x v="1524"/>
    <x v="93"/>
    <x v="2"/>
    <x v="2"/>
    <s v="4000"/>
    <x v="0"/>
    <n v="0"/>
    <n v="2396.8000000000002"/>
    <x v="2"/>
    <x v="3"/>
    <x v="1524"/>
    <s v="CAD"/>
    <n v="-2396.8000000000002"/>
    <n v="1.36"/>
    <n v="0"/>
    <n v="3259.6480000000006"/>
    <n v="-3259.6480000000006"/>
    <x v="0"/>
  </r>
  <r>
    <x v="1525"/>
    <x v="182"/>
    <x v="0"/>
    <x v="3"/>
    <s v="4010"/>
    <x v="4"/>
    <n v="0"/>
    <n v="2827.95"/>
    <x v="4"/>
    <x v="3"/>
    <x v="1525"/>
    <s v="USD"/>
    <n v="-2827.95"/>
    <n v="1"/>
    <n v="0"/>
    <n v="2827.95"/>
    <n v="-2827.95"/>
    <x v="0"/>
  </r>
  <r>
    <x v="1526"/>
    <x v="153"/>
    <x v="0"/>
    <x v="0"/>
    <s v="6000"/>
    <x v="2"/>
    <n v="1359.89"/>
    <n v="0"/>
    <x v="0"/>
    <x v="4"/>
    <x v="1526"/>
    <s v="GBP"/>
    <n v="1359.89"/>
    <n v="0.78"/>
    <n v="1060.7142000000001"/>
    <n v="0"/>
    <n v="1060.7142000000001"/>
    <x v="2"/>
  </r>
  <r>
    <x v="1527"/>
    <x v="530"/>
    <x v="1"/>
    <x v="9"/>
    <s v="4000"/>
    <x v="0"/>
    <n v="0"/>
    <n v="663.19"/>
    <x v="5"/>
    <x v="4"/>
    <x v="1527"/>
    <s v="USD"/>
    <n v="-663.19"/>
    <n v="1"/>
    <n v="0"/>
    <n v="663.19"/>
    <n v="-663.19"/>
    <x v="0"/>
  </r>
  <r>
    <x v="1528"/>
    <x v="49"/>
    <x v="0"/>
    <x v="3"/>
    <s v="5010"/>
    <x v="3"/>
    <n v="1878.74"/>
    <n v="0"/>
    <x v="1"/>
    <x v="1"/>
    <x v="1528"/>
    <s v="GBP"/>
    <n v="1878.74"/>
    <n v="0.78"/>
    <n v="1465.4172000000001"/>
    <n v="0"/>
    <n v="1465.4172000000001"/>
    <x v="2"/>
  </r>
  <r>
    <x v="1529"/>
    <x v="210"/>
    <x v="0"/>
    <x v="4"/>
    <s v="5000"/>
    <x v="1"/>
    <n v="741.28"/>
    <n v="0"/>
    <x v="1"/>
    <x v="3"/>
    <x v="1529"/>
    <s v="GBP"/>
    <n v="741.28"/>
    <n v="0.78"/>
    <n v="578.19839999999999"/>
    <n v="0"/>
    <n v="578.19839999999999"/>
    <x v="1"/>
  </r>
  <r>
    <x v="1530"/>
    <x v="368"/>
    <x v="1"/>
    <x v="0"/>
    <s v="4000"/>
    <x v="0"/>
    <n v="0"/>
    <n v="1824.31"/>
    <x v="1"/>
    <x v="3"/>
    <x v="1530"/>
    <s v="EUR"/>
    <n v="-1824.31"/>
    <n v="0.92"/>
    <n v="0"/>
    <n v="1678.3652"/>
    <n v="-1678.3652"/>
    <x v="0"/>
  </r>
  <r>
    <x v="1531"/>
    <x v="723"/>
    <x v="2"/>
    <x v="7"/>
    <s v="4010"/>
    <x v="4"/>
    <n v="0"/>
    <n v="4296.04"/>
    <x v="1"/>
    <x v="1"/>
    <x v="1531"/>
    <s v="AUD"/>
    <n v="-4296.04"/>
    <n v="1.51"/>
    <n v="0"/>
    <n v="6487.0204000000003"/>
    <n v="-6487.0204000000003"/>
    <x v="0"/>
  </r>
  <r>
    <x v="1532"/>
    <x v="463"/>
    <x v="0"/>
    <x v="6"/>
    <s v="5010"/>
    <x v="3"/>
    <n v="1969.36"/>
    <n v="0"/>
    <x v="2"/>
    <x v="0"/>
    <x v="1532"/>
    <s v="CAD"/>
    <n v="1969.36"/>
    <n v="1.36"/>
    <n v="2678.3296"/>
    <n v="0"/>
    <n v="2678.3296"/>
    <x v="2"/>
  </r>
  <r>
    <x v="1533"/>
    <x v="710"/>
    <x v="1"/>
    <x v="6"/>
    <s v="5010"/>
    <x v="3"/>
    <n v="980.89"/>
    <n v="0"/>
    <x v="5"/>
    <x v="0"/>
    <x v="1533"/>
    <s v="EUR"/>
    <n v="980.89"/>
    <n v="0.92"/>
    <n v="902.41880000000003"/>
    <n v="0"/>
    <n v="902.41880000000003"/>
    <x v="2"/>
  </r>
  <r>
    <x v="1534"/>
    <x v="184"/>
    <x v="0"/>
    <x v="3"/>
    <s v="6000"/>
    <x v="2"/>
    <n v="618.26"/>
    <n v="0"/>
    <x v="2"/>
    <x v="4"/>
    <x v="1534"/>
    <s v="USD"/>
    <n v="618.26"/>
    <n v="1"/>
    <n v="618.26"/>
    <n v="0"/>
    <n v="618.26"/>
    <x v="2"/>
  </r>
  <r>
    <x v="1535"/>
    <x v="622"/>
    <x v="0"/>
    <x v="1"/>
    <s v="5010"/>
    <x v="3"/>
    <n v="665.47"/>
    <n v="0"/>
    <x v="2"/>
    <x v="0"/>
    <x v="1535"/>
    <s v="EUR"/>
    <n v="665.47"/>
    <n v="0.92"/>
    <n v="612.2324000000001"/>
    <n v="0"/>
    <n v="612.2324000000001"/>
    <x v="2"/>
  </r>
  <r>
    <x v="1536"/>
    <x v="59"/>
    <x v="0"/>
    <x v="1"/>
    <s v="5000"/>
    <x v="1"/>
    <n v="982.03"/>
    <n v="0"/>
    <x v="4"/>
    <x v="4"/>
    <x v="1536"/>
    <s v="GBP"/>
    <n v="982.03"/>
    <n v="0.78"/>
    <n v="765.98339999999996"/>
    <n v="0"/>
    <n v="765.98339999999996"/>
    <x v="1"/>
  </r>
  <r>
    <x v="1537"/>
    <x v="745"/>
    <x v="0"/>
    <x v="9"/>
    <s v="5000"/>
    <x v="1"/>
    <n v="339.89"/>
    <n v="0"/>
    <x v="4"/>
    <x v="4"/>
    <x v="1537"/>
    <s v="AUD"/>
    <n v="339.89"/>
    <n v="1.51"/>
    <n v="513.23389999999995"/>
    <n v="0"/>
    <n v="513.23389999999995"/>
    <x v="1"/>
  </r>
  <r>
    <x v="1538"/>
    <x v="19"/>
    <x v="0"/>
    <x v="3"/>
    <s v="5010"/>
    <x v="3"/>
    <n v="535.34"/>
    <n v="0"/>
    <x v="1"/>
    <x v="3"/>
    <x v="1538"/>
    <s v="AUD"/>
    <n v="535.34"/>
    <n v="1.51"/>
    <n v="808.36340000000007"/>
    <n v="0"/>
    <n v="808.36340000000007"/>
    <x v="2"/>
  </r>
  <r>
    <x v="1539"/>
    <x v="318"/>
    <x v="1"/>
    <x v="0"/>
    <s v="5010"/>
    <x v="3"/>
    <n v="1582.13"/>
    <n v="0"/>
    <x v="2"/>
    <x v="3"/>
    <x v="1539"/>
    <s v="CAD"/>
    <n v="1582.13"/>
    <n v="1.36"/>
    <n v="2151.6968000000002"/>
    <n v="0"/>
    <n v="2151.6968000000002"/>
    <x v="2"/>
  </r>
  <r>
    <x v="1540"/>
    <x v="110"/>
    <x v="0"/>
    <x v="7"/>
    <s v="5000"/>
    <x v="1"/>
    <n v="350.21"/>
    <n v="0"/>
    <x v="4"/>
    <x v="2"/>
    <x v="1540"/>
    <s v="GBP"/>
    <n v="350.21"/>
    <n v="0.78"/>
    <n v="273.16379999999998"/>
    <n v="0"/>
    <n v="273.16379999999998"/>
    <x v="1"/>
  </r>
  <r>
    <x v="1541"/>
    <x v="195"/>
    <x v="0"/>
    <x v="0"/>
    <s v="5000"/>
    <x v="1"/>
    <n v="889.68"/>
    <n v="0"/>
    <x v="3"/>
    <x v="1"/>
    <x v="1541"/>
    <s v="AUD"/>
    <n v="889.68"/>
    <n v="1.51"/>
    <n v="1343.4168"/>
    <n v="0"/>
    <n v="1343.4168"/>
    <x v="1"/>
  </r>
  <r>
    <x v="1542"/>
    <x v="348"/>
    <x v="0"/>
    <x v="8"/>
    <s v="5000"/>
    <x v="1"/>
    <n v="1155.53"/>
    <n v="0"/>
    <x v="1"/>
    <x v="2"/>
    <x v="1542"/>
    <s v="AUD"/>
    <n v="1155.53"/>
    <n v="1.51"/>
    <n v="1744.8503000000001"/>
    <n v="0"/>
    <n v="1744.8503000000001"/>
    <x v="1"/>
  </r>
  <r>
    <x v="1543"/>
    <x v="305"/>
    <x v="0"/>
    <x v="4"/>
    <s v="4010"/>
    <x v="4"/>
    <n v="0"/>
    <n v="827.97"/>
    <x v="0"/>
    <x v="3"/>
    <x v="1543"/>
    <s v="USD"/>
    <n v="-827.97"/>
    <n v="1"/>
    <n v="0"/>
    <n v="827.97"/>
    <n v="-827.97"/>
    <x v="0"/>
  </r>
  <r>
    <x v="1544"/>
    <x v="746"/>
    <x v="2"/>
    <x v="7"/>
    <s v="4010"/>
    <x v="4"/>
    <n v="0"/>
    <n v="2525.69"/>
    <x v="3"/>
    <x v="4"/>
    <x v="1544"/>
    <s v="EUR"/>
    <n v="-2525.69"/>
    <n v="0.92"/>
    <n v="0"/>
    <n v="2323.6348000000003"/>
    <n v="-2323.6348000000003"/>
    <x v="0"/>
  </r>
  <r>
    <x v="1545"/>
    <x v="217"/>
    <x v="0"/>
    <x v="10"/>
    <s v="5000"/>
    <x v="1"/>
    <n v="1395.73"/>
    <n v="0"/>
    <x v="4"/>
    <x v="0"/>
    <x v="1545"/>
    <s v="GBP"/>
    <n v="1395.73"/>
    <n v="0.78"/>
    <n v="1088.6694"/>
    <n v="0"/>
    <n v="1088.6694"/>
    <x v="1"/>
  </r>
  <r>
    <x v="1546"/>
    <x v="14"/>
    <x v="1"/>
    <x v="6"/>
    <s v="4010"/>
    <x v="4"/>
    <n v="0"/>
    <n v="1888.44"/>
    <x v="4"/>
    <x v="0"/>
    <x v="1546"/>
    <s v="GBP"/>
    <n v="-1888.44"/>
    <n v="0.78"/>
    <n v="0"/>
    <n v="1472.9832000000001"/>
    <n v="-1472.9832000000001"/>
    <x v="0"/>
  </r>
  <r>
    <x v="1547"/>
    <x v="515"/>
    <x v="0"/>
    <x v="7"/>
    <s v="4010"/>
    <x v="4"/>
    <n v="0"/>
    <n v="718.52"/>
    <x v="2"/>
    <x v="2"/>
    <x v="1547"/>
    <s v="CAD"/>
    <n v="-718.52"/>
    <n v="1.36"/>
    <n v="0"/>
    <n v="977.18720000000008"/>
    <n v="-977.18720000000008"/>
    <x v="0"/>
  </r>
  <r>
    <x v="1548"/>
    <x v="270"/>
    <x v="0"/>
    <x v="11"/>
    <s v="6000"/>
    <x v="2"/>
    <n v="378.77"/>
    <n v="0"/>
    <x v="4"/>
    <x v="0"/>
    <x v="1548"/>
    <s v="GBP"/>
    <n v="378.77"/>
    <n v="0.78"/>
    <n v="295.44060000000002"/>
    <n v="0"/>
    <n v="295.44060000000002"/>
    <x v="2"/>
  </r>
  <r>
    <x v="1549"/>
    <x v="455"/>
    <x v="2"/>
    <x v="1"/>
    <s v="6000"/>
    <x v="2"/>
    <n v="1317.88"/>
    <n v="0"/>
    <x v="5"/>
    <x v="1"/>
    <x v="1549"/>
    <s v="CAD"/>
    <n v="1317.88"/>
    <n v="1.36"/>
    <n v="1792.3168000000003"/>
    <n v="0"/>
    <n v="1792.3168000000003"/>
    <x v="2"/>
  </r>
  <r>
    <x v="1550"/>
    <x v="209"/>
    <x v="2"/>
    <x v="2"/>
    <s v="5000"/>
    <x v="1"/>
    <n v="636.6"/>
    <n v="0"/>
    <x v="4"/>
    <x v="2"/>
    <x v="1550"/>
    <s v="EUR"/>
    <n v="636.6"/>
    <n v="0.92"/>
    <n v="585.67200000000003"/>
    <n v="0"/>
    <n v="585.67200000000003"/>
    <x v="1"/>
  </r>
  <r>
    <x v="1551"/>
    <x v="747"/>
    <x v="0"/>
    <x v="1"/>
    <s v="4000"/>
    <x v="0"/>
    <n v="0"/>
    <n v="4170.5"/>
    <x v="2"/>
    <x v="4"/>
    <x v="1551"/>
    <s v="EUR"/>
    <n v="-4170.5"/>
    <n v="0.92"/>
    <n v="0"/>
    <n v="3836.86"/>
    <n v="-3836.86"/>
    <x v="0"/>
  </r>
  <r>
    <x v="1552"/>
    <x v="196"/>
    <x v="2"/>
    <x v="7"/>
    <s v="4000"/>
    <x v="0"/>
    <n v="0"/>
    <n v="1923.84"/>
    <x v="5"/>
    <x v="4"/>
    <x v="1552"/>
    <s v="CAD"/>
    <n v="-1923.84"/>
    <n v="1.36"/>
    <n v="0"/>
    <n v="2616.4223999999999"/>
    <n v="-2616.4223999999999"/>
    <x v="0"/>
  </r>
  <r>
    <x v="1553"/>
    <x v="160"/>
    <x v="0"/>
    <x v="4"/>
    <s v="6000"/>
    <x v="2"/>
    <n v="736.29"/>
    <n v="0"/>
    <x v="0"/>
    <x v="2"/>
    <x v="1553"/>
    <s v="CAD"/>
    <n v="736.29"/>
    <n v="1.36"/>
    <n v="1001.3544000000001"/>
    <n v="0"/>
    <n v="1001.3544000000001"/>
    <x v="2"/>
  </r>
  <r>
    <x v="1554"/>
    <x v="748"/>
    <x v="1"/>
    <x v="2"/>
    <s v="4010"/>
    <x v="4"/>
    <n v="0"/>
    <n v="4712.88"/>
    <x v="5"/>
    <x v="3"/>
    <x v="1554"/>
    <s v="AUD"/>
    <n v="-4712.88"/>
    <n v="1.51"/>
    <n v="0"/>
    <n v="7116.4488000000001"/>
    <n v="-7116.4488000000001"/>
    <x v="0"/>
  </r>
  <r>
    <x v="1555"/>
    <x v="465"/>
    <x v="0"/>
    <x v="0"/>
    <s v="4010"/>
    <x v="4"/>
    <n v="0"/>
    <n v="2946.82"/>
    <x v="4"/>
    <x v="2"/>
    <x v="1555"/>
    <s v="AUD"/>
    <n v="-2946.82"/>
    <n v="1.51"/>
    <n v="0"/>
    <n v="4449.6982000000007"/>
    <n v="-4449.6982000000007"/>
    <x v="0"/>
  </r>
  <r>
    <x v="1556"/>
    <x v="228"/>
    <x v="1"/>
    <x v="6"/>
    <s v="6000"/>
    <x v="2"/>
    <n v="1985.74"/>
    <n v="0"/>
    <x v="0"/>
    <x v="1"/>
    <x v="1556"/>
    <s v="AUD"/>
    <n v="1985.74"/>
    <n v="1.51"/>
    <n v="2998.4674"/>
    <n v="0"/>
    <n v="2998.4674"/>
    <x v="2"/>
  </r>
  <r>
    <x v="1557"/>
    <x v="350"/>
    <x v="0"/>
    <x v="8"/>
    <s v="5000"/>
    <x v="1"/>
    <n v="1835.61"/>
    <n v="0"/>
    <x v="0"/>
    <x v="3"/>
    <x v="1557"/>
    <s v="USD"/>
    <n v="1835.61"/>
    <n v="1"/>
    <n v="1835.61"/>
    <n v="0"/>
    <n v="1835.61"/>
    <x v="1"/>
  </r>
  <r>
    <x v="1558"/>
    <x v="376"/>
    <x v="2"/>
    <x v="1"/>
    <s v="5000"/>
    <x v="1"/>
    <n v="509.51"/>
    <n v="0"/>
    <x v="4"/>
    <x v="4"/>
    <x v="1558"/>
    <s v="CAD"/>
    <n v="509.51"/>
    <n v="1.36"/>
    <n v="692.93360000000007"/>
    <n v="0"/>
    <n v="692.93360000000007"/>
    <x v="1"/>
  </r>
  <r>
    <x v="1559"/>
    <x v="78"/>
    <x v="2"/>
    <x v="5"/>
    <s v="4010"/>
    <x v="4"/>
    <n v="0"/>
    <n v="573.51"/>
    <x v="4"/>
    <x v="0"/>
    <x v="1559"/>
    <s v="USD"/>
    <n v="-573.51"/>
    <n v="1"/>
    <n v="0"/>
    <n v="573.51"/>
    <n v="-573.51"/>
    <x v="0"/>
  </r>
  <r>
    <x v="1560"/>
    <x v="627"/>
    <x v="0"/>
    <x v="1"/>
    <s v="4000"/>
    <x v="0"/>
    <n v="0"/>
    <n v="3740.72"/>
    <x v="3"/>
    <x v="1"/>
    <x v="1560"/>
    <s v="USD"/>
    <n v="-3740.72"/>
    <n v="1"/>
    <n v="0"/>
    <n v="3740.72"/>
    <n v="-3740.72"/>
    <x v="0"/>
  </r>
  <r>
    <x v="1561"/>
    <x v="592"/>
    <x v="2"/>
    <x v="0"/>
    <s v="5000"/>
    <x v="1"/>
    <n v="1930.33"/>
    <n v="0"/>
    <x v="2"/>
    <x v="4"/>
    <x v="1561"/>
    <s v="CAD"/>
    <n v="1930.33"/>
    <n v="1.36"/>
    <n v="2625.2488000000003"/>
    <n v="0"/>
    <n v="2625.2488000000003"/>
    <x v="1"/>
  </r>
  <r>
    <x v="1562"/>
    <x v="116"/>
    <x v="2"/>
    <x v="5"/>
    <s v="5010"/>
    <x v="3"/>
    <n v="1936.61"/>
    <n v="0"/>
    <x v="4"/>
    <x v="1"/>
    <x v="1562"/>
    <s v="EUR"/>
    <n v="1936.61"/>
    <n v="0.92"/>
    <n v="1781.6812"/>
    <n v="0"/>
    <n v="1781.6812"/>
    <x v="2"/>
  </r>
  <r>
    <x v="1563"/>
    <x v="749"/>
    <x v="0"/>
    <x v="11"/>
    <s v="4000"/>
    <x v="0"/>
    <n v="0"/>
    <n v="3625.02"/>
    <x v="4"/>
    <x v="4"/>
    <x v="1563"/>
    <s v="CAD"/>
    <n v="-3625.02"/>
    <n v="1.36"/>
    <n v="0"/>
    <n v="4930.0272000000004"/>
    <n v="-4930.0272000000004"/>
    <x v="0"/>
  </r>
  <r>
    <x v="1564"/>
    <x v="241"/>
    <x v="0"/>
    <x v="8"/>
    <s v="4000"/>
    <x v="0"/>
    <n v="0"/>
    <n v="3348.1"/>
    <x v="3"/>
    <x v="0"/>
    <x v="1564"/>
    <s v="EUR"/>
    <n v="-3348.1"/>
    <n v="0.92"/>
    <n v="0"/>
    <n v="3080.252"/>
    <n v="-3080.252"/>
    <x v="0"/>
  </r>
  <r>
    <x v="1565"/>
    <x v="750"/>
    <x v="2"/>
    <x v="2"/>
    <s v="5010"/>
    <x v="3"/>
    <n v="760.59"/>
    <n v="0"/>
    <x v="1"/>
    <x v="2"/>
    <x v="1565"/>
    <s v="CAD"/>
    <n v="760.59"/>
    <n v="1.36"/>
    <n v="1034.4024000000002"/>
    <n v="0"/>
    <n v="1034.4024000000002"/>
    <x v="2"/>
  </r>
  <r>
    <x v="1566"/>
    <x v="29"/>
    <x v="0"/>
    <x v="9"/>
    <s v="4010"/>
    <x v="4"/>
    <n v="0"/>
    <n v="3208.4"/>
    <x v="3"/>
    <x v="0"/>
    <x v="1566"/>
    <s v="EUR"/>
    <n v="-3208.4"/>
    <n v="0.92"/>
    <n v="0"/>
    <n v="2951.7280000000001"/>
    <n v="-2951.7280000000001"/>
    <x v="0"/>
  </r>
  <r>
    <x v="1567"/>
    <x v="751"/>
    <x v="0"/>
    <x v="5"/>
    <s v="6000"/>
    <x v="2"/>
    <n v="420.76"/>
    <n v="0"/>
    <x v="3"/>
    <x v="1"/>
    <x v="1567"/>
    <s v="GBP"/>
    <n v="420.76"/>
    <n v="0.78"/>
    <n v="328.19279999999998"/>
    <n v="0"/>
    <n v="328.19279999999998"/>
    <x v="2"/>
  </r>
  <r>
    <x v="1568"/>
    <x v="658"/>
    <x v="2"/>
    <x v="6"/>
    <s v="5010"/>
    <x v="3"/>
    <n v="1497.64"/>
    <n v="0"/>
    <x v="1"/>
    <x v="2"/>
    <x v="1568"/>
    <s v="USD"/>
    <n v="1497.64"/>
    <n v="1"/>
    <n v="1497.64"/>
    <n v="0"/>
    <n v="1497.64"/>
    <x v="2"/>
  </r>
  <r>
    <x v="1569"/>
    <x v="705"/>
    <x v="0"/>
    <x v="7"/>
    <s v="4010"/>
    <x v="4"/>
    <n v="0"/>
    <n v="3033.61"/>
    <x v="1"/>
    <x v="4"/>
    <x v="1569"/>
    <s v="GBP"/>
    <n v="-3033.61"/>
    <n v="0.78"/>
    <n v="0"/>
    <n v="2366.2158000000004"/>
    <n v="-2366.2158000000004"/>
    <x v="0"/>
  </r>
  <r>
    <x v="1570"/>
    <x v="657"/>
    <x v="2"/>
    <x v="0"/>
    <s v="4000"/>
    <x v="0"/>
    <n v="0"/>
    <n v="1502.06"/>
    <x v="2"/>
    <x v="1"/>
    <x v="1570"/>
    <s v="AUD"/>
    <n v="-1502.06"/>
    <n v="1.51"/>
    <n v="0"/>
    <n v="2268.1106"/>
    <n v="-2268.1106"/>
    <x v="0"/>
  </r>
  <r>
    <x v="1571"/>
    <x v="589"/>
    <x v="0"/>
    <x v="10"/>
    <s v="5000"/>
    <x v="1"/>
    <n v="532.65"/>
    <n v="0"/>
    <x v="2"/>
    <x v="2"/>
    <x v="1571"/>
    <s v="GBP"/>
    <n v="532.65"/>
    <n v="0.78"/>
    <n v="415.46699999999998"/>
    <n v="0"/>
    <n v="415.46699999999998"/>
    <x v="1"/>
  </r>
  <r>
    <x v="1572"/>
    <x v="147"/>
    <x v="1"/>
    <x v="8"/>
    <s v="4010"/>
    <x v="4"/>
    <n v="0"/>
    <n v="4109.07"/>
    <x v="0"/>
    <x v="4"/>
    <x v="1572"/>
    <s v="AUD"/>
    <n v="-4109.07"/>
    <n v="1.51"/>
    <n v="0"/>
    <n v="6204.6956999999993"/>
    <n v="-6204.6956999999993"/>
    <x v="0"/>
  </r>
  <r>
    <x v="1573"/>
    <x v="15"/>
    <x v="2"/>
    <x v="6"/>
    <s v="4000"/>
    <x v="0"/>
    <n v="0"/>
    <n v="3235.61"/>
    <x v="2"/>
    <x v="0"/>
    <x v="1573"/>
    <s v="AUD"/>
    <n v="-3235.61"/>
    <n v="1.51"/>
    <n v="0"/>
    <n v="4885.7710999999999"/>
    <n v="-4885.7710999999999"/>
    <x v="0"/>
  </r>
  <r>
    <x v="1574"/>
    <x v="165"/>
    <x v="1"/>
    <x v="6"/>
    <s v="5000"/>
    <x v="1"/>
    <n v="1836.46"/>
    <n v="0"/>
    <x v="3"/>
    <x v="0"/>
    <x v="1574"/>
    <s v="USD"/>
    <n v="1836.46"/>
    <n v="1"/>
    <n v="1836.46"/>
    <n v="0"/>
    <n v="1836.46"/>
    <x v="1"/>
  </r>
  <r>
    <x v="1575"/>
    <x v="551"/>
    <x v="2"/>
    <x v="6"/>
    <s v="6000"/>
    <x v="2"/>
    <n v="1120.92"/>
    <n v="0"/>
    <x v="4"/>
    <x v="1"/>
    <x v="1575"/>
    <s v="CAD"/>
    <n v="1120.92"/>
    <n v="1.36"/>
    <n v="1524.4512000000002"/>
    <n v="0"/>
    <n v="1524.4512000000002"/>
    <x v="2"/>
  </r>
  <r>
    <x v="1576"/>
    <x v="744"/>
    <x v="1"/>
    <x v="9"/>
    <s v="4010"/>
    <x v="4"/>
    <n v="0"/>
    <n v="4622.21"/>
    <x v="2"/>
    <x v="2"/>
    <x v="1576"/>
    <s v="USD"/>
    <n v="-4622.21"/>
    <n v="1"/>
    <n v="0"/>
    <n v="4622.21"/>
    <n v="-4622.21"/>
    <x v="0"/>
  </r>
  <r>
    <x v="1577"/>
    <x v="351"/>
    <x v="2"/>
    <x v="5"/>
    <s v="5010"/>
    <x v="3"/>
    <n v="1067.19"/>
    <n v="0"/>
    <x v="1"/>
    <x v="2"/>
    <x v="1577"/>
    <s v="USD"/>
    <n v="1067.19"/>
    <n v="1"/>
    <n v="1067.19"/>
    <n v="0"/>
    <n v="1067.19"/>
    <x v="2"/>
  </r>
  <r>
    <x v="1578"/>
    <x v="137"/>
    <x v="0"/>
    <x v="9"/>
    <s v="5010"/>
    <x v="3"/>
    <n v="1712.89"/>
    <n v="0"/>
    <x v="5"/>
    <x v="4"/>
    <x v="1578"/>
    <s v="CAD"/>
    <n v="1712.89"/>
    <n v="1.36"/>
    <n v="2329.5304000000001"/>
    <n v="0"/>
    <n v="2329.5304000000001"/>
    <x v="2"/>
  </r>
  <r>
    <x v="1579"/>
    <x v="230"/>
    <x v="0"/>
    <x v="9"/>
    <s v="5010"/>
    <x v="3"/>
    <n v="857.16"/>
    <n v="0"/>
    <x v="1"/>
    <x v="4"/>
    <x v="1579"/>
    <s v="AUD"/>
    <n v="857.16"/>
    <n v="1.51"/>
    <n v="1294.3116"/>
    <n v="0"/>
    <n v="1294.3116"/>
    <x v="2"/>
  </r>
  <r>
    <x v="1580"/>
    <x v="51"/>
    <x v="1"/>
    <x v="1"/>
    <s v="4010"/>
    <x v="4"/>
    <n v="0"/>
    <n v="1913.45"/>
    <x v="5"/>
    <x v="1"/>
    <x v="1580"/>
    <s v="GBP"/>
    <n v="-1913.45"/>
    <n v="0.78"/>
    <n v="0"/>
    <n v="1492.491"/>
    <n v="-1492.491"/>
    <x v="0"/>
  </r>
  <r>
    <x v="1581"/>
    <x v="183"/>
    <x v="2"/>
    <x v="4"/>
    <s v="5000"/>
    <x v="1"/>
    <n v="1307.6099999999999"/>
    <n v="0"/>
    <x v="1"/>
    <x v="3"/>
    <x v="1581"/>
    <s v="GBP"/>
    <n v="1307.6099999999999"/>
    <n v="0.78"/>
    <n v="1019.9358"/>
    <n v="0"/>
    <n v="1019.9358"/>
    <x v="1"/>
  </r>
  <r>
    <x v="1582"/>
    <x v="465"/>
    <x v="0"/>
    <x v="0"/>
    <s v="4000"/>
    <x v="0"/>
    <n v="0"/>
    <n v="1128.51"/>
    <x v="5"/>
    <x v="4"/>
    <x v="1582"/>
    <s v="AUD"/>
    <n v="-1128.51"/>
    <n v="1.51"/>
    <n v="0"/>
    <n v="1704.0500999999999"/>
    <n v="-1704.0500999999999"/>
    <x v="0"/>
  </r>
  <r>
    <x v="1583"/>
    <x v="152"/>
    <x v="2"/>
    <x v="7"/>
    <s v="4000"/>
    <x v="0"/>
    <n v="0"/>
    <n v="1933.41"/>
    <x v="5"/>
    <x v="1"/>
    <x v="1583"/>
    <s v="CAD"/>
    <n v="-1933.41"/>
    <n v="1.36"/>
    <n v="0"/>
    <n v="2629.4376000000002"/>
    <n v="-2629.4376000000002"/>
    <x v="0"/>
  </r>
  <r>
    <x v="1584"/>
    <x v="752"/>
    <x v="1"/>
    <x v="6"/>
    <s v="5010"/>
    <x v="3"/>
    <n v="203.77"/>
    <n v="0"/>
    <x v="5"/>
    <x v="2"/>
    <x v="1584"/>
    <s v="CAD"/>
    <n v="203.77"/>
    <n v="1.36"/>
    <n v="277.12720000000002"/>
    <n v="0"/>
    <n v="277.12720000000002"/>
    <x v="2"/>
  </r>
  <r>
    <x v="1585"/>
    <x v="59"/>
    <x v="0"/>
    <x v="1"/>
    <s v="4010"/>
    <x v="4"/>
    <n v="0"/>
    <n v="3874.96"/>
    <x v="4"/>
    <x v="1"/>
    <x v="1585"/>
    <s v="USD"/>
    <n v="-3874.96"/>
    <n v="1"/>
    <n v="0"/>
    <n v="3874.96"/>
    <n v="-3874.96"/>
    <x v="0"/>
  </r>
  <r>
    <x v="1586"/>
    <x v="753"/>
    <x v="2"/>
    <x v="0"/>
    <s v="5010"/>
    <x v="3"/>
    <n v="369.39"/>
    <n v="0"/>
    <x v="2"/>
    <x v="4"/>
    <x v="1586"/>
    <s v="USD"/>
    <n v="369.39"/>
    <n v="1"/>
    <n v="369.39"/>
    <n v="0"/>
    <n v="369.39"/>
    <x v="2"/>
  </r>
  <r>
    <x v="1587"/>
    <x v="385"/>
    <x v="0"/>
    <x v="7"/>
    <s v="4000"/>
    <x v="0"/>
    <n v="0"/>
    <n v="4685.3599999999997"/>
    <x v="5"/>
    <x v="3"/>
    <x v="1587"/>
    <s v="CAD"/>
    <n v="-4685.3599999999997"/>
    <n v="1.36"/>
    <n v="0"/>
    <n v="6372.0896000000002"/>
    <n v="-6372.0896000000002"/>
    <x v="0"/>
  </r>
  <r>
    <x v="1588"/>
    <x v="631"/>
    <x v="0"/>
    <x v="9"/>
    <s v="6000"/>
    <x v="2"/>
    <n v="1614.34"/>
    <n v="0"/>
    <x v="0"/>
    <x v="2"/>
    <x v="1588"/>
    <s v="USD"/>
    <n v="1614.34"/>
    <n v="1"/>
    <n v="1614.34"/>
    <n v="0"/>
    <n v="1614.34"/>
    <x v="2"/>
  </r>
  <r>
    <x v="1589"/>
    <x v="221"/>
    <x v="1"/>
    <x v="9"/>
    <s v="6000"/>
    <x v="2"/>
    <n v="1072.1199999999999"/>
    <n v="0"/>
    <x v="3"/>
    <x v="4"/>
    <x v="1589"/>
    <s v="USD"/>
    <n v="1072.1199999999999"/>
    <n v="1"/>
    <n v="1072.1199999999999"/>
    <n v="0"/>
    <n v="1072.1199999999999"/>
    <x v="2"/>
  </r>
  <r>
    <x v="1590"/>
    <x v="592"/>
    <x v="2"/>
    <x v="0"/>
    <s v="5000"/>
    <x v="1"/>
    <n v="889.83"/>
    <n v="0"/>
    <x v="1"/>
    <x v="1"/>
    <x v="1590"/>
    <s v="EUR"/>
    <n v="889.83"/>
    <n v="0.92"/>
    <n v="818.64360000000011"/>
    <n v="0"/>
    <n v="818.64360000000011"/>
    <x v="1"/>
  </r>
  <r>
    <x v="1591"/>
    <x v="754"/>
    <x v="2"/>
    <x v="0"/>
    <s v="4000"/>
    <x v="0"/>
    <n v="0"/>
    <n v="174.81"/>
    <x v="0"/>
    <x v="4"/>
    <x v="1591"/>
    <s v="CAD"/>
    <n v="-174.81"/>
    <n v="1.36"/>
    <n v="0"/>
    <n v="237.74160000000003"/>
    <n v="-237.74160000000003"/>
    <x v="0"/>
  </r>
  <r>
    <x v="1592"/>
    <x v="723"/>
    <x v="2"/>
    <x v="7"/>
    <s v="4010"/>
    <x v="4"/>
    <n v="0"/>
    <n v="3155.54"/>
    <x v="4"/>
    <x v="1"/>
    <x v="1592"/>
    <s v="AUD"/>
    <n v="-3155.54"/>
    <n v="1.51"/>
    <n v="0"/>
    <n v="4764.8653999999997"/>
    <n v="-4764.8653999999997"/>
    <x v="0"/>
  </r>
  <r>
    <x v="1593"/>
    <x v="62"/>
    <x v="2"/>
    <x v="3"/>
    <s v="4010"/>
    <x v="4"/>
    <n v="0"/>
    <n v="1925.54"/>
    <x v="1"/>
    <x v="1"/>
    <x v="1593"/>
    <s v="AUD"/>
    <n v="-1925.54"/>
    <n v="1.51"/>
    <n v="0"/>
    <n v="2907.5654"/>
    <n v="-2907.5654"/>
    <x v="0"/>
  </r>
  <r>
    <x v="1594"/>
    <x v="451"/>
    <x v="0"/>
    <x v="11"/>
    <s v="6000"/>
    <x v="2"/>
    <n v="1203.3399999999999"/>
    <n v="0"/>
    <x v="3"/>
    <x v="2"/>
    <x v="1594"/>
    <s v="USD"/>
    <n v="1203.3399999999999"/>
    <n v="1"/>
    <n v="1203.3399999999999"/>
    <n v="0"/>
    <n v="1203.3399999999999"/>
    <x v="2"/>
  </r>
  <r>
    <x v="1595"/>
    <x v="650"/>
    <x v="0"/>
    <x v="7"/>
    <s v="6000"/>
    <x v="2"/>
    <n v="1776.59"/>
    <n v="0"/>
    <x v="3"/>
    <x v="2"/>
    <x v="1595"/>
    <s v="EUR"/>
    <n v="1776.59"/>
    <n v="0.92"/>
    <n v="1634.4628"/>
    <n v="0"/>
    <n v="1634.4628"/>
    <x v="2"/>
  </r>
  <r>
    <x v="1596"/>
    <x v="722"/>
    <x v="2"/>
    <x v="9"/>
    <s v="5000"/>
    <x v="1"/>
    <n v="1588.81"/>
    <n v="0"/>
    <x v="2"/>
    <x v="0"/>
    <x v="1596"/>
    <s v="USD"/>
    <n v="1588.81"/>
    <n v="1"/>
    <n v="1588.81"/>
    <n v="0"/>
    <n v="1588.81"/>
    <x v="1"/>
  </r>
  <r>
    <x v="1597"/>
    <x v="69"/>
    <x v="1"/>
    <x v="0"/>
    <s v="5000"/>
    <x v="1"/>
    <n v="1229.26"/>
    <n v="0"/>
    <x v="3"/>
    <x v="1"/>
    <x v="1597"/>
    <s v="EUR"/>
    <n v="1229.26"/>
    <n v="0.92"/>
    <n v="1130.9192"/>
    <n v="0"/>
    <n v="1130.9192"/>
    <x v="1"/>
  </r>
  <r>
    <x v="1598"/>
    <x v="126"/>
    <x v="1"/>
    <x v="1"/>
    <s v="4000"/>
    <x v="0"/>
    <n v="0"/>
    <n v="3867.59"/>
    <x v="2"/>
    <x v="3"/>
    <x v="1598"/>
    <s v="EUR"/>
    <n v="-3867.59"/>
    <n v="0.92"/>
    <n v="0"/>
    <n v="3558.1828000000005"/>
    <n v="-3558.1828000000005"/>
    <x v="0"/>
  </r>
  <r>
    <x v="1599"/>
    <x v="53"/>
    <x v="0"/>
    <x v="6"/>
    <s v="6000"/>
    <x v="2"/>
    <n v="615.80999999999995"/>
    <n v="0"/>
    <x v="1"/>
    <x v="4"/>
    <x v="1599"/>
    <s v="EUR"/>
    <n v="615.80999999999995"/>
    <n v="0.92"/>
    <n v="566.54520000000002"/>
    <n v="0"/>
    <n v="566.54520000000002"/>
    <x v="2"/>
  </r>
  <r>
    <x v="1600"/>
    <x v="445"/>
    <x v="2"/>
    <x v="11"/>
    <s v="5010"/>
    <x v="3"/>
    <n v="1182.17"/>
    <n v="0"/>
    <x v="4"/>
    <x v="2"/>
    <x v="1600"/>
    <s v="USD"/>
    <n v="1182.17"/>
    <n v="1"/>
    <n v="1182.17"/>
    <n v="0"/>
    <n v="1182.17"/>
    <x v="2"/>
  </r>
  <r>
    <x v="1601"/>
    <x v="231"/>
    <x v="2"/>
    <x v="1"/>
    <s v="4000"/>
    <x v="0"/>
    <n v="0"/>
    <n v="4084.9"/>
    <x v="4"/>
    <x v="2"/>
    <x v="1601"/>
    <s v="AUD"/>
    <n v="-4084.9"/>
    <n v="1.51"/>
    <n v="0"/>
    <n v="6168.1990000000005"/>
    <n v="-6168.1990000000005"/>
    <x v="0"/>
  </r>
  <r>
    <x v="1602"/>
    <x v="116"/>
    <x v="2"/>
    <x v="5"/>
    <s v="4000"/>
    <x v="0"/>
    <n v="0"/>
    <n v="2694.28"/>
    <x v="2"/>
    <x v="1"/>
    <x v="1602"/>
    <s v="CAD"/>
    <n v="-2694.28"/>
    <n v="1.36"/>
    <n v="0"/>
    <n v="3664.2208000000005"/>
    <n v="-3664.2208000000005"/>
    <x v="0"/>
  </r>
  <r>
    <x v="1603"/>
    <x v="429"/>
    <x v="1"/>
    <x v="0"/>
    <s v="4000"/>
    <x v="0"/>
    <n v="0"/>
    <n v="3550.01"/>
    <x v="4"/>
    <x v="3"/>
    <x v="1603"/>
    <s v="GBP"/>
    <n v="-3550.01"/>
    <n v="0.78"/>
    <n v="0"/>
    <n v="2769.0078000000003"/>
    <n v="-2769.0078000000003"/>
    <x v="0"/>
  </r>
  <r>
    <x v="1604"/>
    <x v="217"/>
    <x v="0"/>
    <x v="10"/>
    <s v="4000"/>
    <x v="0"/>
    <n v="0"/>
    <n v="2395.19"/>
    <x v="5"/>
    <x v="4"/>
    <x v="1604"/>
    <s v="CAD"/>
    <n v="-2395.19"/>
    <n v="1.36"/>
    <n v="0"/>
    <n v="3257.4584000000004"/>
    <n v="-3257.4584000000004"/>
    <x v="0"/>
  </r>
  <r>
    <x v="1605"/>
    <x v="465"/>
    <x v="0"/>
    <x v="0"/>
    <s v="5000"/>
    <x v="1"/>
    <n v="1009.87"/>
    <n v="0"/>
    <x v="4"/>
    <x v="1"/>
    <x v="1605"/>
    <s v="USD"/>
    <n v="1009.87"/>
    <n v="1"/>
    <n v="1009.87"/>
    <n v="0"/>
    <n v="1009.87"/>
    <x v="1"/>
  </r>
  <r>
    <x v="1606"/>
    <x v="755"/>
    <x v="0"/>
    <x v="1"/>
    <s v="5010"/>
    <x v="3"/>
    <n v="1792.26"/>
    <n v="0"/>
    <x v="0"/>
    <x v="0"/>
    <x v="1606"/>
    <s v="GBP"/>
    <n v="1792.26"/>
    <n v="0.78"/>
    <n v="1397.9628"/>
    <n v="0"/>
    <n v="1397.9628"/>
    <x v="2"/>
  </r>
  <r>
    <x v="1607"/>
    <x v="176"/>
    <x v="0"/>
    <x v="2"/>
    <s v="5000"/>
    <x v="1"/>
    <n v="1834.84"/>
    <n v="0"/>
    <x v="2"/>
    <x v="0"/>
    <x v="1607"/>
    <s v="AUD"/>
    <n v="1834.84"/>
    <n v="1.51"/>
    <n v="2770.6084000000001"/>
    <n v="0"/>
    <n v="2770.6084000000001"/>
    <x v="1"/>
  </r>
  <r>
    <x v="1608"/>
    <x v="756"/>
    <x v="1"/>
    <x v="0"/>
    <s v="4010"/>
    <x v="4"/>
    <n v="0"/>
    <n v="4316.42"/>
    <x v="1"/>
    <x v="4"/>
    <x v="1608"/>
    <s v="AUD"/>
    <n v="-4316.42"/>
    <n v="1.51"/>
    <n v="0"/>
    <n v="6517.7942000000003"/>
    <n v="-6517.7942000000003"/>
    <x v="0"/>
  </r>
  <r>
    <x v="1609"/>
    <x v="602"/>
    <x v="1"/>
    <x v="8"/>
    <s v="5010"/>
    <x v="3"/>
    <n v="427.92"/>
    <n v="0"/>
    <x v="4"/>
    <x v="2"/>
    <x v="1609"/>
    <s v="USD"/>
    <n v="427.92"/>
    <n v="1"/>
    <n v="427.92"/>
    <n v="0"/>
    <n v="427.92"/>
    <x v="2"/>
  </r>
  <r>
    <x v="1610"/>
    <x v="261"/>
    <x v="0"/>
    <x v="3"/>
    <s v="4010"/>
    <x v="4"/>
    <n v="0"/>
    <n v="881.32"/>
    <x v="5"/>
    <x v="4"/>
    <x v="1610"/>
    <s v="AUD"/>
    <n v="-881.32"/>
    <n v="1.51"/>
    <n v="0"/>
    <n v="1330.7932000000001"/>
    <n v="-1330.7932000000001"/>
    <x v="0"/>
  </r>
  <r>
    <x v="1611"/>
    <x v="757"/>
    <x v="2"/>
    <x v="6"/>
    <s v="6000"/>
    <x v="2"/>
    <n v="896.81"/>
    <n v="0"/>
    <x v="5"/>
    <x v="2"/>
    <x v="1611"/>
    <s v="AUD"/>
    <n v="896.81"/>
    <n v="1.51"/>
    <n v="1354.1831"/>
    <n v="0"/>
    <n v="1354.1831"/>
    <x v="2"/>
  </r>
  <r>
    <x v="1612"/>
    <x v="758"/>
    <x v="0"/>
    <x v="7"/>
    <s v="6000"/>
    <x v="2"/>
    <n v="1292.1400000000001"/>
    <n v="0"/>
    <x v="1"/>
    <x v="0"/>
    <x v="1612"/>
    <s v="USD"/>
    <n v="1292.1400000000001"/>
    <n v="1"/>
    <n v="1292.1400000000001"/>
    <n v="0"/>
    <n v="1292.1400000000001"/>
    <x v="2"/>
  </r>
  <r>
    <x v="1613"/>
    <x v="605"/>
    <x v="0"/>
    <x v="6"/>
    <s v="5000"/>
    <x v="1"/>
    <n v="1720"/>
    <n v="0"/>
    <x v="2"/>
    <x v="4"/>
    <x v="1613"/>
    <s v="CAD"/>
    <n v="1720"/>
    <n v="1.36"/>
    <n v="2339.2000000000003"/>
    <n v="0"/>
    <n v="2339.2000000000003"/>
    <x v="1"/>
  </r>
  <r>
    <x v="1614"/>
    <x v="526"/>
    <x v="0"/>
    <x v="2"/>
    <s v="6000"/>
    <x v="2"/>
    <n v="210.81"/>
    <n v="0"/>
    <x v="4"/>
    <x v="3"/>
    <x v="1614"/>
    <s v="EUR"/>
    <n v="210.81"/>
    <n v="0.92"/>
    <n v="193.9452"/>
    <n v="0"/>
    <n v="193.9452"/>
    <x v="2"/>
  </r>
  <r>
    <x v="1615"/>
    <x v="409"/>
    <x v="2"/>
    <x v="0"/>
    <s v="4000"/>
    <x v="0"/>
    <n v="0"/>
    <n v="3145.99"/>
    <x v="2"/>
    <x v="2"/>
    <x v="1615"/>
    <s v="GBP"/>
    <n v="-3145.99"/>
    <n v="0.78"/>
    <n v="0"/>
    <n v="2453.8721999999998"/>
    <n v="-2453.8721999999998"/>
    <x v="0"/>
  </r>
  <r>
    <x v="1616"/>
    <x v="569"/>
    <x v="0"/>
    <x v="7"/>
    <s v="4000"/>
    <x v="0"/>
    <n v="0"/>
    <n v="4897.22"/>
    <x v="3"/>
    <x v="4"/>
    <x v="1616"/>
    <s v="EUR"/>
    <n v="-4897.22"/>
    <n v="0.92"/>
    <n v="0"/>
    <n v="4505.4424000000008"/>
    <n v="-4505.4424000000008"/>
    <x v="0"/>
  </r>
  <r>
    <x v="1617"/>
    <x v="213"/>
    <x v="2"/>
    <x v="9"/>
    <s v="5010"/>
    <x v="3"/>
    <n v="1035.58"/>
    <n v="0"/>
    <x v="5"/>
    <x v="2"/>
    <x v="1617"/>
    <s v="AUD"/>
    <n v="1035.58"/>
    <n v="1.51"/>
    <n v="1563.7257999999999"/>
    <n v="0"/>
    <n v="1563.7257999999999"/>
    <x v="2"/>
  </r>
  <r>
    <x v="1618"/>
    <x v="650"/>
    <x v="0"/>
    <x v="7"/>
    <s v="5010"/>
    <x v="3"/>
    <n v="883.62"/>
    <n v="0"/>
    <x v="2"/>
    <x v="3"/>
    <x v="1618"/>
    <s v="AUD"/>
    <n v="883.62"/>
    <n v="1.51"/>
    <n v="1334.2662"/>
    <n v="0"/>
    <n v="1334.2662"/>
    <x v="2"/>
  </r>
  <r>
    <x v="1619"/>
    <x v="270"/>
    <x v="0"/>
    <x v="11"/>
    <s v="4010"/>
    <x v="4"/>
    <n v="0"/>
    <n v="1908.36"/>
    <x v="5"/>
    <x v="0"/>
    <x v="1619"/>
    <s v="GBP"/>
    <n v="-1908.36"/>
    <n v="0.78"/>
    <n v="0"/>
    <n v="1488.5208"/>
    <n v="-1488.5208"/>
    <x v="0"/>
  </r>
  <r>
    <x v="1620"/>
    <x v="132"/>
    <x v="2"/>
    <x v="0"/>
    <s v="4010"/>
    <x v="4"/>
    <n v="0"/>
    <n v="145.24"/>
    <x v="5"/>
    <x v="2"/>
    <x v="1620"/>
    <s v="GBP"/>
    <n v="-145.24"/>
    <n v="0.78"/>
    <n v="0"/>
    <n v="113.28720000000001"/>
    <n v="-113.28720000000001"/>
    <x v="0"/>
  </r>
  <r>
    <x v="1621"/>
    <x v="690"/>
    <x v="0"/>
    <x v="3"/>
    <s v="4010"/>
    <x v="4"/>
    <n v="0"/>
    <n v="527.38"/>
    <x v="0"/>
    <x v="2"/>
    <x v="1621"/>
    <s v="CAD"/>
    <n v="-527.38"/>
    <n v="1.36"/>
    <n v="0"/>
    <n v="717.23680000000002"/>
    <n v="-717.23680000000002"/>
    <x v="0"/>
  </r>
  <r>
    <x v="1622"/>
    <x v="759"/>
    <x v="2"/>
    <x v="4"/>
    <s v="4000"/>
    <x v="0"/>
    <n v="0"/>
    <n v="3715.39"/>
    <x v="4"/>
    <x v="0"/>
    <x v="1622"/>
    <s v="EUR"/>
    <n v="-3715.39"/>
    <n v="0.92"/>
    <n v="0"/>
    <n v="3418.1588000000002"/>
    <n v="-3418.1588000000002"/>
    <x v="0"/>
  </r>
  <r>
    <x v="1623"/>
    <x v="760"/>
    <x v="2"/>
    <x v="8"/>
    <s v="5000"/>
    <x v="1"/>
    <n v="870.5"/>
    <n v="0"/>
    <x v="4"/>
    <x v="3"/>
    <x v="1623"/>
    <s v="AUD"/>
    <n v="870.5"/>
    <n v="1.51"/>
    <n v="1314.4549999999999"/>
    <n v="0"/>
    <n v="1314.4549999999999"/>
    <x v="1"/>
  </r>
  <r>
    <x v="1624"/>
    <x v="522"/>
    <x v="0"/>
    <x v="6"/>
    <s v="5010"/>
    <x v="3"/>
    <n v="1992.58"/>
    <n v="0"/>
    <x v="2"/>
    <x v="0"/>
    <x v="1624"/>
    <s v="GBP"/>
    <n v="1992.58"/>
    <n v="0.78"/>
    <n v="1554.2123999999999"/>
    <n v="0"/>
    <n v="1554.2123999999999"/>
    <x v="2"/>
  </r>
  <r>
    <x v="1625"/>
    <x v="76"/>
    <x v="2"/>
    <x v="9"/>
    <s v="5010"/>
    <x v="3"/>
    <n v="1466.95"/>
    <n v="0"/>
    <x v="5"/>
    <x v="1"/>
    <x v="1625"/>
    <s v="USD"/>
    <n v="1466.95"/>
    <n v="1"/>
    <n v="1466.95"/>
    <n v="0"/>
    <n v="1466.95"/>
    <x v="2"/>
  </r>
  <r>
    <x v="1626"/>
    <x v="761"/>
    <x v="2"/>
    <x v="9"/>
    <s v="5000"/>
    <x v="1"/>
    <n v="480.18"/>
    <n v="0"/>
    <x v="1"/>
    <x v="2"/>
    <x v="1626"/>
    <s v="EUR"/>
    <n v="480.18"/>
    <n v="0.92"/>
    <n v="441.76560000000001"/>
    <n v="0"/>
    <n v="441.76560000000001"/>
    <x v="1"/>
  </r>
  <r>
    <x v="1627"/>
    <x v="762"/>
    <x v="2"/>
    <x v="9"/>
    <s v="4010"/>
    <x v="4"/>
    <n v="0"/>
    <n v="4296.88"/>
    <x v="4"/>
    <x v="0"/>
    <x v="1627"/>
    <s v="AUD"/>
    <n v="-4296.88"/>
    <n v="1.51"/>
    <n v="0"/>
    <n v="6488.2888000000003"/>
    <n v="-6488.2888000000003"/>
    <x v="0"/>
  </r>
  <r>
    <x v="1628"/>
    <x v="492"/>
    <x v="0"/>
    <x v="11"/>
    <s v="5000"/>
    <x v="1"/>
    <n v="123.85"/>
    <n v="0"/>
    <x v="3"/>
    <x v="0"/>
    <x v="1628"/>
    <s v="AUD"/>
    <n v="123.85"/>
    <n v="1.51"/>
    <n v="187.01349999999999"/>
    <n v="0"/>
    <n v="187.01349999999999"/>
    <x v="1"/>
  </r>
  <r>
    <x v="1629"/>
    <x v="408"/>
    <x v="2"/>
    <x v="0"/>
    <s v="6000"/>
    <x v="2"/>
    <n v="1528.6"/>
    <n v="0"/>
    <x v="0"/>
    <x v="4"/>
    <x v="1629"/>
    <s v="USD"/>
    <n v="1528.6"/>
    <n v="1"/>
    <n v="1528.6"/>
    <n v="0"/>
    <n v="1528.6"/>
    <x v="2"/>
  </r>
  <r>
    <x v="1630"/>
    <x v="616"/>
    <x v="0"/>
    <x v="9"/>
    <s v="5010"/>
    <x v="3"/>
    <n v="1408.83"/>
    <n v="0"/>
    <x v="0"/>
    <x v="4"/>
    <x v="1630"/>
    <s v="USD"/>
    <n v="1408.83"/>
    <n v="1"/>
    <n v="1408.83"/>
    <n v="0"/>
    <n v="1408.83"/>
    <x v="2"/>
  </r>
  <r>
    <x v="1631"/>
    <x v="262"/>
    <x v="0"/>
    <x v="2"/>
    <s v="6000"/>
    <x v="2"/>
    <n v="472.82"/>
    <n v="0"/>
    <x v="2"/>
    <x v="2"/>
    <x v="1631"/>
    <s v="GBP"/>
    <n v="472.82"/>
    <n v="0.78"/>
    <n v="368.7996"/>
    <n v="0"/>
    <n v="368.7996"/>
    <x v="2"/>
  </r>
  <r>
    <x v="1632"/>
    <x v="78"/>
    <x v="2"/>
    <x v="5"/>
    <s v="6000"/>
    <x v="2"/>
    <n v="826.92"/>
    <n v="0"/>
    <x v="0"/>
    <x v="2"/>
    <x v="1632"/>
    <s v="GBP"/>
    <n v="826.92"/>
    <n v="0.78"/>
    <n v="644.99760000000003"/>
    <n v="0"/>
    <n v="644.99760000000003"/>
    <x v="2"/>
  </r>
  <r>
    <x v="1633"/>
    <x v="763"/>
    <x v="2"/>
    <x v="2"/>
    <s v="6000"/>
    <x v="2"/>
    <n v="882.2"/>
    <n v="0"/>
    <x v="3"/>
    <x v="4"/>
    <x v="1633"/>
    <s v="AUD"/>
    <n v="882.2"/>
    <n v="1.51"/>
    <n v="1332.1220000000001"/>
    <n v="0"/>
    <n v="1332.1220000000001"/>
    <x v="2"/>
  </r>
  <r>
    <x v="1634"/>
    <x v="123"/>
    <x v="0"/>
    <x v="11"/>
    <s v="6000"/>
    <x v="2"/>
    <n v="1244.05"/>
    <n v="0"/>
    <x v="4"/>
    <x v="0"/>
    <x v="1634"/>
    <s v="GBP"/>
    <n v="1244.05"/>
    <n v="0.78"/>
    <n v="970.35900000000004"/>
    <n v="0"/>
    <n v="970.35900000000004"/>
    <x v="2"/>
  </r>
  <r>
    <x v="1635"/>
    <x v="132"/>
    <x v="2"/>
    <x v="0"/>
    <s v="4000"/>
    <x v="0"/>
    <n v="0"/>
    <n v="2017.86"/>
    <x v="1"/>
    <x v="0"/>
    <x v="1635"/>
    <s v="CAD"/>
    <n v="-2017.86"/>
    <n v="1.36"/>
    <n v="0"/>
    <n v="2744.2896000000001"/>
    <n v="-2744.2896000000001"/>
    <x v="0"/>
  </r>
  <r>
    <x v="1636"/>
    <x v="146"/>
    <x v="2"/>
    <x v="5"/>
    <s v="5010"/>
    <x v="3"/>
    <n v="1845.02"/>
    <n v="0"/>
    <x v="4"/>
    <x v="3"/>
    <x v="1636"/>
    <s v="CAD"/>
    <n v="1845.02"/>
    <n v="1.36"/>
    <n v="2509.2272000000003"/>
    <n v="0"/>
    <n v="2509.2272000000003"/>
    <x v="2"/>
  </r>
  <r>
    <x v="1637"/>
    <x v="29"/>
    <x v="0"/>
    <x v="9"/>
    <s v="4000"/>
    <x v="0"/>
    <n v="0"/>
    <n v="1184.05"/>
    <x v="5"/>
    <x v="2"/>
    <x v="1637"/>
    <s v="AUD"/>
    <n v="-1184.05"/>
    <n v="1.51"/>
    <n v="0"/>
    <n v="1787.9154999999998"/>
    <n v="-1787.9154999999998"/>
    <x v="0"/>
  </r>
  <r>
    <x v="1638"/>
    <x v="7"/>
    <x v="2"/>
    <x v="5"/>
    <s v="5000"/>
    <x v="1"/>
    <n v="1165.1400000000001"/>
    <n v="0"/>
    <x v="1"/>
    <x v="4"/>
    <x v="1638"/>
    <s v="AUD"/>
    <n v="1165.1400000000001"/>
    <n v="1.51"/>
    <n v="1759.3614000000002"/>
    <n v="0"/>
    <n v="1759.3614000000002"/>
    <x v="1"/>
  </r>
  <r>
    <x v="1639"/>
    <x v="357"/>
    <x v="0"/>
    <x v="5"/>
    <s v="5000"/>
    <x v="1"/>
    <n v="641.08000000000004"/>
    <n v="0"/>
    <x v="0"/>
    <x v="3"/>
    <x v="1639"/>
    <s v="EUR"/>
    <n v="641.08000000000004"/>
    <n v="0.92"/>
    <n v="589.79360000000008"/>
    <n v="0"/>
    <n v="589.79360000000008"/>
    <x v="1"/>
  </r>
  <r>
    <x v="1640"/>
    <x v="141"/>
    <x v="2"/>
    <x v="10"/>
    <s v="5010"/>
    <x v="3"/>
    <n v="194.16"/>
    <n v="0"/>
    <x v="5"/>
    <x v="2"/>
    <x v="1640"/>
    <s v="CAD"/>
    <n v="194.16"/>
    <n v="1.36"/>
    <n v="264.05760000000004"/>
    <n v="0"/>
    <n v="264.05760000000004"/>
    <x v="2"/>
  </r>
  <r>
    <x v="1641"/>
    <x v="585"/>
    <x v="2"/>
    <x v="6"/>
    <s v="6000"/>
    <x v="2"/>
    <n v="262.33999999999997"/>
    <n v="0"/>
    <x v="4"/>
    <x v="2"/>
    <x v="1641"/>
    <s v="EUR"/>
    <n v="262.33999999999997"/>
    <n v="0.92"/>
    <n v="241.35279999999997"/>
    <n v="0"/>
    <n v="241.35279999999997"/>
    <x v="2"/>
  </r>
  <r>
    <x v="1642"/>
    <x v="755"/>
    <x v="0"/>
    <x v="1"/>
    <s v="5010"/>
    <x v="3"/>
    <n v="1269.67"/>
    <n v="0"/>
    <x v="2"/>
    <x v="3"/>
    <x v="1642"/>
    <s v="CAD"/>
    <n v="1269.67"/>
    <n v="1.36"/>
    <n v="1726.7512000000002"/>
    <n v="0"/>
    <n v="1726.7512000000002"/>
    <x v="2"/>
  </r>
  <r>
    <x v="1643"/>
    <x v="764"/>
    <x v="0"/>
    <x v="2"/>
    <s v="4000"/>
    <x v="0"/>
    <n v="0"/>
    <n v="1736.08"/>
    <x v="1"/>
    <x v="3"/>
    <x v="1643"/>
    <s v="GBP"/>
    <n v="-1736.08"/>
    <n v="0.78"/>
    <n v="0"/>
    <n v="1354.1424"/>
    <n v="-1354.1424"/>
    <x v="0"/>
  </r>
  <r>
    <x v="1644"/>
    <x v="747"/>
    <x v="0"/>
    <x v="1"/>
    <s v="5010"/>
    <x v="3"/>
    <n v="418.98"/>
    <n v="0"/>
    <x v="3"/>
    <x v="2"/>
    <x v="1644"/>
    <s v="CAD"/>
    <n v="418.98"/>
    <n v="1.36"/>
    <n v="569.81280000000004"/>
    <n v="0"/>
    <n v="569.81280000000004"/>
    <x v="2"/>
  </r>
  <r>
    <x v="1645"/>
    <x v="168"/>
    <x v="2"/>
    <x v="0"/>
    <s v="5010"/>
    <x v="3"/>
    <n v="1106.24"/>
    <n v="0"/>
    <x v="4"/>
    <x v="4"/>
    <x v="1645"/>
    <s v="USD"/>
    <n v="1106.24"/>
    <n v="1"/>
    <n v="1106.24"/>
    <n v="0"/>
    <n v="1106.24"/>
    <x v="2"/>
  </r>
  <r>
    <x v="1646"/>
    <x v="765"/>
    <x v="2"/>
    <x v="0"/>
    <s v="4010"/>
    <x v="4"/>
    <n v="0"/>
    <n v="3037.2"/>
    <x v="4"/>
    <x v="3"/>
    <x v="1646"/>
    <s v="GBP"/>
    <n v="-3037.2"/>
    <n v="0.78"/>
    <n v="0"/>
    <n v="2369.0160000000001"/>
    <n v="-2369.0160000000001"/>
    <x v="0"/>
  </r>
  <r>
    <x v="1647"/>
    <x v="620"/>
    <x v="2"/>
    <x v="8"/>
    <s v="4000"/>
    <x v="0"/>
    <n v="0"/>
    <n v="4063.27"/>
    <x v="5"/>
    <x v="0"/>
    <x v="1647"/>
    <s v="GBP"/>
    <n v="-4063.27"/>
    <n v="0.78"/>
    <n v="0"/>
    <n v="3169.3506000000002"/>
    <n v="-3169.3506000000002"/>
    <x v="0"/>
  </r>
  <r>
    <x v="1648"/>
    <x v="725"/>
    <x v="2"/>
    <x v="4"/>
    <s v="6000"/>
    <x v="2"/>
    <n v="1920.87"/>
    <n v="0"/>
    <x v="4"/>
    <x v="1"/>
    <x v="1648"/>
    <s v="AUD"/>
    <n v="1920.87"/>
    <n v="1.51"/>
    <n v="2900.5137"/>
    <n v="0"/>
    <n v="2900.5137"/>
    <x v="2"/>
  </r>
  <r>
    <x v="1649"/>
    <x v="597"/>
    <x v="0"/>
    <x v="10"/>
    <s v="6000"/>
    <x v="2"/>
    <n v="1167.74"/>
    <n v="0"/>
    <x v="4"/>
    <x v="2"/>
    <x v="1649"/>
    <s v="GBP"/>
    <n v="1167.74"/>
    <n v="0.78"/>
    <n v="910.83720000000005"/>
    <n v="0"/>
    <n v="910.83720000000005"/>
    <x v="2"/>
  </r>
  <r>
    <x v="1650"/>
    <x v="683"/>
    <x v="1"/>
    <x v="0"/>
    <s v="5000"/>
    <x v="1"/>
    <n v="686.31"/>
    <n v="0"/>
    <x v="4"/>
    <x v="2"/>
    <x v="1650"/>
    <s v="USD"/>
    <n v="686.31"/>
    <n v="1"/>
    <n v="686.31"/>
    <n v="0"/>
    <n v="686.31"/>
    <x v="1"/>
  </r>
  <r>
    <x v="1651"/>
    <x v="748"/>
    <x v="1"/>
    <x v="2"/>
    <s v="4000"/>
    <x v="0"/>
    <n v="0"/>
    <n v="1294.23"/>
    <x v="5"/>
    <x v="1"/>
    <x v="1651"/>
    <s v="USD"/>
    <n v="-1294.23"/>
    <n v="1"/>
    <n v="0"/>
    <n v="1294.23"/>
    <n v="-1294.23"/>
    <x v="0"/>
  </r>
  <r>
    <x v="1652"/>
    <x v="334"/>
    <x v="0"/>
    <x v="10"/>
    <s v="5010"/>
    <x v="3"/>
    <n v="1657.22"/>
    <n v="0"/>
    <x v="2"/>
    <x v="0"/>
    <x v="1652"/>
    <s v="EUR"/>
    <n v="1657.22"/>
    <n v="0.92"/>
    <n v="1524.6424000000002"/>
    <n v="0"/>
    <n v="1524.6424000000002"/>
    <x v="2"/>
  </r>
  <r>
    <x v="1653"/>
    <x v="220"/>
    <x v="0"/>
    <x v="1"/>
    <s v="4010"/>
    <x v="4"/>
    <n v="0"/>
    <n v="677.29"/>
    <x v="4"/>
    <x v="2"/>
    <x v="1653"/>
    <s v="USD"/>
    <n v="-677.29"/>
    <n v="1"/>
    <n v="0"/>
    <n v="677.29"/>
    <n v="-677.29"/>
    <x v="0"/>
  </r>
  <r>
    <x v="1654"/>
    <x v="574"/>
    <x v="0"/>
    <x v="7"/>
    <s v="6000"/>
    <x v="2"/>
    <n v="1765.08"/>
    <n v="0"/>
    <x v="2"/>
    <x v="2"/>
    <x v="1654"/>
    <s v="USD"/>
    <n v="1765.08"/>
    <n v="1"/>
    <n v="1765.08"/>
    <n v="0"/>
    <n v="1765.08"/>
    <x v="2"/>
  </r>
  <r>
    <x v="1655"/>
    <x v="548"/>
    <x v="2"/>
    <x v="11"/>
    <s v="4000"/>
    <x v="0"/>
    <n v="0"/>
    <n v="3407.83"/>
    <x v="0"/>
    <x v="3"/>
    <x v="1655"/>
    <s v="CAD"/>
    <n v="-3407.83"/>
    <n v="1.36"/>
    <n v="0"/>
    <n v="4634.6487999999999"/>
    <n v="-4634.6487999999999"/>
    <x v="0"/>
  </r>
  <r>
    <x v="1656"/>
    <x v="320"/>
    <x v="2"/>
    <x v="7"/>
    <s v="5010"/>
    <x v="3"/>
    <n v="543.41"/>
    <n v="0"/>
    <x v="1"/>
    <x v="2"/>
    <x v="1656"/>
    <s v="USD"/>
    <n v="543.41"/>
    <n v="1"/>
    <n v="543.41"/>
    <n v="0"/>
    <n v="543.41"/>
    <x v="2"/>
  </r>
  <r>
    <x v="1657"/>
    <x v="141"/>
    <x v="2"/>
    <x v="10"/>
    <s v="5000"/>
    <x v="1"/>
    <n v="408.27"/>
    <n v="0"/>
    <x v="2"/>
    <x v="0"/>
    <x v="1657"/>
    <s v="EUR"/>
    <n v="408.27"/>
    <n v="0.92"/>
    <n v="375.60840000000002"/>
    <n v="0"/>
    <n v="375.60840000000002"/>
    <x v="1"/>
  </r>
  <r>
    <x v="1658"/>
    <x v="319"/>
    <x v="1"/>
    <x v="8"/>
    <s v="4000"/>
    <x v="0"/>
    <n v="0"/>
    <n v="1300.21"/>
    <x v="5"/>
    <x v="2"/>
    <x v="1658"/>
    <s v="AUD"/>
    <n v="-1300.21"/>
    <n v="1.51"/>
    <n v="0"/>
    <n v="1963.3171"/>
    <n v="-1963.3171"/>
    <x v="0"/>
  </r>
  <r>
    <x v="1659"/>
    <x v="615"/>
    <x v="2"/>
    <x v="1"/>
    <s v="5000"/>
    <x v="1"/>
    <n v="1326.8"/>
    <n v="0"/>
    <x v="5"/>
    <x v="0"/>
    <x v="1659"/>
    <s v="USD"/>
    <n v="1326.8"/>
    <n v="1"/>
    <n v="1326.8"/>
    <n v="0"/>
    <n v="1326.8"/>
    <x v="1"/>
  </r>
  <r>
    <x v="1660"/>
    <x v="346"/>
    <x v="1"/>
    <x v="9"/>
    <s v="4000"/>
    <x v="0"/>
    <n v="0"/>
    <n v="2057.71"/>
    <x v="3"/>
    <x v="2"/>
    <x v="1660"/>
    <s v="CAD"/>
    <n v="-2057.71"/>
    <n v="1.36"/>
    <n v="0"/>
    <n v="2798.4856000000004"/>
    <n v="-2798.4856000000004"/>
    <x v="0"/>
  </r>
  <r>
    <x v="1661"/>
    <x v="355"/>
    <x v="0"/>
    <x v="2"/>
    <s v="5000"/>
    <x v="1"/>
    <n v="1959.6"/>
    <n v="0"/>
    <x v="3"/>
    <x v="0"/>
    <x v="1661"/>
    <s v="AUD"/>
    <n v="1959.6"/>
    <n v="1.51"/>
    <n v="2958.9960000000001"/>
    <n v="0"/>
    <n v="2958.9960000000001"/>
    <x v="1"/>
  </r>
  <r>
    <x v="1662"/>
    <x v="513"/>
    <x v="1"/>
    <x v="9"/>
    <s v="5000"/>
    <x v="1"/>
    <n v="1047.3399999999999"/>
    <n v="0"/>
    <x v="1"/>
    <x v="4"/>
    <x v="1662"/>
    <s v="AUD"/>
    <n v="1047.3399999999999"/>
    <n v="1.51"/>
    <n v="1581.4833999999998"/>
    <n v="0"/>
    <n v="1581.4833999999998"/>
    <x v="1"/>
  </r>
  <r>
    <x v="1663"/>
    <x v="510"/>
    <x v="0"/>
    <x v="11"/>
    <s v="4010"/>
    <x v="4"/>
    <n v="0"/>
    <n v="3260.6"/>
    <x v="2"/>
    <x v="2"/>
    <x v="1663"/>
    <s v="AUD"/>
    <n v="-3260.6"/>
    <n v="1.51"/>
    <n v="0"/>
    <n v="4923.5060000000003"/>
    <n v="-4923.5060000000003"/>
    <x v="0"/>
  </r>
  <r>
    <x v="1664"/>
    <x v="707"/>
    <x v="2"/>
    <x v="0"/>
    <s v="6000"/>
    <x v="2"/>
    <n v="1149.3599999999999"/>
    <n v="0"/>
    <x v="3"/>
    <x v="2"/>
    <x v="1664"/>
    <s v="AUD"/>
    <n v="1149.3599999999999"/>
    <n v="1.51"/>
    <n v="1735.5335999999998"/>
    <n v="0"/>
    <n v="1735.5335999999998"/>
    <x v="2"/>
  </r>
  <r>
    <x v="1665"/>
    <x v="414"/>
    <x v="2"/>
    <x v="8"/>
    <s v="4010"/>
    <x v="4"/>
    <n v="0"/>
    <n v="1766.14"/>
    <x v="4"/>
    <x v="1"/>
    <x v="1665"/>
    <s v="CAD"/>
    <n v="-1766.14"/>
    <n v="1.36"/>
    <n v="0"/>
    <n v="2401.9504000000002"/>
    <n v="-2401.9504000000002"/>
    <x v="0"/>
  </r>
  <r>
    <x v="1666"/>
    <x v="759"/>
    <x v="2"/>
    <x v="4"/>
    <s v="6000"/>
    <x v="2"/>
    <n v="1403.79"/>
    <n v="0"/>
    <x v="4"/>
    <x v="2"/>
    <x v="1666"/>
    <s v="EUR"/>
    <n v="1403.79"/>
    <n v="0.92"/>
    <n v="1291.4868000000001"/>
    <n v="0"/>
    <n v="1291.4868000000001"/>
    <x v="2"/>
  </r>
  <r>
    <x v="1667"/>
    <x v="688"/>
    <x v="0"/>
    <x v="9"/>
    <s v="4000"/>
    <x v="0"/>
    <n v="0"/>
    <n v="4061.44"/>
    <x v="2"/>
    <x v="4"/>
    <x v="1667"/>
    <s v="USD"/>
    <n v="-4061.44"/>
    <n v="1"/>
    <n v="0"/>
    <n v="4061.44"/>
    <n v="-4061.44"/>
    <x v="0"/>
  </r>
  <r>
    <x v="1668"/>
    <x v="766"/>
    <x v="2"/>
    <x v="6"/>
    <s v="5010"/>
    <x v="3"/>
    <n v="1472.53"/>
    <n v="0"/>
    <x v="1"/>
    <x v="3"/>
    <x v="1668"/>
    <s v="CAD"/>
    <n v="1472.53"/>
    <n v="1.36"/>
    <n v="2002.6408000000001"/>
    <n v="0"/>
    <n v="2002.6408000000001"/>
    <x v="2"/>
  </r>
  <r>
    <x v="1669"/>
    <x v="146"/>
    <x v="2"/>
    <x v="5"/>
    <s v="4010"/>
    <x v="4"/>
    <n v="0"/>
    <n v="4153.5600000000004"/>
    <x v="3"/>
    <x v="1"/>
    <x v="1669"/>
    <s v="AUD"/>
    <n v="-4153.5600000000004"/>
    <n v="1.51"/>
    <n v="0"/>
    <n v="6271.8756000000003"/>
    <n v="-6271.8756000000003"/>
    <x v="0"/>
  </r>
  <r>
    <x v="1670"/>
    <x v="767"/>
    <x v="2"/>
    <x v="9"/>
    <s v="4000"/>
    <x v="0"/>
    <n v="0"/>
    <n v="1559.52"/>
    <x v="2"/>
    <x v="1"/>
    <x v="1670"/>
    <s v="AUD"/>
    <n v="-1559.52"/>
    <n v="1.51"/>
    <n v="0"/>
    <n v="2354.8751999999999"/>
    <n v="-2354.8751999999999"/>
    <x v="0"/>
  </r>
  <r>
    <x v="1671"/>
    <x v="48"/>
    <x v="2"/>
    <x v="9"/>
    <s v="5000"/>
    <x v="1"/>
    <n v="1478.02"/>
    <n v="0"/>
    <x v="4"/>
    <x v="2"/>
    <x v="1671"/>
    <s v="USD"/>
    <n v="1478.02"/>
    <n v="1"/>
    <n v="1478.02"/>
    <n v="0"/>
    <n v="1478.02"/>
    <x v="1"/>
  </r>
  <r>
    <x v="1672"/>
    <x v="725"/>
    <x v="2"/>
    <x v="4"/>
    <s v="6000"/>
    <x v="2"/>
    <n v="423.96"/>
    <n v="0"/>
    <x v="1"/>
    <x v="3"/>
    <x v="1672"/>
    <s v="CAD"/>
    <n v="423.96"/>
    <n v="1.36"/>
    <n v="576.5856"/>
    <n v="0"/>
    <n v="576.5856"/>
    <x v="2"/>
  </r>
  <r>
    <x v="1673"/>
    <x v="63"/>
    <x v="2"/>
    <x v="8"/>
    <s v="4010"/>
    <x v="4"/>
    <n v="0"/>
    <n v="1027.73"/>
    <x v="2"/>
    <x v="3"/>
    <x v="1673"/>
    <s v="CAD"/>
    <n v="-1027.73"/>
    <n v="1.36"/>
    <n v="0"/>
    <n v="1397.7128"/>
    <n v="-1397.7128"/>
    <x v="0"/>
  </r>
  <r>
    <x v="1674"/>
    <x v="286"/>
    <x v="0"/>
    <x v="11"/>
    <s v="4000"/>
    <x v="0"/>
    <n v="0"/>
    <n v="1661.02"/>
    <x v="4"/>
    <x v="2"/>
    <x v="1674"/>
    <s v="EUR"/>
    <n v="-1661.02"/>
    <n v="0.92"/>
    <n v="0"/>
    <n v="1528.1384"/>
    <n v="-1528.1384"/>
    <x v="0"/>
  </r>
  <r>
    <x v="1675"/>
    <x v="128"/>
    <x v="2"/>
    <x v="4"/>
    <s v="4010"/>
    <x v="4"/>
    <n v="0"/>
    <n v="1263.17"/>
    <x v="1"/>
    <x v="4"/>
    <x v="1675"/>
    <s v="EUR"/>
    <n v="-1263.17"/>
    <n v="0.92"/>
    <n v="0"/>
    <n v="1162.1164000000001"/>
    <n v="-1162.1164000000001"/>
    <x v="0"/>
  </r>
  <r>
    <x v="1676"/>
    <x v="317"/>
    <x v="0"/>
    <x v="9"/>
    <s v="4010"/>
    <x v="4"/>
    <n v="0"/>
    <n v="2207.1799999999998"/>
    <x v="4"/>
    <x v="3"/>
    <x v="1676"/>
    <s v="GBP"/>
    <n v="-2207.1799999999998"/>
    <n v="0.78"/>
    <n v="0"/>
    <n v="1721.6004"/>
    <n v="-1721.6004"/>
    <x v="0"/>
  </r>
  <r>
    <x v="1677"/>
    <x v="491"/>
    <x v="1"/>
    <x v="0"/>
    <s v="4010"/>
    <x v="4"/>
    <n v="0"/>
    <n v="3799.96"/>
    <x v="4"/>
    <x v="1"/>
    <x v="1677"/>
    <s v="USD"/>
    <n v="-3799.96"/>
    <n v="1"/>
    <n v="0"/>
    <n v="3799.96"/>
    <n v="-3799.96"/>
    <x v="0"/>
  </r>
  <r>
    <x v="1678"/>
    <x v="278"/>
    <x v="2"/>
    <x v="6"/>
    <s v="5010"/>
    <x v="3"/>
    <n v="1292.8800000000001"/>
    <n v="0"/>
    <x v="5"/>
    <x v="3"/>
    <x v="1678"/>
    <s v="EUR"/>
    <n v="1292.8800000000001"/>
    <n v="0.92"/>
    <n v="1189.4496000000001"/>
    <n v="0"/>
    <n v="1189.4496000000001"/>
    <x v="2"/>
  </r>
  <r>
    <x v="1679"/>
    <x v="477"/>
    <x v="0"/>
    <x v="7"/>
    <s v="5000"/>
    <x v="1"/>
    <n v="154.07"/>
    <n v="0"/>
    <x v="3"/>
    <x v="2"/>
    <x v="1679"/>
    <s v="EUR"/>
    <n v="154.07"/>
    <n v="0.92"/>
    <n v="141.74440000000001"/>
    <n v="0"/>
    <n v="141.74440000000001"/>
    <x v="1"/>
  </r>
  <r>
    <x v="1680"/>
    <x v="486"/>
    <x v="1"/>
    <x v="2"/>
    <s v="6000"/>
    <x v="2"/>
    <n v="1751.78"/>
    <n v="0"/>
    <x v="5"/>
    <x v="1"/>
    <x v="1680"/>
    <s v="USD"/>
    <n v="1751.78"/>
    <n v="1"/>
    <n v="1751.78"/>
    <n v="0"/>
    <n v="1751.78"/>
    <x v="2"/>
  </r>
  <r>
    <x v="1681"/>
    <x v="194"/>
    <x v="0"/>
    <x v="5"/>
    <s v="4010"/>
    <x v="4"/>
    <n v="0"/>
    <n v="635.34"/>
    <x v="1"/>
    <x v="2"/>
    <x v="1681"/>
    <s v="AUD"/>
    <n v="-635.34"/>
    <n v="1.51"/>
    <n v="0"/>
    <n v="959.36340000000007"/>
    <n v="-959.36340000000007"/>
    <x v="0"/>
  </r>
  <r>
    <x v="1682"/>
    <x v="280"/>
    <x v="0"/>
    <x v="4"/>
    <s v="5000"/>
    <x v="1"/>
    <n v="534.29"/>
    <n v="0"/>
    <x v="2"/>
    <x v="4"/>
    <x v="1682"/>
    <s v="EUR"/>
    <n v="534.29"/>
    <n v="0.92"/>
    <n v="491.54679999999996"/>
    <n v="0"/>
    <n v="491.54679999999996"/>
    <x v="1"/>
  </r>
  <r>
    <x v="1683"/>
    <x v="768"/>
    <x v="0"/>
    <x v="10"/>
    <s v="5010"/>
    <x v="3"/>
    <n v="1212.18"/>
    <n v="0"/>
    <x v="0"/>
    <x v="1"/>
    <x v="1683"/>
    <s v="EUR"/>
    <n v="1212.18"/>
    <n v="0.92"/>
    <n v="1115.2056"/>
    <n v="0"/>
    <n v="1115.2056"/>
    <x v="2"/>
  </r>
  <r>
    <x v="1684"/>
    <x v="360"/>
    <x v="0"/>
    <x v="3"/>
    <s v="5000"/>
    <x v="1"/>
    <n v="1830.4"/>
    <n v="0"/>
    <x v="1"/>
    <x v="2"/>
    <x v="1684"/>
    <s v="CAD"/>
    <n v="1830.4"/>
    <n v="1.36"/>
    <n v="2489.3440000000005"/>
    <n v="0"/>
    <n v="2489.3440000000005"/>
    <x v="1"/>
  </r>
  <r>
    <x v="1685"/>
    <x v="525"/>
    <x v="2"/>
    <x v="9"/>
    <s v="4010"/>
    <x v="4"/>
    <n v="0"/>
    <n v="1032.3800000000001"/>
    <x v="5"/>
    <x v="2"/>
    <x v="1685"/>
    <s v="AUD"/>
    <n v="-1032.3800000000001"/>
    <n v="1.51"/>
    <n v="0"/>
    <n v="1558.8938000000003"/>
    <n v="-1558.8938000000003"/>
    <x v="0"/>
  </r>
  <r>
    <x v="1686"/>
    <x v="684"/>
    <x v="2"/>
    <x v="8"/>
    <s v="4000"/>
    <x v="0"/>
    <n v="0"/>
    <n v="2620.3200000000002"/>
    <x v="4"/>
    <x v="0"/>
    <x v="1686"/>
    <s v="CAD"/>
    <n v="-2620.3200000000002"/>
    <n v="1.36"/>
    <n v="0"/>
    <n v="3563.6352000000006"/>
    <n v="-3563.6352000000006"/>
    <x v="0"/>
  </r>
  <r>
    <x v="1687"/>
    <x v="460"/>
    <x v="0"/>
    <x v="4"/>
    <s v="4010"/>
    <x v="4"/>
    <n v="0"/>
    <n v="4016.77"/>
    <x v="4"/>
    <x v="1"/>
    <x v="1687"/>
    <s v="CAD"/>
    <n v="-4016.77"/>
    <n v="1.36"/>
    <n v="0"/>
    <n v="5462.8072000000002"/>
    <n v="-5462.8072000000002"/>
    <x v="0"/>
  </r>
  <r>
    <x v="1688"/>
    <x v="769"/>
    <x v="0"/>
    <x v="6"/>
    <s v="5000"/>
    <x v="1"/>
    <n v="575"/>
    <n v="0"/>
    <x v="4"/>
    <x v="0"/>
    <x v="1688"/>
    <s v="EUR"/>
    <n v="575"/>
    <n v="0.92"/>
    <n v="529"/>
    <n v="0"/>
    <n v="529"/>
    <x v="1"/>
  </r>
  <r>
    <x v="1689"/>
    <x v="216"/>
    <x v="1"/>
    <x v="9"/>
    <s v="5010"/>
    <x v="3"/>
    <n v="692.19"/>
    <n v="0"/>
    <x v="5"/>
    <x v="1"/>
    <x v="1689"/>
    <s v="EUR"/>
    <n v="692.19"/>
    <n v="0.92"/>
    <n v="636.8148000000001"/>
    <n v="0"/>
    <n v="636.8148000000001"/>
    <x v="2"/>
  </r>
  <r>
    <x v="1690"/>
    <x v="66"/>
    <x v="1"/>
    <x v="1"/>
    <s v="4000"/>
    <x v="0"/>
    <n v="0"/>
    <n v="129.38999999999999"/>
    <x v="4"/>
    <x v="2"/>
    <x v="1690"/>
    <s v="CAD"/>
    <n v="-129.38999999999999"/>
    <n v="1.36"/>
    <n v="0"/>
    <n v="175.97039999999998"/>
    <n v="-175.97039999999998"/>
    <x v="0"/>
  </r>
  <r>
    <x v="1691"/>
    <x v="400"/>
    <x v="0"/>
    <x v="0"/>
    <s v="6000"/>
    <x v="2"/>
    <n v="739.61"/>
    <n v="0"/>
    <x v="3"/>
    <x v="0"/>
    <x v="1691"/>
    <s v="EUR"/>
    <n v="739.61"/>
    <n v="0.92"/>
    <n v="680.44120000000009"/>
    <n v="0"/>
    <n v="680.44120000000009"/>
    <x v="2"/>
  </r>
  <r>
    <x v="1692"/>
    <x v="651"/>
    <x v="2"/>
    <x v="1"/>
    <s v="4000"/>
    <x v="0"/>
    <n v="0"/>
    <n v="1931.62"/>
    <x v="4"/>
    <x v="2"/>
    <x v="1692"/>
    <s v="CAD"/>
    <n v="-1931.62"/>
    <n v="1.36"/>
    <n v="0"/>
    <n v="2627.0032000000001"/>
    <n v="-2627.0032000000001"/>
    <x v="0"/>
  </r>
  <r>
    <x v="1693"/>
    <x v="82"/>
    <x v="1"/>
    <x v="8"/>
    <s v="5010"/>
    <x v="3"/>
    <n v="624.64"/>
    <n v="0"/>
    <x v="2"/>
    <x v="4"/>
    <x v="1693"/>
    <s v="EUR"/>
    <n v="624.64"/>
    <n v="0.92"/>
    <n v="574.66880000000003"/>
    <n v="0"/>
    <n v="574.66880000000003"/>
    <x v="2"/>
  </r>
  <r>
    <x v="1694"/>
    <x v="400"/>
    <x v="0"/>
    <x v="0"/>
    <s v="4010"/>
    <x v="4"/>
    <n v="0"/>
    <n v="724.9"/>
    <x v="5"/>
    <x v="4"/>
    <x v="1694"/>
    <s v="EUR"/>
    <n v="-724.9"/>
    <n v="0.92"/>
    <n v="0"/>
    <n v="666.90800000000002"/>
    <n v="-666.90800000000002"/>
    <x v="0"/>
  </r>
  <r>
    <x v="1695"/>
    <x v="576"/>
    <x v="0"/>
    <x v="9"/>
    <s v="6000"/>
    <x v="2"/>
    <n v="630.79"/>
    <n v="0"/>
    <x v="5"/>
    <x v="0"/>
    <x v="1695"/>
    <s v="AUD"/>
    <n v="630.79"/>
    <n v="1.51"/>
    <n v="952.49289999999996"/>
    <n v="0"/>
    <n v="952.49289999999996"/>
    <x v="2"/>
  </r>
  <r>
    <x v="1696"/>
    <x v="249"/>
    <x v="1"/>
    <x v="6"/>
    <s v="5010"/>
    <x v="3"/>
    <n v="808.72"/>
    <n v="0"/>
    <x v="2"/>
    <x v="4"/>
    <x v="1696"/>
    <s v="GBP"/>
    <n v="808.72"/>
    <n v="0.78"/>
    <n v="630.80160000000001"/>
    <n v="0"/>
    <n v="630.80160000000001"/>
    <x v="2"/>
  </r>
  <r>
    <x v="1697"/>
    <x v="387"/>
    <x v="2"/>
    <x v="4"/>
    <s v="4000"/>
    <x v="0"/>
    <n v="0"/>
    <n v="1092.32"/>
    <x v="0"/>
    <x v="2"/>
    <x v="1697"/>
    <s v="CAD"/>
    <n v="-1092.32"/>
    <n v="1.36"/>
    <n v="0"/>
    <n v="1485.5552"/>
    <n v="-1485.5552"/>
    <x v="0"/>
  </r>
  <r>
    <x v="1698"/>
    <x v="245"/>
    <x v="0"/>
    <x v="6"/>
    <s v="5010"/>
    <x v="3"/>
    <n v="1433.85"/>
    <n v="0"/>
    <x v="5"/>
    <x v="4"/>
    <x v="1698"/>
    <s v="CAD"/>
    <n v="1433.85"/>
    <n v="1.36"/>
    <n v="1950.0360000000001"/>
    <n v="0"/>
    <n v="1950.0360000000001"/>
    <x v="2"/>
  </r>
  <r>
    <x v="1699"/>
    <x v="770"/>
    <x v="0"/>
    <x v="8"/>
    <s v="4010"/>
    <x v="4"/>
    <n v="0"/>
    <n v="902.75"/>
    <x v="4"/>
    <x v="1"/>
    <x v="1699"/>
    <s v="GBP"/>
    <n v="-902.75"/>
    <n v="0.78"/>
    <n v="0"/>
    <n v="704.14499999999998"/>
    <n v="-704.14499999999998"/>
    <x v="0"/>
  </r>
  <r>
    <x v="1700"/>
    <x v="656"/>
    <x v="2"/>
    <x v="5"/>
    <s v="5010"/>
    <x v="3"/>
    <n v="1012.66"/>
    <n v="0"/>
    <x v="4"/>
    <x v="1"/>
    <x v="1700"/>
    <s v="AUD"/>
    <n v="1012.66"/>
    <n v="1.51"/>
    <n v="1529.1166000000001"/>
    <n v="0"/>
    <n v="1529.1166000000001"/>
    <x v="2"/>
  </r>
  <r>
    <x v="1701"/>
    <x v="771"/>
    <x v="0"/>
    <x v="5"/>
    <s v="5000"/>
    <x v="1"/>
    <n v="1143.22"/>
    <n v="0"/>
    <x v="2"/>
    <x v="3"/>
    <x v="1701"/>
    <s v="USD"/>
    <n v="1143.22"/>
    <n v="1"/>
    <n v="1143.22"/>
    <n v="0"/>
    <n v="1143.22"/>
    <x v="1"/>
  </r>
  <r>
    <x v="1702"/>
    <x v="750"/>
    <x v="2"/>
    <x v="2"/>
    <s v="4000"/>
    <x v="0"/>
    <n v="0"/>
    <n v="3892.69"/>
    <x v="0"/>
    <x v="4"/>
    <x v="1702"/>
    <s v="AUD"/>
    <n v="-3892.69"/>
    <n v="1.51"/>
    <n v="0"/>
    <n v="5877.9619000000002"/>
    <n v="-5877.9619000000002"/>
    <x v="0"/>
  </r>
  <r>
    <x v="1703"/>
    <x v="562"/>
    <x v="1"/>
    <x v="2"/>
    <s v="6000"/>
    <x v="2"/>
    <n v="649.45000000000005"/>
    <n v="0"/>
    <x v="5"/>
    <x v="0"/>
    <x v="1703"/>
    <s v="CAD"/>
    <n v="649.45000000000005"/>
    <n v="1.36"/>
    <n v="883.25200000000018"/>
    <n v="0"/>
    <n v="883.25200000000018"/>
    <x v="2"/>
  </r>
  <r>
    <x v="1704"/>
    <x v="406"/>
    <x v="1"/>
    <x v="2"/>
    <s v="4010"/>
    <x v="4"/>
    <n v="0"/>
    <n v="1422.91"/>
    <x v="1"/>
    <x v="2"/>
    <x v="1704"/>
    <s v="AUD"/>
    <n v="-1422.91"/>
    <n v="1.51"/>
    <n v="0"/>
    <n v="2148.5941000000003"/>
    <n v="-2148.5941000000003"/>
    <x v="0"/>
  </r>
  <r>
    <x v="1705"/>
    <x v="478"/>
    <x v="0"/>
    <x v="9"/>
    <s v="4000"/>
    <x v="0"/>
    <n v="0"/>
    <n v="1269.95"/>
    <x v="1"/>
    <x v="3"/>
    <x v="1705"/>
    <s v="GBP"/>
    <n v="-1269.95"/>
    <n v="0.78"/>
    <n v="0"/>
    <n v="990.56100000000004"/>
    <n v="-990.56100000000004"/>
    <x v="0"/>
  </r>
  <r>
    <x v="1706"/>
    <x v="669"/>
    <x v="0"/>
    <x v="3"/>
    <s v="4010"/>
    <x v="4"/>
    <n v="0"/>
    <n v="4047.23"/>
    <x v="2"/>
    <x v="4"/>
    <x v="1706"/>
    <s v="GBP"/>
    <n v="-4047.23"/>
    <n v="0.78"/>
    <n v="0"/>
    <n v="3156.8394000000003"/>
    <n v="-3156.8394000000003"/>
    <x v="0"/>
  </r>
  <r>
    <x v="1707"/>
    <x v="713"/>
    <x v="0"/>
    <x v="7"/>
    <s v="5000"/>
    <x v="1"/>
    <n v="546.9"/>
    <n v="0"/>
    <x v="5"/>
    <x v="4"/>
    <x v="1707"/>
    <s v="AUD"/>
    <n v="546.9"/>
    <n v="1.51"/>
    <n v="825.81899999999996"/>
    <n v="0"/>
    <n v="825.81899999999996"/>
    <x v="1"/>
  </r>
  <r>
    <x v="1708"/>
    <x v="322"/>
    <x v="2"/>
    <x v="2"/>
    <s v="4000"/>
    <x v="0"/>
    <n v="0"/>
    <n v="652.36"/>
    <x v="5"/>
    <x v="1"/>
    <x v="1708"/>
    <s v="EUR"/>
    <n v="-652.36"/>
    <n v="0.92"/>
    <n v="0"/>
    <n v="600.1712"/>
    <n v="-600.1712"/>
    <x v="0"/>
  </r>
  <r>
    <x v="1709"/>
    <x v="582"/>
    <x v="2"/>
    <x v="2"/>
    <s v="4010"/>
    <x v="4"/>
    <n v="0"/>
    <n v="1963.74"/>
    <x v="2"/>
    <x v="1"/>
    <x v="1709"/>
    <s v="USD"/>
    <n v="-1963.74"/>
    <n v="1"/>
    <n v="0"/>
    <n v="1963.74"/>
    <n v="-1963.74"/>
    <x v="0"/>
  </r>
  <r>
    <x v="1710"/>
    <x v="359"/>
    <x v="1"/>
    <x v="2"/>
    <s v="4010"/>
    <x v="4"/>
    <n v="0"/>
    <n v="1521.92"/>
    <x v="5"/>
    <x v="4"/>
    <x v="1710"/>
    <s v="EUR"/>
    <n v="-1521.92"/>
    <n v="0.92"/>
    <n v="0"/>
    <n v="1400.1664000000001"/>
    <n v="-1400.1664000000001"/>
    <x v="0"/>
  </r>
  <r>
    <x v="1711"/>
    <x v="673"/>
    <x v="0"/>
    <x v="2"/>
    <s v="4010"/>
    <x v="4"/>
    <n v="0"/>
    <n v="3858.51"/>
    <x v="2"/>
    <x v="2"/>
    <x v="1711"/>
    <s v="GBP"/>
    <n v="-3858.51"/>
    <n v="0.78"/>
    <n v="0"/>
    <n v="3009.6378000000004"/>
    <n v="-3009.6378000000004"/>
    <x v="0"/>
  </r>
  <r>
    <x v="1712"/>
    <x v="613"/>
    <x v="0"/>
    <x v="6"/>
    <s v="4010"/>
    <x v="4"/>
    <n v="0"/>
    <n v="4500.74"/>
    <x v="2"/>
    <x v="4"/>
    <x v="1712"/>
    <s v="AUD"/>
    <n v="-4500.74"/>
    <n v="1.51"/>
    <n v="0"/>
    <n v="6796.1174000000001"/>
    <n v="-6796.1174000000001"/>
    <x v="0"/>
  </r>
  <r>
    <x v="1713"/>
    <x v="57"/>
    <x v="0"/>
    <x v="3"/>
    <s v="6000"/>
    <x v="2"/>
    <n v="678.18"/>
    <n v="0"/>
    <x v="3"/>
    <x v="0"/>
    <x v="1713"/>
    <s v="AUD"/>
    <n v="678.18"/>
    <n v="1.51"/>
    <n v="1024.0518"/>
    <n v="0"/>
    <n v="1024.0518"/>
    <x v="2"/>
  </r>
  <r>
    <x v="1714"/>
    <x v="407"/>
    <x v="0"/>
    <x v="5"/>
    <s v="6000"/>
    <x v="2"/>
    <n v="1306.92"/>
    <n v="0"/>
    <x v="5"/>
    <x v="1"/>
    <x v="1714"/>
    <s v="CAD"/>
    <n v="1306.92"/>
    <n v="1.36"/>
    <n v="1777.4112000000002"/>
    <n v="0"/>
    <n v="1777.4112000000002"/>
    <x v="2"/>
  </r>
  <r>
    <x v="1715"/>
    <x v="356"/>
    <x v="2"/>
    <x v="2"/>
    <s v="4010"/>
    <x v="4"/>
    <n v="0"/>
    <n v="1899.18"/>
    <x v="0"/>
    <x v="0"/>
    <x v="1715"/>
    <s v="GBP"/>
    <n v="-1899.18"/>
    <n v="0.78"/>
    <n v="0"/>
    <n v="1481.3604"/>
    <n v="-1481.3604"/>
    <x v="0"/>
  </r>
  <r>
    <x v="1716"/>
    <x v="749"/>
    <x v="0"/>
    <x v="11"/>
    <s v="4010"/>
    <x v="4"/>
    <n v="0"/>
    <n v="4785.2299999999996"/>
    <x v="2"/>
    <x v="3"/>
    <x v="1716"/>
    <s v="GBP"/>
    <n v="-4785.2299999999996"/>
    <n v="0.78"/>
    <n v="0"/>
    <n v="3732.4793999999997"/>
    <n v="-3732.4793999999997"/>
    <x v="0"/>
  </r>
  <r>
    <x v="1717"/>
    <x v="772"/>
    <x v="2"/>
    <x v="3"/>
    <s v="4010"/>
    <x v="4"/>
    <n v="0"/>
    <n v="2005.29"/>
    <x v="4"/>
    <x v="1"/>
    <x v="1717"/>
    <s v="USD"/>
    <n v="-2005.29"/>
    <n v="1"/>
    <n v="0"/>
    <n v="2005.29"/>
    <n v="-2005.29"/>
    <x v="0"/>
  </r>
  <r>
    <x v="1718"/>
    <x v="202"/>
    <x v="2"/>
    <x v="4"/>
    <s v="6000"/>
    <x v="2"/>
    <n v="1255.1099999999999"/>
    <n v="0"/>
    <x v="5"/>
    <x v="1"/>
    <x v="1718"/>
    <s v="EUR"/>
    <n v="1255.1099999999999"/>
    <n v="0.92"/>
    <n v="1154.7012"/>
    <n v="0"/>
    <n v="1154.7012"/>
    <x v="2"/>
  </r>
  <r>
    <x v="1719"/>
    <x v="293"/>
    <x v="0"/>
    <x v="2"/>
    <s v="5000"/>
    <x v="1"/>
    <n v="816.6"/>
    <n v="0"/>
    <x v="5"/>
    <x v="4"/>
    <x v="1719"/>
    <s v="EUR"/>
    <n v="816.6"/>
    <n v="0.92"/>
    <n v="751.27200000000005"/>
    <n v="0"/>
    <n v="751.27200000000005"/>
    <x v="1"/>
  </r>
  <r>
    <x v="1720"/>
    <x v="773"/>
    <x v="2"/>
    <x v="9"/>
    <s v="4010"/>
    <x v="4"/>
    <n v="0"/>
    <n v="1623.32"/>
    <x v="5"/>
    <x v="0"/>
    <x v="1720"/>
    <s v="AUD"/>
    <n v="-1623.32"/>
    <n v="1.51"/>
    <n v="0"/>
    <n v="2451.2132000000001"/>
    <n v="-2451.2132000000001"/>
    <x v="0"/>
  </r>
  <r>
    <x v="1721"/>
    <x v="774"/>
    <x v="2"/>
    <x v="10"/>
    <s v="6000"/>
    <x v="2"/>
    <n v="770.91"/>
    <n v="0"/>
    <x v="5"/>
    <x v="4"/>
    <x v="1721"/>
    <s v="AUD"/>
    <n v="770.91"/>
    <n v="1.51"/>
    <n v="1164.0741"/>
    <n v="0"/>
    <n v="1164.0741"/>
    <x v="2"/>
  </r>
  <r>
    <x v="1722"/>
    <x v="20"/>
    <x v="0"/>
    <x v="9"/>
    <s v="4010"/>
    <x v="4"/>
    <n v="0"/>
    <n v="3597.73"/>
    <x v="0"/>
    <x v="1"/>
    <x v="1722"/>
    <s v="CAD"/>
    <n v="-3597.73"/>
    <n v="1.36"/>
    <n v="0"/>
    <n v="4892.9128000000001"/>
    <n v="-4892.9128000000001"/>
    <x v="0"/>
  </r>
  <r>
    <x v="1723"/>
    <x v="402"/>
    <x v="1"/>
    <x v="9"/>
    <s v="5000"/>
    <x v="1"/>
    <n v="468"/>
    <n v="0"/>
    <x v="4"/>
    <x v="4"/>
    <x v="1723"/>
    <s v="USD"/>
    <n v="468"/>
    <n v="1"/>
    <n v="468"/>
    <n v="0"/>
    <n v="468"/>
    <x v="1"/>
  </r>
  <r>
    <x v="1724"/>
    <x v="367"/>
    <x v="0"/>
    <x v="0"/>
    <s v="6000"/>
    <x v="2"/>
    <n v="1093.3800000000001"/>
    <n v="0"/>
    <x v="2"/>
    <x v="1"/>
    <x v="1724"/>
    <s v="AUD"/>
    <n v="1093.3800000000001"/>
    <n v="1.51"/>
    <n v="1651.0038000000002"/>
    <n v="0"/>
    <n v="1651.0038000000002"/>
    <x v="2"/>
  </r>
  <r>
    <x v="1725"/>
    <x v="195"/>
    <x v="0"/>
    <x v="0"/>
    <s v="4010"/>
    <x v="4"/>
    <n v="0"/>
    <n v="1791.26"/>
    <x v="2"/>
    <x v="3"/>
    <x v="1725"/>
    <s v="USD"/>
    <n v="-1791.26"/>
    <n v="1"/>
    <n v="0"/>
    <n v="1791.26"/>
    <n v="-1791.26"/>
    <x v="0"/>
  </r>
  <r>
    <x v="1726"/>
    <x v="775"/>
    <x v="1"/>
    <x v="6"/>
    <s v="4010"/>
    <x v="4"/>
    <n v="0"/>
    <n v="2175.02"/>
    <x v="1"/>
    <x v="2"/>
    <x v="1726"/>
    <s v="GBP"/>
    <n v="-2175.02"/>
    <n v="0.78"/>
    <n v="0"/>
    <n v="1696.5155999999999"/>
    <n v="-1696.5155999999999"/>
    <x v="0"/>
  </r>
  <r>
    <x v="1727"/>
    <x v="711"/>
    <x v="1"/>
    <x v="2"/>
    <s v="6000"/>
    <x v="2"/>
    <n v="1574.77"/>
    <n v="0"/>
    <x v="0"/>
    <x v="0"/>
    <x v="1727"/>
    <s v="CAD"/>
    <n v="1574.77"/>
    <n v="1.36"/>
    <n v="2141.6872000000003"/>
    <n v="0"/>
    <n v="2141.6872000000003"/>
    <x v="2"/>
  </r>
  <r>
    <x v="1728"/>
    <x v="776"/>
    <x v="1"/>
    <x v="2"/>
    <s v="5000"/>
    <x v="1"/>
    <n v="1527.19"/>
    <n v="0"/>
    <x v="5"/>
    <x v="4"/>
    <x v="1728"/>
    <s v="GBP"/>
    <n v="1527.19"/>
    <n v="0.78"/>
    <n v="1191.2082"/>
    <n v="0"/>
    <n v="1191.2082"/>
    <x v="1"/>
  </r>
  <r>
    <x v="1729"/>
    <x v="740"/>
    <x v="2"/>
    <x v="5"/>
    <s v="5010"/>
    <x v="3"/>
    <n v="235.69"/>
    <n v="0"/>
    <x v="5"/>
    <x v="1"/>
    <x v="1729"/>
    <s v="AUD"/>
    <n v="235.69"/>
    <n v="1.51"/>
    <n v="355.89190000000002"/>
    <n v="0"/>
    <n v="355.89190000000002"/>
    <x v="2"/>
  </r>
  <r>
    <x v="1730"/>
    <x v="48"/>
    <x v="2"/>
    <x v="9"/>
    <s v="4010"/>
    <x v="4"/>
    <n v="0"/>
    <n v="1732.54"/>
    <x v="1"/>
    <x v="3"/>
    <x v="1730"/>
    <s v="USD"/>
    <n v="-1732.54"/>
    <n v="1"/>
    <n v="0"/>
    <n v="1732.54"/>
    <n v="-1732.54"/>
    <x v="0"/>
  </r>
  <r>
    <x v="1731"/>
    <x v="149"/>
    <x v="1"/>
    <x v="8"/>
    <s v="4010"/>
    <x v="4"/>
    <n v="0"/>
    <n v="2626.2"/>
    <x v="0"/>
    <x v="2"/>
    <x v="1731"/>
    <s v="CAD"/>
    <n v="-2626.2"/>
    <n v="1.36"/>
    <n v="0"/>
    <n v="3571.6320000000001"/>
    <n v="-3571.6320000000001"/>
    <x v="0"/>
  </r>
  <r>
    <x v="1732"/>
    <x v="528"/>
    <x v="2"/>
    <x v="9"/>
    <s v="5010"/>
    <x v="3"/>
    <n v="1253"/>
    <n v="0"/>
    <x v="0"/>
    <x v="0"/>
    <x v="1732"/>
    <s v="EUR"/>
    <n v="1253"/>
    <n v="0.92"/>
    <n v="1152.76"/>
    <n v="0"/>
    <n v="1152.76"/>
    <x v="2"/>
  </r>
  <r>
    <x v="1733"/>
    <x v="94"/>
    <x v="1"/>
    <x v="2"/>
    <s v="5000"/>
    <x v="1"/>
    <n v="698.8"/>
    <n v="0"/>
    <x v="2"/>
    <x v="4"/>
    <x v="1733"/>
    <s v="CAD"/>
    <n v="698.8"/>
    <n v="1.36"/>
    <n v="950.36800000000005"/>
    <n v="0"/>
    <n v="950.36800000000005"/>
    <x v="1"/>
  </r>
  <r>
    <x v="1734"/>
    <x v="745"/>
    <x v="0"/>
    <x v="9"/>
    <s v="4000"/>
    <x v="0"/>
    <n v="0"/>
    <n v="1651.12"/>
    <x v="3"/>
    <x v="0"/>
    <x v="1734"/>
    <s v="AUD"/>
    <n v="-1651.12"/>
    <n v="1.51"/>
    <n v="0"/>
    <n v="2493.1911999999998"/>
    <n v="-2493.1911999999998"/>
    <x v="0"/>
  </r>
  <r>
    <x v="1735"/>
    <x v="229"/>
    <x v="0"/>
    <x v="0"/>
    <s v="4010"/>
    <x v="4"/>
    <n v="0"/>
    <n v="4999.53"/>
    <x v="4"/>
    <x v="0"/>
    <x v="1735"/>
    <s v="CAD"/>
    <n v="-4999.53"/>
    <n v="1.36"/>
    <n v="0"/>
    <n v="6799.3608000000004"/>
    <n v="-6799.3608000000004"/>
    <x v="0"/>
  </r>
  <r>
    <x v="1736"/>
    <x v="326"/>
    <x v="1"/>
    <x v="0"/>
    <s v="5000"/>
    <x v="1"/>
    <n v="600.07000000000005"/>
    <n v="0"/>
    <x v="1"/>
    <x v="1"/>
    <x v="1736"/>
    <s v="EUR"/>
    <n v="600.07000000000005"/>
    <n v="0.92"/>
    <n v="552.06440000000009"/>
    <n v="0"/>
    <n v="552.06440000000009"/>
    <x v="1"/>
  </r>
  <r>
    <x v="1737"/>
    <x v="338"/>
    <x v="2"/>
    <x v="0"/>
    <s v="6000"/>
    <x v="2"/>
    <n v="1136.96"/>
    <n v="0"/>
    <x v="5"/>
    <x v="3"/>
    <x v="1737"/>
    <s v="USD"/>
    <n v="1136.96"/>
    <n v="1"/>
    <n v="1136.96"/>
    <n v="0"/>
    <n v="1136.96"/>
    <x v="2"/>
  </r>
  <r>
    <x v="1738"/>
    <x v="688"/>
    <x v="0"/>
    <x v="9"/>
    <s v="4010"/>
    <x v="4"/>
    <n v="0"/>
    <n v="3007.82"/>
    <x v="5"/>
    <x v="4"/>
    <x v="1738"/>
    <s v="USD"/>
    <n v="-3007.82"/>
    <n v="1"/>
    <n v="0"/>
    <n v="3007.82"/>
    <n v="-3007.82"/>
    <x v="0"/>
  </r>
  <r>
    <x v="1739"/>
    <x v="777"/>
    <x v="0"/>
    <x v="10"/>
    <s v="4010"/>
    <x v="4"/>
    <n v="0"/>
    <n v="2023.01"/>
    <x v="3"/>
    <x v="4"/>
    <x v="1739"/>
    <s v="GBP"/>
    <n v="-2023.01"/>
    <n v="0.78"/>
    <n v="0"/>
    <n v="1577.9478000000001"/>
    <n v="-1577.9478000000001"/>
    <x v="0"/>
  </r>
  <r>
    <x v="1740"/>
    <x v="207"/>
    <x v="0"/>
    <x v="6"/>
    <s v="4000"/>
    <x v="0"/>
    <n v="0"/>
    <n v="3884.34"/>
    <x v="2"/>
    <x v="0"/>
    <x v="1740"/>
    <s v="GBP"/>
    <n v="-3884.34"/>
    <n v="0.78"/>
    <n v="0"/>
    <n v="3029.7852000000003"/>
    <n v="-3029.7852000000003"/>
    <x v="0"/>
  </r>
  <r>
    <x v="1741"/>
    <x v="413"/>
    <x v="0"/>
    <x v="8"/>
    <s v="4000"/>
    <x v="0"/>
    <n v="0"/>
    <n v="225.78"/>
    <x v="3"/>
    <x v="2"/>
    <x v="1741"/>
    <s v="EUR"/>
    <n v="-225.78"/>
    <n v="0.92"/>
    <n v="0"/>
    <n v="207.7176"/>
    <n v="-207.7176"/>
    <x v="0"/>
  </r>
  <r>
    <x v="1742"/>
    <x v="227"/>
    <x v="0"/>
    <x v="7"/>
    <s v="4000"/>
    <x v="0"/>
    <n v="0"/>
    <n v="2518.37"/>
    <x v="2"/>
    <x v="3"/>
    <x v="1742"/>
    <s v="AUD"/>
    <n v="-2518.37"/>
    <n v="1.51"/>
    <n v="0"/>
    <n v="3802.7386999999999"/>
    <n v="-3802.7386999999999"/>
    <x v="0"/>
  </r>
  <r>
    <x v="1743"/>
    <x v="778"/>
    <x v="0"/>
    <x v="11"/>
    <s v="5000"/>
    <x v="1"/>
    <n v="847.09"/>
    <n v="0"/>
    <x v="4"/>
    <x v="3"/>
    <x v="1743"/>
    <s v="GBP"/>
    <n v="847.09"/>
    <n v="0.78"/>
    <n v="660.73020000000008"/>
    <n v="0"/>
    <n v="660.73020000000008"/>
    <x v="1"/>
  </r>
  <r>
    <x v="1744"/>
    <x v="770"/>
    <x v="0"/>
    <x v="8"/>
    <s v="6000"/>
    <x v="2"/>
    <n v="121.29"/>
    <n v="0"/>
    <x v="5"/>
    <x v="2"/>
    <x v="1744"/>
    <s v="EUR"/>
    <n v="121.29"/>
    <n v="0.92"/>
    <n v="111.58680000000001"/>
    <n v="0"/>
    <n v="111.58680000000001"/>
    <x v="2"/>
  </r>
  <r>
    <x v="1745"/>
    <x v="266"/>
    <x v="0"/>
    <x v="6"/>
    <s v="6000"/>
    <x v="2"/>
    <n v="1357.35"/>
    <n v="0"/>
    <x v="3"/>
    <x v="1"/>
    <x v="1745"/>
    <s v="USD"/>
    <n v="1357.35"/>
    <n v="1"/>
    <n v="1357.35"/>
    <n v="0"/>
    <n v="1357.35"/>
    <x v="2"/>
  </r>
  <r>
    <x v="1746"/>
    <x v="634"/>
    <x v="2"/>
    <x v="0"/>
    <s v="4010"/>
    <x v="4"/>
    <n v="0"/>
    <n v="1658.15"/>
    <x v="5"/>
    <x v="2"/>
    <x v="1746"/>
    <s v="CAD"/>
    <n v="-1658.15"/>
    <n v="1.36"/>
    <n v="0"/>
    <n v="2255.0840000000003"/>
    <n v="-2255.0840000000003"/>
    <x v="0"/>
  </r>
  <r>
    <x v="1747"/>
    <x v="779"/>
    <x v="1"/>
    <x v="2"/>
    <s v="5010"/>
    <x v="3"/>
    <n v="759.41"/>
    <n v="0"/>
    <x v="4"/>
    <x v="0"/>
    <x v="1747"/>
    <s v="AUD"/>
    <n v="759.41"/>
    <n v="1.51"/>
    <n v="1146.7091"/>
    <n v="0"/>
    <n v="1146.7091"/>
    <x v="2"/>
  </r>
  <r>
    <x v="1748"/>
    <x v="285"/>
    <x v="2"/>
    <x v="7"/>
    <s v="4000"/>
    <x v="0"/>
    <n v="0"/>
    <n v="4703.2"/>
    <x v="5"/>
    <x v="2"/>
    <x v="1748"/>
    <s v="EUR"/>
    <n v="-4703.2"/>
    <n v="0.92"/>
    <n v="0"/>
    <n v="4326.9440000000004"/>
    <n v="-4326.9440000000004"/>
    <x v="0"/>
  </r>
  <r>
    <x v="1749"/>
    <x v="183"/>
    <x v="2"/>
    <x v="4"/>
    <s v="4010"/>
    <x v="4"/>
    <n v="0"/>
    <n v="528.16999999999996"/>
    <x v="3"/>
    <x v="3"/>
    <x v="1749"/>
    <s v="EUR"/>
    <n v="-528.16999999999996"/>
    <n v="0.92"/>
    <n v="0"/>
    <n v="485.91640000000001"/>
    <n v="-485.91640000000001"/>
    <x v="0"/>
  </r>
  <r>
    <x v="1750"/>
    <x v="6"/>
    <x v="2"/>
    <x v="4"/>
    <s v="4000"/>
    <x v="0"/>
    <n v="0"/>
    <n v="4978.6499999999996"/>
    <x v="2"/>
    <x v="0"/>
    <x v="1750"/>
    <s v="USD"/>
    <n v="-4978.6499999999996"/>
    <n v="1"/>
    <n v="0"/>
    <n v="4978.6499999999996"/>
    <n v="-4978.6499999999996"/>
    <x v="0"/>
  </r>
  <r>
    <x v="1751"/>
    <x v="173"/>
    <x v="1"/>
    <x v="1"/>
    <s v="6000"/>
    <x v="2"/>
    <n v="912.48"/>
    <n v="0"/>
    <x v="4"/>
    <x v="0"/>
    <x v="1751"/>
    <s v="EUR"/>
    <n v="912.48"/>
    <n v="0.92"/>
    <n v="839.48160000000007"/>
    <n v="0"/>
    <n v="839.48160000000007"/>
    <x v="2"/>
  </r>
  <r>
    <x v="1752"/>
    <x v="610"/>
    <x v="1"/>
    <x v="9"/>
    <s v="4000"/>
    <x v="0"/>
    <n v="0"/>
    <n v="3719.23"/>
    <x v="2"/>
    <x v="4"/>
    <x v="1752"/>
    <s v="GBP"/>
    <n v="-3719.23"/>
    <n v="0.78"/>
    <n v="0"/>
    <n v="2900.9994000000002"/>
    <n v="-2900.9994000000002"/>
    <x v="0"/>
  </r>
  <r>
    <x v="1753"/>
    <x v="779"/>
    <x v="1"/>
    <x v="2"/>
    <s v="5000"/>
    <x v="1"/>
    <n v="136.12"/>
    <n v="0"/>
    <x v="2"/>
    <x v="4"/>
    <x v="1753"/>
    <s v="GBP"/>
    <n v="136.12"/>
    <n v="0.78"/>
    <n v="106.17360000000001"/>
    <n v="0"/>
    <n v="106.17360000000001"/>
    <x v="1"/>
  </r>
  <r>
    <x v="1754"/>
    <x v="780"/>
    <x v="0"/>
    <x v="3"/>
    <s v="5000"/>
    <x v="1"/>
    <n v="501.66"/>
    <n v="0"/>
    <x v="5"/>
    <x v="2"/>
    <x v="1754"/>
    <s v="AUD"/>
    <n v="501.66"/>
    <n v="1.51"/>
    <n v="757.50660000000005"/>
    <n v="0"/>
    <n v="757.50660000000005"/>
    <x v="1"/>
  </r>
  <r>
    <x v="1755"/>
    <x v="5"/>
    <x v="1"/>
    <x v="0"/>
    <s v="4010"/>
    <x v="4"/>
    <n v="0"/>
    <n v="4477.99"/>
    <x v="5"/>
    <x v="1"/>
    <x v="1755"/>
    <s v="GBP"/>
    <n v="-4477.99"/>
    <n v="0.78"/>
    <n v="0"/>
    <n v="3492.8321999999998"/>
    <n v="-3492.8321999999998"/>
    <x v="0"/>
  </r>
  <r>
    <x v="1756"/>
    <x v="28"/>
    <x v="1"/>
    <x v="9"/>
    <s v="5000"/>
    <x v="1"/>
    <n v="310.49"/>
    <n v="0"/>
    <x v="1"/>
    <x v="3"/>
    <x v="1756"/>
    <s v="USD"/>
    <n v="310.49"/>
    <n v="1"/>
    <n v="310.49"/>
    <n v="0"/>
    <n v="310.49"/>
    <x v="1"/>
  </r>
  <r>
    <x v="1757"/>
    <x v="195"/>
    <x v="0"/>
    <x v="0"/>
    <s v="5010"/>
    <x v="3"/>
    <n v="1687.77"/>
    <n v="0"/>
    <x v="3"/>
    <x v="3"/>
    <x v="1757"/>
    <s v="CAD"/>
    <n v="1687.77"/>
    <n v="1.36"/>
    <n v="2295.3672000000001"/>
    <n v="0"/>
    <n v="2295.3672000000001"/>
    <x v="2"/>
  </r>
  <r>
    <x v="1758"/>
    <x v="538"/>
    <x v="0"/>
    <x v="9"/>
    <s v="4010"/>
    <x v="4"/>
    <n v="0"/>
    <n v="3606.68"/>
    <x v="0"/>
    <x v="0"/>
    <x v="1758"/>
    <s v="CAD"/>
    <n v="-3606.68"/>
    <n v="1.36"/>
    <n v="0"/>
    <n v="4905.0848000000005"/>
    <n v="-4905.0848000000005"/>
    <x v="0"/>
  </r>
  <r>
    <x v="1759"/>
    <x v="448"/>
    <x v="2"/>
    <x v="6"/>
    <s v="5010"/>
    <x v="3"/>
    <n v="1726.93"/>
    <n v="0"/>
    <x v="4"/>
    <x v="2"/>
    <x v="1759"/>
    <s v="AUD"/>
    <n v="1726.93"/>
    <n v="1.51"/>
    <n v="2607.6642999999999"/>
    <n v="0"/>
    <n v="2607.6642999999999"/>
    <x v="2"/>
  </r>
  <r>
    <x v="1760"/>
    <x v="732"/>
    <x v="2"/>
    <x v="9"/>
    <s v="4010"/>
    <x v="4"/>
    <n v="0"/>
    <n v="4091.1"/>
    <x v="5"/>
    <x v="0"/>
    <x v="1760"/>
    <s v="AUD"/>
    <n v="-4091.1"/>
    <n v="1.51"/>
    <n v="0"/>
    <n v="6177.5609999999997"/>
    <n v="-6177.5609999999997"/>
    <x v="0"/>
  </r>
  <r>
    <x v="1761"/>
    <x v="223"/>
    <x v="2"/>
    <x v="10"/>
    <s v="5000"/>
    <x v="1"/>
    <n v="1712.78"/>
    <n v="0"/>
    <x v="2"/>
    <x v="4"/>
    <x v="1761"/>
    <s v="AUD"/>
    <n v="1712.78"/>
    <n v="1.51"/>
    <n v="2586.2977999999998"/>
    <n v="0"/>
    <n v="2586.2977999999998"/>
    <x v="1"/>
  </r>
  <r>
    <x v="1762"/>
    <x v="781"/>
    <x v="2"/>
    <x v="0"/>
    <s v="4010"/>
    <x v="4"/>
    <n v="0"/>
    <n v="4088.16"/>
    <x v="1"/>
    <x v="3"/>
    <x v="1762"/>
    <s v="EUR"/>
    <n v="-4088.16"/>
    <n v="0.92"/>
    <n v="0"/>
    <n v="3761.1071999999999"/>
    <n v="-3761.1071999999999"/>
    <x v="0"/>
  </r>
  <r>
    <x v="1763"/>
    <x v="615"/>
    <x v="2"/>
    <x v="1"/>
    <s v="5000"/>
    <x v="1"/>
    <n v="1941.5"/>
    <n v="0"/>
    <x v="2"/>
    <x v="0"/>
    <x v="1763"/>
    <s v="GBP"/>
    <n v="1941.5"/>
    <n v="0.78"/>
    <n v="1514.3700000000001"/>
    <n v="0"/>
    <n v="1514.3700000000001"/>
    <x v="1"/>
  </r>
  <r>
    <x v="1764"/>
    <x v="304"/>
    <x v="0"/>
    <x v="2"/>
    <s v="5010"/>
    <x v="3"/>
    <n v="1945.41"/>
    <n v="0"/>
    <x v="3"/>
    <x v="0"/>
    <x v="1764"/>
    <s v="GBP"/>
    <n v="1945.41"/>
    <n v="0.78"/>
    <n v="1517.4198000000001"/>
    <n v="0"/>
    <n v="1517.4198000000001"/>
    <x v="2"/>
  </r>
  <r>
    <x v="1765"/>
    <x v="738"/>
    <x v="0"/>
    <x v="8"/>
    <s v="5000"/>
    <x v="1"/>
    <n v="1421.11"/>
    <n v="0"/>
    <x v="2"/>
    <x v="3"/>
    <x v="1765"/>
    <s v="CAD"/>
    <n v="1421.11"/>
    <n v="1.36"/>
    <n v="1932.7095999999999"/>
    <n v="0"/>
    <n v="1932.7095999999999"/>
    <x v="1"/>
  </r>
  <r>
    <x v="1766"/>
    <x v="782"/>
    <x v="2"/>
    <x v="8"/>
    <s v="5010"/>
    <x v="3"/>
    <n v="289.94"/>
    <n v="0"/>
    <x v="5"/>
    <x v="3"/>
    <x v="1766"/>
    <s v="USD"/>
    <n v="289.94"/>
    <n v="1"/>
    <n v="289.94"/>
    <n v="0"/>
    <n v="289.94"/>
    <x v="2"/>
  </r>
  <r>
    <x v="1767"/>
    <x v="183"/>
    <x v="2"/>
    <x v="4"/>
    <s v="5010"/>
    <x v="3"/>
    <n v="1061.21"/>
    <n v="0"/>
    <x v="4"/>
    <x v="2"/>
    <x v="1767"/>
    <s v="USD"/>
    <n v="1061.21"/>
    <n v="1"/>
    <n v="1061.21"/>
    <n v="0"/>
    <n v="1061.21"/>
    <x v="2"/>
  </r>
  <r>
    <x v="1768"/>
    <x v="332"/>
    <x v="2"/>
    <x v="8"/>
    <s v="4000"/>
    <x v="0"/>
    <n v="0"/>
    <n v="2682.77"/>
    <x v="1"/>
    <x v="3"/>
    <x v="1768"/>
    <s v="GBP"/>
    <n v="-2682.77"/>
    <n v="0.78"/>
    <n v="0"/>
    <n v="2092.5606000000002"/>
    <n v="-2092.5606000000002"/>
    <x v="0"/>
  </r>
  <r>
    <x v="1769"/>
    <x v="756"/>
    <x v="1"/>
    <x v="0"/>
    <s v="4010"/>
    <x v="4"/>
    <n v="0"/>
    <n v="250.7"/>
    <x v="4"/>
    <x v="3"/>
    <x v="1769"/>
    <s v="CAD"/>
    <n v="-250.7"/>
    <n v="1.36"/>
    <n v="0"/>
    <n v="340.952"/>
    <n v="-340.952"/>
    <x v="0"/>
  </r>
  <r>
    <x v="1770"/>
    <x v="319"/>
    <x v="1"/>
    <x v="8"/>
    <s v="5000"/>
    <x v="1"/>
    <n v="1995.64"/>
    <n v="0"/>
    <x v="3"/>
    <x v="0"/>
    <x v="1770"/>
    <s v="USD"/>
    <n v="1995.64"/>
    <n v="1"/>
    <n v="1995.64"/>
    <n v="0"/>
    <n v="1995.64"/>
    <x v="1"/>
  </r>
  <r>
    <x v="1771"/>
    <x v="586"/>
    <x v="2"/>
    <x v="1"/>
    <s v="5010"/>
    <x v="3"/>
    <n v="1268.68"/>
    <n v="0"/>
    <x v="1"/>
    <x v="0"/>
    <x v="1771"/>
    <s v="EUR"/>
    <n v="1268.68"/>
    <n v="0.92"/>
    <n v="1167.1856"/>
    <n v="0"/>
    <n v="1167.1856"/>
    <x v="2"/>
  </r>
  <r>
    <x v="1772"/>
    <x v="168"/>
    <x v="2"/>
    <x v="0"/>
    <s v="5000"/>
    <x v="1"/>
    <n v="1700.66"/>
    <n v="0"/>
    <x v="0"/>
    <x v="0"/>
    <x v="1772"/>
    <s v="CAD"/>
    <n v="1700.66"/>
    <n v="1.36"/>
    <n v="2312.8976000000002"/>
    <n v="0"/>
    <n v="2312.8976000000002"/>
    <x v="1"/>
  </r>
  <r>
    <x v="1773"/>
    <x v="67"/>
    <x v="1"/>
    <x v="1"/>
    <s v="6000"/>
    <x v="2"/>
    <n v="335.24"/>
    <n v="0"/>
    <x v="4"/>
    <x v="1"/>
    <x v="1773"/>
    <s v="GBP"/>
    <n v="335.24"/>
    <n v="0.78"/>
    <n v="261.48720000000003"/>
    <n v="0"/>
    <n v="261.48720000000003"/>
    <x v="2"/>
  </r>
  <r>
    <x v="1774"/>
    <x v="636"/>
    <x v="0"/>
    <x v="1"/>
    <s v="6000"/>
    <x v="2"/>
    <n v="705.25"/>
    <n v="0"/>
    <x v="1"/>
    <x v="2"/>
    <x v="1774"/>
    <s v="AUD"/>
    <n v="705.25"/>
    <n v="1.51"/>
    <n v="1064.9275"/>
    <n v="0"/>
    <n v="1064.9275"/>
    <x v="2"/>
  </r>
  <r>
    <x v="1775"/>
    <x v="4"/>
    <x v="2"/>
    <x v="4"/>
    <s v="5000"/>
    <x v="1"/>
    <n v="1859.77"/>
    <n v="0"/>
    <x v="5"/>
    <x v="4"/>
    <x v="1775"/>
    <s v="AUD"/>
    <n v="1859.77"/>
    <n v="1.51"/>
    <n v="2808.2527"/>
    <n v="0"/>
    <n v="2808.2527"/>
    <x v="1"/>
  </r>
  <r>
    <x v="1776"/>
    <x v="564"/>
    <x v="2"/>
    <x v="5"/>
    <s v="6000"/>
    <x v="2"/>
    <n v="1672.52"/>
    <n v="0"/>
    <x v="0"/>
    <x v="1"/>
    <x v="1776"/>
    <s v="EUR"/>
    <n v="1672.52"/>
    <n v="0.92"/>
    <n v="1538.7184"/>
    <n v="0"/>
    <n v="1538.7184"/>
    <x v="2"/>
  </r>
  <r>
    <x v="1777"/>
    <x v="269"/>
    <x v="0"/>
    <x v="0"/>
    <s v="6000"/>
    <x v="2"/>
    <n v="692.89"/>
    <n v="0"/>
    <x v="1"/>
    <x v="2"/>
    <x v="1777"/>
    <s v="GBP"/>
    <n v="692.89"/>
    <n v="0.78"/>
    <n v="540.45420000000001"/>
    <n v="0"/>
    <n v="540.45420000000001"/>
    <x v="2"/>
  </r>
  <r>
    <x v="1778"/>
    <x v="178"/>
    <x v="2"/>
    <x v="9"/>
    <s v="5010"/>
    <x v="3"/>
    <n v="324.08"/>
    <n v="0"/>
    <x v="0"/>
    <x v="3"/>
    <x v="1778"/>
    <s v="CAD"/>
    <n v="324.08"/>
    <n v="1.36"/>
    <n v="440.74880000000002"/>
    <n v="0"/>
    <n v="440.74880000000002"/>
    <x v="2"/>
  </r>
  <r>
    <x v="1779"/>
    <x v="783"/>
    <x v="0"/>
    <x v="3"/>
    <s v="6000"/>
    <x v="2"/>
    <n v="1164.05"/>
    <n v="0"/>
    <x v="5"/>
    <x v="0"/>
    <x v="1779"/>
    <s v="USD"/>
    <n v="1164.05"/>
    <n v="1"/>
    <n v="1164.05"/>
    <n v="0"/>
    <n v="1164.05"/>
    <x v="2"/>
  </r>
  <r>
    <x v="1780"/>
    <x v="784"/>
    <x v="0"/>
    <x v="0"/>
    <s v="4000"/>
    <x v="0"/>
    <n v="0"/>
    <n v="778.57"/>
    <x v="3"/>
    <x v="4"/>
    <x v="1780"/>
    <s v="AUD"/>
    <n v="-778.57"/>
    <n v="1.51"/>
    <n v="0"/>
    <n v="1175.6407000000002"/>
    <n v="-1175.6407000000002"/>
    <x v="0"/>
  </r>
  <r>
    <x v="1781"/>
    <x v="424"/>
    <x v="2"/>
    <x v="4"/>
    <s v="6000"/>
    <x v="2"/>
    <n v="670.62"/>
    <n v="0"/>
    <x v="1"/>
    <x v="2"/>
    <x v="1781"/>
    <s v="GBP"/>
    <n v="670.62"/>
    <n v="0.78"/>
    <n v="523.08360000000005"/>
    <n v="0"/>
    <n v="523.08360000000005"/>
    <x v="2"/>
  </r>
  <r>
    <x v="1782"/>
    <x v="106"/>
    <x v="0"/>
    <x v="3"/>
    <s v="6000"/>
    <x v="2"/>
    <n v="887.17"/>
    <n v="0"/>
    <x v="2"/>
    <x v="0"/>
    <x v="1782"/>
    <s v="EUR"/>
    <n v="887.17"/>
    <n v="0.92"/>
    <n v="816.19640000000004"/>
    <n v="0"/>
    <n v="816.19640000000004"/>
    <x v="2"/>
  </r>
  <r>
    <x v="1783"/>
    <x v="478"/>
    <x v="0"/>
    <x v="9"/>
    <s v="5010"/>
    <x v="3"/>
    <n v="680.13"/>
    <n v="0"/>
    <x v="2"/>
    <x v="3"/>
    <x v="1783"/>
    <s v="AUD"/>
    <n v="680.13"/>
    <n v="1.51"/>
    <n v="1026.9963"/>
    <n v="0"/>
    <n v="1026.9963"/>
    <x v="2"/>
  </r>
  <r>
    <x v="1784"/>
    <x v="383"/>
    <x v="0"/>
    <x v="0"/>
    <s v="4010"/>
    <x v="4"/>
    <n v="0"/>
    <n v="841.83"/>
    <x v="0"/>
    <x v="0"/>
    <x v="1784"/>
    <s v="AUD"/>
    <n v="-841.83"/>
    <n v="1.51"/>
    <n v="0"/>
    <n v="1271.1633000000002"/>
    <n v="-1271.1633000000002"/>
    <x v="0"/>
  </r>
  <r>
    <x v="1785"/>
    <x v="733"/>
    <x v="1"/>
    <x v="1"/>
    <s v="4010"/>
    <x v="4"/>
    <n v="0"/>
    <n v="302.97000000000003"/>
    <x v="2"/>
    <x v="1"/>
    <x v="1785"/>
    <s v="USD"/>
    <n v="-302.97000000000003"/>
    <n v="1"/>
    <n v="0"/>
    <n v="302.97000000000003"/>
    <n v="-302.97000000000003"/>
    <x v="0"/>
  </r>
  <r>
    <x v="1786"/>
    <x v="40"/>
    <x v="0"/>
    <x v="5"/>
    <s v="5000"/>
    <x v="1"/>
    <n v="80.23"/>
    <n v="0"/>
    <x v="1"/>
    <x v="3"/>
    <x v="1786"/>
    <s v="CAD"/>
    <n v="80.23"/>
    <n v="1.36"/>
    <n v="109.11280000000001"/>
    <n v="0"/>
    <n v="109.11280000000001"/>
    <x v="1"/>
  </r>
  <r>
    <x v="1787"/>
    <x v="266"/>
    <x v="0"/>
    <x v="6"/>
    <s v="5000"/>
    <x v="1"/>
    <n v="338.61"/>
    <n v="0"/>
    <x v="4"/>
    <x v="2"/>
    <x v="1787"/>
    <s v="USD"/>
    <n v="338.61"/>
    <n v="1"/>
    <n v="338.61"/>
    <n v="0"/>
    <n v="338.61"/>
    <x v="1"/>
  </r>
  <r>
    <x v="1788"/>
    <x v="785"/>
    <x v="2"/>
    <x v="9"/>
    <s v="5000"/>
    <x v="1"/>
    <n v="1098.3699999999999"/>
    <n v="0"/>
    <x v="4"/>
    <x v="4"/>
    <x v="1788"/>
    <s v="USD"/>
    <n v="1098.3699999999999"/>
    <n v="1"/>
    <n v="1098.3699999999999"/>
    <n v="0"/>
    <n v="1098.3699999999999"/>
    <x v="1"/>
  </r>
  <r>
    <x v="1789"/>
    <x v="733"/>
    <x v="1"/>
    <x v="1"/>
    <s v="4000"/>
    <x v="0"/>
    <n v="0"/>
    <n v="2290.62"/>
    <x v="0"/>
    <x v="3"/>
    <x v="1789"/>
    <s v="CAD"/>
    <n v="-2290.62"/>
    <n v="1.36"/>
    <n v="0"/>
    <n v="3115.2431999999999"/>
    <n v="-3115.2431999999999"/>
    <x v="0"/>
  </r>
  <r>
    <x v="1790"/>
    <x v="205"/>
    <x v="2"/>
    <x v="4"/>
    <s v="5010"/>
    <x v="3"/>
    <n v="1294.49"/>
    <n v="0"/>
    <x v="1"/>
    <x v="4"/>
    <x v="1790"/>
    <s v="CAD"/>
    <n v="1294.49"/>
    <n v="1.36"/>
    <n v="1760.5064000000002"/>
    <n v="0"/>
    <n v="1760.5064000000002"/>
    <x v="2"/>
  </r>
  <r>
    <x v="1791"/>
    <x v="159"/>
    <x v="1"/>
    <x v="9"/>
    <s v="5010"/>
    <x v="3"/>
    <n v="877.51"/>
    <n v="0"/>
    <x v="4"/>
    <x v="4"/>
    <x v="1791"/>
    <s v="CAD"/>
    <n v="877.51"/>
    <n v="1.36"/>
    <n v="1193.4136000000001"/>
    <n v="0"/>
    <n v="1193.4136000000001"/>
    <x v="2"/>
  </r>
  <r>
    <x v="1792"/>
    <x v="518"/>
    <x v="0"/>
    <x v="7"/>
    <s v="4000"/>
    <x v="0"/>
    <n v="0"/>
    <n v="2987.63"/>
    <x v="1"/>
    <x v="2"/>
    <x v="1792"/>
    <s v="EUR"/>
    <n v="-2987.63"/>
    <n v="0.92"/>
    <n v="0"/>
    <n v="2748.6196000000004"/>
    <n v="-2748.6196000000004"/>
    <x v="0"/>
  </r>
  <r>
    <x v="1793"/>
    <x v="786"/>
    <x v="0"/>
    <x v="2"/>
    <s v="5000"/>
    <x v="1"/>
    <n v="1925.26"/>
    <n v="0"/>
    <x v="4"/>
    <x v="1"/>
    <x v="1793"/>
    <s v="GBP"/>
    <n v="1925.26"/>
    <n v="0.78"/>
    <n v="1501.7028"/>
    <n v="0"/>
    <n v="1501.7028"/>
    <x v="1"/>
  </r>
  <r>
    <x v="1794"/>
    <x v="787"/>
    <x v="0"/>
    <x v="9"/>
    <s v="4000"/>
    <x v="0"/>
    <n v="0"/>
    <n v="1216.3499999999999"/>
    <x v="4"/>
    <x v="3"/>
    <x v="1794"/>
    <s v="CAD"/>
    <n v="-1216.3499999999999"/>
    <n v="1.36"/>
    <n v="0"/>
    <n v="1654.2360000000001"/>
    <n v="-1654.2360000000001"/>
    <x v="0"/>
  </r>
  <r>
    <x v="1795"/>
    <x v="498"/>
    <x v="1"/>
    <x v="6"/>
    <s v="5010"/>
    <x v="3"/>
    <n v="1553.28"/>
    <n v="0"/>
    <x v="3"/>
    <x v="1"/>
    <x v="1795"/>
    <s v="USD"/>
    <n v="1553.28"/>
    <n v="1"/>
    <n v="1553.28"/>
    <n v="0"/>
    <n v="1553.28"/>
    <x v="2"/>
  </r>
  <r>
    <x v="1796"/>
    <x v="373"/>
    <x v="0"/>
    <x v="10"/>
    <s v="4000"/>
    <x v="0"/>
    <n v="0"/>
    <n v="1122.51"/>
    <x v="3"/>
    <x v="4"/>
    <x v="1796"/>
    <s v="USD"/>
    <n v="-1122.51"/>
    <n v="1"/>
    <n v="0"/>
    <n v="1122.51"/>
    <n v="-1122.51"/>
    <x v="0"/>
  </r>
  <r>
    <x v="1797"/>
    <x v="177"/>
    <x v="2"/>
    <x v="8"/>
    <s v="6000"/>
    <x v="2"/>
    <n v="1893.28"/>
    <n v="0"/>
    <x v="3"/>
    <x v="2"/>
    <x v="1797"/>
    <s v="AUD"/>
    <n v="1893.28"/>
    <n v="1.51"/>
    <n v="2858.8528000000001"/>
    <n v="0"/>
    <n v="2858.8528000000001"/>
    <x v="2"/>
  </r>
  <r>
    <x v="1798"/>
    <x v="72"/>
    <x v="0"/>
    <x v="3"/>
    <s v="5000"/>
    <x v="1"/>
    <n v="1667.55"/>
    <n v="0"/>
    <x v="1"/>
    <x v="0"/>
    <x v="1798"/>
    <s v="EUR"/>
    <n v="1667.55"/>
    <n v="0.92"/>
    <n v="1534.146"/>
    <n v="0"/>
    <n v="1534.146"/>
    <x v="1"/>
  </r>
  <r>
    <x v="1799"/>
    <x v="199"/>
    <x v="2"/>
    <x v="5"/>
    <s v="5000"/>
    <x v="1"/>
    <n v="1448.96"/>
    <n v="0"/>
    <x v="0"/>
    <x v="4"/>
    <x v="1799"/>
    <s v="USD"/>
    <n v="1448.96"/>
    <n v="1"/>
    <n v="1448.96"/>
    <n v="0"/>
    <n v="1448.96"/>
    <x v="1"/>
  </r>
  <r>
    <x v="1800"/>
    <x v="788"/>
    <x v="0"/>
    <x v="2"/>
    <s v="5010"/>
    <x v="3"/>
    <n v="292.83999999999997"/>
    <n v="0"/>
    <x v="3"/>
    <x v="3"/>
    <x v="1800"/>
    <s v="USD"/>
    <n v="292.83999999999997"/>
    <n v="1"/>
    <n v="292.83999999999997"/>
    <n v="0"/>
    <n v="292.83999999999997"/>
    <x v="2"/>
  </r>
  <r>
    <x v="1801"/>
    <x v="789"/>
    <x v="2"/>
    <x v="7"/>
    <s v="5000"/>
    <x v="1"/>
    <n v="1746.92"/>
    <n v="0"/>
    <x v="2"/>
    <x v="1"/>
    <x v="1801"/>
    <s v="USD"/>
    <n v="1746.92"/>
    <n v="1"/>
    <n v="1746.92"/>
    <n v="0"/>
    <n v="1746.92"/>
    <x v="1"/>
  </r>
  <r>
    <x v="1802"/>
    <x v="62"/>
    <x v="2"/>
    <x v="3"/>
    <s v="6000"/>
    <x v="2"/>
    <n v="870.1"/>
    <n v="0"/>
    <x v="4"/>
    <x v="2"/>
    <x v="1802"/>
    <s v="CAD"/>
    <n v="870.1"/>
    <n v="1.36"/>
    <n v="1183.336"/>
    <n v="0"/>
    <n v="1183.336"/>
    <x v="2"/>
  </r>
  <r>
    <x v="1803"/>
    <x v="703"/>
    <x v="2"/>
    <x v="9"/>
    <s v="5000"/>
    <x v="1"/>
    <n v="1451.54"/>
    <n v="0"/>
    <x v="2"/>
    <x v="3"/>
    <x v="1803"/>
    <s v="USD"/>
    <n v="1451.54"/>
    <n v="1"/>
    <n v="1451.54"/>
    <n v="0"/>
    <n v="1451.54"/>
    <x v="1"/>
  </r>
  <r>
    <x v="1804"/>
    <x v="215"/>
    <x v="2"/>
    <x v="0"/>
    <s v="4010"/>
    <x v="4"/>
    <n v="0"/>
    <n v="905.45"/>
    <x v="0"/>
    <x v="0"/>
    <x v="1804"/>
    <s v="AUD"/>
    <n v="-905.45"/>
    <n v="1.51"/>
    <n v="0"/>
    <n v="1367.2295000000001"/>
    <n v="-1367.2295000000001"/>
    <x v="0"/>
  </r>
  <r>
    <x v="1805"/>
    <x v="567"/>
    <x v="2"/>
    <x v="5"/>
    <s v="5000"/>
    <x v="1"/>
    <n v="435.57"/>
    <n v="0"/>
    <x v="2"/>
    <x v="3"/>
    <x v="1805"/>
    <s v="USD"/>
    <n v="435.57"/>
    <n v="1"/>
    <n v="435.57"/>
    <n v="0"/>
    <n v="435.57"/>
    <x v="1"/>
  </r>
  <r>
    <x v="1806"/>
    <x v="790"/>
    <x v="1"/>
    <x v="9"/>
    <s v="4010"/>
    <x v="4"/>
    <n v="0"/>
    <n v="1129.92"/>
    <x v="5"/>
    <x v="4"/>
    <x v="1806"/>
    <s v="EUR"/>
    <n v="-1129.92"/>
    <n v="0.92"/>
    <n v="0"/>
    <n v="1039.5264000000002"/>
    <n v="-1039.5264000000002"/>
    <x v="0"/>
  </r>
  <r>
    <x v="1807"/>
    <x v="528"/>
    <x v="2"/>
    <x v="9"/>
    <s v="5000"/>
    <x v="1"/>
    <n v="956.25"/>
    <n v="0"/>
    <x v="0"/>
    <x v="3"/>
    <x v="1807"/>
    <s v="EUR"/>
    <n v="956.25"/>
    <n v="0.92"/>
    <n v="879.75"/>
    <n v="0"/>
    <n v="879.75"/>
    <x v="1"/>
  </r>
  <r>
    <x v="1808"/>
    <x v="415"/>
    <x v="0"/>
    <x v="11"/>
    <s v="5000"/>
    <x v="1"/>
    <n v="1866.55"/>
    <n v="0"/>
    <x v="1"/>
    <x v="0"/>
    <x v="1808"/>
    <s v="EUR"/>
    <n v="1866.55"/>
    <n v="0.92"/>
    <n v="1717.2260000000001"/>
    <n v="0"/>
    <n v="1717.2260000000001"/>
    <x v="1"/>
  </r>
  <r>
    <x v="1809"/>
    <x v="791"/>
    <x v="1"/>
    <x v="1"/>
    <s v="5000"/>
    <x v="1"/>
    <n v="1920.83"/>
    <n v="0"/>
    <x v="3"/>
    <x v="3"/>
    <x v="1809"/>
    <s v="CAD"/>
    <n v="1920.83"/>
    <n v="1.36"/>
    <n v="2612.3288000000002"/>
    <n v="0"/>
    <n v="2612.3288000000002"/>
    <x v="1"/>
  </r>
  <r>
    <x v="1810"/>
    <x v="792"/>
    <x v="0"/>
    <x v="7"/>
    <s v="4000"/>
    <x v="0"/>
    <n v="0"/>
    <n v="4953.79"/>
    <x v="5"/>
    <x v="1"/>
    <x v="1810"/>
    <s v="CAD"/>
    <n v="-4953.79"/>
    <n v="1.36"/>
    <n v="0"/>
    <n v="6737.1544000000004"/>
    <n v="-6737.1544000000004"/>
    <x v="0"/>
  </r>
  <r>
    <x v="1811"/>
    <x v="480"/>
    <x v="0"/>
    <x v="0"/>
    <s v="5000"/>
    <x v="1"/>
    <n v="1790.29"/>
    <n v="0"/>
    <x v="5"/>
    <x v="1"/>
    <x v="1811"/>
    <s v="GBP"/>
    <n v="1790.29"/>
    <n v="0.78"/>
    <n v="1396.4262000000001"/>
    <n v="0"/>
    <n v="1396.4262000000001"/>
    <x v="1"/>
  </r>
  <r>
    <x v="1812"/>
    <x v="25"/>
    <x v="1"/>
    <x v="0"/>
    <s v="4000"/>
    <x v="0"/>
    <n v="0"/>
    <n v="523.59"/>
    <x v="1"/>
    <x v="3"/>
    <x v="1812"/>
    <s v="CAD"/>
    <n v="-523.59"/>
    <n v="1.36"/>
    <n v="0"/>
    <n v="712.08240000000012"/>
    <n v="-712.08240000000012"/>
    <x v="0"/>
  </r>
  <r>
    <x v="1813"/>
    <x v="30"/>
    <x v="0"/>
    <x v="2"/>
    <s v="5010"/>
    <x v="3"/>
    <n v="200.91"/>
    <n v="0"/>
    <x v="4"/>
    <x v="3"/>
    <x v="1813"/>
    <s v="USD"/>
    <n v="200.91"/>
    <n v="1"/>
    <n v="200.91"/>
    <n v="0"/>
    <n v="200.91"/>
    <x v="2"/>
  </r>
  <r>
    <x v="1814"/>
    <x v="758"/>
    <x v="0"/>
    <x v="7"/>
    <s v="6000"/>
    <x v="2"/>
    <n v="219.39"/>
    <n v="0"/>
    <x v="1"/>
    <x v="4"/>
    <x v="1814"/>
    <s v="CAD"/>
    <n v="219.39"/>
    <n v="1.36"/>
    <n v="298.37040000000002"/>
    <n v="0"/>
    <n v="298.37040000000002"/>
    <x v="2"/>
  </r>
  <r>
    <x v="1815"/>
    <x v="43"/>
    <x v="2"/>
    <x v="9"/>
    <s v="5010"/>
    <x v="3"/>
    <n v="1274.73"/>
    <n v="0"/>
    <x v="5"/>
    <x v="4"/>
    <x v="1815"/>
    <s v="CAD"/>
    <n v="1274.73"/>
    <n v="1.36"/>
    <n v="1733.6328000000001"/>
    <n v="0"/>
    <n v="1733.6328000000001"/>
    <x v="2"/>
  </r>
  <r>
    <x v="1816"/>
    <x v="249"/>
    <x v="1"/>
    <x v="6"/>
    <s v="5000"/>
    <x v="1"/>
    <n v="692.56"/>
    <n v="0"/>
    <x v="0"/>
    <x v="0"/>
    <x v="1816"/>
    <s v="AUD"/>
    <n v="692.56"/>
    <n v="1.51"/>
    <n v="1045.7655999999999"/>
    <n v="0"/>
    <n v="1045.7655999999999"/>
    <x v="1"/>
  </r>
  <r>
    <x v="1817"/>
    <x v="203"/>
    <x v="1"/>
    <x v="8"/>
    <s v="5000"/>
    <x v="1"/>
    <n v="1914.11"/>
    <n v="0"/>
    <x v="5"/>
    <x v="3"/>
    <x v="1817"/>
    <s v="EUR"/>
    <n v="1914.11"/>
    <n v="0.92"/>
    <n v="1760.9811999999999"/>
    <n v="0"/>
    <n v="1760.9811999999999"/>
    <x v="1"/>
  </r>
  <r>
    <x v="1818"/>
    <x v="198"/>
    <x v="2"/>
    <x v="6"/>
    <s v="5010"/>
    <x v="3"/>
    <n v="1033.2"/>
    <n v="0"/>
    <x v="1"/>
    <x v="0"/>
    <x v="1818"/>
    <s v="AUD"/>
    <n v="1033.2"/>
    <n v="1.51"/>
    <n v="1560.1320000000001"/>
    <n v="0"/>
    <n v="1560.1320000000001"/>
    <x v="2"/>
  </r>
  <r>
    <x v="1819"/>
    <x v="601"/>
    <x v="2"/>
    <x v="8"/>
    <s v="4010"/>
    <x v="4"/>
    <n v="0"/>
    <n v="2648.51"/>
    <x v="3"/>
    <x v="1"/>
    <x v="1819"/>
    <s v="CAD"/>
    <n v="-2648.51"/>
    <n v="1.36"/>
    <n v="0"/>
    <n v="3601.9736000000007"/>
    <n v="-3601.9736000000007"/>
    <x v="0"/>
  </r>
  <r>
    <x v="1820"/>
    <x v="274"/>
    <x v="2"/>
    <x v="10"/>
    <s v="4000"/>
    <x v="0"/>
    <n v="0"/>
    <n v="737.9"/>
    <x v="5"/>
    <x v="1"/>
    <x v="1820"/>
    <s v="EUR"/>
    <n v="-737.9"/>
    <n v="0.92"/>
    <n v="0"/>
    <n v="678.86800000000005"/>
    <n v="-678.86800000000005"/>
    <x v="0"/>
  </r>
  <r>
    <x v="1821"/>
    <x v="685"/>
    <x v="2"/>
    <x v="5"/>
    <s v="6000"/>
    <x v="2"/>
    <n v="323.47000000000003"/>
    <n v="0"/>
    <x v="3"/>
    <x v="2"/>
    <x v="1821"/>
    <s v="USD"/>
    <n v="323.47000000000003"/>
    <n v="1"/>
    <n v="323.47000000000003"/>
    <n v="0"/>
    <n v="323.47000000000003"/>
    <x v="2"/>
  </r>
  <r>
    <x v="1822"/>
    <x v="605"/>
    <x v="0"/>
    <x v="6"/>
    <s v="5010"/>
    <x v="3"/>
    <n v="728.68"/>
    <n v="0"/>
    <x v="1"/>
    <x v="1"/>
    <x v="1822"/>
    <s v="CAD"/>
    <n v="728.68"/>
    <n v="1.36"/>
    <n v="991.00480000000005"/>
    <n v="0"/>
    <n v="991.00480000000005"/>
    <x v="2"/>
  </r>
  <r>
    <x v="1823"/>
    <x v="704"/>
    <x v="0"/>
    <x v="9"/>
    <s v="5000"/>
    <x v="1"/>
    <n v="1625.93"/>
    <n v="0"/>
    <x v="3"/>
    <x v="0"/>
    <x v="1823"/>
    <s v="EUR"/>
    <n v="1625.93"/>
    <n v="0.92"/>
    <n v="1495.8556000000001"/>
    <n v="0"/>
    <n v="1495.8556000000001"/>
    <x v="1"/>
  </r>
  <r>
    <x v="1824"/>
    <x v="484"/>
    <x v="0"/>
    <x v="10"/>
    <s v="4000"/>
    <x v="0"/>
    <n v="0"/>
    <n v="166.02"/>
    <x v="2"/>
    <x v="0"/>
    <x v="1824"/>
    <s v="EUR"/>
    <n v="-166.02"/>
    <n v="0.92"/>
    <n v="0"/>
    <n v="152.73840000000001"/>
    <n v="-152.73840000000001"/>
    <x v="0"/>
  </r>
  <r>
    <x v="1825"/>
    <x v="437"/>
    <x v="0"/>
    <x v="10"/>
    <s v="5000"/>
    <x v="1"/>
    <n v="510"/>
    <n v="0"/>
    <x v="2"/>
    <x v="2"/>
    <x v="1825"/>
    <s v="AUD"/>
    <n v="510"/>
    <n v="1.51"/>
    <n v="770.1"/>
    <n v="0"/>
    <n v="770.1"/>
    <x v="1"/>
  </r>
  <r>
    <x v="1826"/>
    <x v="316"/>
    <x v="0"/>
    <x v="11"/>
    <s v="4010"/>
    <x v="4"/>
    <n v="0"/>
    <n v="1743.21"/>
    <x v="5"/>
    <x v="2"/>
    <x v="1826"/>
    <s v="GBP"/>
    <n v="-1743.21"/>
    <n v="0.78"/>
    <n v="0"/>
    <n v="1359.7038"/>
    <n v="-1359.7038"/>
    <x v="0"/>
  </r>
  <r>
    <x v="1827"/>
    <x v="793"/>
    <x v="0"/>
    <x v="10"/>
    <s v="5010"/>
    <x v="3"/>
    <n v="652.48"/>
    <n v="0"/>
    <x v="0"/>
    <x v="0"/>
    <x v="1827"/>
    <s v="AUD"/>
    <n v="652.48"/>
    <n v="1.51"/>
    <n v="985.24480000000005"/>
    <n v="0"/>
    <n v="985.24480000000005"/>
    <x v="2"/>
  </r>
  <r>
    <x v="1828"/>
    <x v="33"/>
    <x v="2"/>
    <x v="7"/>
    <s v="5000"/>
    <x v="1"/>
    <n v="710.38"/>
    <n v="0"/>
    <x v="0"/>
    <x v="4"/>
    <x v="1828"/>
    <s v="EUR"/>
    <n v="710.38"/>
    <n v="0.92"/>
    <n v="653.54960000000005"/>
    <n v="0"/>
    <n v="653.54960000000005"/>
    <x v="1"/>
  </r>
  <r>
    <x v="1829"/>
    <x v="439"/>
    <x v="1"/>
    <x v="9"/>
    <s v="4010"/>
    <x v="4"/>
    <n v="0"/>
    <n v="4569.3500000000004"/>
    <x v="0"/>
    <x v="3"/>
    <x v="1829"/>
    <s v="EUR"/>
    <n v="-4569.3500000000004"/>
    <n v="0.92"/>
    <n v="0"/>
    <n v="4203.8020000000006"/>
    <n v="-4203.8020000000006"/>
    <x v="0"/>
  </r>
  <r>
    <x v="1830"/>
    <x v="794"/>
    <x v="0"/>
    <x v="11"/>
    <s v="5000"/>
    <x v="1"/>
    <n v="1247.49"/>
    <n v="0"/>
    <x v="4"/>
    <x v="2"/>
    <x v="1830"/>
    <s v="AUD"/>
    <n v="1247.49"/>
    <n v="1.51"/>
    <n v="1883.7099000000001"/>
    <n v="0"/>
    <n v="1883.7099000000001"/>
    <x v="1"/>
  </r>
  <r>
    <x v="1831"/>
    <x v="358"/>
    <x v="0"/>
    <x v="1"/>
    <s v="6000"/>
    <x v="2"/>
    <n v="153.35"/>
    <n v="0"/>
    <x v="4"/>
    <x v="2"/>
    <x v="1831"/>
    <s v="CAD"/>
    <n v="153.35"/>
    <n v="1.36"/>
    <n v="208.55600000000001"/>
    <n v="0"/>
    <n v="208.55600000000001"/>
    <x v="2"/>
  </r>
  <r>
    <x v="1832"/>
    <x v="795"/>
    <x v="1"/>
    <x v="8"/>
    <s v="4010"/>
    <x v="4"/>
    <n v="0"/>
    <n v="432.36"/>
    <x v="0"/>
    <x v="2"/>
    <x v="1832"/>
    <s v="AUD"/>
    <n v="-432.36"/>
    <n v="1.51"/>
    <n v="0"/>
    <n v="652.86360000000002"/>
    <n v="-652.86360000000002"/>
    <x v="0"/>
  </r>
  <r>
    <x v="1833"/>
    <x v="212"/>
    <x v="1"/>
    <x v="8"/>
    <s v="5010"/>
    <x v="3"/>
    <n v="283.95999999999998"/>
    <n v="0"/>
    <x v="1"/>
    <x v="0"/>
    <x v="1833"/>
    <s v="USD"/>
    <n v="283.95999999999998"/>
    <n v="1"/>
    <n v="283.95999999999998"/>
    <n v="0"/>
    <n v="283.95999999999998"/>
    <x v="2"/>
  </r>
  <r>
    <x v="1834"/>
    <x v="324"/>
    <x v="2"/>
    <x v="8"/>
    <s v="5000"/>
    <x v="1"/>
    <n v="1915.58"/>
    <n v="0"/>
    <x v="4"/>
    <x v="4"/>
    <x v="1834"/>
    <s v="USD"/>
    <n v="1915.58"/>
    <n v="1"/>
    <n v="1915.58"/>
    <n v="0"/>
    <n v="1915.58"/>
    <x v="1"/>
  </r>
  <r>
    <x v="1835"/>
    <x v="24"/>
    <x v="2"/>
    <x v="6"/>
    <s v="5000"/>
    <x v="1"/>
    <n v="229.78"/>
    <n v="0"/>
    <x v="3"/>
    <x v="3"/>
    <x v="1835"/>
    <s v="GBP"/>
    <n v="229.78"/>
    <n v="0.78"/>
    <n v="179.22839999999999"/>
    <n v="0"/>
    <n v="179.22839999999999"/>
    <x v="1"/>
  </r>
  <r>
    <x v="1836"/>
    <x v="796"/>
    <x v="0"/>
    <x v="5"/>
    <s v="6000"/>
    <x v="2"/>
    <n v="1583.41"/>
    <n v="0"/>
    <x v="1"/>
    <x v="0"/>
    <x v="1836"/>
    <s v="EUR"/>
    <n v="1583.41"/>
    <n v="0.92"/>
    <n v="1456.7372"/>
    <n v="0"/>
    <n v="1456.7372"/>
    <x v="2"/>
  </r>
  <r>
    <x v="1837"/>
    <x v="797"/>
    <x v="2"/>
    <x v="8"/>
    <s v="4010"/>
    <x v="4"/>
    <n v="0"/>
    <n v="4316.26"/>
    <x v="1"/>
    <x v="4"/>
    <x v="1837"/>
    <s v="GBP"/>
    <n v="-4316.26"/>
    <n v="0.78"/>
    <n v="0"/>
    <n v="3366.6828000000005"/>
    <n v="-3366.6828000000005"/>
    <x v="0"/>
  </r>
  <r>
    <x v="1838"/>
    <x v="798"/>
    <x v="0"/>
    <x v="1"/>
    <s v="4000"/>
    <x v="0"/>
    <n v="0"/>
    <n v="887.28"/>
    <x v="0"/>
    <x v="3"/>
    <x v="1838"/>
    <s v="EUR"/>
    <n v="-887.28"/>
    <n v="0.92"/>
    <n v="0"/>
    <n v="816.29759999999999"/>
    <n v="-816.29759999999999"/>
    <x v="0"/>
  </r>
  <r>
    <x v="1839"/>
    <x v="66"/>
    <x v="1"/>
    <x v="1"/>
    <s v="4010"/>
    <x v="4"/>
    <n v="0"/>
    <n v="1446.64"/>
    <x v="1"/>
    <x v="2"/>
    <x v="1839"/>
    <s v="EUR"/>
    <n v="-1446.64"/>
    <n v="0.92"/>
    <n v="0"/>
    <n v="1330.9088000000002"/>
    <n v="-1330.9088000000002"/>
    <x v="0"/>
  </r>
  <r>
    <x v="1840"/>
    <x v="500"/>
    <x v="0"/>
    <x v="7"/>
    <s v="5010"/>
    <x v="3"/>
    <n v="794.56"/>
    <n v="0"/>
    <x v="5"/>
    <x v="4"/>
    <x v="1840"/>
    <s v="USD"/>
    <n v="794.56"/>
    <n v="1"/>
    <n v="794.56"/>
    <n v="0"/>
    <n v="794.56"/>
    <x v="2"/>
  </r>
  <r>
    <x v="1841"/>
    <x v="458"/>
    <x v="2"/>
    <x v="9"/>
    <s v="4000"/>
    <x v="0"/>
    <n v="0"/>
    <n v="1094.51"/>
    <x v="1"/>
    <x v="2"/>
    <x v="1841"/>
    <s v="USD"/>
    <n v="-1094.51"/>
    <n v="1"/>
    <n v="0"/>
    <n v="1094.51"/>
    <n v="-1094.51"/>
    <x v="0"/>
  </r>
  <r>
    <x v="1842"/>
    <x v="524"/>
    <x v="0"/>
    <x v="0"/>
    <s v="4010"/>
    <x v="4"/>
    <n v="0"/>
    <n v="1492.82"/>
    <x v="2"/>
    <x v="3"/>
    <x v="1842"/>
    <s v="USD"/>
    <n v="-1492.82"/>
    <n v="1"/>
    <n v="0"/>
    <n v="1492.82"/>
    <n v="-1492.82"/>
    <x v="0"/>
  </r>
  <r>
    <x v="1843"/>
    <x v="38"/>
    <x v="1"/>
    <x v="2"/>
    <s v="4000"/>
    <x v="0"/>
    <n v="0"/>
    <n v="1521.98"/>
    <x v="3"/>
    <x v="2"/>
    <x v="1843"/>
    <s v="GBP"/>
    <n v="-1521.98"/>
    <n v="0.78"/>
    <n v="0"/>
    <n v="1187.1444000000001"/>
    <n v="-1187.1444000000001"/>
    <x v="0"/>
  </r>
  <r>
    <x v="1844"/>
    <x v="460"/>
    <x v="0"/>
    <x v="4"/>
    <s v="5010"/>
    <x v="3"/>
    <n v="597.86"/>
    <n v="0"/>
    <x v="3"/>
    <x v="4"/>
    <x v="1844"/>
    <s v="EUR"/>
    <n v="597.86"/>
    <n v="0.92"/>
    <n v="550.03120000000001"/>
    <n v="0"/>
    <n v="550.03120000000001"/>
    <x v="2"/>
  </r>
  <r>
    <x v="1845"/>
    <x v="526"/>
    <x v="0"/>
    <x v="2"/>
    <s v="6000"/>
    <x v="2"/>
    <n v="106.18"/>
    <n v="0"/>
    <x v="3"/>
    <x v="3"/>
    <x v="1845"/>
    <s v="USD"/>
    <n v="106.18"/>
    <n v="1"/>
    <n v="106.18"/>
    <n v="0"/>
    <n v="106.18"/>
    <x v="2"/>
  </r>
  <r>
    <x v="1846"/>
    <x v="274"/>
    <x v="2"/>
    <x v="10"/>
    <s v="5010"/>
    <x v="3"/>
    <n v="446.48"/>
    <n v="0"/>
    <x v="0"/>
    <x v="3"/>
    <x v="1846"/>
    <s v="GBP"/>
    <n v="446.48"/>
    <n v="0.78"/>
    <n v="348.25440000000003"/>
    <n v="0"/>
    <n v="348.25440000000003"/>
    <x v="2"/>
  </r>
  <r>
    <x v="1847"/>
    <x v="799"/>
    <x v="0"/>
    <x v="5"/>
    <s v="6000"/>
    <x v="2"/>
    <n v="405.28"/>
    <n v="0"/>
    <x v="1"/>
    <x v="2"/>
    <x v="1847"/>
    <s v="GBP"/>
    <n v="405.28"/>
    <n v="0.78"/>
    <n v="316.11840000000001"/>
    <n v="0"/>
    <n v="316.11840000000001"/>
    <x v="2"/>
  </r>
  <r>
    <x v="1848"/>
    <x v="344"/>
    <x v="2"/>
    <x v="10"/>
    <s v="5000"/>
    <x v="1"/>
    <n v="1418.69"/>
    <n v="0"/>
    <x v="1"/>
    <x v="1"/>
    <x v="1848"/>
    <s v="USD"/>
    <n v="1418.69"/>
    <n v="1"/>
    <n v="1418.69"/>
    <n v="0"/>
    <n v="1418.69"/>
    <x v="1"/>
  </r>
  <r>
    <x v="1849"/>
    <x v="149"/>
    <x v="1"/>
    <x v="8"/>
    <s v="6000"/>
    <x v="2"/>
    <n v="622.67999999999995"/>
    <n v="0"/>
    <x v="1"/>
    <x v="3"/>
    <x v="1849"/>
    <s v="USD"/>
    <n v="622.67999999999995"/>
    <n v="1"/>
    <n v="622.67999999999995"/>
    <n v="0"/>
    <n v="622.67999999999995"/>
    <x v="2"/>
  </r>
  <r>
    <x v="1850"/>
    <x v="411"/>
    <x v="0"/>
    <x v="3"/>
    <s v="6000"/>
    <x v="2"/>
    <n v="568.46"/>
    <n v="0"/>
    <x v="1"/>
    <x v="0"/>
    <x v="1850"/>
    <s v="AUD"/>
    <n v="568.46"/>
    <n v="1.51"/>
    <n v="858.3746000000001"/>
    <n v="0"/>
    <n v="858.3746000000001"/>
    <x v="2"/>
  </r>
  <r>
    <x v="1851"/>
    <x v="759"/>
    <x v="2"/>
    <x v="4"/>
    <s v="5000"/>
    <x v="1"/>
    <n v="544.71"/>
    <n v="0"/>
    <x v="5"/>
    <x v="4"/>
    <x v="1851"/>
    <s v="CAD"/>
    <n v="544.71"/>
    <n v="1.36"/>
    <n v="740.80560000000014"/>
    <n v="0"/>
    <n v="740.80560000000014"/>
    <x v="1"/>
  </r>
  <r>
    <x v="1852"/>
    <x v="315"/>
    <x v="2"/>
    <x v="2"/>
    <s v="5000"/>
    <x v="1"/>
    <n v="1849.24"/>
    <n v="0"/>
    <x v="3"/>
    <x v="2"/>
    <x v="1852"/>
    <s v="USD"/>
    <n v="1849.24"/>
    <n v="1"/>
    <n v="1849.24"/>
    <n v="0"/>
    <n v="1849.24"/>
    <x v="1"/>
  </r>
  <r>
    <x v="1853"/>
    <x v="514"/>
    <x v="0"/>
    <x v="4"/>
    <s v="6000"/>
    <x v="2"/>
    <n v="499.11"/>
    <n v="0"/>
    <x v="0"/>
    <x v="4"/>
    <x v="1853"/>
    <s v="CAD"/>
    <n v="499.11"/>
    <n v="1.36"/>
    <n v="678.78960000000006"/>
    <n v="0"/>
    <n v="678.78960000000006"/>
    <x v="2"/>
  </r>
  <r>
    <x v="1854"/>
    <x v="575"/>
    <x v="0"/>
    <x v="0"/>
    <s v="6000"/>
    <x v="2"/>
    <n v="288.41000000000003"/>
    <n v="0"/>
    <x v="3"/>
    <x v="0"/>
    <x v="1854"/>
    <s v="GBP"/>
    <n v="288.41000000000003"/>
    <n v="0.78"/>
    <n v="224.95980000000003"/>
    <n v="0"/>
    <n v="224.95980000000003"/>
    <x v="2"/>
  </r>
  <r>
    <x v="1855"/>
    <x v="549"/>
    <x v="2"/>
    <x v="6"/>
    <s v="4010"/>
    <x v="4"/>
    <n v="0"/>
    <n v="4589.42"/>
    <x v="0"/>
    <x v="2"/>
    <x v="1855"/>
    <s v="EUR"/>
    <n v="-4589.42"/>
    <n v="0.92"/>
    <n v="0"/>
    <n v="4222.2664000000004"/>
    <n v="-4222.2664000000004"/>
    <x v="0"/>
  </r>
  <r>
    <x v="1856"/>
    <x v="477"/>
    <x v="0"/>
    <x v="7"/>
    <s v="4010"/>
    <x v="4"/>
    <n v="0"/>
    <n v="4897.2299999999996"/>
    <x v="3"/>
    <x v="2"/>
    <x v="1856"/>
    <s v="CAD"/>
    <n v="-4897.2299999999996"/>
    <n v="1.36"/>
    <n v="0"/>
    <n v="6660.2327999999998"/>
    <n v="-6660.2327999999998"/>
    <x v="0"/>
  </r>
  <r>
    <x v="1857"/>
    <x v="0"/>
    <x v="0"/>
    <x v="0"/>
    <s v="4010"/>
    <x v="4"/>
    <n v="0"/>
    <n v="4365.5600000000004"/>
    <x v="5"/>
    <x v="1"/>
    <x v="1857"/>
    <s v="GBP"/>
    <n v="-4365.5600000000004"/>
    <n v="0.78"/>
    <n v="0"/>
    <n v="3405.1368000000002"/>
    <n v="-3405.1368000000002"/>
    <x v="0"/>
  </r>
  <r>
    <x v="1858"/>
    <x v="236"/>
    <x v="1"/>
    <x v="2"/>
    <s v="5010"/>
    <x v="3"/>
    <n v="1569.69"/>
    <n v="0"/>
    <x v="1"/>
    <x v="2"/>
    <x v="1858"/>
    <s v="USD"/>
    <n v="1569.69"/>
    <n v="1"/>
    <n v="1569.69"/>
    <n v="0"/>
    <n v="1569.69"/>
    <x v="2"/>
  </r>
  <r>
    <x v="1859"/>
    <x v="489"/>
    <x v="1"/>
    <x v="1"/>
    <s v="6000"/>
    <x v="2"/>
    <n v="1592.97"/>
    <n v="0"/>
    <x v="1"/>
    <x v="3"/>
    <x v="1859"/>
    <s v="GBP"/>
    <n v="1592.97"/>
    <n v="0.78"/>
    <n v="1242.5166000000002"/>
    <n v="0"/>
    <n v="1242.5166000000002"/>
    <x v="2"/>
  </r>
  <r>
    <x v="1860"/>
    <x v="564"/>
    <x v="2"/>
    <x v="5"/>
    <s v="4010"/>
    <x v="4"/>
    <n v="0"/>
    <n v="871.59"/>
    <x v="4"/>
    <x v="3"/>
    <x v="1860"/>
    <s v="USD"/>
    <n v="-871.59"/>
    <n v="1"/>
    <n v="0"/>
    <n v="871.59"/>
    <n v="-871.59"/>
    <x v="0"/>
  </r>
  <r>
    <x v="1861"/>
    <x v="448"/>
    <x v="2"/>
    <x v="6"/>
    <s v="5000"/>
    <x v="1"/>
    <n v="585.89"/>
    <n v="0"/>
    <x v="1"/>
    <x v="1"/>
    <x v="1861"/>
    <s v="EUR"/>
    <n v="585.89"/>
    <n v="0.92"/>
    <n v="539.01880000000006"/>
    <n v="0"/>
    <n v="539.01880000000006"/>
    <x v="1"/>
  </r>
  <r>
    <x v="1862"/>
    <x v="765"/>
    <x v="2"/>
    <x v="0"/>
    <s v="5000"/>
    <x v="1"/>
    <n v="1221.74"/>
    <n v="0"/>
    <x v="5"/>
    <x v="0"/>
    <x v="1862"/>
    <s v="EUR"/>
    <n v="1221.74"/>
    <n v="0.92"/>
    <n v="1124.0008"/>
    <n v="0"/>
    <n v="1124.0008"/>
    <x v="1"/>
  </r>
  <r>
    <x v="1863"/>
    <x v="180"/>
    <x v="0"/>
    <x v="8"/>
    <s v="4000"/>
    <x v="0"/>
    <n v="0"/>
    <n v="4982.43"/>
    <x v="3"/>
    <x v="1"/>
    <x v="1863"/>
    <s v="GBP"/>
    <n v="-4982.43"/>
    <n v="0.78"/>
    <n v="0"/>
    <n v="3886.2954000000004"/>
    <n v="-3886.2954000000004"/>
    <x v="0"/>
  </r>
  <r>
    <x v="1864"/>
    <x v="800"/>
    <x v="0"/>
    <x v="7"/>
    <s v="5000"/>
    <x v="1"/>
    <n v="1723.01"/>
    <n v="0"/>
    <x v="2"/>
    <x v="4"/>
    <x v="1864"/>
    <s v="AUD"/>
    <n v="1723.01"/>
    <n v="1.51"/>
    <n v="2601.7451000000001"/>
    <n v="0"/>
    <n v="2601.7451000000001"/>
    <x v="1"/>
  </r>
  <r>
    <x v="1865"/>
    <x v="194"/>
    <x v="0"/>
    <x v="5"/>
    <s v="5010"/>
    <x v="3"/>
    <n v="1741.23"/>
    <n v="0"/>
    <x v="1"/>
    <x v="2"/>
    <x v="1865"/>
    <s v="GBP"/>
    <n v="1741.23"/>
    <n v="0.78"/>
    <n v="1358.1594"/>
    <n v="0"/>
    <n v="1358.1594"/>
    <x v="2"/>
  </r>
  <r>
    <x v="1866"/>
    <x v="271"/>
    <x v="0"/>
    <x v="8"/>
    <s v="6000"/>
    <x v="2"/>
    <n v="1055.53"/>
    <n v="0"/>
    <x v="2"/>
    <x v="3"/>
    <x v="1866"/>
    <s v="GBP"/>
    <n v="1055.53"/>
    <n v="0.78"/>
    <n v="823.3134"/>
    <n v="0"/>
    <n v="823.3134"/>
    <x v="2"/>
  </r>
  <r>
    <x v="1867"/>
    <x v="336"/>
    <x v="1"/>
    <x v="2"/>
    <s v="6000"/>
    <x v="2"/>
    <n v="349.69"/>
    <n v="0"/>
    <x v="4"/>
    <x v="4"/>
    <x v="1867"/>
    <s v="GBP"/>
    <n v="349.69"/>
    <n v="0.78"/>
    <n v="272.75819999999999"/>
    <n v="0"/>
    <n v="272.75819999999999"/>
    <x v="2"/>
  </r>
  <r>
    <x v="1868"/>
    <x v="492"/>
    <x v="0"/>
    <x v="11"/>
    <s v="4010"/>
    <x v="4"/>
    <n v="0"/>
    <n v="1886.23"/>
    <x v="0"/>
    <x v="0"/>
    <x v="1868"/>
    <s v="EUR"/>
    <n v="-1886.23"/>
    <n v="0.92"/>
    <n v="0"/>
    <n v="1735.3316"/>
    <n v="-1735.3316"/>
    <x v="0"/>
  </r>
  <r>
    <x v="1869"/>
    <x v="275"/>
    <x v="2"/>
    <x v="5"/>
    <s v="6000"/>
    <x v="2"/>
    <n v="552.91"/>
    <n v="0"/>
    <x v="3"/>
    <x v="3"/>
    <x v="1869"/>
    <s v="AUD"/>
    <n v="552.91"/>
    <n v="1.51"/>
    <n v="834.89409999999998"/>
    <n v="0"/>
    <n v="834.89409999999998"/>
    <x v="2"/>
  </r>
  <r>
    <x v="1870"/>
    <x v="87"/>
    <x v="0"/>
    <x v="7"/>
    <s v="4010"/>
    <x v="4"/>
    <n v="0"/>
    <n v="258.08"/>
    <x v="4"/>
    <x v="1"/>
    <x v="1870"/>
    <s v="USD"/>
    <n v="-258.08"/>
    <n v="1"/>
    <n v="0"/>
    <n v="258.08"/>
    <n v="-258.08"/>
    <x v="0"/>
  </r>
  <r>
    <x v="1871"/>
    <x v="432"/>
    <x v="1"/>
    <x v="0"/>
    <s v="5010"/>
    <x v="3"/>
    <n v="1370.81"/>
    <n v="0"/>
    <x v="4"/>
    <x v="0"/>
    <x v="1871"/>
    <s v="AUD"/>
    <n v="1370.81"/>
    <n v="1.51"/>
    <n v="2069.9231"/>
    <n v="0"/>
    <n v="2069.9231"/>
    <x v="2"/>
  </r>
  <r>
    <x v="1872"/>
    <x v="701"/>
    <x v="0"/>
    <x v="9"/>
    <s v="6000"/>
    <x v="2"/>
    <n v="1669.15"/>
    <n v="0"/>
    <x v="2"/>
    <x v="1"/>
    <x v="1872"/>
    <s v="USD"/>
    <n v="1669.15"/>
    <n v="1"/>
    <n v="1669.15"/>
    <n v="0"/>
    <n v="1669.15"/>
    <x v="2"/>
  </r>
  <r>
    <x v="1873"/>
    <x v="563"/>
    <x v="2"/>
    <x v="1"/>
    <s v="5010"/>
    <x v="3"/>
    <n v="1711.71"/>
    <n v="0"/>
    <x v="0"/>
    <x v="2"/>
    <x v="1873"/>
    <s v="EUR"/>
    <n v="1711.71"/>
    <n v="0.92"/>
    <n v="1574.7732000000001"/>
    <n v="0"/>
    <n v="1574.7732000000001"/>
    <x v="2"/>
  </r>
  <r>
    <x v="1874"/>
    <x v="390"/>
    <x v="2"/>
    <x v="2"/>
    <s v="5000"/>
    <x v="1"/>
    <n v="520.70000000000005"/>
    <n v="0"/>
    <x v="1"/>
    <x v="4"/>
    <x v="1874"/>
    <s v="USD"/>
    <n v="520.70000000000005"/>
    <n v="1"/>
    <n v="520.70000000000005"/>
    <n v="0"/>
    <n v="520.70000000000005"/>
    <x v="1"/>
  </r>
  <r>
    <x v="1875"/>
    <x v="527"/>
    <x v="0"/>
    <x v="9"/>
    <s v="6000"/>
    <x v="2"/>
    <n v="501.53"/>
    <n v="0"/>
    <x v="0"/>
    <x v="4"/>
    <x v="1875"/>
    <s v="USD"/>
    <n v="501.53"/>
    <n v="1"/>
    <n v="501.53"/>
    <n v="0"/>
    <n v="501.53"/>
    <x v="2"/>
  </r>
  <r>
    <x v="1876"/>
    <x v="304"/>
    <x v="0"/>
    <x v="2"/>
    <s v="5010"/>
    <x v="3"/>
    <n v="283.45"/>
    <n v="0"/>
    <x v="1"/>
    <x v="1"/>
    <x v="1876"/>
    <s v="USD"/>
    <n v="283.45"/>
    <n v="1"/>
    <n v="283.45"/>
    <n v="0"/>
    <n v="283.45"/>
    <x v="2"/>
  </r>
  <r>
    <x v="1877"/>
    <x v="138"/>
    <x v="1"/>
    <x v="1"/>
    <s v="4010"/>
    <x v="4"/>
    <n v="0"/>
    <n v="3079.85"/>
    <x v="1"/>
    <x v="1"/>
    <x v="1877"/>
    <s v="CAD"/>
    <n v="-3079.85"/>
    <n v="1.36"/>
    <n v="0"/>
    <n v="4188.5960000000005"/>
    <n v="-4188.5960000000005"/>
    <x v="0"/>
  </r>
  <r>
    <x v="1878"/>
    <x v="81"/>
    <x v="2"/>
    <x v="11"/>
    <s v="6000"/>
    <x v="2"/>
    <n v="316.08"/>
    <n v="0"/>
    <x v="1"/>
    <x v="0"/>
    <x v="1878"/>
    <s v="CAD"/>
    <n v="316.08"/>
    <n v="1.36"/>
    <n v="429.86880000000002"/>
    <n v="0"/>
    <n v="429.86880000000002"/>
    <x v="2"/>
  </r>
  <r>
    <x v="1879"/>
    <x v="192"/>
    <x v="0"/>
    <x v="8"/>
    <s v="5010"/>
    <x v="3"/>
    <n v="1517.3"/>
    <n v="0"/>
    <x v="4"/>
    <x v="3"/>
    <x v="1879"/>
    <s v="AUD"/>
    <n v="1517.3"/>
    <n v="1.51"/>
    <n v="2291.123"/>
    <n v="0"/>
    <n v="2291.123"/>
    <x v="2"/>
  </r>
  <r>
    <x v="1880"/>
    <x v="334"/>
    <x v="0"/>
    <x v="10"/>
    <s v="5000"/>
    <x v="1"/>
    <n v="1863.66"/>
    <n v="0"/>
    <x v="5"/>
    <x v="4"/>
    <x v="1880"/>
    <s v="CAD"/>
    <n v="1863.66"/>
    <n v="1.36"/>
    <n v="2534.5776000000001"/>
    <n v="0"/>
    <n v="2534.5776000000001"/>
    <x v="1"/>
  </r>
  <r>
    <x v="1881"/>
    <x v="1"/>
    <x v="0"/>
    <x v="1"/>
    <s v="5000"/>
    <x v="1"/>
    <n v="146.04"/>
    <n v="0"/>
    <x v="5"/>
    <x v="2"/>
    <x v="1881"/>
    <s v="AUD"/>
    <n v="146.04"/>
    <n v="1.51"/>
    <n v="220.5204"/>
    <n v="0"/>
    <n v="220.5204"/>
    <x v="1"/>
  </r>
  <r>
    <x v="1882"/>
    <x v="801"/>
    <x v="2"/>
    <x v="11"/>
    <s v="6000"/>
    <x v="2"/>
    <n v="701.14"/>
    <n v="0"/>
    <x v="0"/>
    <x v="2"/>
    <x v="1882"/>
    <s v="EUR"/>
    <n v="701.14"/>
    <n v="0.92"/>
    <n v="645.04880000000003"/>
    <n v="0"/>
    <n v="645.04880000000003"/>
    <x v="2"/>
  </r>
  <r>
    <x v="1883"/>
    <x v="712"/>
    <x v="0"/>
    <x v="3"/>
    <s v="5010"/>
    <x v="3"/>
    <n v="1033.6199999999999"/>
    <n v="0"/>
    <x v="2"/>
    <x v="2"/>
    <x v="1883"/>
    <s v="USD"/>
    <n v="1033.6199999999999"/>
    <n v="1"/>
    <n v="1033.6199999999999"/>
    <n v="0"/>
    <n v="1033.6199999999999"/>
    <x v="2"/>
  </r>
  <r>
    <x v="1884"/>
    <x v="802"/>
    <x v="1"/>
    <x v="0"/>
    <s v="6000"/>
    <x v="2"/>
    <n v="652.77"/>
    <n v="0"/>
    <x v="4"/>
    <x v="1"/>
    <x v="1884"/>
    <s v="USD"/>
    <n v="652.77"/>
    <n v="1"/>
    <n v="652.77"/>
    <n v="0"/>
    <n v="652.77"/>
    <x v="2"/>
  </r>
  <r>
    <x v="1885"/>
    <x v="321"/>
    <x v="2"/>
    <x v="10"/>
    <s v="4000"/>
    <x v="0"/>
    <n v="0"/>
    <n v="2202.71"/>
    <x v="0"/>
    <x v="2"/>
    <x v="1885"/>
    <s v="USD"/>
    <n v="-2202.71"/>
    <n v="1"/>
    <n v="0"/>
    <n v="2202.71"/>
    <n v="-2202.71"/>
    <x v="0"/>
  </r>
  <r>
    <x v="1886"/>
    <x v="706"/>
    <x v="2"/>
    <x v="11"/>
    <s v="6000"/>
    <x v="2"/>
    <n v="1252.73"/>
    <n v="0"/>
    <x v="4"/>
    <x v="3"/>
    <x v="1886"/>
    <s v="USD"/>
    <n v="1252.73"/>
    <n v="1"/>
    <n v="1252.73"/>
    <n v="0"/>
    <n v="1252.73"/>
    <x v="2"/>
  </r>
  <r>
    <x v="1887"/>
    <x v="522"/>
    <x v="0"/>
    <x v="6"/>
    <s v="5000"/>
    <x v="1"/>
    <n v="1422.61"/>
    <n v="0"/>
    <x v="1"/>
    <x v="3"/>
    <x v="1887"/>
    <s v="CAD"/>
    <n v="1422.61"/>
    <n v="1.36"/>
    <n v="1934.7496000000001"/>
    <n v="0"/>
    <n v="1934.7496000000001"/>
    <x v="1"/>
  </r>
  <r>
    <x v="1888"/>
    <x v="803"/>
    <x v="1"/>
    <x v="1"/>
    <s v="5010"/>
    <x v="3"/>
    <n v="729.53"/>
    <n v="0"/>
    <x v="3"/>
    <x v="0"/>
    <x v="1888"/>
    <s v="EUR"/>
    <n v="729.53"/>
    <n v="0.92"/>
    <n v="671.16759999999999"/>
    <n v="0"/>
    <n v="671.16759999999999"/>
    <x v="2"/>
  </r>
  <r>
    <x v="1889"/>
    <x v="315"/>
    <x v="2"/>
    <x v="2"/>
    <s v="5010"/>
    <x v="3"/>
    <n v="1561.21"/>
    <n v="0"/>
    <x v="1"/>
    <x v="3"/>
    <x v="1889"/>
    <s v="USD"/>
    <n v="1561.21"/>
    <n v="1"/>
    <n v="1561.21"/>
    <n v="0"/>
    <n v="1561.21"/>
    <x v="2"/>
  </r>
  <r>
    <x v="1890"/>
    <x v="602"/>
    <x v="1"/>
    <x v="8"/>
    <s v="4010"/>
    <x v="4"/>
    <n v="0"/>
    <n v="3774.32"/>
    <x v="5"/>
    <x v="1"/>
    <x v="1890"/>
    <s v="CAD"/>
    <n v="-3774.32"/>
    <n v="1.36"/>
    <n v="0"/>
    <n v="5133.0752000000002"/>
    <n v="-5133.0752000000002"/>
    <x v="0"/>
  </r>
  <r>
    <x v="1891"/>
    <x v="186"/>
    <x v="2"/>
    <x v="4"/>
    <s v="6000"/>
    <x v="2"/>
    <n v="503.88"/>
    <n v="0"/>
    <x v="3"/>
    <x v="1"/>
    <x v="1891"/>
    <s v="EUR"/>
    <n v="503.88"/>
    <n v="0.92"/>
    <n v="463.56960000000004"/>
    <n v="0"/>
    <n v="463.56960000000004"/>
    <x v="2"/>
  </r>
  <r>
    <x v="1892"/>
    <x v="296"/>
    <x v="2"/>
    <x v="11"/>
    <s v="4010"/>
    <x v="4"/>
    <n v="0"/>
    <n v="2344.2199999999998"/>
    <x v="1"/>
    <x v="1"/>
    <x v="1892"/>
    <s v="EUR"/>
    <n v="-2344.2199999999998"/>
    <n v="0.92"/>
    <n v="0"/>
    <n v="2156.6823999999997"/>
    <n v="-2156.6823999999997"/>
    <x v="0"/>
  </r>
  <r>
    <x v="1893"/>
    <x v="728"/>
    <x v="0"/>
    <x v="2"/>
    <s v="5010"/>
    <x v="3"/>
    <n v="1283.57"/>
    <n v="0"/>
    <x v="1"/>
    <x v="4"/>
    <x v="1893"/>
    <s v="CAD"/>
    <n v="1283.57"/>
    <n v="1.36"/>
    <n v="1745.6552000000001"/>
    <n v="0"/>
    <n v="1745.6552000000001"/>
    <x v="2"/>
  </r>
  <r>
    <x v="1894"/>
    <x v="681"/>
    <x v="0"/>
    <x v="10"/>
    <s v="4010"/>
    <x v="4"/>
    <n v="0"/>
    <n v="1964.79"/>
    <x v="5"/>
    <x v="1"/>
    <x v="1894"/>
    <s v="AUD"/>
    <n v="-1964.79"/>
    <n v="1.51"/>
    <n v="0"/>
    <n v="2966.8328999999999"/>
    <n v="-2966.8328999999999"/>
    <x v="0"/>
  </r>
  <r>
    <x v="1895"/>
    <x v="804"/>
    <x v="0"/>
    <x v="10"/>
    <s v="4010"/>
    <x v="4"/>
    <n v="0"/>
    <n v="3387.63"/>
    <x v="4"/>
    <x v="3"/>
    <x v="1895"/>
    <s v="EUR"/>
    <n v="-3387.63"/>
    <n v="0.92"/>
    <n v="0"/>
    <n v="3116.6196000000004"/>
    <n v="-3116.6196000000004"/>
    <x v="0"/>
  </r>
  <r>
    <x v="1896"/>
    <x v="519"/>
    <x v="2"/>
    <x v="4"/>
    <s v="6000"/>
    <x v="2"/>
    <n v="1756.28"/>
    <n v="0"/>
    <x v="2"/>
    <x v="4"/>
    <x v="1896"/>
    <s v="EUR"/>
    <n v="1756.28"/>
    <n v="0.92"/>
    <n v="1615.7776000000001"/>
    <n v="0"/>
    <n v="1615.7776000000001"/>
    <x v="2"/>
  </r>
  <r>
    <x v="1897"/>
    <x v="80"/>
    <x v="2"/>
    <x v="5"/>
    <s v="6000"/>
    <x v="2"/>
    <n v="938.88"/>
    <n v="0"/>
    <x v="1"/>
    <x v="4"/>
    <x v="1897"/>
    <s v="GBP"/>
    <n v="938.88"/>
    <n v="0.78"/>
    <n v="732.32640000000004"/>
    <n v="0"/>
    <n v="732.32640000000004"/>
    <x v="2"/>
  </r>
  <r>
    <x v="1898"/>
    <x v="292"/>
    <x v="0"/>
    <x v="5"/>
    <s v="4000"/>
    <x v="0"/>
    <n v="0"/>
    <n v="994.95"/>
    <x v="1"/>
    <x v="0"/>
    <x v="1898"/>
    <s v="CAD"/>
    <n v="-994.95"/>
    <n v="1.36"/>
    <n v="0"/>
    <n v="1353.1320000000001"/>
    <n v="-1353.1320000000001"/>
    <x v="0"/>
  </r>
  <r>
    <x v="1899"/>
    <x v="659"/>
    <x v="0"/>
    <x v="10"/>
    <s v="5000"/>
    <x v="1"/>
    <n v="1619.31"/>
    <n v="0"/>
    <x v="3"/>
    <x v="1"/>
    <x v="1899"/>
    <s v="AUD"/>
    <n v="1619.31"/>
    <n v="1.51"/>
    <n v="2445.1581000000001"/>
    <n v="0"/>
    <n v="2445.1581000000001"/>
    <x v="1"/>
  </r>
  <r>
    <x v="1900"/>
    <x v="784"/>
    <x v="0"/>
    <x v="0"/>
    <s v="4010"/>
    <x v="4"/>
    <n v="0"/>
    <n v="2332.9299999999998"/>
    <x v="0"/>
    <x v="4"/>
    <x v="1900"/>
    <s v="USD"/>
    <n v="-2332.9299999999998"/>
    <n v="1"/>
    <n v="0"/>
    <n v="2332.9299999999998"/>
    <n v="-2332.9299999999998"/>
    <x v="0"/>
  </r>
  <r>
    <x v="1901"/>
    <x v="3"/>
    <x v="2"/>
    <x v="3"/>
    <s v="5010"/>
    <x v="3"/>
    <n v="335.2"/>
    <n v="0"/>
    <x v="3"/>
    <x v="1"/>
    <x v="1901"/>
    <s v="USD"/>
    <n v="335.2"/>
    <n v="1"/>
    <n v="335.2"/>
    <n v="0"/>
    <n v="335.2"/>
    <x v="2"/>
  </r>
  <r>
    <x v="1902"/>
    <x v="106"/>
    <x v="0"/>
    <x v="3"/>
    <s v="5010"/>
    <x v="3"/>
    <n v="1838.96"/>
    <n v="0"/>
    <x v="5"/>
    <x v="3"/>
    <x v="1902"/>
    <s v="AUD"/>
    <n v="1838.96"/>
    <n v="1.51"/>
    <n v="2776.8296"/>
    <n v="0"/>
    <n v="2776.8296"/>
    <x v="2"/>
  </r>
  <r>
    <x v="1903"/>
    <x v="805"/>
    <x v="1"/>
    <x v="6"/>
    <s v="4000"/>
    <x v="0"/>
    <n v="0"/>
    <n v="2599.65"/>
    <x v="1"/>
    <x v="1"/>
    <x v="1903"/>
    <s v="EUR"/>
    <n v="-2599.65"/>
    <n v="0.92"/>
    <n v="0"/>
    <n v="2391.6780000000003"/>
    <n v="-2391.6780000000003"/>
    <x v="0"/>
  </r>
  <r>
    <x v="1904"/>
    <x v="168"/>
    <x v="2"/>
    <x v="0"/>
    <s v="5000"/>
    <x v="1"/>
    <n v="801.83"/>
    <n v="0"/>
    <x v="2"/>
    <x v="2"/>
    <x v="1904"/>
    <s v="USD"/>
    <n v="801.83"/>
    <n v="1"/>
    <n v="801.83"/>
    <n v="0"/>
    <n v="801.83"/>
    <x v="1"/>
  </r>
  <r>
    <x v="1905"/>
    <x v="806"/>
    <x v="2"/>
    <x v="4"/>
    <s v="5000"/>
    <x v="1"/>
    <n v="54.12"/>
    <n v="0"/>
    <x v="0"/>
    <x v="4"/>
    <x v="1905"/>
    <s v="GBP"/>
    <n v="54.12"/>
    <n v="0.78"/>
    <n v="42.2136"/>
    <n v="0"/>
    <n v="42.2136"/>
    <x v="1"/>
  </r>
  <r>
    <x v="1906"/>
    <x v="807"/>
    <x v="2"/>
    <x v="8"/>
    <s v="5000"/>
    <x v="1"/>
    <n v="326.83"/>
    <n v="0"/>
    <x v="3"/>
    <x v="3"/>
    <x v="1906"/>
    <s v="CAD"/>
    <n v="326.83"/>
    <n v="1.36"/>
    <n v="444.48880000000003"/>
    <n v="0"/>
    <n v="444.48880000000003"/>
    <x v="1"/>
  </r>
  <r>
    <x v="1907"/>
    <x v="413"/>
    <x v="0"/>
    <x v="8"/>
    <s v="5000"/>
    <x v="1"/>
    <n v="1868.89"/>
    <n v="0"/>
    <x v="0"/>
    <x v="4"/>
    <x v="1907"/>
    <s v="GBP"/>
    <n v="1868.89"/>
    <n v="0.78"/>
    <n v="1457.7342000000001"/>
    <n v="0"/>
    <n v="1457.7342000000001"/>
    <x v="1"/>
  </r>
  <r>
    <x v="1908"/>
    <x v="343"/>
    <x v="0"/>
    <x v="4"/>
    <s v="6000"/>
    <x v="2"/>
    <n v="1572.8"/>
    <n v="0"/>
    <x v="5"/>
    <x v="2"/>
    <x v="1908"/>
    <s v="AUD"/>
    <n v="1572.8"/>
    <n v="1.51"/>
    <n v="2374.9279999999999"/>
    <n v="0"/>
    <n v="2374.9279999999999"/>
    <x v="2"/>
  </r>
  <r>
    <x v="1909"/>
    <x v="401"/>
    <x v="1"/>
    <x v="0"/>
    <s v="5010"/>
    <x v="3"/>
    <n v="284.08"/>
    <n v="0"/>
    <x v="3"/>
    <x v="4"/>
    <x v="1909"/>
    <s v="AUD"/>
    <n v="284.08"/>
    <n v="1.51"/>
    <n v="428.96080000000001"/>
    <n v="0"/>
    <n v="428.96080000000001"/>
    <x v="2"/>
  </r>
  <r>
    <x v="1910"/>
    <x v="427"/>
    <x v="2"/>
    <x v="5"/>
    <s v="4010"/>
    <x v="4"/>
    <n v="0"/>
    <n v="2962.29"/>
    <x v="0"/>
    <x v="1"/>
    <x v="1910"/>
    <s v="USD"/>
    <n v="-2962.29"/>
    <n v="1"/>
    <n v="0"/>
    <n v="2962.29"/>
    <n v="-2962.29"/>
    <x v="0"/>
  </r>
  <r>
    <x v="1911"/>
    <x v="185"/>
    <x v="1"/>
    <x v="9"/>
    <s v="4010"/>
    <x v="4"/>
    <n v="0"/>
    <n v="1937.71"/>
    <x v="2"/>
    <x v="4"/>
    <x v="1911"/>
    <s v="EUR"/>
    <n v="-1937.71"/>
    <n v="0.92"/>
    <n v="0"/>
    <n v="1782.6932000000002"/>
    <n v="-1782.6932000000002"/>
    <x v="0"/>
  </r>
  <r>
    <x v="1912"/>
    <x v="469"/>
    <x v="2"/>
    <x v="11"/>
    <s v="4010"/>
    <x v="4"/>
    <n v="0"/>
    <n v="166.31"/>
    <x v="4"/>
    <x v="0"/>
    <x v="1912"/>
    <s v="CAD"/>
    <n v="-166.31"/>
    <n v="1.36"/>
    <n v="0"/>
    <n v="226.18160000000003"/>
    <n v="-226.18160000000003"/>
    <x v="0"/>
  </r>
  <r>
    <x v="1913"/>
    <x v="142"/>
    <x v="2"/>
    <x v="6"/>
    <s v="4000"/>
    <x v="0"/>
    <n v="0"/>
    <n v="1137.06"/>
    <x v="2"/>
    <x v="3"/>
    <x v="1913"/>
    <s v="EUR"/>
    <n v="-1137.06"/>
    <n v="0.92"/>
    <n v="0"/>
    <n v="1046.0952"/>
    <n v="-1046.0952"/>
    <x v="0"/>
  </r>
  <r>
    <x v="1914"/>
    <x v="397"/>
    <x v="0"/>
    <x v="9"/>
    <s v="4010"/>
    <x v="4"/>
    <n v="0"/>
    <n v="993.38"/>
    <x v="4"/>
    <x v="4"/>
    <x v="1914"/>
    <s v="AUD"/>
    <n v="-993.38"/>
    <n v="1.51"/>
    <n v="0"/>
    <n v="1500.0038"/>
    <n v="-1500.0038"/>
    <x v="0"/>
  </r>
  <r>
    <x v="1915"/>
    <x v="505"/>
    <x v="0"/>
    <x v="1"/>
    <s v="5010"/>
    <x v="3"/>
    <n v="1915.74"/>
    <n v="0"/>
    <x v="4"/>
    <x v="1"/>
    <x v="1915"/>
    <s v="GBP"/>
    <n v="1915.74"/>
    <n v="0.78"/>
    <n v="1494.2772"/>
    <n v="0"/>
    <n v="1494.2772"/>
    <x v="2"/>
  </r>
  <r>
    <x v="1916"/>
    <x v="244"/>
    <x v="2"/>
    <x v="4"/>
    <s v="5010"/>
    <x v="3"/>
    <n v="1850.88"/>
    <n v="0"/>
    <x v="3"/>
    <x v="1"/>
    <x v="1916"/>
    <s v="GBP"/>
    <n v="1850.88"/>
    <n v="0.78"/>
    <n v="1443.6864"/>
    <n v="0"/>
    <n v="1443.6864"/>
    <x v="2"/>
  </r>
  <r>
    <x v="1917"/>
    <x v="464"/>
    <x v="2"/>
    <x v="4"/>
    <s v="4010"/>
    <x v="4"/>
    <n v="0"/>
    <n v="4525.68"/>
    <x v="0"/>
    <x v="4"/>
    <x v="1917"/>
    <s v="USD"/>
    <n v="-4525.68"/>
    <n v="1"/>
    <n v="0"/>
    <n v="4525.68"/>
    <n v="-4525.68"/>
    <x v="0"/>
  </r>
  <r>
    <x v="1918"/>
    <x v="398"/>
    <x v="2"/>
    <x v="2"/>
    <s v="5010"/>
    <x v="3"/>
    <n v="854.45"/>
    <n v="0"/>
    <x v="3"/>
    <x v="4"/>
    <x v="1918"/>
    <s v="GBP"/>
    <n v="854.45"/>
    <n v="0.78"/>
    <n v="666.471"/>
    <n v="0"/>
    <n v="666.471"/>
    <x v="2"/>
  </r>
  <r>
    <x v="1919"/>
    <x v="316"/>
    <x v="0"/>
    <x v="11"/>
    <s v="5000"/>
    <x v="1"/>
    <n v="198.43"/>
    <n v="0"/>
    <x v="2"/>
    <x v="2"/>
    <x v="1919"/>
    <s v="AUD"/>
    <n v="198.43"/>
    <n v="1.51"/>
    <n v="299.6293"/>
    <n v="0"/>
    <n v="299.6293"/>
    <x v="1"/>
  </r>
  <r>
    <x v="1920"/>
    <x v="419"/>
    <x v="1"/>
    <x v="9"/>
    <s v="6000"/>
    <x v="2"/>
    <n v="1818.32"/>
    <n v="0"/>
    <x v="4"/>
    <x v="1"/>
    <x v="1920"/>
    <s v="CAD"/>
    <n v="1818.32"/>
    <n v="1.36"/>
    <n v="2472.9151999999999"/>
    <n v="0"/>
    <n v="2472.9151999999999"/>
    <x v="2"/>
  </r>
  <r>
    <x v="1921"/>
    <x v="157"/>
    <x v="0"/>
    <x v="6"/>
    <s v="4010"/>
    <x v="4"/>
    <n v="0"/>
    <n v="2638.4"/>
    <x v="5"/>
    <x v="4"/>
    <x v="1921"/>
    <s v="USD"/>
    <n v="-2638.4"/>
    <n v="1"/>
    <n v="0"/>
    <n v="2638.4"/>
    <n v="-2638.4"/>
    <x v="0"/>
  </r>
  <r>
    <x v="1922"/>
    <x v="808"/>
    <x v="2"/>
    <x v="9"/>
    <s v="4010"/>
    <x v="4"/>
    <n v="0"/>
    <n v="2791.71"/>
    <x v="1"/>
    <x v="3"/>
    <x v="1922"/>
    <s v="CAD"/>
    <n v="-2791.71"/>
    <n v="1.36"/>
    <n v="0"/>
    <n v="3796.7256000000002"/>
    <n v="-3796.7256000000002"/>
    <x v="0"/>
  </r>
  <r>
    <x v="1923"/>
    <x v="355"/>
    <x v="0"/>
    <x v="2"/>
    <s v="5000"/>
    <x v="1"/>
    <n v="726.03"/>
    <n v="0"/>
    <x v="1"/>
    <x v="4"/>
    <x v="1923"/>
    <s v="USD"/>
    <n v="726.03"/>
    <n v="1"/>
    <n v="726.03"/>
    <n v="0"/>
    <n v="726.03"/>
    <x v="1"/>
  </r>
  <r>
    <x v="1924"/>
    <x v="338"/>
    <x v="2"/>
    <x v="0"/>
    <s v="5000"/>
    <x v="1"/>
    <n v="1370.59"/>
    <n v="0"/>
    <x v="0"/>
    <x v="4"/>
    <x v="1924"/>
    <s v="AUD"/>
    <n v="1370.59"/>
    <n v="1.51"/>
    <n v="2069.5908999999997"/>
    <n v="0"/>
    <n v="2069.5908999999997"/>
    <x v="1"/>
  </r>
  <r>
    <x v="1925"/>
    <x v="769"/>
    <x v="0"/>
    <x v="6"/>
    <s v="5010"/>
    <x v="3"/>
    <n v="263.16000000000003"/>
    <n v="0"/>
    <x v="2"/>
    <x v="2"/>
    <x v="1925"/>
    <s v="CAD"/>
    <n v="263.16000000000003"/>
    <n v="1.36"/>
    <n v="357.89760000000007"/>
    <n v="0"/>
    <n v="357.89760000000007"/>
    <x v="2"/>
  </r>
  <r>
    <x v="1926"/>
    <x v="669"/>
    <x v="0"/>
    <x v="3"/>
    <s v="5010"/>
    <x v="3"/>
    <n v="1336.28"/>
    <n v="0"/>
    <x v="2"/>
    <x v="1"/>
    <x v="1926"/>
    <s v="AUD"/>
    <n v="1336.28"/>
    <n v="1.51"/>
    <n v="2017.7828"/>
    <n v="0"/>
    <n v="2017.7828"/>
    <x v="2"/>
  </r>
  <r>
    <x v="1927"/>
    <x v="400"/>
    <x v="0"/>
    <x v="0"/>
    <s v="6000"/>
    <x v="2"/>
    <n v="1661.05"/>
    <n v="0"/>
    <x v="3"/>
    <x v="2"/>
    <x v="1927"/>
    <s v="EUR"/>
    <n v="1661.05"/>
    <n v="0.92"/>
    <n v="1528.1659999999999"/>
    <n v="0"/>
    <n v="1528.1659999999999"/>
    <x v="2"/>
  </r>
  <r>
    <x v="1928"/>
    <x v="33"/>
    <x v="2"/>
    <x v="7"/>
    <s v="4000"/>
    <x v="0"/>
    <n v="0"/>
    <n v="2221.86"/>
    <x v="5"/>
    <x v="1"/>
    <x v="1928"/>
    <s v="GBP"/>
    <n v="-2221.86"/>
    <n v="0.78"/>
    <n v="0"/>
    <n v="1733.0508000000002"/>
    <n v="-1733.0508000000002"/>
    <x v="0"/>
  </r>
  <r>
    <x v="1929"/>
    <x v="230"/>
    <x v="0"/>
    <x v="9"/>
    <s v="4010"/>
    <x v="4"/>
    <n v="0"/>
    <n v="4064.87"/>
    <x v="0"/>
    <x v="1"/>
    <x v="1929"/>
    <s v="CAD"/>
    <n v="-4064.87"/>
    <n v="1.36"/>
    <n v="0"/>
    <n v="5528.2232000000004"/>
    <n v="-5528.2232000000004"/>
    <x v="0"/>
  </r>
  <r>
    <x v="1930"/>
    <x v="749"/>
    <x v="0"/>
    <x v="11"/>
    <s v="5000"/>
    <x v="1"/>
    <n v="564.04"/>
    <n v="0"/>
    <x v="3"/>
    <x v="2"/>
    <x v="1930"/>
    <s v="USD"/>
    <n v="564.04"/>
    <n v="1"/>
    <n v="564.04"/>
    <n v="0"/>
    <n v="564.04"/>
    <x v="1"/>
  </r>
  <r>
    <x v="1931"/>
    <x v="607"/>
    <x v="2"/>
    <x v="7"/>
    <s v="4010"/>
    <x v="4"/>
    <n v="0"/>
    <n v="2394.69"/>
    <x v="5"/>
    <x v="1"/>
    <x v="1931"/>
    <s v="AUD"/>
    <n v="-2394.69"/>
    <n v="1.51"/>
    <n v="0"/>
    <n v="3615.9819000000002"/>
    <n v="-3615.9819000000002"/>
    <x v="0"/>
  </r>
  <r>
    <x v="1932"/>
    <x v="370"/>
    <x v="0"/>
    <x v="11"/>
    <s v="4010"/>
    <x v="4"/>
    <n v="0"/>
    <n v="4484.1899999999996"/>
    <x v="3"/>
    <x v="0"/>
    <x v="1932"/>
    <s v="AUD"/>
    <n v="-4484.1899999999996"/>
    <n v="1.51"/>
    <n v="0"/>
    <n v="6771.1268999999993"/>
    <n v="-6771.1268999999993"/>
    <x v="0"/>
  </r>
  <r>
    <x v="1933"/>
    <x v="488"/>
    <x v="0"/>
    <x v="5"/>
    <s v="4010"/>
    <x v="4"/>
    <n v="0"/>
    <n v="1838.71"/>
    <x v="3"/>
    <x v="2"/>
    <x v="1933"/>
    <s v="CAD"/>
    <n v="-1838.71"/>
    <n v="1.36"/>
    <n v="0"/>
    <n v="2500.6456000000003"/>
    <n v="-2500.6456000000003"/>
    <x v="0"/>
  </r>
  <r>
    <x v="1934"/>
    <x v="36"/>
    <x v="1"/>
    <x v="6"/>
    <s v="5010"/>
    <x v="3"/>
    <n v="407.55"/>
    <n v="0"/>
    <x v="2"/>
    <x v="2"/>
    <x v="1934"/>
    <s v="GBP"/>
    <n v="407.55"/>
    <n v="0.78"/>
    <n v="317.88900000000001"/>
    <n v="0"/>
    <n v="317.88900000000001"/>
    <x v="2"/>
  </r>
  <r>
    <x v="1935"/>
    <x v="459"/>
    <x v="2"/>
    <x v="7"/>
    <s v="4000"/>
    <x v="0"/>
    <n v="0"/>
    <n v="1239.76"/>
    <x v="5"/>
    <x v="2"/>
    <x v="1935"/>
    <s v="CAD"/>
    <n v="-1239.76"/>
    <n v="1.36"/>
    <n v="0"/>
    <n v="1686.0736000000002"/>
    <n v="-1686.0736000000002"/>
    <x v="0"/>
  </r>
  <r>
    <x v="1936"/>
    <x v="809"/>
    <x v="2"/>
    <x v="10"/>
    <s v="5010"/>
    <x v="3"/>
    <n v="721.91"/>
    <n v="0"/>
    <x v="3"/>
    <x v="0"/>
    <x v="1936"/>
    <s v="EUR"/>
    <n v="721.91"/>
    <n v="0.92"/>
    <n v="664.15719999999999"/>
    <n v="0"/>
    <n v="664.15719999999999"/>
    <x v="2"/>
  </r>
  <r>
    <x v="1937"/>
    <x v="810"/>
    <x v="0"/>
    <x v="2"/>
    <s v="6000"/>
    <x v="2"/>
    <n v="1506.81"/>
    <n v="0"/>
    <x v="3"/>
    <x v="3"/>
    <x v="1937"/>
    <s v="GBP"/>
    <n v="1506.81"/>
    <n v="0.78"/>
    <n v="1175.3117999999999"/>
    <n v="0"/>
    <n v="1175.3117999999999"/>
    <x v="2"/>
  </r>
  <r>
    <x v="1938"/>
    <x v="193"/>
    <x v="1"/>
    <x v="9"/>
    <s v="4010"/>
    <x v="4"/>
    <n v="0"/>
    <n v="3376.73"/>
    <x v="2"/>
    <x v="2"/>
    <x v="1938"/>
    <s v="EUR"/>
    <n v="-3376.73"/>
    <n v="0.92"/>
    <n v="0"/>
    <n v="3106.5916000000002"/>
    <n v="-3106.5916000000002"/>
    <x v="0"/>
  </r>
  <r>
    <x v="1939"/>
    <x v="811"/>
    <x v="2"/>
    <x v="5"/>
    <s v="6000"/>
    <x v="2"/>
    <n v="1023.13"/>
    <n v="0"/>
    <x v="3"/>
    <x v="4"/>
    <x v="1939"/>
    <s v="GBP"/>
    <n v="1023.13"/>
    <n v="0.78"/>
    <n v="798.04140000000007"/>
    <n v="0"/>
    <n v="798.04140000000007"/>
    <x v="2"/>
  </r>
  <r>
    <x v="1940"/>
    <x v="698"/>
    <x v="1"/>
    <x v="1"/>
    <s v="6000"/>
    <x v="2"/>
    <n v="1885.62"/>
    <n v="0"/>
    <x v="4"/>
    <x v="3"/>
    <x v="1940"/>
    <s v="CAD"/>
    <n v="1885.62"/>
    <n v="1.36"/>
    <n v="2564.4432000000002"/>
    <n v="0"/>
    <n v="2564.4432000000002"/>
    <x v="2"/>
  </r>
  <r>
    <x v="1941"/>
    <x v="524"/>
    <x v="0"/>
    <x v="0"/>
    <s v="4010"/>
    <x v="4"/>
    <n v="0"/>
    <n v="955.35"/>
    <x v="3"/>
    <x v="3"/>
    <x v="1941"/>
    <s v="CAD"/>
    <n v="-955.35"/>
    <n v="1.36"/>
    <n v="0"/>
    <n v="1299.2760000000001"/>
    <n v="-1299.2760000000001"/>
    <x v="0"/>
  </r>
  <r>
    <x v="1942"/>
    <x v="461"/>
    <x v="2"/>
    <x v="2"/>
    <s v="5010"/>
    <x v="3"/>
    <n v="1735.63"/>
    <n v="0"/>
    <x v="0"/>
    <x v="0"/>
    <x v="1942"/>
    <s v="CAD"/>
    <n v="1735.63"/>
    <n v="1.36"/>
    <n v="2360.4568000000004"/>
    <n v="0"/>
    <n v="2360.4568000000004"/>
    <x v="2"/>
  </r>
  <r>
    <x v="1943"/>
    <x v="584"/>
    <x v="2"/>
    <x v="10"/>
    <s v="5000"/>
    <x v="1"/>
    <n v="1311.61"/>
    <n v="0"/>
    <x v="5"/>
    <x v="4"/>
    <x v="1943"/>
    <s v="AUD"/>
    <n v="1311.61"/>
    <n v="1.51"/>
    <n v="1980.5310999999999"/>
    <n v="0"/>
    <n v="1980.5310999999999"/>
    <x v="1"/>
  </r>
  <r>
    <x v="1944"/>
    <x v="362"/>
    <x v="2"/>
    <x v="7"/>
    <s v="4010"/>
    <x v="4"/>
    <n v="0"/>
    <n v="3124.09"/>
    <x v="5"/>
    <x v="0"/>
    <x v="1944"/>
    <s v="USD"/>
    <n v="-3124.09"/>
    <n v="1"/>
    <n v="0"/>
    <n v="3124.09"/>
    <n v="-3124.09"/>
    <x v="0"/>
  </r>
  <r>
    <x v="1945"/>
    <x v="308"/>
    <x v="0"/>
    <x v="4"/>
    <s v="5010"/>
    <x v="3"/>
    <n v="1453.46"/>
    <n v="0"/>
    <x v="4"/>
    <x v="2"/>
    <x v="1945"/>
    <s v="USD"/>
    <n v="1453.46"/>
    <n v="1"/>
    <n v="1453.46"/>
    <n v="0"/>
    <n v="1453.46"/>
    <x v="2"/>
  </r>
  <r>
    <x v="1946"/>
    <x v="15"/>
    <x v="2"/>
    <x v="6"/>
    <s v="6000"/>
    <x v="2"/>
    <n v="502.87"/>
    <n v="0"/>
    <x v="1"/>
    <x v="0"/>
    <x v="1946"/>
    <s v="CAD"/>
    <n v="502.87"/>
    <n v="1.36"/>
    <n v="683.90320000000008"/>
    <n v="0"/>
    <n v="683.90320000000008"/>
    <x v="2"/>
  </r>
  <r>
    <x v="1947"/>
    <x v="424"/>
    <x v="2"/>
    <x v="4"/>
    <s v="6000"/>
    <x v="2"/>
    <n v="845.04"/>
    <n v="0"/>
    <x v="3"/>
    <x v="1"/>
    <x v="1947"/>
    <s v="EUR"/>
    <n v="845.04"/>
    <n v="0.92"/>
    <n v="777.43679999999995"/>
    <n v="0"/>
    <n v="777.43679999999995"/>
    <x v="2"/>
  </r>
  <r>
    <x v="1948"/>
    <x v="771"/>
    <x v="0"/>
    <x v="5"/>
    <s v="4010"/>
    <x v="4"/>
    <n v="0"/>
    <n v="2650.78"/>
    <x v="4"/>
    <x v="2"/>
    <x v="1948"/>
    <s v="AUD"/>
    <n v="-2650.78"/>
    <n v="1.51"/>
    <n v="0"/>
    <n v="4002.6778000000004"/>
    <n v="-4002.6778000000004"/>
    <x v="0"/>
  </r>
  <r>
    <x v="1949"/>
    <x v="236"/>
    <x v="1"/>
    <x v="2"/>
    <s v="4000"/>
    <x v="0"/>
    <n v="0"/>
    <n v="3701"/>
    <x v="1"/>
    <x v="4"/>
    <x v="1949"/>
    <s v="AUD"/>
    <n v="-3701"/>
    <n v="1.51"/>
    <n v="0"/>
    <n v="5588.51"/>
    <n v="-5588.51"/>
    <x v="0"/>
  </r>
  <r>
    <x v="1950"/>
    <x v="305"/>
    <x v="0"/>
    <x v="4"/>
    <s v="6000"/>
    <x v="2"/>
    <n v="866.51"/>
    <n v="0"/>
    <x v="2"/>
    <x v="3"/>
    <x v="1950"/>
    <s v="CAD"/>
    <n v="866.51"/>
    <n v="1.36"/>
    <n v="1178.4536000000001"/>
    <n v="0"/>
    <n v="1178.4536000000001"/>
    <x v="2"/>
  </r>
  <r>
    <x v="1951"/>
    <x v="555"/>
    <x v="0"/>
    <x v="6"/>
    <s v="5000"/>
    <x v="1"/>
    <n v="1517.29"/>
    <n v="0"/>
    <x v="2"/>
    <x v="4"/>
    <x v="1951"/>
    <s v="EUR"/>
    <n v="1517.29"/>
    <n v="0.92"/>
    <n v="1395.9068"/>
    <n v="0"/>
    <n v="1395.9068"/>
    <x v="1"/>
  </r>
  <r>
    <x v="1952"/>
    <x v="250"/>
    <x v="1"/>
    <x v="2"/>
    <s v="5000"/>
    <x v="1"/>
    <n v="58.18"/>
    <n v="0"/>
    <x v="0"/>
    <x v="3"/>
    <x v="1952"/>
    <s v="EUR"/>
    <n v="58.18"/>
    <n v="0.92"/>
    <n v="53.525600000000004"/>
    <n v="0"/>
    <n v="53.525600000000004"/>
    <x v="1"/>
  </r>
  <r>
    <x v="1953"/>
    <x v="736"/>
    <x v="0"/>
    <x v="5"/>
    <s v="4000"/>
    <x v="0"/>
    <n v="0"/>
    <n v="944.88"/>
    <x v="3"/>
    <x v="1"/>
    <x v="1953"/>
    <s v="AUD"/>
    <n v="-944.88"/>
    <n v="1.51"/>
    <n v="0"/>
    <n v="1426.7688000000001"/>
    <n v="-1426.7688000000001"/>
    <x v="0"/>
  </r>
  <r>
    <x v="1954"/>
    <x v="118"/>
    <x v="1"/>
    <x v="2"/>
    <s v="6000"/>
    <x v="2"/>
    <n v="394.98"/>
    <n v="0"/>
    <x v="1"/>
    <x v="1"/>
    <x v="1954"/>
    <s v="CAD"/>
    <n v="394.98"/>
    <n v="1.36"/>
    <n v="537.17280000000005"/>
    <n v="0"/>
    <n v="537.17280000000005"/>
    <x v="2"/>
  </r>
  <r>
    <x v="1955"/>
    <x v="531"/>
    <x v="2"/>
    <x v="1"/>
    <s v="5000"/>
    <x v="1"/>
    <n v="1322.13"/>
    <n v="0"/>
    <x v="2"/>
    <x v="3"/>
    <x v="1955"/>
    <s v="CAD"/>
    <n v="1322.13"/>
    <n v="1.36"/>
    <n v="1798.0968000000003"/>
    <n v="0"/>
    <n v="1798.0968000000003"/>
    <x v="1"/>
  </r>
  <r>
    <x v="1956"/>
    <x v="151"/>
    <x v="0"/>
    <x v="1"/>
    <s v="5010"/>
    <x v="3"/>
    <n v="780.7"/>
    <n v="0"/>
    <x v="2"/>
    <x v="1"/>
    <x v="1956"/>
    <s v="USD"/>
    <n v="780.7"/>
    <n v="1"/>
    <n v="780.7"/>
    <n v="0"/>
    <n v="780.7"/>
    <x v="2"/>
  </r>
  <r>
    <x v="1957"/>
    <x v="352"/>
    <x v="1"/>
    <x v="8"/>
    <s v="5000"/>
    <x v="1"/>
    <n v="1051.1600000000001"/>
    <n v="0"/>
    <x v="0"/>
    <x v="1"/>
    <x v="1957"/>
    <s v="GBP"/>
    <n v="1051.1600000000001"/>
    <n v="0.78"/>
    <n v="819.90480000000014"/>
    <n v="0"/>
    <n v="819.90480000000014"/>
    <x v="1"/>
  </r>
  <r>
    <x v="1958"/>
    <x v="281"/>
    <x v="2"/>
    <x v="7"/>
    <s v="4010"/>
    <x v="4"/>
    <n v="0"/>
    <n v="3466.47"/>
    <x v="4"/>
    <x v="2"/>
    <x v="1958"/>
    <s v="AUD"/>
    <n v="-3466.47"/>
    <n v="1.51"/>
    <n v="0"/>
    <n v="5234.3696999999993"/>
    <n v="-5234.3696999999993"/>
    <x v="0"/>
  </r>
  <r>
    <x v="1959"/>
    <x v="176"/>
    <x v="0"/>
    <x v="2"/>
    <s v="4000"/>
    <x v="0"/>
    <n v="0"/>
    <n v="2900.85"/>
    <x v="3"/>
    <x v="3"/>
    <x v="1959"/>
    <s v="CAD"/>
    <n v="-2900.85"/>
    <n v="1.36"/>
    <n v="0"/>
    <n v="3945.1559999999999"/>
    <n v="-3945.1559999999999"/>
    <x v="0"/>
  </r>
  <r>
    <x v="1960"/>
    <x v="496"/>
    <x v="0"/>
    <x v="5"/>
    <s v="5010"/>
    <x v="3"/>
    <n v="852.05"/>
    <n v="0"/>
    <x v="2"/>
    <x v="1"/>
    <x v="1960"/>
    <s v="CAD"/>
    <n v="852.05"/>
    <n v="1.36"/>
    <n v="1158.788"/>
    <n v="0"/>
    <n v="1158.788"/>
    <x v="2"/>
  </r>
  <r>
    <x v="1961"/>
    <x v="294"/>
    <x v="2"/>
    <x v="0"/>
    <s v="6000"/>
    <x v="2"/>
    <n v="1137.76"/>
    <n v="0"/>
    <x v="1"/>
    <x v="4"/>
    <x v="1961"/>
    <s v="AUD"/>
    <n v="1137.76"/>
    <n v="1.51"/>
    <n v="1718.0175999999999"/>
    <n v="0"/>
    <n v="1718.0175999999999"/>
    <x v="2"/>
  </r>
  <r>
    <x v="1962"/>
    <x v="755"/>
    <x v="0"/>
    <x v="1"/>
    <s v="6000"/>
    <x v="2"/>
    <n v="1927.94"/>
    <n v="0"/>
    <x v="5"/>
    <x v="4"/>
    <x v="1962"/>
    <s v="CAD"/>
    <n v="1927.94"/>
    <n v="1.36"/>
    <n v="2621.9984000000004"/>
    <n v="0"/>
    <n v="2621.9984000000004"/>
    <x v="2"/>
  </r>
  <r>
    <x v="1963"/>
    <x v="587"/>
    <x v="1"/>
    <x v="8"/>
    <s v="4010"/>
    <x v="4"/>
    <n v="0"/>
    <n v="2609.17"/>
    <x v="1"/>
    <x v="0"/>
    <x v="1963"/>
    <s v="GBP"/>
    <n v="-2609.17"/>
    <n v="0.78"/>
    <n v="0"/>
    <n v="2035.1526000000001"/>
    <n v="-2035.1526000000001"/>
    <x v="0"/>
  </r>
  <r>
    <x v="1964"/>
    <x v="752"/>
    <x v="1"/>
    <x v="6"/>
    <s v="5000"/>
    <x v="1"/>
    <n v="1813.3"/>
    <n v="0"/>
    <x v="5"/>
    <x v="2"/>
    <x v="1964"/>
    <s v="AUD"/>
    <n v="1813.3"/>
    <n v="1.51"/>
    <n v="2738.0830000000001"/>
    <n v="0"/>
    <n v="2738.0830000000001"/>
    <x v="1"/>
  </r>
  <r>
    <x v="1965"/>
    <x v="519"/>
    <x v="2"/>
    <x v="4"/>
    <s v="4000"/>
    <x v="0"/>
    <n v="0"/>
    <n v="2658.68"/>
    <x v="5"/>
    <x v="2"/>
    <x v="1965"/>
    <s v="GBP"/>
    <n v="-2658.68"/>
    <n v="0.78"/>
    <n v="0"/>
    <n v="2073.7703999999999"/>
    <n v="-2073.7703999999999"/>
    <x v="0"/>
  </r>
  <r>
    <x v="1966"/>
    <x v="583"/>
    <x v="2"/>
    <x v="3"/>
    <s v="4010"/>
    <x v="4"/>
    <n v="0"/>
    <n v="4776.24"/>
    <x v="1"/>
    <x v="2"/>
    <x v="1966"/>
    <s v="AUD"/>
    <n v="-4776.24"/>
    <n v="1.51"/>
    <n v="0"/>
    <n v="7212.1223999999993"/>
    <n v="-7212.1223999999993"/>
    <x v="0"/>
  </r>
  <r>
    <x v="1967"/>
    <x v="184"/>
    <x v="0"/>
    <x v="3"/>
    <s v="5000"/>
    <x v="1"/>
    <n v="839.33"/>
    <n v="0"/>
    <x v="5"/>
    <x v="4"/>
    <x v="1967"/>
    <s v="USD"/>
    <n v="839.33"/>
    <n v="1"/>
    <n v="839.33"/>
    <n v="0"/>
    <n v="839.33"/>
    <x v="1"/>
  </r>
  <r>
    <x v="1968"/>
    <x v="548"/>
    <x v="2"/>
    <x v="11"/>
    <s v="6000"/>
    <x v="2"/>
    <n v="961.76"/>
    <n v="0"/>
    <x v="3"/>
    <x v="2"/>
    <x v="1968"/>
    <s v="AUD"/>
    <n v="961.76"/>
    <n v="1.51"/>
    <n v="1452.2575999999999"/>
    <n v="0"/>
    <n v="1452.2575999999999"/>
    <x v="2"/>
  </r>
  <r>
    <x v="1969"/>
    <x v="165"/>
    <x v="1"/>
    <x v="6"/>
    <s v="4010"/>
    <x v="4"/>
    <n v="0"/>
    <n v="1071.52"/>
    <x v="2"/>
    <x v="2"/>
    <x v="1969"/>
    <s v="USD"/>
    <n v="-1071.52"/>
    <n v="1"/>
    <n v="0"/>
    <n v="1071.52"/>
    <n v="-1071.52"/>
    <x v="0"/>
  </r>
  <r>
    <x v="1970"/>
    <x v="208"/>
    <x v="0"/>
    <x v="11"/>
    <s v="5000"/>
    <x v="1"/>
    <n v="512.01"/>
    <n v="0"/>
    <x v="2"/>
    <x v="4"/>
    <x v="1970"/>
    <s v="CAD"/>
    <n v="512.01"/>
    <n v="1.36"/>
    <n v="696.33360000000005"/>
    <n v="0"/>
    <n v="696.33360000000005"/>
    <x v="1"/>
  </r>
  <r>
    <x v="1971"/>
    <x v="364"/>
    <x v="0"/>
    <x v="0"/>
    <s v="4010"/>
    <x v="4"/>
    <n v="0"/>
    <n v="876.89"/>
    <x v="2"/>
    <x v="3"/>
    <x v="1971"/>
    <s v="CAD"/>
    <n v="-876.89"/>
    <n v="1.36"/>
    <n v="0"/>
    <n v="1192.5704000000001"/>
    <n v="-1192.5704000000001"/>
    <x v="0"/>
  </r>
  <r>
    <x v="1972"/>
    <x v="320"/>
    <x v="2"/>
    <x v="7"/>
    <s v="4010"/>
    <x v="4"/>
    <n v="0"/>
    <n v="214.94"/>
    <x v="5"/>
    <x v="4"/>
    <x v="1972"/>
    <s v="USD"/>
    <n v="-214.94"/>
    <n v="1"/>
    <n v="0"/>
    <n v="214.94"/>
    <n v="-214.94"/>
    <x v="0"/>
  </r>
  <r>
    <x v="1973"/>
    <x v="490"/>
    <x v="0"/>
    <x v="9"/>
    <s v="5010"/>
    <x v="3"/>
    <n v="318.63"/>
    <n v="0"/>
    <x v="5"/>
    <x v="2"/>
    <x v="1973"/>
    <s v="CAD"/>
    <n v="318.63"/>
    <n v="1.36"/>
    <n v="433.33680000000004"/>
    <n v="0"/>
    <n v="433.33680000000004"/>
    <x v="2"/>
  </r>
  <r>
    <x v="1974"/>
    <x v="766"/>
    <x v="2"/>
    <x v="6"/>
    <s v="6000"/>
    <x v="2"/>
    <n v="1505.25"/>
    <n v="0"/>
    <x v="5"/>
    <x v="3"/>
    <x v="1974"/>
    <s v="USD"/>
    <n v="1505.25"/>
    <n v="1"/>
    <n v="1505.25"/>
    <n v="0"/>
    <n v="1505.25"/>
    <x v="2"/>
  </r>
  <r>
    <x v="1975"/>
    <x v="730"/>
    <x v="0"/>
    <x v="10"/>
    <s v="5010"/>
    <x v="3"/>
    <n v="1165.8499999999999"/>
    <n v="0"/>
    <x v="1"/>
    <x v="4"/>
    <x v="1975"/>
    <s v="AUD"/>
    <n v="1165.8499999999999"/>
    <n v="1.51"/>
    <n v="1760.4334999999999"/>
    <n v="0"/>
    <n v="1760.4334999999999"/>
    <x v="2"/>
  </r>
  <r>
    <x v="1976"/>
    <x v="568"/>
    <x v="0"/>
    <x v="5"/>
    <s v="5000"/>
    <x v="1"/>
    <n v="424.86"/>
    <n v="0"/>
    <x v="4"/>
    <x v="2"/>
    <x v="1976"/>
    <s v="CAD"/>
    <n v="424.86"/>
    <n v="1.36"/>
    <n v="577.80960000000005"/>
    <n v="0"/>
    <n v="577.80960000000005"/>
    <x v="1"/>
  </r>
  <r>
    <x v="1977"/>
    <x v="445"/>
    <x v="2"/>
    <x v="11"/>
    <s v="5000"/>
    <x v="1"/>
    <n v="1626.39"/>
    <n v="0"/>
    <x v="1"/>
    <x v="3"/>
    <x v="1977"/>
    <s v="EUR"/>
    <n v="1626.39"/>
    <n v="0.92"/>
    <n v="1496.2788"/>
    <n v="0"/>
    <n v="1496.2788"/>
    <x v="1"/>
  </r>
  <r>
    <x v="1978"/>
    <x v="53"/>
    <x v="0"/>
    <x v="6"/>
    <s v="6000"/>
    <x v="2"/>
    <n v="559.39"/>
    <n v="0"/>
    <x v="3"/>
    <x v="4"/>
    <x v="1978"/>
    <s v="USD"/>
    <n v="559.39"/>
    <n v="1"/>
    <n v="559.39"/>
    <n v="0"/>
    <n v="559.39"/>
    <x v="2"/>
  </r>
  <r>
    <x v="1979"/>
    <x v="524"/>
    <x v="0"/>
    <x v="0"/>
    <s v="5000"/>
    <x v="1"/>
    <n v="1234.21"/>
    <n v="0"/>
    <x v="4"/>
    <x v="3"/>
    <x v="1979"/>
    <s v="CAD"/>
    <n v="1234.21"/>
    <n v="1.36"/>
    <n v="1678.5256000000002"/>
    <n v="0"/>
    <n v="1678.5256000000002"/>
    <x v="1"/>
  </r>
  <r>
    <x v="1980"/>
    <x v="240"/>
    <x v="0"/>
    <x v="8"/>
    <s v="6000"/>
    <x v="2"/>
    <n v="704.55"/>
    <n v="0"/>
    <x v="3"/>
    <x v="0"/>
    <x v="1980"/>
    <s v="EUR"/>
    <n v="704.55"/>
    <n v="0.92"/>
    <n v="648.18600000000004"/>
    <n v="0"/>
    <n v="648.18600000000004"/>
    <x v="2"/>
  </r>
  <r>
    <x v="1981"/>
    <x v="42"/>
    <x v="2"/>
    <x v="8"/>
    <s v="4010"/>
    <x v="4"/>
    <n v="0"/>
    <n v="118.67"/>
    <x v="0"/>
    <x v="2"/>
    <x v="1981"/>
    <s v="CAD"/>
    <n v="-118.67"/>
    <n v="1.36"/>
    <n v="0"/>
    <n v="161.39120000000003"/>
    <n v="-161.39120000000003"/>
    <x v="0"/>
  </r>
  <r>
    <x v="1982"/>
    <x v="812"/>
    <x v="2"/>
    <x v="1"/>
    <s v="4000"/>
    <x v="0"/>
    <n v="0"/>
    <n v="1819.43"/>
    <x v="0"/>
    <x v="0"/>
    <x v="1982"/>
    <s v="EUR"/>
    <n v="-1819.43"/>
    <n v="0.92"/>
    <n v="0"/>
    <n v="1673.8756000000001"/>
    <n v="-1673.8756000000001"/>
    <x v="0"/>
  </r>
  <r>
    <x v="1983"/>
    <x v="813"/>
    <x v="2"/>
    <x v="3"/>
    <s v="5010"/>
    <x v="3"/>
    <n v="1104.31"/>
    <n v="0"/>
    <x v="3"/>
    <x v="0"/>
    <x v="1983"/>
    <s v="AUD"/>
    <n v="1104.31"/>
    <n v="1.51"/>
    <n v="1667.5081"/>
    <n v="0"/>
    <n v="1667.5081"/>
    <x v="2"/>
  </r>
  <r>
    <x v="1984"/>
    <x v="582"/>
    <x v="2"/>
    <x v="2"/>
    <s v="5000"/>
    <x v="1"/>
    <n v="698.67"/>
    <n v="0"/>
    <x v="5"/>
    <x v="2"/>
    <x v="1984"/>
    <s v="AUD"/>
    <n v="698.67"/>
    <n v="1.51"/>
    <n v="1054.9917"/>
    <n v="0"/>
    <n v="1054.9917"/>
    <x v="1"/>
  </r>
  <r>
    <x v="1985"/>
    <x v="814"/>
    <x v="0"/>
    <x v="11"/>
    <s v="4000"/>
    <x v="0"/>
    <n v="0"/>
    <n v="3256.52"/>
    <x v="3"/>
    <x v="3"/>
    <x v="1985"/>
    <s v="EUR"/>
    <n v="-3256.52"/>
    <n v="0.92"/>
    <n v="0"/>
    <n v="2995.9983999999999"/>
    <n v="-2995.9983999999999"/>
    <x v="0"/>
  </r>
  <r>
    <x v="1986"/>
    <x v="434"/>
    <x v="2"/>
    <x v="11"/>
    <s v="6000"/>
    <x v="2"/>
    <n v="415.73"/>
    <n v="0"/>
    <x v="3"/>
    <x v="0"/>
    <x v="1986"/>
    <s v="USD"/>
    <n v="415.73"/>
    <n v="1"/>
    <n v="415.73"/>
    <n v="0"/>
    <n v="415.73"/>
    <x v="2"/>
  </r>
  <r>
    <x v="1987"/>
    <x v="530"/>
    <x v="1"/>
    <x v="9"/>
    <s v="5000"/>
    <x v="1"/>
    <n v="798.68"/>
    <n v="0"/>
    <x v="3"/>
    <x v="0"/>
    <x v="1987"/>
    <s v="CAD"/>
    <n v="798.68"/>
    <n v="1.36"/>
    <n v="1086.2048"/>
    <n v="0"/>
    <n v="1086.2048"/>
    <x v="1"/>
  </r>
  <r>
    <x v="1988"/>
    <x v="528"/>
    <x v="2"/>
    <x v="9"/>
    <s v="5010"/>
    <x v="3"/>
    <n v="829.83"/>
    <n v="0"/>
    <x v="1"/>
    <x v="1"/>
    <x v="1988"/>
    <s v="AUD"/>
    <n v="829.83"/>
    <n v="1.51"/>
    <n v="1253.0433"/>
    <n v="0"/>
    <n v="1253.0433"/>
    <x v="2"/>
  </r>
  <r>
    <x v="1989"/>
    <x v="50"/>
    <x v="0"/>
    <x v="11"/>
    <s v="5010"/>
    <x v="3"/>
    <n v="247.03"/>
    <n v="0"/>
    <x v="3"/>
    <x v="3"/>
    <x v="1989"/>
    <s v="USD"/>
    <n v="247.03"/>
    <n v="1"/>
    <n v="247.03"/>
    <n v="0"/>
    <n v="247.03"/>
    <x v="2"/>
  </r>
  <r>
    <x v="1990"/>
    <x v="396"/>
    <x v="2"/>
    <x v="3"/>
    <s v="5000"/>
    <x v="1"/>
    <n v="688.11"/>
    <n v="0"/>
    <x v="1"/>
    <x v="3"/>
    <x v="1990"/>
    <s v="USD"/>
    <n v="688.11"/>
    <n v="1"/>
    <n v="688.11"/>
    <n v="0"/>
    <n v="688.11"/>
    <x v="1"/>
  </r>
  <r>
    <x v="1991"/>
    <x v="557"/>
    <x v="0"/>
    <x v="4"/>
    <s v="6000"/>
    <x v="2"/>
    <n v="1196.93"/>
    <n v="0"/>
    <x v="3"/>
    <x v="1"/>
    <x v="1991"/>
    <s v="USD"/>
    <n v="1196.93"/>
    <n v="1"/>
    <n v="1196.93"/>
    <n v="0"/>
    <n v="1196.93"/>
    <x v="2"/>
  </r>
  <r>
    <x v="1992"/>
    <x v="665"/>
    <x v="0"/>
    <x v="1"/>
    <s v="4010"/>
    <x v="4"/>
    <n v="0"/>
    <n v="2003.64"/>
    <x v="4"/>
    <x v="0"/>
    <x v="1992"/>
    <s v="CAD"/>
    <n v="-2003.64"/>
    <n v="1.36"/>
    <n v="0"/>
    <n v="2724.9504000000002"/>
    <n v="-2724.9504000000002"/>
    <x v="0"/>
  </r>
  <r>
    <x v="1993"/>
    <x v="500"/>
    <x v="0"/>
    <x v="7"/>
    <s v="4000"/>
    <x v="0"/>
    <n v="0"/>
    <n v="1233.1300000000001"/>
    <x v="0"/>
    <x v="3"/>
    <x v="1993"/>
    <s v="GBP"/>
    <n v="-1233.1300000000001"/>
    <n v="0.78"/>
    <n v="0"/>
    <n v="961.84140000000014"/>
    <n v="-961.84140000000014"/>
    <x v="0"/>
  </r>
  <r>
    <x v="1994"/>
    <x v="476"/>
    <x v="0"/>
    <x v="2"/>
    <s v="4010"/>
    <x v="4"/>
    <n v="0"/>
    <n v="767.31"/>
    <x v="0"/>
    <x v="4"/>
    <x v="1994"/>
    <s v="USD"/>
    <n v="-767.31"/>
    <n v="1"/>
    <n v="0"/>
    <n v="767.31"/>
    <n v="-767.31"/>
    <x v="0"/>
  </r>
  <r>
    <x v="1995"/>
    <x v="588"/>
    <x v="1"/>
    <x v="1"/>
    <s v="5010"/>
    <x v="3"/>
    <n v="719.33"/>
    <n v="0"/>
    <x v="2"/>
    <x v="1"/>
    <x v="1995"/>
    <s v="EUR"/>
    <n v="719.33"/>
    <n v="0.92"/>
    <n v="661.78360000000009"/>
    <n v="0"/>
    <n v="661.78360000000009"/>
    <x v="2"/>
  </r>
  <r>
    <x v="1996"/>
    <x v="128"/>
    <x v="2"/>
    <x v="4"/>
    <s v="4000"/>
    <x v="0"/>
    <n v="0"/>
    <n v="2016.99"/>
    <x v="1"/>
    <x v="2"/>
    <x v="1996"/>
    <s v="CAD"/>
    <n v="-2016.99"/>
    <n v="1.36"/>
    <n v="0"/>
    <n v="2743.1064000000001"/>
    <n v="-2743.1064000000001"/>
    <x v="0"/>
  </r>
  <r>
    <x v="1997"/>
    <x v="52"/>
    <x v="2"/>
    <x v="7"/>
    <s v="4000"/>
    <x v="0"/>
    <n v="0"/>
    <n v="4719.37"/>
    <x v="5"/>
    <x v="4"/>
    <x v="1997"/>
    <s v="CAD"/>
    <n v="-4719.37"/>
    <n v="1.36"/>
    <n v="0"/>
    <n v="6418.3432000000003"/>
    <n v="-6418.3432000000003"/>
    <x v="0"/>
  </r>
  <r>
    <x v="1998"/>
    <x v="761"/>
    <x v="2"/>
    <x v="9"/>
    <s v="4010"/>
    <x v="4"/>
    <n v="0"/>
    <n v="4523.09"/>
    <x v="5"/>
    <x v="0"/>
    <x v="1998"/>
    <s v="AUD"/>
    <n v="-4523.09"/>
    <n v="1.51"/>
    <n v="0"/>
    <n v="6829.8659000000007"/>
    <n v="-6829.8659000000007"/>
    <x v="0"/>
  </r>
  <r>
    <x v="1999"/>
    <x v="261"/>
    <x v="0"/>
    <x v="3"/>
    <s v="4000"/>
    <x v="0"/>
    <n v="0"/>
    <n v="354.88"/>
    <x v="1"/>
    <x v="0"/>
    <x v="1999"/>
    <s v="USD"/>
    <n v="-354.88"/>
    <n v="1"/>
    <n v="0"/>
    <n v="354.88"/>
    <n v="-354.8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AD1B97-3144-4D49-9970-DEAE1F23CE2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osting count">
  <location ref="E49:E50" firstHeaderRow="1" firstDataRow="1" firstDataCol="0"/>
  <pivotFields count="21">
    <pivotField dataField="1" showAll="0"/>
    <pivotField numFmtId="164" showAll="0">
      <items count="816">
        <item x="461"/>
        <item x="644"/>
        <item x="516"/>
        <item x="313"/>
        <item x="354"/>
        <item x="390"/>
        <item x="311"/>
        <item x="93"/>
        <item x="166"/>
        <item x="697"/>
        <item x="750"/>
        <item x="214"/>
        <item x="32"/>
        <item x="398"/>
        <item x="155"/>
        <item x="315"/>
        <item x="582"/>
        <item x="356"/>
        <item x="226"/>
        <item x="267"/>
        <item x="209"/>
        <item x="46"/>
        <item x="763"/>
        <item x="18"/>
        <item x="181"/>
        <item x="144"/>
        <item x="322"/>
        <item x="333"/>
        <item x="601"/>
        <item x="760"/>
        <item x="117"/>
        <item x="172"/>
        <item x="363"/>
        <item x="42"/>
        <item x="324"/>
        <item x="684"/>
        <item x="620"/>
        <item x="177"/>
        <item x="175"/>
        <item x="92"/>
        <item x="807"/>
        <item x="369"/>
        <item x="714"/>
        <item x="288"/>
        <item x="366"/>
        <item x="797"/>
        <item x="454"/>
        <item x="782"/>
        <item x="741"/>
        <item x="414"/>
        <item x="332"/>
        <item x="63"/>
        <item x="335"/>
        <item x="703"/>
        <item x="389"/>
        <item x="435"/>
        <item x="268"/>
        <item x="664"/>
        <item x="431"/>
        <item x="458"/>
        <item x="767"/>
        <item x="178"/>
        <item x="732"/>
        <item x="48"/>
        <item x="43"/>
        <item x="76"/>
        <item x="808"/>
        <item x="667"/>
        <item x="170"/>
        <item x="444"/>
        <item x="23"/>
        <item x="528"/>
        <item x="722"/>
        <item x="762"/>
        <item x="213"/>
        <item x="74"/>
        <item x="761"/>
        <item x="785"/>
        <item x="773"/>
        <item x="525"/>
        <item x="540"/>
        <item x="15"/>
        <item x="511"/>
        <item x="658"/>
        <item x="448"/>
        <item x="278"/>
        <item x="24"/>
        <item x="766"/>
        <item x="198"/>
        <item x="757"/>
        <item x="9"/>
        <item x="300"/>
        <item x="251"/>
        <item x="633"/>
        <item x="549"/>
        <item x="585"/>
        <item x="142"/>
        <item x="164"/>
        <item x="143"/>
        <item x="551"/>
        <item x="648"/>
        <item x="691"/>
        <item x="55"/>
        <item x="323"/>
        <item x="558"/>
        <item x="686"/>
        <item x="130"/>
        <item x="737"/>
        <item x="408"/>
        <item x="592"/>
        <item x="294"/>
        <item x="781"/>
        <item x="246"/>
        <item x="571"/>
        <item x="338"/>
        <item x="532"/>
        <item x="657"/>
        <item x="325"/>
        <item x="442"/>
        <item x="215"/>
        <item x="472"/>
        <item x="707"/>
        <item x="671"/>
        <item x="718"/>
        <item x="634"/>
        <item x="539"/>
        <item x="132"/>
        <item x="168"/>
        <item x="425"/>
        <item x="753"/>
        <item x="632"/>
        <item x="754"/>
        <item x="765"/>
        <item x="409"/>
        <item x="131"/>
        <item x="231"/>
        <item x="531"/>
        <item x="651"/>
        <item x="674"/>
        <item x="608"/>
        <item x="729"/>
        <item x="717"/>
        <item x="695"/>
        <item x="242"/>
        <item x="591"/>
        <item x="615"/>
        <item x="641"/>
        <item x="563"/>
        <item x="37"/>
        <item x="812"/>
        <item x="586"/>
        <item x="471"/>
        <item x="376"/>
        <item x="606"/>
        <item x="104"/>
        <item x="438"/>
        <item x="455"/>
        <item x="386"/>
        <item x="699"/>
        <item x="99"/>
        <item x="21"/>
        <item x="321"/>
        <item x="211"/>
        <item x="347"/>
        <item x="223"/>
        <item x="141"/>
        <item x="612"/>
        <item x="274"/>
        <item x="809"/>
        <item x="344"/>
        <item x="206"/>
        <item x="647"/>
        <item x="595"/>
        <item x="599"/>
        <item x="112"/>
        <item x="598"/>
        <item x="584"/>
        <item x="380"/>
        <item x="774"/>
        <item x="541"/>
        <item x="85"/>
        <item x="590"/>
        <item x="560"/>
        <item x="232"/>
        <item x="378"/>
        <item x="4"/>
        <item x="6"/>
        <item x="464"/>
        <item x="623"/>
        <item x="244"/>
        <item x="331"/>
        <item x="128"/>
        <item x="202"/>
        <item x="473"/>
        <item x="205"/>
        <item x="759"/>
        <item x="189"/>
        <item x="806"/>
        <item x="660"/>
        <item x="183"/>
        <item x="719"/>
        <item x="186"/>
        <item x="387"/>
        <item x="424"/>
        <item x="98"/>
        <item x="328"/>
        <item x="391"/>
        <item x="519"/>
        <item x="342"/>
        <item x="725"/>
        <item x="97"/>
        <item x="702"/>
        <item x="62"/>
        <item x="298"/>
        <item x="119"/>
        <item x="625"/>
        <item x="122"/>
        <item x="813"/>
        <item x="536"/>
        <item x="154"/>
        <item x="299"/>
        <item x="60"/>
        <item x="167"/>
        <item x="396"/>
        <item x="403"/>
        <item x="239"/>
        <item x="772"/>
        <item x="443"/>
        <item x="583"/>
        <item x="41"/>
        <item x="677"/>
        <item x="543"/>
        <item x="3"/>
        <item x="533"/>
        <item x="706"/>
        <item x="375"/>
        <item x="291"/>
        <item x="330"/>
        <item x="428"/>
        <item x="361"/>
        <item x="263"/>
        <item x="721"/>
        <item x="90"/>
        <item x="296"/>
        <item x="630"/>
        <item x="64"/>
        <item x="89"/>
        <item x="654"/>
        <item x="726"/>
        <item x="548"/>
        <item x="645"/>
        <item x="237"/>
        <item x="81"/>
        <item x="79"/>
        <item x="469"/>
        <item x="445"/>
        <item x="801"/>
        <item x="482"/>
        <item x="107"/>
        <item x="637"/>
        <item x="535"/>
        <item x="434"/>
        <item x="191"/>
        <item x="287"/>
        <item x="329"/>
        <item x="218"/>
        <item x="746"/>
        <item x="617"/>
        <item x="285"/>
        <item x="384"/>
        <item x="547"/>
        <item x="341"/>
        <item x="281"/>
        <item x="619"/>
        <item x="789"/>
        <item x="320"/>
        <item x="33"/>
        <item x="580"/>
        <item x="52"/>
        <item x="10"/>
        <item x="196"/>
        <item x="152"/>
        <item x="459"/>
        <item x="243"/>
        <item x="607"/>
        <item x="362"/>
        <item x="723"/>
        <item x="187"/>
        <item x="115"/>
        <item x="371"/>
        <item x="427"/>
        <item x="275"/>
        <item x="485"/>
        <item x="811"/>
        <item x="374"/>
        <item x="351"/>
        <item x="259"/>
        <item x="146"/>
        <item x="564"/>
        <item x="436"/>
        <item x="422"/>
        <item x="508"/>
        <item x="656"/>
        <item x="84"/>
        <item x="116"/>
        <item x="740"/>
        <item x="433"/>
        <item x="56"/>
        <item x="199"/>
        <item x="678"/>
        <item x="7"/>
        <item x="78"/>
        <item x="127"/>
        <item x="399"/>
        <item x="567"/>
        <item x="685"/>
        <item x="652"/>
        <item x="80"/>
        <item x="662"/>
        <item x="304"/>
        <item x="204"/>
        <item x="388"/>
        <item x="663"/>
        <item x="673"/>
        <item x="30"/>
        <item x="476"/>
        <item x="235"/>
        <item x="276"/>
        <item x="764"/>
        <item x="487"/>
        <item x="728"/>
        <item x="743"/>
        <item x="176"/>
        <item x="810"/>
        <item x="262"/>
        <item x="190"/>
        <item x="692"/>
        <item x="293"/>
        <item x="526"/>
        <item x="309"/>
        <item x="635"/>
        <item x="626"/>
        <item x="247"/>
        <item x="279"/>
        <item x="788"/>
        <item x="101"/>
        <item x="355"/>
        <item x="700"/>
        <item x="786"/>
        <item x="566"/>
        <item x="58"/>
        <item x="39"/>
        <item x="271"/>
        <item x="413"/>
        <item x="282"/>
        <item x="161"/>
        <item x="770"/>
        <item x="241"/>
        <item x="345"/>
        <item x="192"/>
        <item x="348"/>
        <item x="738"/>
        <item x="240"/>
        <item x="277"/>
        <item x="350"/>
        <item x="542"/>
        <item x="70"/>
        <item x="13"/>
        <item x="113"/>
        <item x="180"/>
        <item x="233"/>
        <item x="312"/>
        <item x="512"/>
        <item x="257"/>
        <item x="134"/>
        <item x="688"/>
        <item x="102"/>
        <item x="230"/>
        <item x="687"/>
        <item x="787"/>
        <item x="47"/>
        <item x="631"/>
        <item x="490"/>
        <item x="317"/>
        <item x="616"/>
        <item x="478"/>
        <item x="397"/>
        <item x="197"/>
        <item x="137"/>
        <item x="483"/>
        <item x="45"/>
        <item x="614"/>
        <item x="689"/>
        <item x="576"/>
        <item x="704"/>
        <item x="745"/>
        <item x="538"/>
        <item x="29"/>
        <item x="527"/>
        <item x="20"/>
        <item x="507"/>
        <item x="105"/>
        <item x="701"/>
        <item x="254"/>
        <item x="157"/>
        <item x="266"/>
        <item x="522"/>
        <item x="555"/>
        <item x="463"/>
        <item x="245"/>
        <item x="339"/>
        <item x="720"/>
        <item x="613"/>
        <item x="675"/>
        <item x="682"/>
        <item x="86"/>
        <item x="207"/>
        <item x="694"/>
        <item x="579"/>
        <item x="520"/>
        <item x="638"/>
        <item x="470"/>
        <item x="506"/>
        <item x="655"/>
        <item x="609"/>
        <item x="552"/>
        <item x="53"/>
        <item x="769"/>
        <item x="605"/>
        <item x="679"/>
        <item x="8"/>
        <item x="784"/>
        <item x="229"/>
        <item x="383"/>
        <item x="31"/>
        <item x="0"/>
        <item x="153"/>
        <item x="546"/>
        <item x="603"/>
        <item x="524"/>
        <item x="256"/>
        <item x="480"/>
        <item x="88"/>
        <item x="35"/>
        <item x="283"/>
        <item x="195"/>
        <item x="68"/>
        <item x="735"/>
        <item x="337"/>
        <item x="340"/>
        <item x="643"/>
        <item x="400"/>
        <item x="12"/>
        <item x="465"/>
        <item x="367"/>
        <item x="575"/>
        <item x="22"/>
        <item x="269"/>
        <item x="364"/>
        <item x="307"/>
        <item x="505"/>
        <item x="523"/>
        <item x="151"/>
        <item x="550"/>
        <item x="680"/>
        <item x="501"/>
        <item x="224"/>
        <item x="665"/>
        <item x="747"/>
        <item x="636"/>
        <item x="220"/>
        <item x="416"/>
        <item x="661"/>
        <item x="676"/>
        <item x="622"/>
        <item x="798"/>
        <item x="129"/>
        <item x="627"/>
        <item x="466"/>
        <item x="755"/>
        <item x="59"/>
        <item x="1"/>
        <item x="358"/>
        <item x="133"/>
        <item x="453"/>
        <item x="604"/>
        <item x="521"/>
        <item x="484"/>
        <item x="222"/>
        <item x="494"/>
        <item x="95"/>
        <item x="565"/>
        <item x="659"/>
        <item x="804"/>
        <item x="681"/>
        <item x="730"/>
        <item x="534"/>
        <item x="589"/>
        <item x="777"/>
        <item x="793"/>
        <item x="158"/>
        <item x="150"/>
        <item x="556"/>
        <item x="437"/>
        <item x="334"/>
        <item x="373"/>
        <item x="217"/>
        <item x="353"/>
        <item x="639"/>
        <item x="545"/>
        <item x="611"/>
        <item x="34"/>
        <item x="597"/>
        <item x="768"/>
        <item x="265"/>
        <item x="308"/>
        <item x="297"/>
        <item x="618"/>
        <item x="449"/>
        <item x="114"/>
        <item x="162"/>
        <item x="653"/>
        <item x="343"/>
        <item x="672"/>
        <item x="529"/>
        <item x="280"/>
        <item x="379"/>
        <item x="734"/>
        <item x="301"/>
        <item x="174"/>
        <item x="456"/>
        <item x="420"/>
        <item x="305"/>
        <item x="160"/>
        <item x="460"/>
        <item x="327"/>
        <item x="61"/>
        <item x="557"/>
        <item x="696"/>
        <item x="44"/>
        <item x="514"/>
        <item x="210"/>
        <item x="121"/>
        <item x="411"/>
        <item x="19"/>
        <item x="182"/>
        <item x="646"/>
        <item x="502"/>
        <item x="365"/>
        <item x="783"/>
        <item x="503"/>
        <item x="649"/>
        <item x="106"/>
        <item x="57"/>
        <item x="392"/>
        <item x="184"/>
        <item x="179"/>
        <item x="690"/>
        <item x="72"/>
        <item x="360"/>
        <item x="49"/>
        <item x="290"/>
        <item x="261"/>
        <item x="559"/>
        <item x="780"/>
        <item x="125"/>
        <item x="381"/>
        <item x="572"/>
        <item x="669"/>
        <item x="712"/>
        <item x="156"/>
        <item x="666"/>
        <item x="270"/>
        <item x="264"/>
        <item x="467"/>
        <item x="286"/>
        <item x="393"/>
        <item x="96"/>
        <item x="415"/>
        <item x="316"/>
        <item x="596"/>
        <item x="139"/>
        <item x="412"/>
        <item x="510"/>
        <item x="295"/>
        <item x="814"/>
        <item x="123"/>
        <item x="370"/>
        <item x="446"/>
        <item x="693"/>
        <item x="208"/>
        <item x="426"/>
        <item x="492"/>
        <item x="457"/>
        <item x="778"/>
        <item x="50"/>
        <item x="749"/>
        <item x="421"/>
        <item x="451"/>
        <item x="794"/>
        <item x="171"/>
        <item x="54"/>
        <item x="289"/>
        <item x="410"/>
        <item x="569"/>
        <item x="385"/>
        <item x="792"/>
        <item x="574"/>
        <item x="17"/>
        <item x="200"/>
        <item x="11"/>
        <item x="515"/>
        <item x="26"/>
        <item x="349"/>
        <item x="758"/>
        <item x="477"/>
        <item x="650"/>
        <item x="500"/>
        <item x="800"/>
        <item x="83"/>
        <item x="713"/>
        <item x="87"/>
        <item x="727"/>
        <item x="227"/>
        <item x="705"/>
        <item x="518"/>
        <item x="260"/>
        <item x="110"/>
        <item x="668"/>
        <item x="417"/>
        <item x="593"/>
        <item x="407"/>
        <item x="418"/>
        <item x="394"/>
        <item x="628"/>
        <item x="481"/>
        <item x="169"/>
        <item x="194"/>
        <item x="292"/>
        <item x="462"/>
        <item x="496"/>
        <item x="581"/>
        <item x="568"/>
        <item x="372"/>
        <item x="799"/>
        <item x="474"/>
        <item x="148"/>
        <item x="40"/>
        <item x="736"/>
        <item x="573"/>
        <item x="796"/>
        <item x="751"/>
        <item x="357"/>
        <item x="600"/>
        <item x="488"/>
        <item x="771"/>
        <item x="594"/>
        <item x="38"/>
        <item x="124"/>
        <item x="250"/>
        <item x="236"/>
        <item x="779"/>
        <item x="2"/>
        <item x="94"/>
        <item x="135"/>
        <item x="109"/>
        <item x="406"/>
        <item x="118"/>
        <item x="486"/>
        <item x="742"/>
        <item x="776"/>
        <item x="377"/>
        <item x="731"/>
        <item x="711"/>
        <item x="562"/>
        <item x="258"/>
        <item x="629"/>
        <item x="111"/>
        <item x="748"/>
        <item x="578"/>
        <item x="336"/>
        <item x="252"/>
        <item x="405"/>
        <item x="359"/>
        <item x="495"/>
        <item x="71"/>
        <item x="441"/>
        <item x="670"/>
        <item x="248"/>
        <item x="352"/>
        <item x="450"/>
        <item x="234"/>
        <item x="709"/>
        <item x="319"/>
        <item x="497"/>
        <item x="602"/>
        <item x="103"/>
        <item x="577"/>
        <item x="203"/>
        <item x="147"/>
        <item x="136"/>
        <item x="188"/>
        <item x="640"/>
        <item x="82"/>
        <item x="120"/>
        <item x="795"/>
        <item x="212"/>
        <item x="587"/>
        <item x="149"/>
        <item x="302"/>
        <item x="475"/>
        <item x="439"/>
        <item x="314"/>
        <item x="419"/>
        <item x="610"/>
        <item x="16"/>
        <item x="193"/>
        <item x="468"/>
        <item x="216"/>
        <item x="790"/>
        <item x="159"/>
        <item x="402"/>
        <item x="739"/>
        <item x="479"/>
        <item x="28"/>
        <item x="447"/>
        <item x="744"/>
        <item x="185"/>
        <item x="513"/>
        <item x="382"/>
        <item x="75"/>
        <item x="221"/>
        <item x="716"/>
        <item x="346"/>
        <item x="530"/>
        <item x="724"/>
        <item x="73"/>
        <item x="493"/>
        <item x="805"/>
        <item x="509"/>
        <item x="752"/>
        <item x="498"/>
        <item x="430"/>
        <item x="710"/>
        <item x="775"/>
        <item x="310"/>
        <item x="108"/>
        <item x="537"/>
        <item x="228"/>
        <item x="36"/>
        <item x="225"/>
        <item x="554"/>
        <item x="165"/>
        <item x="561"/>
        <item x="440"/>
        <item x="249"/>
        <item x="14"/>
        <item x="255"/>
        <item x="65"/>
        <item x="201"/>
        <item x="69"/>
        <item x="429"/>
        <item x="284"/>
        <item x="683"/>
        <item x="318"/>
        <item x="401"/>
        <item x="802"/>
        <item x="5"/>
        <item x="91"/>
        <item x="395"/>
        <item x="624"/>
        <item x="326"/>
        <item x="642"/>
        <item x="504"/>
        <item x="432"/>
        <item x="272"/>
        <item x="404"/>
        <item x="368"/>
        <item x="77"/>
        <item x="517"/>
        <item x="303"/>
        <item x="25"/>
        <item x="491"/>
        <item x="238"/>
        <item x="306"/>
        <item x="553"/>
        <item x="756"/>
        <item x="452"/>
        <item x="803"/>
        <item x="138"/>
        <item x="588"/>
        <item x="621"/>
        <item x="423"/>
        <item x="791"/>
        <item x="163"/>
        <item x="51"/>
        <item x="733"/>
        <item x="27"/>
        <item x="499"/>
        <item x="140"/>
        <item x="100"/>
        <item x="219"/>
        <item x="67"/>
        <item x="489"/>
        <item x="145"/>
        <item x="273"/>
        <item x="570"/>
        <item x="66"/>
        <item x="126"/>
        <item x="253"/>
        <item x="698"/>
        <item x="708"/>
        <item x="544"/>
        <item x="715"/>
        <item x="173"/>
        <item t="default"/>
      </items>
    </pivotField>
    <pivotField showAll="0">
      <items count="4">
        <item h="1" x="2"/>
        <item x="0"/>
        <item h="1" x="1"/>
        <item t="default"/>
      </items>
    </pivotField>
    <pivotField showAll="0"/>
    <pivotField showAll="0"/>
    <pivotField showAll="0" sortType="descending">
      <items count="6">
        <item x="1"/>
        <item x="4"/>
        <item x="2"/>
        <item x="0"/>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2"/>
        <item x="3"/>
        <item x="5"/>
        <item x="0"/>
        <item t="default"/>
      </items>
    </pivotField>
    <pivotField showAll="0">
      <items count="6">
        <item x="4"/>
        <item x="3"/>
        <item x="1"/>
        <item x="2"/>
        <item x="0"/>
        <item t="default"/>
      </items>
    </pivotField>
    <pivotField showAll="0"/>
    <pivotField showAll="0"/>
    <pivotField showAll="0"/>
    <pivotField showAll="0"/>
    <pivotField numFmtId="165" showAll="0"/>
    <pivotField numFmtId="165" showAll="0"/>
    <pivotField numFmtId="165"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Count of GLID"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497236-9EEA-4F1E-AEAE-0A728EDFF77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G11" firstHeaderRow="1" firstDataRow="2" firstDataCol="1"/>
  <pivotFields count="21">
    <pivotField showAll="0"/>
    <pivotField numFmtId="164" showAll="0">
      <items count="816">
        <item x="461"/>
        <item x="644"/>
        <item x="516"/>
        <item x="313"/>
        <item x="354"/>
        <item x="390"/>
        <item x="311"/>
        <item x="93"/>
        <item x="166"/>
        <item x="697"/>
        <item x="750"/>
        <item x="214"/>
        <item x="32"/>
        <item x="398"/>
        <item x="155"/>
        <item x="315"/>
        <item x="582"/>
        <item x="356"/>
        <item x="226"/>
        <item x="267"/>
        <item x="209"/>
        <item x="46"/>
        <item x="763"/>
        <item x="18"/>
        <item x="181"/>
        <item x="144"/>
        <item x="322"/>
        <item x="333"/>
        <item x="601"/>
        <item x="760"/>
        <item x="117"/>
        <item x="172"/>
        <item x="363"/>
        <item x="42"/>
        <item x="324"/>
        <item x="684"/>
        <item x="620"/>
        <item x="177"/>
        <item x="175"/>
        <item x="92"/>
        <item x="807"/>
        <item x="369"/>
        <item x="714"/>
        <item x="288"/>
        <item x="366"/>
        <item x="797"/>
        <item x="454"/>
        <item x="782"/>
        <item x="741"/>
        <item x="414"/>
        <item x="332"/>
        <item x="63"/>
        <item x="335"/>
        <item x="703"/>
        <item x="389"/>
        <item x="435"/>
        <item x="268"/>
        <item x="664"/>
        <item x="431"/>
        <item x="458"/>
        <item x="767"/>
        <item x="178"/>
        <item x="732"/>
        <item x="48"/>
        <item x="43"/>
        <item x="76"/>
        <item x="808"/>
        <item x="667"/>
        <item x="170"/>
        <item x="444"/>
        <item x="23"/>
        <item x="528"/>
        <item x="722"/>
        <item x="762"/>
        <item x="213"/>
        <item x="74"/>
        <item x="761"/>
        <item x="785"/>
        <item x="773"/>
        <item x="525"/>
        <item x="540"/>
        <item x="15"/>
        <item x="511"/>
        <item x="658"/>
        <item x="448"/>
        <item x="278"/>
        <item x="24"/>
        <item x="766"/>
        <item x="198"/>
        <item x="757"/>
        <item x="9"/>
        <item x="300"/>
        <item x="251"/>
        <item x="633"/>
        <item x="549"/>
        <item x="585"/>
        <item x="142"/>
        <item x="164"/>
        <item x="143"/>
        <item x="551"/>
        <item x="648"/>
        <item x="691"/>
        <item x="55"/>
        <item x="323"/>
        <item x="558"/>
        <item x="686"/>
        <item x="130"/>
        <item x="737"/>
        <item x="408"/>
        <item x="592"/>
        <item x="294"/>
        <item x="781"/>
        <item x="246"/>
        <item x="571"/>
        <item x="338"/>
        <item x="532"/>
        <item x="657"/>
        <item x="325"/>
        <item x="442"/>
        <item x="215"/>
        <item x="472"/>
        <item x="707"/>
        <item x="671"/>
        <item x="718"/>
        <item x="634"/>
        <item x="539"/>
        <item x="132"/>
        <item x="168"/>
        <item x="425"/>
        <item x="753"/>
        <item x="632"/>
        <item x="754"/>
        <item x="765"/>
        <item x="409"/>
        <item x="131"/>
        <item x="231"/>
        <item x="531"/>
        <item x="651"/>
        <item x="674"/>
        <item x="608"/>
        <item x="729"/>
        <item x="717"/>
        <item x="695"/>
        <item x="242"/>
        <item x="591"/>
        <item x="615"/>
        <item x="641"/>
        <item x="563"/>
        <item x="37"/>
        <item x="812"/>
        <item x="586"/>
        <item x="471"/>
        <item x="376"/>
        <item x="606"/>
        <item x="104"/>
        <item x="438"/>
        <item x="455"/>
        <item x="386"/>
        <item x="699"/>
        <item x="99"/>
        <item x="21"/>
        <item x="321"/>
        <item x="211"/>
        <item x="347"/>
        <item x="223"/>
        <item x="141"/>
        <item x="612"/>
        <item x="274"/>
        <item x="809"/>
        <item x="344"/>
        <item x="206"/>
        <item x="647"/>
        <item x="595"/>
        <item x="599"/>
        <item x="112"/>
        <item x="598"/>
        <item x="584"/>
        <item x="380"/>
        <item x="774"/>
        <item x="541"/>
        <item x="85"/>
        <item x="590"/>
        <item x="560"/>
        <item x="232"/>
        <item x="378"/>
        <item x="4"/>
        <item x="6"/>
        <item x="464"/>
        <item x="623"/>
        <item x="244"/>
        <item x="331"/>
        <item x="128"/>
        <item x="202"/>
        <item x="473"/>
        <item x="205"/>
        <item x="759"/>
        <item x="189"/>
        <item x="806"/>
        <item x="660"/>
        <item x="183"/>
        <item x="719"/>
        <item x="186"/>
        <item x="387"/>
        <item x="424"/>
        <item x="98"/>
        <item x="328"/>
        <item x="391"/>
        <item x="519"/>
        <item x="342"/>
        <item x="725"/>
        <item x="97"/>
        <item x="702"/>
        <item x="62"/>
        <item x="298"/>
        <item x="119"/>
        <item x="625"/>
        <item x="122"/>
        <item x="813"/>
        <item x="536"/>
        <item x="154"/>
        <item x="299"/>
        <item x="60"/>
        <item x="167"/>
        <item x="396"/>
        <item x="403"/>
        <item x="239"/>
        <item x="772"/>
        <item x="443"/>
        <item x="583"/>
        <item x="41"/>
        <item x="677"/>
        <item x="543"/>
        <item x="3"/>
        <item x="533"/>
        <item x="706"/>
        <item x="375"/>
        <item x="291"/>
        <item x="330"/>
        <item x="428"/>
        <item x="361"/>
        <item x="263"/>
        <item x="721"/>
        <item x="90"/>
        <item x="296"/>
        <item x="630"/>
        <item x="64"/>
        <item x="89"/>
        <item x="654"/>
        <item x="726"/>
        <item x="548"/>
        <item x="645"/>
        <item x="237"/>
        <item x="81"/>
        <item x="79"/>
        <item x="469"/>
        <item x="445"/>
        <item x="801"/>
        <item x="482"/>
        <item x="107"/>
        <item x="637"/>
        <item x="535"/>
        <item x="434"/>
        <item x="191"/>
        <item x="287"/>
        <item x="329"/>
        <item x="218"/>
        <item x="746"/>
        <item x="617"/>
        <item x="285"/>
        <item x="384"/>
        <item x="547"/>
        <item x="341"/>
        <item x="281"/>
        <item x="619"/>
        <item x="789"/>
        <item x="320"/>
        <item x="33"/>
        <item x="580"/>
        <item x="52"/>
        <item x="10"/>
        <item x="196"/>
        <item x="152"/>
        <item x="459"/>
        <item x="243"/>
        <item x="607"/>
        <item x="362"/>
        <item x="723"/>
        <item x="187"/>
        <item x="115"/>
        <item x="371"/>
        <item x="427"/>
        <item x="275"/>
        <item x="485"/>
        <item x="811"/>
        <item x="374"/>
        <item x="351"/>
        <item x="259"/>
        <item x="146"/>
        <item x="564"/>
        <item x="436"/>
        <item x="422"/>
        <item x="508"/>
        <item x="656"/>
        <item x="84"/>
        <item x="116"/>
        <item x="740"/>
        <item x="433"/>
        <item x="56"/>
        <item x="199"/>
        <item x="678"/>
        <item x="7"/>
        <item x="78"/>
        <item x="127"/>
        <item x="399"/>
        <item x="567"/>
        <item x="685"/>
        <item x="652"/>
        <item x="80"/>
        <item x="662"/>
        <item x="304"/>
        <item x="204"/>
        <item x="388"/>
        <item x="663"/>
        <item x="673"/>
        <item x="30"/>
        <item x="476"/>
        <item x="235"/>
        <item x="276"/>
        <item x="764"/>
        <item x="487"/>
        <item x="728"/>
        <item x="743"/>
        <item x="176"/>
        <item x="810"/>
        <item x="262"/>
        <item x="190"/>
        <item x="692"/>
        <item x="293"/>
        <item x="526"/>
        <item x="309"/>
        <item x="635"/>
        <item x="626"/>
        <item x="247"/>
        <item x="279"/>
        <item x="788"/>
        <item x="101"/>
        <item x="355"/>
        <item x="700"/>
        <item x="786"/>
        <item x="566"/>
        <item x="58"/>
        <item x="39"/>
        <item x="271"/>
        <item x="413"/>
        <item x="282"/>
        <item x="161"/>
        <item x="770"/>
        <item x="241"/>
        <item x="345"/>
        <item x="192"/>
        <item x="348"/>
        <item x="738"/>
        <item x="240"/>
        <item x="277"/>
        <item x="350"/>
        <item x="542"/>
        <item x="70"/>
        <item x="13"/>
        <item x="113"/>
        <item x="180"/>
        <item x="233"/>
        <item x="312"/>
        <item x="512"/>
        <item x="257"/>
        <item x="134"/>
        <item x="688"/>
        <item x="102"/>
        <item x="230"/>
        <item x="687"/>
        <item x="787"/>
        <item x="47"/>
        <item x="631"/>
        <item x="490"/>
        <item x="317"/>
        <item x="616"/>
        <item x="478"/>
        <item x="397"/>
        <item x="197"/>
        <item x="137"/>
        <item x="483"/>
        <item x="45"/>
        <item x="614"/>
        <item x="689"/>
        <item x="576"/>
        <item x="704"/>
        <item x="745"/>
        <item x="538"/>
        <item x="29"/>
        <item x="527"/>
        <item x="20"/>
        <item x="507"/>
        <item x="105"/>
        <item x="701"/>
        <item x="254"/>
        <item x="157"/>
        <item x="266"/>
        <item x="522"/>
        <item x="555"/>
        <item x="463"/>
        <item x="245"/>
        <item x="339"/>
        <item x="720"/>
        <item x="613"/>
        <item x="675"/>
        <item x="682"/>
        <item x="86"/>
        <item x="207"/>
        <item x="694"/>
        <item x="579"/>
        <item x="520"/>
        <item x="638"/>
        <item x="470"/>
        <item x="506"/>
        <item x="655"/>
        <item x="609"/>
        <item x="552"/>
        <item x="53"/>
        <item x="769"/>
        <item x="605"/>
        <item x="679"/>
        <item x="8"/>
        <item x="784"/>
        <item x="229"/>
        <item x="383"/>
        <item x="31"/>
        <item x="0"/>
        <item x="153"/>
        <item x="546"/>
        <item x="603"/>
        <item x="524"/>
        <item x="256"/>
        <item x="480"/>
        <item x="88"/>
        <item x="35"/>
        <item x="283"/>
        <item x="195"/>
        <item x="68"/>
        <item x="735"/>
        <item x="337"/>
        <item x="340"/>
        <item x="643"/>
        <item x="400"/>
        <item x="12"/>
        <item x="465"/>
        <item x="367"/>
        <item x="575"/>
        <item x="22"/>
        <item x="269"/>
        <item x="364"/>
        <item x="307"/>
        <item x="505"/>
        <item x="523"/>
        <item x="151"/>
        <item x="550"/>
        <item x="680"/>
        <item x="501"/>
        <item x="224"/>
        <item x="665"/>
        <item x="747"/>
        <item x="636"/>
        <item x="220"/>
        <item x="416"/>
        <item x="661"/>
        <item x="676"/>
        <item x="622"/>
        <item x="798"/>
        <item x="129"/>
        <item x="627"/>
        <item x="466"/>
        <item x="755"/>
        <item x="59"/>
        <item x="1"/>
        <item x="358"/>
        <item x="133"/>
        <item x="453"/>
        <item x="604"/>
        <item x="521"/>
        <item x="484"/>
        <item x="222"/>
        <item x="494"/>
        <item x="95"/>
        <item x="565"/>
        <item x="659"/>
        <item x="804"/>
        <item x="681"/>
        <item x="730"/>
        <item x="534"/>
        <item x="589"/>
        <item x="777"/>
        <item x="793"/>
        <item x="158"/>
        <item x="150"/>
        <item x="556"/>
        <item x="437"/>
        <item x="334"/>
        <item x="373"/>
        <item x="217"/>
        <item x="353"/>
        <item x="639"/>
        <item x="545"/>
        <item x="611"/>
        <item x="34"/>
        <item x="597"/>
        <item x="768"/>
        <item x="265"/>
        <item x="308"/>
        <item x="297"/>
        <item x="618"/>
        <item x="449"/>
        <item x="114"/>
        <item x="162"/>
        <item x="653"/>
        <item x="343"/>
        <item x="672"/>
        <item x="529"/>
        <item x="280"/>
        <item x="379"/>
        <item x="734"/>
        <item x="301"/>
        <item x="174"/>
        <item x="456"/>
        <item x="420"/>
        <item x="305"/>
        <item x="160"/>
        <item x="460"/>
        <item x="327"/>
        <item x="61"/>
        <item x="557"/>
        <item x="696"/>
        <item x="44"/>
        <item x="514"/>
        <item x="210"/>
        <item x="121"/>
        <item x="411"/>
        <item x="19"/>
        <item x="182"/>
        <item x="646"/>
        <item x="502"/>
        <item x="365"/>
        <item x="783"/>
        <item x="503"/>
        <item x="649"/>
        <item x="106"/>
        <item x="57"/>
        <item x="392"/>
        <item x="184"/>
        <item x="179"/>
        <item x="690"/>
        <item x="72"/>
        <item x="360"/>
        <item x="49"/>
        <item x="290"/>
        <item x="261"/>
        <item x="559"/>
        <item x="780"/>
        <item x="125"/>
        <item x="381"/>
        <item x="572"/>
        <item x="669"/>
        <item x="712"/>
        <item x="156"/>
        <item x="666"/>
        <item x="270"/>
        <item x="264"/>
        <item x="467"/>
        <item x="286"/>
        <item x="393"/>
        <item x="96"/>
        <item x="415"/>
        <item x="316"/>
        <item x="596"/>
        <item x="139"/>
        <item x="412"/>
        <item x="510"/>
        <item x="295"/>
        <item x="814"/>
        <item x="123"/>
        <item x="370"/>
        <item x="446"/>
        <item x="693"/>
        <item x="208"/>
        <item x="426"/>
        <item x="492"/>
        <item x="457"/>
        <item x="778"/>
        <item x="50"/>
        <item x="749"/>
        <item x="421"/>
        <item x="451"/>
        <item x="794"/>
        <item x="171"/>
        <item x="54"/>
        <item x="289"/>
        <item x="410"/>
        <item x="569"/>
        <item x="385"/>
        <item x="792"/>
        <item x="574"/>
        <item x="17"/>
        <item x="200"/>
        <item x="11"/>
        <item x="515"/>
        <item x="26"/>
        <item x="349"/>
        <item x="758"/>
        <item x="477"/>
        <item x="650"/>
        <item x="500"/>
        <item x="800"/>
        <item x="83"/>
        <item x="713"/>
        <item x="87"/>
        <item x="727"/>
        <item x="227"/>
        <item x="705"/>
        <item x="518"/>
        <item x="260"/>
        <item x="110"/>
        <item x="668"/>
        <item x="417"/>
        <item x="593"/>
        <item x="407"/>
        <item x="418"/>
        <item x="394"/>
        <item x="628"/>
        <item x="481"/>
        <item x="169"/>
        <item x="194"/>
        <item x="292"/>
        <item x="462"/>
        <item x="496"/>
        <item x="581"/>
        <item x="568"/>
        <item x="372"/>
        <item x="799"/>
        <item x="474"/>
        <item x="148"/>
        <item x="40"/>
        <item x="736"/>
        <item x="573"/>
        <item x="796"/>
        <item x="751"/>
        <item x="357"/>
        <item x="600"/>
        <item x="488"/>
        <item x="771"/>
        <item x="594"/>
        <item x="38"/>
        <item x="124"/>
        <item x="250"/>
        <item x="236"/>
        <item x="779"/>
        <item x="2"/>
        <item x="94"/>
        <item x="135"/>
        <item x="109"/>
        <item x="406"/>
        <item x="118"/>
        <item x="486"/>
        <item x="742"/>
        <item x="776"/>
        <item x="377"/>
        <item x="731"/>
        <item x="711"/>
        <item x="562"/>
        <item x="258"/>
        <item x="629"/>
        <item x="111"/>
        <item x="748"/>
        <item x="578"/>
        <item x="336"/>
        <item x="252"/>
        <item x="405"/>
        <item x="359"/>
        <item x="495"/>
        <item x="71"/>
        <item x="441"/>
        <item x="670"/>
        <item x="248"/>
        <item x="352"/>
        <item x="450"/>
        <item x="234"/>
        <item x="709"/>
        <item x="319"/>
        <item x="497"/>
        <item x="602"/>
        <item x="103"/>
        <item x="577"/>
        <item x="203"/>
        <item x="147"/>
        <item x="136"/>
        <item x="188"/>
        <item x="640"/>
        <item x="82"/>
        <item x="120"/>
        <item x="795"/>
        <item x="212"/>
        <item x="587"/>
        <item x="149"/>
        <item x="302"/>
        <item x="475"/>
        <item x="439"/>
        <item x="314"/>
        <item x="419"/>
        <item x="610"/>
        <item x="16"/>
        <item x="193"/>
        <item x="468"/>
        <item x="216"/>
        <item x="790"/>
        <item x="159"/>
        <item x="402"/>
        <item x="739"/>
        <item x="479"/>
        <item x="28"/>
        <item x="447"/>
        <item x="744"/>
        <item x="185"/>
        <item x="513"/>
        <item x="382"/>
        <item x="75"/>
        <item x="221"/>
        <item x="716"/>
        <item x="346"/>
        <item x="530"/>
        <item x="724"/>
        <item x="73"/>
        <item x="493"/>
        <item x="805"/>
        <item x="509"/>
        <item x="752"/>
        <item x="498"/>
        <item x="430"/>
        <item x="710"/>
        <item x="775"/>
        <item x="310"/>
        <item x="108"/>
        <item x="537"/>
        <item x="228"/>
        <item x="36"/>
        <item x="225"/>
        <item x="554"/>
        <item x="165"/>
        <item x="561"/>
        <item x="440"/>
        <item x="249"/>
        <item x="14"/>
        <item x="255"/>
        <item x="65"/>
        <item x="201"/>
        <item x="69"/>
        <item x="429"/>
        <item x="284"/>
        <item x="683"/>
        <item x="318"/>
        <item x="401"/>
        <item x="802"/>
        <item x="5"/>
        <item x="91"/>
        <item x="395"/>
        <item x="624"/>
        <item x="326"/>
        <item x="642"/>
        <item x="504"/>
        <item x="432"/>
        <item x="272"/>
        <item x="404"/>
        <item x="368"/>
        <item x="77"/>
        <item x="517"/>
        <item x="303"/>
        <item x="25"/>
        <item x="491"/>
        <item x="238"/>
        <item x="306"/>
        <item x="553"/>
        <item x="756"/>
        <item x="452"/>
        <item x="803"/>
        <item x="138"/>
        <item x="588"/>
        <item x="621"/>
        <item x="423"/>
        <item x="791"/>
        <item x="163"/>
        <item x="51"/>
        <item x="733"/>
        <item x="27"/>
        <item x="499"/>
        <item x="140"/>
        <item x="100"/>
        <item x="219"/>
        <item x="67"/>
        <item x="489"/>
        <item x="145"/>
        <item x="273"/>
        <item x="570"/>
        <item x="66"/>
        <item x="126"/>
        <item x="253"/>
        <item x="698"/>
        <item x="708"/>
        <item x="544"/>
        <item x="715"/>
        <item x="173"/>
        <item t="default"/>
      </items>
    </pivotField>
    <pivotField showAll="0">
      <items count="4">
        <item h="1" x="2"/>
        <item x="0"/>
        <item h="1" x="1"/>
        <item t="default"/>
      </items>
    </pivotField>
    <pivotField showAll="0"/>
    <pivotField showAll="0"/>
    <pivotField axis="axisCol" showAll="0">
      <items count="6">
        <item x="1"/>
        <item x="4"/>
        <item x="2"/>
        <item x="0"/>
        <item x="3"/>
        <item t="default"/>
      </items>
    </pivotField>
    <pivotField showAll="0"/>
    <pivotField showAll="0"/>
    <pivotField axis="axisRow" showAll="0">
      <items count="7">
        <item x="4"/>
        <item x="1"/>
        <item x="2"/>
        <item x="3"/>
        <item x="5"/>
        <item x="0"/>
        <item t="default"/>
      </items>
    </pivotField>
    <pivotField showAll="0"/>
    <pivotField showAll="0"/>
    <pivotField showAll="0"/>
    <pivotField showAll="0"/>
    <pivotField showAll="0"/>
    <pivotField numFmtId="165" showAll="0"/>
    <pivotField numFmtId="165" showAll="0"/>
    <pivotField dataField="1" numFmtId="165"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7">
    <i>
      <x/>
    </i>
    <i>
      <x v="1"/>
    </i>
    <i>
      <x v="2"/>
    </i>
    <i>
      <x v="3"/>
    </i>
    <i>
      <x v="4"/>
    </i>
    <i>
      <x v="5"/>
    </i>
    <i t="grand">
      <x/>
    </i>
  </rowItems>
  <colFields count="1">
    <field x="5"/>
  </colFields>
  <colItems count="6">
    <i>
      <x/>
    </i>
    <i>
      <x v="1"/>
    </i>
    <i>
      <x v="2"/>
    </i>
    <i>
      <x v="3"/>
    </i>
    <i>
      <x v="4"/>
    </i>
    <i t="grand">
      <x/>
    </i>
  </colItems>
  <dataFields count="1">
    <dataField name="Dept Expense Breakdown" fld="16" baseField="0" baseItem="0" numFmtId="165"/>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4" format="10" series="1">
      <pivotArea type="data" outline="0" fieldPosition="0">
        <references count="2">
          <reference field="4294967294" count="1" selected="0">
            <x v="0"/>
          </reference>
          <reference field="5" count="1" selected="0">
            <x v="0"/>
          </reference>
        </references>
      </pivotArea>
    </chartFormat>
    <chartFormat chart="4" format="11" series="1">
      <pivotArea type="data" outline="0" fieldPosition="0">
        <references count="2">
          <reference field="4294967294" count="1" selected="0">
            <x v="0"/>
          </reference>
          <reference field="5" count="1" selected="0">
            <x v="1"/>
          </reference>
        </references>
      </pivotArea>
    </chartFormat>
    <chartFormat chart="4" format="12" series="1">
      <pivotArea type="data" outline="0" fieldPosition="0">
        <references count="2">
          <reference field="4294967294" count="1" selected="0">
            <x v="0"/>
          </reference>
          <reference field="5" count="1" selected="0">
            <x v="2"/>
          </reference>
        </references>
      </pivotArea>
    </chartFormat>
    <chartFormat chart="4" format="13" series="1">
      <pivotArea type="data" outline="0" fieldPosition="0">
        <references count="2">
          <reference field="4294967294" count="1" selected="0">
            <x v="0"/>
          </reference>
          <reference field="5" count="1" selected="0">
            <x v="3"/>
          </reference>
        </references>
      </pivotArea>
    </chartFormat>
    <chartFormat chart="4" format="1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95A75A-E8BD-4988-A1EA-FE89CE1CA6C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Posting count">
  <location ref="P49:Q62" firstHeaderRow="1" firstDataRow="1" firstDataCol="1"/>
  <pivotFields count="21">
    <pivotField showAll="0"/>
    <pivotField numFmtId="164" showAll="0">
      <items count="816">
        <item x="461"/>
        <item x="644"/>
        <item x="516"/>
        <item x="313"/>
        <item x="354"/>
        <item x="390"/>
        <item x="311"/>
        <item x="93"/>
        <item x="166"/>
        <item x="697"/>
        <item x="750"/>
        <item x="214"/>
        <item x="32"/>
        <item x="398"/>
        <item x="155"/>
        <item x="315"/>
        <item x="582"/>
        <item x="356"/>
        <item x="226"/>
        <item x="267"/>
        <item x="209"/>
        <item x="46"/>
        <item x="763"/>
        <item x="18"/>
        <item x="181"/>
        <item x="144"/>
        <item x="322"/>
        <item x="333"/>
        <item x="601"/>
        <item x="760"/>
        <item x="117"/>
        <item x="172"/>
        <item x="363"/>
        <item x="42"/>
        <item x="324"/>
        <item x="684"/>
        <item x="620"/>
        <item x="177"/>
        <item x="175"/>
        <item x="92"/>
        <item x="807"/>
        <item x="369"/>
        <item x="714"/>
        <item x="288"/>
        <item x="366"/>
        <item x="797"/>
        <item x="454"/>
        <item x="782"/>
        <item x="741"/>
        <item x="414"/>
        <item x="332"/>
        <item x="63"/>
        <item x="335"/>
        <item x="703"/>
        <item x="389"/>
        <item x="435"/>
        <item x="268"/>
        <item x="664"/>
        <item x="431"/>
        <item x="458"/>
        <item x="767"/>
        <item x="178"/>
        <item x="732"/>
        <item x="48"/>
        <item x="43"/>
        <item x="76"/>
        <item x="808"/>
        <item x="667"/>
        <item x="170"/>
        <item x="444"/>
        <item x="23"/>
        <item x="528"/>
        <item x="722"/>
        <item x="762"/>
        <item x="213"/>
        <item x="74"/>
        <item x="761"/>
        <item x="785"/>
        <item x="773"/>
        <item x="525"/>
        <item x="540"/>
        <item x="15"/>
        <item x="511"/>
        <item x="658"/>
        <item x="448"/>
        <item x="278"/>
        <item x="24"/>
        <item x="766"/>
        <item x="198"/>
        <item x="757"/>
        <item x="9"/>
        <item x="300"/>
        <item x="251"/>
        <item x="633"/>
        <item x="549"/>
        <item x="585"/>
        <item x="142"/>
        <item x="164"/>
        <item x="143"/>
        <item x="551"/>
        <item x="648"/>
        <item x="691"/>
        <item x="55"/>
        <item x="323"/>
        <item x="558"/>
        <item x="686"/>
        <item x="130"/>
        <item x="737"/>
        <item x="408"/>
        <item x="592"/>
        <item x="294"/>
        <item x="781"/>
        <item x="246"/>
        <item x="571"/>
        <item x="338"/>
        <item x="532"/>
        <item x="657"/>
        <item x="325"/>
        <item x="442"/>
        <item x="215"/>
        <item x="472"/>
        <item x="707"/>
        <item x="671"/>
        <item x="718"/>
        <item x="634"/>
        <item x="539"/>
        <item x="132"/>
        <item x="168"/>
        <item x="425"/>
        <item x="753"/>
        <item x="632"/>
        <item x="754"/>
        <item x="765"/>
        <item x="409"/>
        <item x="131"/>
        <item x="231"/>
        <item x="531"/>
        <item x="651"/>
        <item x="674"/>
        <item x="608"/>
        <item x="729"/>
        <item x="717"/>
        <item x="695"/>
        <item x="242"/>
        <item x="591"/>
        <item x="615"/>
        <item x="641"/>
        <item x="563"/>
        <item x="37"/>
        <item x="812"/>
        <item x="586"/>
        <item x="471"/>
        <item x="376"/>
        <item x="606"/>
        <item x="104"/>
        <item x="438"/>
        <item x="455"/>
        <item x="386"/>
        <item x="699"/>
        <item x="99"/>
        <item x="21"/>
        <item x="321"/>
        <item x="211"/>
        <item x="347"/>
        <item x="223"/>
        <item x="141"/>
        <item x="612"/>
        <item x="274"/>
        <item x="809"/>
        <item x="344"/>
        <item x="206"/>
        <item x="647"/>
        <item x="595"/>
        <item x="599"/>
        <item x="112"/>
        <item x="598"/>
        <item x="584"/>
        <item x="380"/>
        <item x="774"/>
        <item x="541"/>
        <item x="85"/>
        <item x="590"/>
        <item x="560"/>
        <item x="232"/>
        <item x="378"/>
        <item x="4"/>
        <item x="6"/>
        <item x="464"/>
        <item x="623"/>
        <item x="244"/>
        <item x="331"/>
        <item x="128"/>
        <item x="202"/>
        <item x="473"/>
        <item x="205"/>
        <item x="759"/>
        <item x="189"/>
        <item x="806"/>
        <item x="660"/>
        <item x="183"/>
        <item x="719"/>
        <item x="186"/>
        <item x="387"/>
        <item x="424"/>
        <item x="98"/>
        <item x="328"/>
        <item x="391"/>
        <item x="519"/>
        <item x="342"/>
        <item x="725"/>
        <item x="97"/>
        <item x="702"/>
        <item x="62"/>
        <item x="298"/>
        <item x="119"/>
        <item x="625"/>
        <item x="122"/>
        <item x="813"/>
        <item x="536"/>
        <item x="154"/>
        <item x="299"/>
        <item x="60"/>
        <item x="167"/>
        <item x="396"/>
        <item x="403"/>
        <item x="239"/>
        <item x="772"/>
        <item x="443"/>
        <item x="583"/>
        <item x="41"/>
        <item x="677"/>
        <item x="543"/>
        <item x="3"/>
        <item x="533"/>
        <item x="706"/>
        <item x="375"/>
        <item x="291"/>
        <item x="330"/>
        <item x="428"/>
        <item x="361"/>
        <item x="263"/>
        <item x="721"/>
        <item x="90"/>
        <item x="296"/>
        <item x="630"/>
        <item x="64"/>
        <item x="89"/>
        <item x="654"/>
        <item x="726"/>
        <item x="548"/>
        <item x="645"/>
        <item x="237"/>
        <item x="81"/>
        <item x="79"/>
        <item x="469"/>
        <item x="445"/>
        <item x="801"/>
        <item x="482"/>
        <item x="107"/>
        <item x="637"/>
        <item x="535"/>
        <item x="434"/>
        <item x="191"/>
        <item x="287"/>
        <item x="329"/>
        <item x="218"/>
        <item x="746"/>
        <item x="617"/>
        <item x="285"/>
        <item x="384"/>
        <item x="547"/>
        <item x="341"/>
        <item x="281"/>
        <item x="619"/>
        <item x="789"/>
        <item x="320"/>
        <item x="33"/>
        <item x="580"/>
        <item x="52"/>
        <item x="10"/>
        <item x="196"/>
        <item x="152"/>
        <item x="459"/>
        <item x="243"/>
        <item x="607"/>
        <item x="362"/>
        <item x="723"/>
        <item x="187"/>
        <item x="115"/>
        <item x="371"/>
        <item x="427"/>
        <item x="275"/>
        <item x="485"/>
        <item x="811"/>
        <item x="374"/>
        <item x="351"/>
        <item x="259"/>
        <item x="146"/>
        <item x="564"/>
        <item x="436"/>
        <item x="422"/>
        <item x="508"/>
        <item x="656"/>
        <item x="84"/>
        <item x="116"/>
        <item x="740"/>
        <item x="433"/>
        <item x="56"/>
        <item x="199"/>
        <item x="678"/>
        <item x="7"/>
        <item x="78"/>
        <item x="127"/>
        <item x="399"/>
        <item x="567"/>
        <item x="685"/>
        <item x="652"/>
        <item x="80"/>
        <item x="662"/>
        <item x="304"/>
        <item x="204"/>
        <item x="388"/>
        <item x="663"/>
        <item x="673"/>
        <item x="30"/>
        <item x="476"/>
        <item x="235"/>
        <item x="276"/>
        <item x="764"/>
        <item x="487"/>
        <item x="728"/>
        <item x="743"/>
        <item x="176"/>
        <item x="810"/>
        <item x="262"/>
        <item x="190"/>
        <item x="692"/>
        <item x="293"/>
        <item x="526"/>
        <item x="309"/>
        <item x="635"/>
        <item x="626"/>
        <item x="247"/>
        <item x="279"/>
        <item x="788"/>
        <item x="101"/>
        <item x="355"/>
        <item x="700"/>
        <item x="786"/>
        <item x="566"/>
        <item x="58"/>
        <item x="39"/>
        <item x="271"/>
        <item x="413"/>
        <item x="282"/>
        <item x="161"/>
        <item x="770"/>
        <item x="241"/>
        <item x="345"/>
        <item x="192"/>
        <item x="348"/>
        <item x="738"/>
        <item x="240"/>
        <item x="277"/>
        <item x="350"/>
        <item x="542"/>
        <item x="70"/>
        <item x="13"/>
        <item x="113"/>
        <item x="180"/>
        <item x="233"/>
        <item x="312"/>
        <item x="512"/>
        <item x="257"/>
        <item x="134"/>
        <item x="688"/>
        <item x="102"/>
        <item x="230"/>
        <item x="687"/>
        <item x="787"/>
        <item x="47"/>
        <item x="631"/>
        <item x="490"/>
        <item x="317"/>
        <item x="616"/>
        <item x="478"/>
        <item x="397"/>
        <item x="197"/>
        <item x="137"/>
        <item x="483"/>
        <item x="45"/>
        <item x="614"/>
        <item x="689"/>
        <item x="576"/>
        <item x="704"/>
        <item x="745"/>
        <item x="538"/>
        <item x="29"/>
        <item x="527"/>
        <item x="20"/>
        <item x="507"/>
        <item x="105"/>
        <item x="701"/>
        <item x="254"/>
        <item x="157"/>
        <item x="266"/>
        <item x="522"/>
        <item x="555"/>
        <item x="463"/>
        <item x="245"/>
        <item x="339"/>
        <item x="720"/>
        <item x="613"/>
        <item x="675"/>
        <item x="682"/>
        <item x="86"/>
        <item x="207"/>
        <item x="694"/>
        <item x="579"/>
        <item x="520"/>
        <item x="638"/>
        <item x="470"/>
        <item x="506"/>
        <item x="655"/>
        <item x="609"/>
        <item x="552"/>
        <item x="53"/>
        <item x="769"/>
        <item x="605"/>
        <item x="679"/>
        <item x="8"/>
        <item x="784"/>
        <item x="229"/>
        <item x="383"/>
        <item x="31"/>
        <item x="0"/>
        <item x="153"/>
        <item x="546"/>
        <item x="603"/>
        <item x="524"/>
        <item x="256"/>
        <item x="480"/>
        <item x="88"/>
        <item x="35"/>
        <item x="283"/>
        <item x="195"/>
        <item x="68"/>
        <item x="735"/>
        <item x="337"/>
        <item x="340"/>
        <item x="643"/>
        <item x="400"/>
        <item x="12"/>
        <item x="465"/>
        <item x="367"/>
        <item x="575"/>
        <item x="22"/>
        <item x="269"/>
        <item x="364"/>
        <item x="307"/>
        <item x="505"/>
        <item x="523"/>
        <item x="151"/>
        <item x="550"/>
        <item x="680"/>
        <item x="501"/>
        <item x="224"/>
        <item x="665"/>
        <item x="747"/>
        <item x="636"/>
        <item x="220"/>
        <item x="416"/>
        <item x="661"/>
        <item x="676"/>
        <item x="622"/>
        <item x="798"/>
        <item x="129"/>
        <item x="627"/>
        <item x="466"/>
        <item x="755"/>
        <item x="59"/>
        <item x="1"/>
        <item x="358"/>
        <item x="133"/>
        <item x="453"/>
        <item x="604"/>
        <item x="521"/>
        <item x="484"/>
        <item x="222"/>
        <item x="494"/>
        <item x="95"/>
        <item x="565"/>
        <item x="659"/>
        <item x="804"/>
        <item x="681"/>
        <item x="730"/>
        <item x="534"/>
        <item x="589"/>
        <item x="777"/>
        <item x="793"/>
        <item x="158"/>
        <item x="150"/>
        <item x="556"/>
        <item x="437"/>
        <item x="334"/>
        <item x="373"/>
        <item x="217"/>
        <item x="353"/>
        <item x="639"/>
        <item x="545"/>
        <item x="611"/>
        <item x="34"/>
        <item x="597"/>
        <item x="768"/>
        <item x="265"/>
        <item x="308"/>
        <item x="297"/>
        <item x="618"/>
        <item x="449"/>
        <item x="114"/>
        <item x="162"/>
        <item x="653"/>
        <item x="343"/>
        <item x="672"/>
        <item x="529"/>
        <item x="280"/>
        <item x="379"/>
        <item x="734"/>
        <item x="301"/>
        <item x="174"/>
        <item x="456"/>
        <item x="420"/>
        <item x="305"/>
        <item x="160"/>
        <item x="460"/>
        <item x="327"/>
        <item x="61"/>
        <item x="557"/>
        <item x="696"/>
        <item x="44"/>
        <item x="514"/>
        <item x="210"/>
        <item x="121"/>
        <item x="411"/>
        <item x="19"/>
        <item x="182"/>
        <item x="646"/>
        <item x="502"/>
        <item x="365"/>
        <item x="783"/>
        <item x="503"/>
        <item x="649"/>
        <item x="106"/>
        <item x="57"/>
        <item x="392"/>
        <item x="184"/>
        <item x="179"/>
        <item x="690"/>
        <item x="72"/>
        <item x="360"/>
        <item x="49"/>
        <item x="290"/>
        <item x="261"/>
        <item x="559"/>
        <item x="780"/>
        <item x="125"/>
        <item x="381"/>
        <item x="572"/>
        <item x="669"/>
        <item x="712"/>
        <item x="156"/>
        <item x="666"/>
        <item x="270"/>
        <item x="264"/>
        <item x="467"/>
        <item x="286"/>
        <item x="393"/>
        <item x="96"/>
        <item x="415"/>
        <item x="316"/>
        <item x="596"/>
        <item x="139"/>
        <item x="412"/>
        <item x="510"/>
        <item x="295"/>
        <item x="814"/>
        <item x="123"/>
        <item x="370"/>
        <item x="446"/>
        <item x="693"/>
        <item x="208"/>
        <item x="426"/>
        <item x="492"/>
        <item x="457"/>
        <item x="778"/>
        <item x="50"/>
        <item x="749"/>
        <item x="421"/>
        <item x="451"/>
        <item x="794"/>
        <item x="171"/>
        <item x="54"/>
        <item x="289"/>
        <item x="410"/>
        <item x="569"/>
        <item x="385"/>
        <item x="792"/>
        <item x="574"/>
        <item x="17"/>
        <item x="200"/>
        <item x="11"/>
        <item x="515"/>
        <item x="26"/>
        <item x="349"/>
        <item x="758"/>
        <item x="477"/>
        <item x="650"/>
        <item x="500"/>
        <item x="800"/>
        <item x="83"/>
        <item x="713"/>
        <item x="87"/>
        <item x="727"/>
        <item x="227"/>
        <item x="705"/>
        <item x="518"/>
        <item x="260"/>
        <item x="110"/>
        <item x="668"/>
        <item x="417"/>
        <item x="593"/>
        <item x="407"/>
        <item x="418"/>
        <item x="394"/>
        <item x="628"/>
        <item x="481"/>
        <item x="169"/>
        <item x="194"/>
        <item x="292"/>
        <item x="462"/>
        <item x="496"/>
        <item x="581"/>
        <item x="568"/>
        <item x="372"/>
        <item x="799"/>
        <item x="474"/>
        <item x="148"/>
        <item x="40"/>
        <item x="736"/>
        <item x="573"/>
        <item x="796"/>
        <item x="751"/>
        <item x="357"/>
        <item x="600"/>
        <item x="488"/>
        <item x="771"/>
        <item x="594"/>
        <item x="38"/>
        <item x="124"/>
        <item x="250"/>
        <item x="236"/>
        <item x="779"/>
        <item x="2"/>
        <item x="94"/>
        <item x="135"/>
        <item x="109"/>
        <item x="406"/>
        <item x="118"/>
        <item x="486"/>
        <item x="742"/>
        <item x="776"/>
        <item x="377"/>
        <item x="731"/>
        <item x="711"/>
        <item x="562"/>
        <item x="258"/>
        <item x="629"/>
        <item x="111"/>
        <item x="748"/>
        <item x="578"/>
        <item x="336"/>
        <item x="252"/>
        <item x="405"/>
        <item x="359"/>
        <item x="495"/>
        <item x="71"/>
        <item x="441"/>
        <item x="670"/>
        <item x="248"/>
        <item x="352"/>
        <item x="450"/>
        <item x="234"/>
        <item x="709"/>
        <item x="319"/>
        <item x="497"/>
        <item x="602"/>
        <item x="103"/>
        <item x="577"/>
        <item x="203"/>
        <item x="147"/>
        <item x="136"/>
        <item x="188"/>
        <item x="640"/>
        <item x="82"/>
        <item x="120"/>
        <item x="795"/>
        <item x="212"/>
        <item x="587"/>
        <item x="149"/>
        <item x="302"/>
        <item x="475"/>
        <item x="439"/>
        <item x="314"/>
        <item x="419"/>
        <item x="610"/>
        <item x="16"/>
        <item x="193"/>
        <item x="468"/>
        <item x="216"/>
        <item x="790"/>
        <item x="159"/>
        <item x="402"/>
        <item x="739"/>
        <item x="479"/>
        <item x="28"/>
        <item x="447"/>
        <item x="744"/>
        <item x="185"/>
        <item x="513"/>
        <item x="382"/>
        <item x="75"/>
        <item x="221"/>
        <item x="716"/>
        <item x="346"/>
        <item x="530"/>
        <item x="724"/>
        <item x="73"/>
        <item x="493"/>
        <item x="805"/>
        <item x="509"/>
        <item x="752"/>
        <item x="498"/>
        <item x="430"/>
        <item x="710"/>
        <item x="775"/>
        <item x="310"/>
        <item x="108"/>
        <item x="537"/>
        <item x="228"/>
        <item x="36"/>
        <item x="225"/>
        <item x="554"/>
        <item x="165"/>
        <item x="561"/>
        <item x="440"/>
        <item x="249"/>
        <item x="14"/>
        <item x="255"/>
        <item x="65"/>
        <item x="201"/>
        <item x="69"/>
        <item x="429"/>
        <item x="284"/>
        <item x="683"/>
        <item x="318"/>
        <item x="401"/>
        <item x="802"/>
        <item x="5"/>
        <item x="91"/>
        <item x="395"/>
        <item x="624"/>
        <item x="326"/>
        <item x="642"/>
        <item x="504"/>
        <item x="432"/>
        <item x="272"/>
        <item x="404"/>
        <item x="368"/>
        <item x="77"/>
        <item x="517"/>
        <item x="303"/>
        <item x="25"/>
        <item x="491"/>
        <item x="238"/>
        <item x="306"/>
        <item x="553"/>
        <item x="756"/>
        <item x="452"/>
        <item x="803"/>
        <item x="138"/>
        <item x="588"/>
        <item x="621"/>
        <item x="423"/>
        <item x="791"/>
        <item x="163"/>
        <item x="51"/>
        <item x="733"/>
        <item x="27"/>
        <item x="499"/>
        <item x="140"/>
        <item x="100"/>
        <item x="219"/>
        <item x="67"/>
        <item x="489"/>
        <item x="145"/>
        <item x="273"/>
        <item x="570"/>
        <item x="66"/>
        <item x="126"/>
        <item x="253"/>
        <item x="698"/>
        <item x="708"/>
        <item x="544"/>
        <item x="715"/>
        <item x="173"/>
        <item t="default"/>
      </items>
    </pivotField>
    <pivotField showAll="0">
      <items count="4">
        <item h="1" x="2"/>
        <item x="0"/>
        <item h="1" x="1"/>
        <item t="default"/>
      </items>
    </pivotField>
    <pivotField axis="axisRow" showAll="0">
      <items count="13">
        <item x="2"/>
        <item x="8"/>
        <item x="9"/>
        <item x="6"/>
        <item x="0"/>
        <item x="1"/>
        <item x="10"/>
        <item x="4"/>
        <item x="3"/>
        <item x="11"/>
        <item x="7"/>
        <item x="5"/>
        <item t="default"/>
      </items>
    </pivotField>
    <pivotField showAll="0"/>
    <pivotField showAll="0">
      <items count="6">
        <item x="1"/>
        <item x="4"/>
        <item x="2"/>
        <item x="0"/>
        <item x="3"/>
        <item t="default"/>
      </items>
    </pivotField>
    <pivotField showAll="0"/>
    <pivotField showAll="0"/>
    <pivotField showAll="0">
      <items count="7">
        <item x="4"/>
        <item x="1"/>
        <item x="2"/>
        <item x="3"/>
        <item x="5"/>
        <item x="0"/>
        <item t="default"/>
      </items>
    </pivotField>
    <pivotField showAll="0">
      <items count="6">
        <item x="4"/>
        <item x="3"/>
        <item x="1"/>
        <item x="2"/>
        <item x="0"/>
        <item t="default"/>
      </items>
    </pivotField>
    <pivotField showAll="0"/>
    <pivotField showAll="0"/>
    <pivotField showAll="0"/>
    <pivotField showAll="0"/>
    <pivotField numFmtId="165" showAll="0"/>
    <pivotField numFmtId="165" showAll="0"/>
    <pivotField dataField="1" numFmtId="165"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Sum of NetAmountUSD" fld="16" baseField="0" baseItem="0" numFmtId="165"/>
  </dataFields>
  <chartFormats count="2">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A3884F-6247-4E65-8A70-8687451553C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Posting count">
  <location ref="A49:B55" firstHeaderRow="1" firstDataRow="1" firstDataCol="1"/>
  <pivotFields count="21">
    <pivotField dataField="1" showAll="0"/>
    <pivotField numFmtId="164" showAll="0">
      <items count="816">
        <item x="461"/>
        <item x="644"/>
        <item x="516"/>
        <item x="313"/>
        <item x="354"/>
        <item x="390"/>
        <item x="311"/>
        <item x="93"/>
        <item x="166"/>
        <item x="697"/>
        <item x="750"/>
        <item x="214"/>
        <item x="32"/>
        <item x="398"/>
        <item x="155"/>
        <item x="315"/>
        <item x="582"/>
        <item x="356"/>
        <item x="226"/>
        <item x="267"/>
        <item x="209"/>
        <item x="46"/>
        <item x="763"/>
        <item x="18"/>
        <item x="181"/>
        <item x="144"/>
        <item x="322"/>
        <item x="333"/>
        <item x="601"/>
        <item x="760"/>
        <item x="117"/>
        <item x="172"/>
        <item x="363"/>
        <item x="42"/>
        <item x="324"/>
        <item x="684"/>
        <item x="620"/>
        <item x="177"/>
        <item x="175"/>
        <item x="92"/>
        <item x="807"/>
        <item x="369"/>
        <item x="714"/>
        <item x="288"/>
        <item x="366"/>
        <item x="797"/>
        <item x="454"/>
        <item x="782"/>
        <item x="741"/>
        <item x="414"/>
        <item x="332"/>
        <item x="63"/>
        <item x="335"/>
        <item x="703"/>
        <item x="389"/>
        <item x="435"/>
        <item x="268"/>
        <item x="664"/>
        <item x="431"/>
        <item x="458"/>
        <item x="767"/>
        <item x="178"/>
        <item x="732"/>
        <item x="48"/>
        <item x="43"/>
        <item x="76"/>
        <item x="808"/>
        <item x="667"/>
        <item x="170"/>
        <item x="444"/>
        <item x="23"/>
        <item x="528"/>
        <item x="722"/>
        <item x="762"/>
        <item x="213"/>
        <item x="74"/>
        <item x="761"/>
        <item x="785"/>
        <item x="773"/>
        <item x="525"/>
        <item x="540"/>
        <item x="15"/>
        <item x="511"/>
        <item x="658"/>
        <item x="448"/>
        <item x="278"/>
        <item x="24"/>
        <item x="766"/>
        <item x="198"/>
        <item x="757"/>
        <item x="9"/>
        <item x="300"/>
        <item x="251"/>
        <item x="633"/>
        <item x="549"/>
        <item x="585"/>
        <item x="142"/>
        <item x="164"/>
        <item x="143"/>
        <item x="551"/>
        <item x="648"/>
        <item x="691"/>
        <item x="55"/>
        <item x="323"/>
        <item x="558"/>
        <item x="686"/>
        <item x="130"/>
        <item x="737"/>
        <item x="408"/>
        <item x="592"/>
        <item x="294"/>
        <item x="781"/>
        <item x="246"/>
        <item x="571"/>
        <item x="338"/>
        <item x="532"/>
        <item x="657"/>
        <item x="325"/>
        <item x="442"/>
        <item x="215"/>
        <item x="472"/>
        <item x="707"/>
        <item x="671"/>
        <item x="718"/>
        <item x="634"/>
        <item x="539"/>
        <item x="132"/>
        <item x="168"/>
        <item x="425"/>
        <item x="753"/>
        <item x="632"/>
        <item x="754"/>
        <item x="765"/>
        <item x="409"/>
        <item x="131"/>
        <item x="231"/>
        <item x="531"/>
        <item x="651"/>
        <item x="674"/>
        <item x="608"/>
        <item x="729"/>
        <item x="717"/>
        <item x="695"/>
        <item x="242"/>
        <item x="591"/>
        <item x="615"/>
        <item x="641"/>
        <item x="563"/>
        <item x="37"/>
        <item x="812"/>
        <item x="586"/>
        <item x="471"/>
        <item x="376"/>
        <item x="606"/>
        <item x="104"/>
        <item x="438"/>
        <item x="455"/>
        <item x="386"/>
        <item x="699"/>
        <item x="99"/>
        <item x="21"/>
        <item x="321"/>
        <item x="211"/>
        <item x="347"/>
        <item x="223"/>
        <item x="141"/>
        <item x="612"/>
        <item x="274"/>
        <item x="809"/>
        <item x="344"/>
        <item x="206"/>
        <item x="647"/>
        <item x="595"/>
        <item x="599"/>
        <item x="112"/>
        <item x="598"/>
        <item x="584"/>
        <item x="380"/>
        <item x="774"/>
        <item x="541"/>
        <item x="85"/>
        <item x="590"/>
        <item x="560"/>
        <item x="232"/>
        <item x="378"/>
        <item x="4"/>
        <item x="6"/>
        <item x="464"/>
        <item x="623"/>
        <item x="244"/>
        <item x="331"/>
        <item x="128"/>
        <item x="202"/>
        <item x="473"/>
        <item x="205"/>
        <item x="759"/>
        <item x="189"/>
        <item x="806"/>
        <item x="660"/>
        <item x="183"/>
        <item x="719"/>
        <item x="186"/>
        <item x="387"/>
        <item x="424"/>
        <item x="98"/>
        <item x="328"/>
        <item x="391"/>
        <item x="519"/>
        <item x="342"/>
        <item x="725"/>
        <item x="97"/>
        <item x="702"/>
        <item x="62"/>
        <item x="298"/>
        <item x="119"/>
        <item x="625"/>
        <item x="122"/>
        <item x="813"/>
        <item x="536"/>
        <item x="154"/>
        <item x="299"/>
        <item x="60"/>
        <item x="167"/>
        <item x="396"/>
        <item x="403"/>
        <item x="239"/>
        <item x="772"/>
        <item x="443"/>
        <item x="583"/>
        <item x="41"/>
        <item x="677"/>
        <item x="543"/>
        <item x="3"/>
        <item x="533"/>
        <item x="706"/>
        <item x="375"/>
        <item x="291"/>
        <item x="330"/>
        <item x="428"/>
        <item x="361"/>
        <item x="263"/>
        <item x="721"/>
        <item x="90"/>
        <item x="296"/>
        <item x="630"/>
        <item x="64"/>
        <item x="89"/>
        <item x="654"/>
        <item x="726"/>
        <item x="548"/>
        <item x="645"/>
        <item x="237"/>
        <item x="81"/>
        <item x="79"/>
        <item x="469"/>
        <item x="445"/>
        <item x="801"/>
        <item x="482"/>
        <item x="107"/>
        <item x="637"/>
        <item x="535"/>
        <item x="434"/>
        <item x="191"/>
        <item x="287"/>
        <item x="329"/>
        <item x="218"/>
        <item x="746"/>
        <item x="617"/>
        <item x="285"/>
        <item x="384"/>
        <item x="547"/>
        <item x="341"/>
        <item x="281"/>
        <item x="619"/>
        <item x="789"/>
        <item x="320"/>
        <item x="33"/>
        <item x="580"/>
        <item x="52"/>
        <item x="10"/>
        <item x="196"/>
        <item x="152"/>
        <item x="459"/>
        <item x="243"/>
        <item x="607"/>
        <item x="362"/>
        <item x="723"/>
        <item x="187"/>
        <item x="115"/>
        <item x="371"/>
        <item x="427"/>
        <item x="275"/>
        <item x="485"/>
        <item x="811"/>
        <item x="374"/>
        <item x="351"/>
        <item x="259"/>
        <item x="146"/>
        <item x="564"/>
        <item x="436"/>
        <item x="422"/>
        <item x="508"/>
        <item x="656"/>
        <item x="84"/>
        <item x="116"/>
        <item x="740"/>
        <item x="433"/>
        <item x="56"/>
        <item x="199"/>
        <item x="678"/>
        <item x="7"/>
        <item x="78"/>
        <item x="127"/>
        <item x="399"/>
        <item x="567"/>
        <item x="685"/>
        <item x="652"/>
        <item x="80"/>
        <item x="662"/>
        <item x="304"/>
        <item x="204"/>
        <item x="388"/>
        <item x="663"/>
        <item x="673"/>
        <item x="30"/>
        <item x="476"/>
        <item x="235"/>
        <item x="276"/>
        <item x="764"/>
        <item x="487"/>
        <item x="728"/>
        <item x="743"/>
        <item x="176"/>
        <item x="810"/>
        <item x="262"/>
        <item x="190"/>
        <item x="692"/>
        <item x="293"/>
        <item x="526"/>
        <item x="309"/>
        <item x="635"/>
        <item x="626"/>
        <item x="247"/>
        <item x="279"/>
        <item x="788"/>
        <item x="101"/>
        <item x="355"/>
        <item x="700"/>
        <item x="786"/>
        <item x="566"/>
        <item x="58"/>
        <item x="39"/>
        <item x="271"/>
        <item x="413"/>
        <item x="282"/>
        <item x="161"/>
        <item x="770"/>
        <item x="241"/>
        <item x="345"/>
        <item x="192"/>
        <item x="348"/>
        <item x="738"/>
        <item x="240"/>
        <item x="277"/>
        <item x="350"/>
        <item x="542"/>
        <item x="70"/>
        <item x="13"/>
        <item x="113"/>
        <item x="180"/>
        <item x="233"/>
        <item x="312"/>
        <item x="512"/>
        <item x="257"/>
        <item x="134"/>
        <item x="688"/>
        <item x="102"/>
        <item x="230"/>
        <item x="687"/>
        <item x="787"/>
        <item x="47"/>
        <item x="631"/>
        <item x="490"/>
        <item x="317"/>
        <item x="616"/>
        <item x="478"/>
        <item x="397"/>
        <item x="197"/>
        <item x="137"/>
        <item x="483"/>
        <item x="45"/>
        <item x="614"/>
        <item x="689"/>
        <item x="576"/>
        <item x="704"/>
        <item x="745"/>
        <item x="538"/>
        <item x="29"/>
        <item x="527"/>
        <item x="20"/>
        <item x="507"/>
        <item x="105"/>
        <item x="701"/>
        <item x="254"/>
        <item x="157"/>
        <item x="266"/>
        <item x="522"/>
        <item x="555"/>
        <item x="463"/>
        <item x="245"/>
        <item x="339"/>
        <item x="720"/>
        <item x="613"/>
        <item x="675"/>
        <item x="682"/>
        <item x="86"/>
        <item x="207"/>
        <item x="694"/>
        <item x="579"/>
        <item x="520"/>
        <item x="638"/>
        <item x="470"/>
        <item x="506"/>
        <item x="655"/>
        <item x="609"/>
        <item x="552"/>
        <item x="53"/>
        <item x="769"/>
        <item x="605"/>
        <item x="679"/>
        <item x="8"/>
        <item x="784"/>
        <item x="229"/>
        <item x="383"/>
        <item x="31"/>
        <item x="0"/>
        <item x="153"/>
        <item x="546"/>
        <item x="603"/>
        <item x="524"/>
        <item x="256"/>
        <item x="480"/>
        <item x="88"/>
        <item x="35"/>
        <item x="283"/>
        <item x="195"/>
        <item x="68"/>
        <item x="735"/>
        <item x="337"/>
        <item x="340"/>
        <item x="643"/>
        <item x="400"/>
        <item x="12"/>
        <item x="465"/>
        <item x="367"/>
        <item x="575"/>
        <item x="22"/>
        <item x="269"/>
        <item x="364"/>
        <item x="307"/>
        <item x="505"/>
        <item x="523"/>
        <item x="151"/>
        <item x="550"/>
        <item x="680"/>
        <item x="501"/>
        <item x="224"/>
        <item x="665"/>
        <item x="747"/>
        <item x="636"/>
        <item x="220"/>
        <item x="416"/>
        <item x="661"/>
        <item x="676"/>
        <item x="622"/>
        <item x="798"/>
        <item x="129"/>
        <item x="627"/>
        <item x="466"/>
        <item x="755"/>
        <item x="59"/>
        <item x="1"/>
        <item x="358"/>
        <item x="133"/>
        <item x="453"/>
        <item x="604"/>
        <item x="521"/>
        <item x="484"/>
        <item x="222"/>
        <item x="494"/>
        <item x="95"/>
        <item x="565"/>
        <item x="659"/>
        <item x="804"/>
        <item x="681"/>
        <item x="730"/>
        <item x="534"/>
        <item x="589"/>
        <item x="777"/>
        <item x="793"/>
        <item x="158"/>
        <item x="150"/>
        <item x="556"/>
        <item x="437"/>
        <item x="334"/>
        <item x="373"/>
        <item x="217"/>
        <item x="353"/>
        <item x="639"/>
        <item x="545"/>
        <item x="611"/>
        <item x="34"/>
        <item x="597"/>
        <item x="768"/>
        <item x="265"/>
        <item x="308"/>
        <item x="297"/>
        <item x="618"/>
        <item x="449"/>
        <item x="114"/>
        <item x="162"/>
        <item x="653"/>
        <item x="343"/>
        <item x="672"/>
        <item x="529"/>
        <item x="280"/>
        <item x="379"/>
        <item x="734"/>
        <item x="301"/>
        <item x="174"/>
        <item x="456"/>
        <item x="420"/>
        <item x="305"/>
        <item x="160"/>
        <item x="460"/>
        <item x="327"/>
        <item x="61"/>
        <item x="557"/>
        <item x="696"/>
        <item x="44"/>
        <item x="514"/>
        <item x="210"/>
        <item x="121"/>
        <item x="411"/>
        <item x="19"/>
        <item x="182"/>
        <item x="646"/>
        <item x="502"/>
        <item x="365"/>
        <item x="783"/>
        <item x="503"/>
        <item x="649"/>
        <item x="106"/>
        <item x="57"/>
        <item x="392"/>
        <item x="184"/>
        <item x="179"/>
        <item x="690"/>
        <item x="72"/>
        <item x="360"/>
        <item x="49"/>
        <item x="290"/>
        <item x="261"/>
        <item x="559"/>
        <item x="780"/>
        <item x="125"/>
        <item x="381"/>
        <item x="572"/>
        <item x="669"/>
        <item x="712"/>
        <item x="156"/>
        <item x="666"/>
        <item x="270"/>
        <item x="264"/>
        <item x="467"/>
        <item x="286"/>
        <item x="393"/>
        <item x="96"/>
        <item x="415"/>
        <item x="316"/>
        <item x="596"/>
        <item x="139"/>
        <item x="412"/>
        <item x="510"/>
        <item x="295"/>
        <item x="814"/>
        <item x="123"/>
        <item x="370"/>
        <item x="446"/>
        <item x="693"/>
        <item x="208"/>
        <item x="426"/>
        <item x="492"/>
        <item x="457"/>
        <item x="778"/>
        <item x="50"/>
        <item x="749"/>
        <item x="421"/>
        <item x="451"/>
        <item x="794"/>
        <item x="171"/>
        <item x="54"/>
        <item x="289"/>
        <item x="410"/>
        <item x="569"/>
        <item x="385"/>
        <item x="792"/>
        <item x="574"/>
        <item x="17"/>
        <item x="200"/>
        <item x="11"/>
        <item x="515"/>
        <item x="26"/>
        <item x="349"/>
        <item x="758"/>
        <item x="477"/>
        <item x="650"/>
        <item x="500"/>
        <item x="800"/>
        <item x="83"/>
        <item x="713"/>
        <item x="87"/>
        <item x="727"/>
        <item x="227"/>
        <item x="705"/>
        <item x="518"/>
        <item x="260"/>
        <item x="110"/>
        <item x="668"/>
        <item x="417"/>
        <item x="593"/>
        <item x="407"/>
        <item x="418"/>
        <item x="394"/>
        <item x="628"/>
        <item x="481"/>
        <item x="169"/>
        <item x="194"/>
        <item x="292"/>
        <item x="462"/>
        <item x="496"/>
        <item x="581"/>
        <item x="568"/>
        <item x="372"/>
        <item x="799"/>
        <item x="474"/>
        <item x="148"/>
        <item x="40"/>
        <item x="736"/>
        <item x="573"/>
        <item x="796"/>
        <item x="751"/>
        <item x="357"/>
        <item x="600"/>
        <item x="488"/>
        <item x="771"/>
        <item x="594"/>
        <item x="38"/>
        <item x="124"/>
        <item x="250"/>
        <item x="236"/>
        <item x="779"/>
        <item x="2"/>
        <item x="94"/>
        <item x="135"/>
        <item x="109"/>
        <item x="406"/>
        <item x="118"/>
        <item x="486"/>
        <item x="742"/>
        <item x="776"/>
        <item x="377"/>
        <item x="731"/>
        <item x="711"/>
        <item x="562"/>
        <item x="258"/>
        <item x="629"/>
        <item x="111"/>
        <item x="748"/>
        <item x="578"/>
        <item x="336"/>
        <item x="252"/>
        <item x="405"/>
        <item x="359"/>
        <item x="495"/>
        <item x="71"/>
        <item x="441"/>
        <item x="670"/>
        <item x="248"/>
        <item x="352"/>
        <item x="450"/>
        <item x="234"/>
        <item x="709"/>
        <item x="319"/>
        <item x="497"/>
        <item x="602"/>
        <item x="103"/>
        <item x="577"/>
        <item x="203"/>
        <item x="147"/>
        <item x="136"/>
        <item x="188"/>
        <item x="640"/>
        <item x="82"/>
        <item x="120"/>
        <item x="795"/>
        <item x="212"/>
        <item x="587"/>
        <item x="149"/>
        <item x="302"/>
        <item x="475"/>
        <item x="439"/>
        <item x="314"/>
        <item x="419"/>
        <item x="610"/>
        <item x="16"/>
        <item x="193"/>
        <item x="468"/>
        <item x="216"/>
        <item x="790"/>
        <item x="159"/>
        <item x="402"/>
        <item x="739"/>
        <item x="479"/>
        <item x="28"/>
        <item x="447"/>
        <item x="744"/>
        <item x="185"/>
        <item x="513"/>
        <item x="382"/>
        <item x="75"/>
        <item x="221"/>
        <item x="716"/>
        <item x="346"/>
        <item x="530"/>
        <item x="724"/>
        <item x="73"/>
        <item x="493"/>
        <item x="805"/>
        <item x="509"/>
        <item x="752"/>
        <item x="498"/>
        <item x="430"/>
        <item x="710"/>
        <item x="775"/>
        <item x="310"/>
        <item x="108"/>
        <item x="537"/>
        <item x="228"/>
        <item x="36"/>
        <item x="225"/>
        <item x="554"/>
        <item x="165"/>
        <item x="561"/>
        <item x="440"/>
        <item x="249"/>
        <item x="14"/>
        <item x="255"/>
        <item x="65"/>
        <item x="201"/>
        <item x="69"/>
        <item x="429"/>
        <item x="284"/>
        <item x="683"/>
        <item x="318"/>
        <item x="401"/>
        <item x="802"/>
        <item x="5"/>
        <item x="91"/>
        <item x="395"/>
        <item x="624"/>
        <item x="326"/>
        <item x="642"/>
        <item x="504"/>
        <item x="432"/>
        <item x="272"/>
        <item x="404"/>
        <item x="368"/>
        <item x="77"/>
        <item x="517"/>
        <item x="303"/>
        <item x="25"/>
        <item x="491"/>
        <item x="238"/>
        <item x="306"/>
        <item x="553"/>
        <item x="756"/>
        <item x="452"/>
        <item x="803"/>
        <item x="138"/>
        <item x="588"/>
        <item x="621"/>
        <item x="423"/>
        <item x="791"/>
        <item x="163"/>
        <item x="51"/>
        <item x="733"/>
        <item x="27"/>
        <item x="499"/>
        <item x="140"/>
        <item x="100"/>
        <item x="219"/>
        <item x="67"/>
        <item x="489"/>
        <item x="145"/>
        <item x="273"/>
        <item x="570"/>
        <item x="66"/>
        <item x="126"/>
        <item x="253"/>
        <item x="698"/>
        <item x="708"/>
        <item x="544"/>
        <item x="715"/>
        <item x="173"/>
        <item t="default"/>
      </items>
    </pivotField>
    <pivotField showAll="0">
      <items count="4">
        <item h="1" x="2"/>
        <item x="0"/>
        <item h="1" x="1"/>
        <item t="default"/>
      </items>
    </pivotField>
    <pivotField showAll="0"/>
    <pivotField showAll="0"/>
    <pivotField axis="axisRow" showAll="0" sortType="descending">
      <items count="6">
        <item x="1"/>
        <item x="4"/>
        <item x="2"/>
        <item x="0"/>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2"/>
        <item x="3"/>
        <item x="5"/>
        <item x="0"/>
        <item t="default"/>
      </items>
    </pivotField>
    <pivotField showAll="0">
      <items count="6">
        <item x="4"/>
        <item x="3"/>
        <item x="1"/>
        <item x="2"/>
        <item x="0"/>
        <item t="default"/>
      </items>
    </pivotField>
    <pivotField showAll="0"/>
    <pivotField showAll="0"/>
    <pivotField showAll="0"/>
    <pivotField showAll="0"/>
    <pivotField numFmtId="165" showAll="0"/>
    <pivotField numFmtId="165" showAll="0"/>
    <pivotField numFmtId="165"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v="3"/>
    </i>
    <i>
      <x v="4"/>
    </i>
    <i>
      <x v="2"/>
    </i>
    <i>
      <x/>
    </i>
    <i>
      <x v="1"/>
    </i>
    <i t="grand">
      <x/>
    </i>
  </rowItems>
  <colItems count="1">
    <i/>
  </colItems>
  <dataFields count="1">
    <dataField name="Count of GLID" fld="0" subtotal="count" baseField="0" baseItem="0"/>
  </dataFields>
  <chartFormats count="7">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5" count="1" selected="0">
            <x v="2"/>
          </reference>
        </references>
      </pivotArea>
    </chartFormat>
    <chartFormat chart="4" format="4">
      <pivotArea type="data" outline="0" fieldPosition="0">
        <references count="2">
          <reference field="4294967294" count="1" selected="0">
            <x v="0"/>
          </reference>
          <reference field="5" count="1" selected="0">
            <x v="0"/>
          </reference>
        </references>
      </pivotArea>
    </chartFormat>
    <chartFormat chart="4" format="5">
      <pivotArea type="data" outline="0" fieldPosition="0">
        <references count="2">
          <reference field="4294967294" count="1" selected="0">
            <x v="0"/>
          </reference>
          <reference field="5" count="1" selected="0">
            <x v="3"/>
          </reference>
        </references>
      </pivotArea>
    </chartFormat>
    <chartFormat chart="4" format="6">
      <pivotArea type="data" outline="0" fieldPosition="0">
        <references count="2">
          <reference field="4294967294" count="1" selected="0">
            <x v="0"/>
          </reference>
          <reference field="5" count="1" selected="0">
            <x v="1"/>
          </reference>
        </references>
      </pivotArea>
    </chartFormat>
    <chartFormat chart="4" format="7">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6F0A8B-45AB-4717-B1C9-A3475CD1F88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9:G43" firstHeaderRow="1" firstDataRow="2" firstDataCol="1"/>
  <pivotFields count="21">
    <pivotField showAll="0"/>
    <pivotField numFmtId="164" showAll="0">
      <items count="816">
        <item x="461"/>
        <item x="644"/>
        <item x="516"/>
        <item x="313"/>
        <item x="354"/>
        <item x="390"/>
        <item x="311"/>
        <item x="93"/>
        <item x="166"/>
        <item x="697"/>
        <item x="750"/>
        <item x="214"/>
        <item x="32"/>
        <item x="398"/>
        <item x="155"/>
        <item x="315"/>
        <item x="582"/>
        <item x="356"/>
        <item x="226"/>
        <item x="267"/>
        <item x="209"/>
        <item x="46"/>
        <item x="763"/>
        <item x="18"/>
        <item x="181"/>
        <item x="144"/>
        <item x="322"/>
        <item x="333"/>
        <item x="601"/>
        <item x="760"/>
        <item x="117"/>
        <item x="172"/>
        <item x="363"/>
        <item x="42"/>
        <item x="324"/>
        <item x="684"/>
        <item x="620"/>
        <item x="177"/>
        <item x="175"/>
        <item x="92"/>
        <item x="807"/>
        <item x="369"/>
        <item x="714"/>
        <item x="288"/>
        <item x="366"/>
        <item x="797"/>
        <item x="454"/>
        <item x="782"/>
        <item x="741"/>
        <item x="414"/>
        <item x="332"/>
        <item x="63"/>
        <item x="335"/>
        <item x="703"/>
        <item x="389"/>
        <item x="435"/>
        <item x="268"/>
        <item x="664"/>
        <item x="431"/>
        <item x="458"/>
        <item x="767"/>
        <item x="178"/>
        <item x="732"/>
        <item x="48"/>
        <item x="43"/>
        <item x="76"/>
        <item x="808"/>
        <item x="667"/>
        <item x="170"/>
        <item x="444"/>
        <item x="23"/>
        <item x="528"/>
        <item x="722"/>
        <item x="762"/>
        <item x="213"/>
        <item x="74"/>
        <item x="761"/>
        <item x="785"/>
        <item x="773"/>
        <item x="525"/>
        <item x="540"/>
        <item x="15"/>
        <item x="511"/>
        <item x="658"/>
        <item x="448"/>
        <item x="278"/>
        <item x="24"/>
        <item x="766"/>
        <item x="198"/>
        <item x="757"/>
        <item x="9"/>
        <item x="300"/>
        <item x="251"/>
        <item x="633"/>
        <item x="549"/>
        <item x="585"/>
        <item x="142"/>
        <item x="164"/>
        <item x="143"/>
        <item x="551"/>
        <item x="648"/>
        <item x="691"/>
        <item x="55"/>
        <item x="323"/>
        <item x="558"/>
        <item x="686"/>
        <item x="130"/>
        <item x="737"/>
        <item x="408"/>
        <item x="592"/>
        <item x="294"/>
        <item x="781"/>
        <item x="246"/>
        <item x="571"/>
        <item x="338"/>
        <item x="532"/>
        <item x="657"/>
        <item x="325"/>
        <item x="442"/>
        <item x="215"/>
        <item x="472"/>
        <item x="707"/>
        <item x="671"/>
        <item x="718"/>
        <item x="634"/>
        <item x="539"/>
        <item x="132"/>
        <item x="168"/>
        <item x="425"/>
        <item x="753"/>
        <item x="632"/>
        <item x="754"/>
        <item x="765"/>
        <item x="409"/>
        <item x="131"/>
        <item x="231"/>
        <item x="531"/>
        <item x="651"/>
        <item x="674"/>
        <item x="608"/>
        <item x="729"/>
        <item x="717"/>
        <item x="695"/>
        <item x="242"/>
        <item x="591"/>
        <item x="615"/>
        <item x="641"/>
        <item x="563"/>
        <item x="37"/>
        <item x="812"/>
        <item x="586"/>
        <item x="471"/>
        <item x="376"/>
        <item x="606"/>
        <item x="104"/>
        <item x="438"/>
        <item x="455"/>
        <item x="386"/>
        <item x="699"/>
        <item x="99"/>
        <item x="21"/>
        <item x="321"/>
        <item x="211"/>
        <item x="347"/>
        <item x="223"/>
        <item x="141"/>
        <item x="612"/>
        <item x="274"/>
        <item x="809"/>
        <item x="344"/>
        <item x="206"/>
        <item x="647"/>
        <item x="595"/>
        <item x="599"/>
        <item x="112"/>
        <item x="598"/>
        <item x="584"/>
        <item x="380"/>
        <item x="774"/>
        <item x="541"/>
        <item x="85"/>
        <item x="590"/>
        <item x="560"/>
        <item x="232"/>
        <item x="378"/>
        <item x="4"/>
        <item x="6"/>
        <item x="464"/>
        <item x="623"/>
        <item x="244"/>
        <item x="331"/>
        <item x="128"/>
        <item x="202"/>
        <item x="473"/>
        <item x="205"/>
        <item x="759"/>
        <item x="189"/>
        <item x="806"/>
        <item x="660"/>
        <item x="183"/>
        <item x="719"/>
        <item x="186"/>
        <item x="387"/>
        <item x="424"/>
        <item x="98"/>
        <item x="328"/>
        <item x="391"/>
        <item x="519"/>
        <item x="342"/>
        <item x="725"/>
        <item x="97"/>
        <item x="702"/>
        <item x="62"/>
        <item x="298"/>
        <item x="119"/>
        <item x="625"/>
        <item x="122"/>
        <item x="813"/>
        <item x="536"/>
        <item x="154"/>
        <item x="299"/>
        <item x="60"/>
        <item x="167"/>
        <item x="396"/>
        <item x="403"/>
        <item x="239"/>
        <item x="772"/>
        <item x="443"/>
        <item x="583"/>
        <item x="41"/>
        <item x="677"/>
        <item x="543"/>
        <item x="3"/>
        <item x="533"/>
        <item x="706"/>
        <item x="375"/>
        <item x="291"/>
        <item x="330"/>
        <item x="428"/>
        <item x="361"/>
        <item x="263"/>
        <item x="721"/>
        <item x="90"/>
        <item x="296"/>
        <item x="630"/>
        <item x="64"/>
        <item x="89"/>
        <item x="654"/>
        <item x="726"/>
        <item x="548"/>
        <item x="645"/>
        <item x="237"/>
        <item x="81"/>
        <item x="79"/>
        <item x="469"/>
        <item x="445"/>
        <item x="801"/>
        <item x="482"/>
        <item x="107"/>
        <item x="637"/>
        <item x="535"/>
        <item x="434"/>
        <item x="191"/>
        <item x="287"/>
        <item x="329"/>
        <item x="218"/>
        <item x="746"/>
        <item x="617"/>
        <item x="285"/>
        <item x="384"/>
        <item x="547"/>
        <item x="341"/>
        <item x="281"/>
        <item x="619"/>
        <item x="789"/>
        <item x="320"/>
        <item x="33"/>
        <item x="580"/>
        <item x="52"/>
        <item x="10"/>
        <item x="196"/>
        <item x="152"/>
        <item x="459"/>
        <item x="243"/>
        <item x="607"/>
        <item x="362"/>
        <item x="723"/>
        <item x="187"/>
        <item x="115"/>
        <item x="371"/>
        <item x="427"/>
        <item x="275"/>
        <item x="485"/>
        <item x="811"/>
        <item x="374"/>
        <item x="351"/>
        <item x="259"/>
        <item x="146"/>
        <item x="564"/>
        <item x="436"/>
        <item x="422"/>
        <item x="508"/>
        <item x="656"/>
        <item x="84"/>
        <item x="116"/>
        <item x="740"/>
        <item x="433"/>
        <item x="56"/>
        <item x="199"/>
        <item x="678"/>
        <item x="7"/>
        <item x="78"/>
        <item x="127"/>
        <item x="399"/>
        <item x="567"/>
        <item x="685"/>
        <item x="652"/>
        <item x="80"/>
        <item x="662"/>
        <item x="304"/>
        <item x="204"/>
        <item x="388"/>
        <item x="663"/>
        <item x="673"/>
        <item x="30"/>
        <item x="476"/>
        <item x="235"/>
        <item x="276"/>
        <item x="764"/>
        <item x="487"/>
        <item x="728"/>
        <item x="743"/>
        <item x="176"/>
        <item x="810"/>
        <item x="262"/>
        <item x="190"/>
        <item x="692"/>
        <item x="293"/>
        <item x="526"/>
        <item x="309"/>
        <item x="635"/>
        <item x="626"/>
        <item x="247"/>
        <item x="279"/>
        <item x="788"/>
        <item x="101"/>
        <item x="355"/>
        <item x="700"/>
        <item x="786"/>
        <item x="566"/>
        <item x="58"/>
        <item x="39"/>
        <item x="271"/>
        <item x="413"/>
        <item x="282"/>
        <item x="161"/>
        <item x="770"/>
        <item x="241"/>
        <item x="345"/>
        <item x="192"/>
        <item x="348"/>
        <item x="738"/>
        <item x="240"/>
        <item x="277"/>
        <item x="350"/>
        <item x="542"/>
        <item x="70"/>
        <item x="13"/>
        <item x="113"/>
        <item x="180"/>
        <item x="233"/>
        <item x="312"/>
        <item x="512"/>
        <item x="257"/>
        <item x="134"/>
        <item x="688"/>
        <item x="102"/>
        <item x="230"/>
        <item x="687"/>
        <item x="787"/>
        <item x="47"/>
        <item x="631"/>
        <item x="490"/>
        <item x="317"/>
        <item x="616"/>
        <item x="478"/>
        <item x="397"/>
        <item x="197"/>
        <item x="137"/>
        <item x="483"/>
        <item x="45"/>
        <item x="614"/>
        <item x="689"/>
        <item x="576"/>
        <item x="704"/>
        <item x="745"/>
        <item x="538"/>
        <item x="29"/>
        <item x="527"/>
        <item x="20"/>
        <item x="507"/>
        <item x="105"/>
        <item x="701"/>
        <item x="254"/>
        <item x="157"/>
        <item x="266"/>
        <item x="522"/>
        <item x="555"/>
        <item x="463"/>
        <item x="245"/>
        <item x="339"/>
        <item x="720"/>
        <item x="613"/>
        <item x="675"/>
        <item x="682"/>
        <item x="86"/>
        <item x="207"/>
        <item x="694"/>
        <item x="579"/>
        <item x="520"/>
        <item x="638"/>
        <item x="470"/>
        <item x="506"/>
        <item x="655"/>
        <item x="609"/>
        <item x="552"/>
        <item x="53"/>
        <item x="769"/>
        <item x="605"/>
        <item x="679"/>
        <item x="8"/>
        <item x="784"/>
        <item x="229"/>
        <item x="383"/>
        <item x="31"/>
        <item x="0"/>
        <item x="153"/>
        <item x="546"/>
        <item x="603"/>
        <item x="524"/>
        <item x="256"/>
        <item x="480"/>
        <item x="88"/>
        <item x="35"/>
        <item x="283"/>
        <item x="195"/>
        <item x="68"/>
        <item x="735"/>
        <item x="337"/>
        <item x="340"/>
        <item x="643"/>
        <item x="400"/>
        <item x="12"/>
        <item x="465"/>
        <item x="367"/>
        <item x="575"/>
        <item x="22"/>
        <item x="269"/>
        <item x="364"/>
        <item x="307"/>
        <item x="505"/>
        <item x="523"/>
        <item x="151"/>
        <item x="550"/>
        <item x="680"/>
        <item x="501"/>
        <item x="224"/>
        <item x="665"/>
        <item x="747"/>
        <item x="636"/>
        <item x="220"/>
        <item x="416"/>
        <item x="661"/>
        <item x="676"/>
        <item x="622"/>
        <item x="798"/>
        <item x="129"/>
        <item x="627"/>
        <item x="466"/>
        <item x="755"/>
        <item x="59"/>
        <item x="1"/>
        <item x="358"/>
        <item x="133"/>
        <item x="453"/>
        <item x="604"/>
        <item x="521"/>
        <item x="484"/>
        <item x="222"/>
        <item x="494"/>
        <item x="95"/>
        <item x="565"/>
        <item x="659"/>
        <item x="804"/>
        <item x="681"/>
        <item x="730"/>
        <item x="534"/>
        <item x="589"/>
        <item x="777"/>
        <item x="793"/>
        <item x="158"/>
        <item x="150"/>
        <item x="556"/>
        <item x="437"/>
        <item x="334"/>
        <item x="373"/>
        <item x="217"/>
        <item x="353"/>
        <item x="639"/>
        <item x="545"/>
        <item x="611"/>
        <item x="34"/>
        <item x="597"/>
        <item x="768"/>
        <item x="265"/>
        <item x="308"/>
        <item x="297"/>
        <item x="618"/>
        <item x="449"/>
        <item x="114"/>
        <item x="162"/>
        <item x="653"/>
        <item x="343"/>
        <item x="672"/>
        <item x="529"/>
        <item x="280"/>
        <item x="379"/>
        <item x="734"/>
        <item x="301"/>
        <item x="174"/>
        <item x="456"/>
        <item x="420"/>
        <item x="305"/>
        <item x="160"/>
        <item x="460"/>
        <item x="327"/>
        <item x="61"/>
        <item x="557"/>
        <item x="696"/>
        <item x="44"/>
        <item x="514"/>
        <item x="210"/>
        <item x="121"/>
        <item x="411"/>
        <item x="19"/>
        <item x="182"/>
        <item x="646"/>
        <item x="502"/>
        <item x="365"/>
        <item x="783"/>
        <item x="503"/>
        <item x="649"/>
        <item x="106"/>
        <item x="57"/>
        <item x="392"/>
        <item x="184"/>
        <item x="179"/>
        <item x="690"/>
        <item x="72"/>
        <item x="360"/>
        <item x="49"/>
        <item x="290"/>
        <item x="261"/>
        <item x="559"/>
        <item x="780"/>
        <item x="125"/>
        <item x="381"/>
        <item x="572"/>
        <item x="669"/>
        <item x="712"/>
        <item x="156"/>
        <item x="666"/>
        <item x="270"/>
        <item x="264"/>
        <item x="467"/>
        <item x="286"/>
        <item x="393"/>
        <item x="96"/>
        <item x="415"/>
        <item x="316"/>
        <item x="596"/>
        <item x="139"/>
        <item x="412"/>
        <item x="510"/>
        <item x="295"/>
        <item x="814"/>
        <item x="123"/>
        <item x="370"/>
        <item x="446"/>
        <item x="693"/>
        <item x="208"/>
        <item x="426"/>
        <item x="492"/>
        <item x="457"/>
        <item x="778"/>
        <item x="50"/>
        <item x="749"/>
        <item x="421"/>
        <item x="451"/>
        <item x="794"/>
        <item x="171"/>
        <item x="54"/>
        <item x="289"/>
        <item x="410"/>
        <item x="569"/>
        <item x="385"/>
        <item x="792"/>
        <item x="574"/>
        <item x="17"/>
        <item x="200"/>
        <item x="11"/>
        <item x="515"/>
        <item x="26"/>
        <item x="349"/>
        <item x="758"/>
        <item x="477"/>
        <item x="650"/>
        <item x="500"/>
        <item x="800"/>
        <item x="83"/>
        <item x="713"/>
        <item x="87"/>
        <item x="727"/>
        <item x="227"/>
        <item x="705"/>
        <item x="518"/>
        <item x="260"/>
        <item x="110"/>
        <item x="668"/>
        <item x="417"/>
        <item x="593"/>
        <item x="407"/>
        <item x="418"/>
        <item x="394"/>
        <item x="628"/>
        <item x="481"/>
        <item x="169"/>
        <item x="194"/>
        <item x="292"/>
        <item x="462"/>
        <item x="496"/>
        <item x="581"/>
        <item x="568"/>
        <item x="372"/>
        <item x="799"/>
        <item x="474"/>
        <item x="148"/>
        <item x="40"/>
        <item x="736"/>
        <item x="573"/>
        <item x="796"/>
        <item x="751"/>
        <item x="357"/>
        <item x="600"/>
        <item x="488"/>
        <item x="771"/>
        <item x="594"/>
        <item x="38"/>
        <item x="124"/>
        <item x="250"/>
        <item x="236"/>
        <item x="779"/>
        <item x="2"/>
        <item x="94"/>
        <item x="135"/>
        <item x="109"/>
        <item x="406"/>
        <item x="118"/>
        <item x="486"/>
        <item x="742"/>
        <item x="776"/>
        <item x="377"/>
        <item x="731"/>
        <item x="711"/>
        <item x="562"/>
        <item x="258"/>
        <item x="629"/>
        <item x="111"/>
        <item x="748"/>
        <item x="578"/>
        <item x="336"/>
        <item x="252"/>
        <item x="405"/>
        <item x="359"/>
        <item x="495"/>
        <item x="71"/>
        <item x="441"/>
        <item x="670"/>
        <item x="248"/>
        <item x="352"/>
        <item x="450"/>
        <item x="234"/>
        <item x="709"/>
        <item x="319"/>
        <item x="497"/>
        <item x="602"/>
        <item x="103"/>
        <item x="577"/>
        <item x="203"/>
        <item x="147"/>
        <item x="136"/>
        <item x="188"/>
        <item x="640"/>
        <item x="82"/>
        <item x="120"/>
        <item x="795"/>
        <item x="212"/>
        <item x="587"/>
        <item x="149"/>
        <item x="302"/>
        <item x="475"/>
        <item x="439"/>
        <item x="314"/>
        <item x="419"/>
        <item x="610"/>
        <item x="16"/>
        <item x="193"/>
        <item x="468"/>
        <item x="216"/>
        <item x="790"/>
        <item x="159"/>
        <item x="402"/>
        <item x="739"/>
        <item x="479"/>
        <item x="28"/>
        <item x="447"/>
        <item x="744"/>
        <item x="185"/>
        <item x="513"/>
        <item x="382"/>
        <item x="75"/>
        <item x="221"/>
        <item x="716"/>
        <item x="346"/>
        <item x="530"/>
        <item x="724"/>
        <item x="73"/>
        <item x="493"/>
        <item x="805"/>
        <item x="509"/>
        <item x="752"/>
        <item x="498"/>
        <item x="430"/>
        <item x="710"/>
        <item x="775"/>
        <item x="310"/>
        <item x="108"/>
        <item x="537"/>
        <item x="228"/>
        <item x="36"/>
        <item x="225"/>
        <item x="554"/>
        <item x="165"/>
        <item x="561"/>
        <item x="440"/>
        <item x="249"/>
        <item x="14"/>
        <item x="255"/>
        <item x="65"/>
        <item x="201"/>
        <item x="69"/>
        <item x="429"/>
        <item x="284"/>
        <item x="683"/>
        <item x="318"/>
        <item x="401"/>
        <item x="802"/>
        <item x="5"/>
        <item x="91"/>
        <item x="395"/>
        <item x="624"/>
        <item x="326"/>
        <item x="642"/>
        <item x="504"/>
        <item x="432"/>
        <item x="272"/>
        <item x="404"/>
        <item x="368"/>
        <item x="77"/>
        <item x="517"/>
        <item x="303"/>
        <item x="25"/>
        <item x="491"/>
        <item x="238"/>
        <item x="306"/>
        <item x="553"/>
        <item x="756"/>
        <item x="452"/>
        <item x="803"/>
        <item x="138"/>
        <item x="588"/>
        <item x="621"/>
        <item x="423"/>
        <item x="791"/>
        <item x="163"/>
        <item x="51"/>
        <item x="733"/>
        <item x="27"/>
        <item x="499"/>
        <item x="140"/>
        <item x="100"/>
        <item x="219"/>
        <item x="67"/>
        <item x="489"/>
        <item x="145"/>
        <item x="273"/>
        <item x="570"/>
        <item x="66"/>
        <item x="126"/>
        <item x="253"/>
        <item x="698"/>
        <item x="708"/>
        <item x="544"/>
        <item x="715"/>
        <item x="173"/>
        <item t="default"/>
      </items>
    </pivotField>
    <pivotField showAll="0">
      <items count="4">
        <item h="1" x="2"/>
        <item x="0"/>
        <item h="1" x="1"/>
        <item t="default"/>
      </items>
    </pivotField>
    <pivotField axis="axisRow" showAll="0">
      <items count="13">
        <item x="2"/>
        <item x="8"/>
        <item x="9"/>
        <item x="6"/>
        <item x="0"/>
        <item x="1"/>
        <item x="10"/>
        <item x="4"/>
        <item x="3"/>
        <item x="11"/>
        <item x="7"/>
        <item x="5"/>
        <item t="default"/>
      </items>
    </pivotField>
    <pivotField showAll="0"/>
    <pivotField axis="axisCol" showAll="0">
      <items count="6">
        <item x="1"/>
        <item x="4"/>
        <item x="2"/>
        <item x="0"/>
        <item x="3"/>
        <item t="default"/>
      </items>
    </pivotField>
    <pivotField showAll="0"/>
    <pivotField showAll="0"/>
    <pivotField showAll="0">
      <items count="7">
        <item x="4"/>
        <item x="1"/>
        <item x="2"/>
        <item x="3"/>
        <item x="5"/>
        <item x="0"/>
        <item t="default"/>
      </items>
    </pivotField>
    <pivotField showAll="0"/>
    <pivotField showAll="0"/>
    <pivotField showAll="0"/>
    <pivotField showAll="0"/>
    <pivotField showAll="0"/>
    <pivotField numFmtId="165" showAll="0"/>
    <pivotField numFmtId="165" showAll="0"/>
    <pivotField dataField="1" numFmtId="165"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3"/>
  </rowFields>
  <rowItems count="13">
    <i>
      <x/>
    </i>
    <i>
      <x v="1"/>
    </i>
    <i>
      <x v="2"/>
    </i>
    <i>
      <x v="3"/>
    </i>
    <i>
      <x v="4"/>
    </i>
    <i>
      <x v="5"/>
    </i>
    <i>
      <x v="6"/>
    </i>
    <i>
      <x v="7"/>
    </i>
    <i>
      <x v="8"/>
    </i>
    <i>
      <x v="9"/>
    </i>
    <i>
      <x v="10"/>
    </i>
    <i>
      <x v="11"/>
    </i>
    <i t="grand">
      <x/>
    </i>
  </rowItems>
  <colFields count="1">
    <field x="5"/>
  </colFields>
  <colItems count="6">
    <i>
      <x/>
    </i>
    <i>
      <x v="1"/>
    </i>
    <i>
      <x v="2"/>
    </i>
    <i>
      <x v="3"/>
    </i>
    <i>
      <x v="4"/>
    </i>
    <i t="grand">
      <x/>
    </i>
  </colItems>
  <dataFields count="1">
    <dataField name="Revenue/Expense Trend" fld="16" baseField="0" baseItem="0" numFmtId="165"/>
  </dataFields>
  <chartFormats count="2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4" format="5" series="1">
      <pivotArea type="data" outline="0" fieldPosition="0">
        <references count="2">
          <reference field="4294967294" count="1" selected="0">
            <x v="0"/>
          </reference>
          <reference field="5" count="1" selected="0">
            <x v="0"/>
          </reference>
        </references>
      </pivotArea>
    </chartFormat>
    <chartFormat chart="4" format="6" series="1">
      <pivotArea type="data" outline="0" fieldPosition="0">
        <references count="2">
          <reference field="4294967294" count="1" selected="0">
            <x v="0"/>
          </reference>
          <reference field="5" count="1" selected="0">
            <x v="1"/>
          </reference>
        </references>
      </pivotArea>
    </chartFormat>
    <chartFormat chart="4" format="7" series="1">
      <pivotArea type="data" outline="0" fieldPosition="0">
        <references count="2">
          <reference field="4294967294" count="1" selected="0">
            <x v="0"/>
          </reference>
          <reference field="5" count="1" selected="0">
            <x v="2"/>
          </reference>
        </references>
      </pivotArea>
    </chartFormat>
    <chartFormat chart="4" format="8" series="1">
      <pivotArea type="data" outline="0" fieldPosition="0">
        <references count="2">
          <reference field="4294967294" count="1" selected="0">
            <x v="0"/>
          </reference>
          <reference field="5" count="1" selected="0">
            <x v="3"/>
          </reference>
        </references>
      </pivotArea>
    </chartFormat>
    <chartFormat chart="4" format="9" series="1">
      <pivotArea type="data" outline="0" fieldPosition="0">
        <references count="2">
          <reference field="4294967294" count="1" selected="0">
            <x v="0"/>
          </reference>
          <reference field="5" count="1" selected="0">
            <x v="4"/>
          </reference>
        </references>
      </pivotArea>
    </chartFormat>
    <chartFormat chart="5" format="10" series="1">
      <pivotArea type="data" outline="0" fieldPosition="0">
        <references count="2">
          <reference field="4294967294" count="1" selected="0">
            <x v="0"/>
          </reference>
          <reference field="5" count="1" selected="0">
            <x v="0"/>
          </reference>
        </references>
      </pivotArea>
    </chartFormat>
    <chartFormat chart="5" format="11" series="1">
      <pivotArea type="data" outline="0" fieldPosition="0">
        <references count="2">
          <reference field="4294967294" count="1" selected="0">
            <x v="0"/>
          </reference>
          <reference field="5" count="1" selected="0">
            <x v="1"/>
          </reference>
        </references>
      </pivotArea>
    </chartFormat>
    <chartFormat chart="5" format="12" series="1">
      <pivotArea type="data" outline="0" fieldPosition="0">
        <references count="2">
          <reference field="4294967294" count="1" selected="0">
            <x v="0"/>
          </reference>
          <reference field="5" count="1" selected="0">
            <x v="2"/>
          </reference>
        </references>
      </pivotArea>
    </chartFormat>
    <chartFormat chart="5" format="13" series="1">
      <pivotArea type="data" outline="0" fieldPosition="0">
        <references count="2">
          <reference field="4294967294" count="1" selected="0">
            <x v="0"/>
          </reference>
          <reference field="5" count="1" selected="0">
            <x v="3"/>
          </reference>
        </references>
      </pivotArea>
    </chartFormat>
    <chartFormat chart="5" format="14" series="1">
      <pivotArea type="data" outline="0" fieldPosition="0">
        <references count="2">
          <reference field="4294967294" count="1" selected="0">
            <x v="0"/>
          </reference>
          <reference field="5" count="1" selected="0">
            <x v="4"/>
          </reference>
        </references>
      </pivotArea>
    </chartFormat>
    <chartFormat chart="6" format="10" series="1">
      <pivotArea type="data" outline="0" fieldPosition="0">
        <references count="2">
          <reference field="4294967294" count="1" selected="0">
            <x v="0"/>
          </reference>
          <reference field="5" count="1" selected="0">
            <x v="0"/>
          </reference>
        </references>
      </pivotArea>
    </chartFormat>
    <chartFormat chart="6" format="11" series="1">
      <pivotArea type="data" outline="0" fieldPosition="0">
        <references count="2">
          <reference field="4294967294" count="1" selected="0">
            <x v="0"/>
          </reference>
          <reference field="5" count="1" selected="0">
            <x v="1"/>
          </reference>
        </references>
      </pivotArea>
    </chartFormat>
    <chartFormat chart="6" format="12" series="1">
      <pivotArea type="data" outline="0" fieldPosition="0">
        <references count="2">
          <reference field="4294967294" count="1" selected="0">
            <x v="0"/>
          </reference>
          <reference field="5" count="1" selected="0">
            <x v="2"/>
          </reference>
        </references>
      </pivotArea>
    </chartFormat>
    <chartFormat chart="6" format="13" series="1">
      <pivotArea type="data" outline="0" fieldPosition="0">
        <references count="2">
          <reference field="4294967294" count="1" selected="0">
            <x v="0"/>
          </reference>
          <reference field="5" count="1" selected="0">
            <x v="3"/>
          </reference>
        </references>
      </pivotArea>
    </chartFormat>
    <chartFormat chart="6" format="1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01AE4E-DB23-4957-A5E1-31A6707FDCFC}"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6:Q26" firstHeaderRow="1" firstDataRow="1" firstDataCol="1" rowPageCount="1" colPageCount="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xis="axisPage" allDrilled="1" subtotalTop="0" showAll="0" dataSourceSort="1" defaultSubtotal="0" defaultAttributeDrillState="1">
      <items count="1">
        <item x="0"/>
      </items>
    </pivotField>
  </pivotFields>
  <rowFields count="1">
    <field x="0"/>
  </rowFields>
  <rowItems count="10">
    <i>
      <x/>
    </i>
    <i>
      <x v="1"/>
    </i>
    <i>
      <x v="2"/>
    </i>
    <i>
      <x v="3"/>
    </i>
    <i>
      <x v="4"/>
    </i>
    <i>
      <x v="5"/>
    </i>
    <i>
      <x v="6"/>
    </i>
    <i>
      <x v="7"/>
    </i>
    <i>
      <x v="8"/>
    </i>
    <i t="grand">
      <x/>
    </i>
  </rowItems>
  <colItems count="1">
    <i/>
  </colItems>
  <pageFields count="1">
    <pageField fld="2" hier="2" name="[GL_Table].[Year].&amp;[2025]" cap="2025"/>
  </pageFields>
  <dataFields count="1">
    <dataField name="Sum of Result USD" fld="1" baseField="0" baseItem="0"/>
  </dataFields>
  <pivotHierarchies count="25">
    <pivotHierarchy dragToData="1"/>
    <pivotHierarchy dragToData="1"/>
    <pivotHierarchy multipleItemSelectionAllowed="1" dragToData="1">
      <members count="1" level="1">
        <member name="[GL_Table].[Year].&amp;[202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5]"/>
        <x15:activeTabTopLevelEntity name="[GL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15E851-E179-43EF-8021-28509E70ACC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Trial Balance">
  <location ref="K14:N20" firstHeaderRow="0" firstDataRow="1" firstDataCol="1"/>
  <pivotFields count="21">
    <pivotField showAll="0"/>
    <pivotField numFmtId="164" showAll="0">
      <items count="816">
        <item x="461"/>
        <item x="644"/>
        <item x="516"/>
        <item x="313"/>
        <item x="354"/>
        <item x="390"/>
        <item x="311"/>
        <item x="93"/>
        <item x="166"/>
        <item x="697"/>
        <item x="750"/>
        <item x="214"/>
        <item x="32"/>
        <item x="398"/>
        <item x="155"/>
        <item x="315"/>
        <item x="582"/>
        <item x="356"/>
        <item x="226"/>
        <item x="267"/>
        <item x="209"/>
        <item x="46"/>
        <item x="763"/>
        <item x="18"/>
        <item x="181"/>
        <item x="144"/>
        <item x="322"/>
        <item x="333"/>
        <item x="601"/>
        <item x="760"/>
        <item x="117"/>
        <item x="172"/>
        <item x="363"/>
        <item x="42"/>
        <item x="324"/>
        <item x="684"/>
        <item x="620"/>
        <item x="177"/>
        <item x="175"/>
        <item x="92"/>
        <item x="807"/>
        <item x="369"/>
        <item x="714"/>
        <item x="288"/>
        <item x="366"/>
        <item x="797"/>
        <item x="454"/>
        <item x="782"/>
        <item x="741"/>
        <item x="414"/>
        <item x="332"/>
        <item x="63"/>
        <item x="335"/>
        <item x="703"/>
        <item x="389"/>
        <item x="435"/>
        <item x="268"/>
        <item x="664"/>
        <item x="431"/>
        <item x="458"/>
        <item x="767"/>
        <item x="178"/>
        <item x="732"/>
        <item x="48"/>
        <item x="43"/>
        <item x="76"/>
        <item x="808"/>
        <item x="667"/>
        <item x="170"/>
        <item x="444"/>
        <item x="23"/>
        <item x="528"/>
        <item x="722"/>
        <item x="762"/>
        <item x="213"/>
        <item x="74"/>
        <item x="761"/>
        <item x="785"/>
        <item x="773"/>
        <item x="525"/>
        <item x="540"/>
        <item x="15"/>
        <item x="511"/>
        <item x="658"/>
        <item x="448"/>
        <item x="278"/>
        <item x="24"/>
        <item x="766"/>
        <item x="198"/>
        <item x="757"/>
        <item x="9"/>
        <item x="300"/>
        <item x="251"/>
        <item x="633"/>
        <item x="549"/>
        <item x="585"/>
        <item x="142"/>
        <item x="164"/>
        <item x="143"/>
        <item x="551"/>
        <item x="648"/>
        <item x="691"/>
        <item x="55"/>
        <item x="323"/>
        <item x="558"/>
        <item x="686"/>
        <item x="130"/>
        <item x="737"/>
        <item x="408"/>
        <item x="592"/>
        <item x="294"/>
        <item x="781"/>
        <item x="246"/>
        <item x="571"/>
        <item x="338"/>
        <item x="532"/>
        <item x="657"/>
        <item x="325"/>
        <item x="442"/>
        <item x="215"/>
        <item x="472"/>
        <item x="707"/>
        <item x="671"/>
        <item x="718"/>
        <item x="634"/>
        <item x="539"/>
        <item x="132"/>
        <item x="168"/>
        <item x="425"/>
        <item x="753"/>
        <item x="632"/>
        <item x="754"/>
        <item x="765"/>
        <item x="409"/>
        <item x="131"/>
        <item x="231"/>
        <item x="531"/>
        <item x="651"/>
        <item x="674"/>
        <item x="608"/>
        <item x="729"/>
        <item x="717"/>
        <item x="695"/>
        <item x="242"/>
        <item x="591"/>
        <item x="615"/>
        <item x="641"/>
        <item x="563"/>
        <item x="37"/>
        <item x="812"/>
        <item x="586"/>
        <item x="471"/>
        <item x="376"/>
        <item x="606"/>
        <item x="104"/>
        <item x="438"/>
        <item x="455"/>
        <item x="386"/>
        <item x="699"/>
        <item x="99"/>
        <item x="21"/>
        <item x="321"/>
        <item x="211"/>
        <item x="347"/>
        <item x="223"/>
        <item x="141"/>
        <item x="612"/>
        <item x="274"/>
        <item x="809"/>
        <item x="344"/>
        <item x="206"/>
        <item x="647"/>
        <item x="595"/>
        <item x="599"/>
        <item x="112"/>
        <item x="598"/>
        <item x="584"/>
        <item x="380"/>
        <item x="774"/>
        <item x="541"/>
        <item x="85"/>
        <item x="590"/>
        <item x="560"/>
        <item x="232"/>
        <item x="378"/>
        <item x="4"/>
        <item x="6"/>
        <item x="464"/>
        <item x="623"/>
        <item x="244"/>
        <item x="331"/>
        <item x="128"/>
        <item x="202"/>
        <item x="473"/>
        <item x="205"/>
        <item x="759"/>
        <item x="189"/>
        <item x="806"/>
        <item x="660"/>
        <item x="183"/>
        <item x="719"/>
        <item x="186"/>
        <item x="387"/>
        <item x="424"/>
        <item x="98"/>
        <item x="328"/>
        <item x="391"/>
        <item x="519"/>
        <item x="342"/>
        <item x="725"/>
        <item x="97"/>
        <item x="702"/>
        <item x="62"/>
        <item x="298"/>
        <item x="119"/>
        <item x="625"/>
        <item x="122"/>
        <item x="813"/>
        <item x="536"/>
        <item x="154"/>
        <item x="299"/>
        <item x="60"/>
        <item x="167"/>
        <item x="396"/>
        <item x="403"/>
        <item x="239"/>
        <item x="772"/>
        <item x="443"/>
        <item x="583"/>
        <item x="41"/>
        <item x="677"/>
        <item x="543"/>
        <item x="3"/>
        <item x="533"/>
        <item x="706"/>
        <item x="375"/>
        <item x="291"/>
        <item x="330"/>
        <item x="428"/>
        <item x="361"/>
        <item x="263"/>
        <item x="721"/>
        <item x="90"/>
        <item x="296"/>
        <item x="630"/>
        <item x="64"/>
        <item x="89"/>
        <item x="654"/>
        <item x="726"/>
        <item x="548"/>
        <item x="645"/>
        <item x="237"/>
        <item x="81"/>
        <item x="79"/>
        <item x="469"/>
        <item x="445"/>
        <item x="801"/>
        <item x="482"/>
        <item x="107"/>
        <item x="637"/>
        <item x="535"/>
        <item x="434"/>
        <item x="191"/>
        <item x="287"/>
        <item x="329"/>
        <item x="218"/>
        <item x="746"/>
        <item x="617"/>
        <item x="285"/>
        <item x="384"/>
        <item x="547"/>
        <item x="341"/>
        <item x="281"/>
        <item x="619"/>
        <item x="789"/>
        <item x="320"/>
        <item x="33"/>
        <item x="580"/>
        <item x="52"/>
        <item x="10"/>
        <item x="196"/>
        <item x="152"/>
        <item x="459"/>
        <item x="243"/>
        <item x="607"/>
        <item x="362"/>
        <item x="723"/>
        <item x="187"/>
        <item x="115"/>
        <item x="371"/>
        <item x="427"/>
        <item x="275"/>
        <item x="485"/>
        <item x="811"/>
        <item x="374"/>
        <item x="351"/>
        <item x="259"/>
        <item x="146"/>
        <item x="564"/>
        <item x="436"/>
        <item x="422"/>
        <item x="508"/>
        <item x="656"/>
        <item x="84"/>
        <item x="116"/>
        <item x="740"/>
        <item x="433"/>
        <item x="56"/>
        <item x="199"/>
        <item x="678"/>
        <item x="7"/>
        <item x="78"/>
        <item x="127"/>
        <item x="399"/>
        <item x="567"/>
        <item x="685"/>
        <item x="652"/>
        <item x="80"/>
        <item x="662"/>
        <item x="304"/>
        <item x="204"/>
        <item x="388"/>
        <item x="663"/>
        <item x="673"/>
        <item x="30"/>
        <item x="476"/>
        <item x="235"/>
        <item x="276"/>
        <item x="764"/>
        <item x="487"/>
        <item x="728"/>
        <item x="743"/>
        <item x="176"/>
        <item x="810"/>
        <item x="262"/>
        <item x="190"/>
        <item x="692"/>
        <item x="293"/>
        <item x="526"/>
        <item x="309"/>
        <item x="635"/>
        <item x="626"/>
        <item x="247"/>
        <item x="279"/>
        <item x="788"/>
        <item x="101"/>
        <item x="355"/>
        <item x="700"/>
        <item x="786"/>
        <item x="566"/>
        <item x="58"/>
        <item x="39"/>
        <item x="271"/>
        <item x="413"/>
        <item x="282"/>
        <item x="161"/>
        <item x="770"/>
        <item x="241"/>
        <item x="345"/>
        <item x="192"/>
        <item x="348"/>
        <item x="738"/>
        <item x="240"/>
        <item x="277"/>
        <item x="350"/>
        <item x="542"/>
        <item x="70"/>
        <item x="13"/>
        <item x="113"/>
        <item x="180"/>
        <item x="233"/>
        <item x="312"/>
        <item x="512"/>
        <item x="257"/>
        <item x="134"/>
        <item x="688"/>
        <item x="102"/>
        <item x="230"/>
        <item x="687"/>
        <item x="787"/>
        <item x="47"/>
        <item x="631"/>
        <item x="490"/>
        <item x="317"/>
        <item x="616"/>
        <item x="478"/>
        <item x="397"/>
        <item x="197"/>
        <item x="137"/>
        <item x="483"/>
        <item x="45"/>
        <item x="614"/>
        <item x="689"/>
        <item x="576"/>
        <item x="704"/>
        <item x="745"/>
        <item x="538"/>
        <item x="29"/>
        <item x="527"/>
        <item x="20"/>
        <item x="507"/>
        <item x="105"/>
        <item x="701"/>
        <item x="254"/>
        <item x="157"/>
        <item x="266"/>
        <item x="522"/>
        <item x="555"/>
        <item x="463"/>
        <item x="245"/>
        <item x="339"/>
        <item x="720"/>
        <item x="613"/>
        <item x="675"/>
        <item x="682"/>
        <item x="86"/>
        <item x="207"/>
        <item x="694"/>
        <item x="579"/>
        <item x="520"/>
        <item x="638"/>
        <item x="470"/>
        <item x="506"/>
        <item x="655"/>
        <item x="609"/>
        <item x="552"/>
        <item x="53"/>
        <item x="769"/>
        <item x="605"/>
        <item x="679"/>
        <item x="8"/>
        <item x="784"/>
        <item x="229"/>
        <item x="383"/>
        <item x="31"/>
        <item x="0"/>
        <item x="153"/>
        <item x="546"/>
        <item x="603"/>
        <item x="524"/>
        <item x="256"/>
        <item x="480"/>
        <item x="88"/>
        <item x="35"/>
        <item x="283"/>
        <item x="195"/>
        <item x="68"/>
        <item x="735"/>
        <item x="337"/>
        <item x="340"/>
        <item x="643"/>
        <item x="400"/>
        <item x="12"/>
        <item x="465"/>
        <item x="367"/>
        <item x="575"/>
        <item x="22"/>
        <item x="269"/>
        <item x="364"/>
        <item x="307"/>
        <item x="505"/>
        <item x="523"/>
        <item x="151"/>
        <item x="550"/>
        <item x="680"/>
        <item x="501"/>
        <item x="224"/>
        <item x="665"/>
        <item x="747"/>
        <item x="636"/>
        <item x="220"/>
        <item x="416"/>
        <item x="661"/>
        <item x="676"/>
        <item x="622"/>
        <item x="798"/>
        <item x="129"/>
        <item x="627"/>
        <item x="466"/>
        <item x="755"/>
        <item x="59"/>
        <item x="1"/>
        <item x="358"/>
        <item x="133"/>
        <item x="453"/>
        <item x="604"/>
        <item x="521"/>
        <item x="484"/>
        <item x="222"/>
        <item x="494"/>
        <item x="95"/>
        <item x="565"/>
        <item x="659"/>
        <item x="804"/>
        <item x="681"/>
        <item x="730"/>
        <item x="534"/>
        <item x="589"/>
        <item x="777"/>
        <item x="793"/>
        <item x="158"/>
        <item x="150"/>
        <item x="556"/>
        <item x="437"/>
        <item x="334"/>
        <item x="373"/>
        <item x="217"/>
        <item x="353"/>
        <item x="639"/>
        <item x="545"/>
        <item x="611"/>
        <item x="34"/>
        <item x="597"/>
        <item x="768"/>
        <item x="265"/>
        <item x="308"/>
        <item x="297"/>
        <item x="618"/>
        <item x="449"/>
        <item x="114"/>
        <item x="162"/>
        <item x="653"/>
        <item x="343"/>
        <item x="672"/>
        <item x="529"/>
        <item x="280"/>
        <item x="379"/>
        <item x="734"/>
        <item x="301"/>
        <item x="174"/>
        <item x="456"/>
        <item x="420"/>
        <item x="305"/>
        <item x="160"/>
        <item x="460"/>
        <item x="327"/>
        <item x="61"/>
        <item x="557"/>
        <item x="696"/>
        <item x="44"/>
        <item x="514"/>
        <item x="210"/>
        <item x="121"/>
        <item x="411"/>
        <item x="19"/>
        <item x="182"/>
        <item x="646"/>
        <item x="502"/>
        <item x="365"/>
        <item x="783"/>
        <item x="503"/>
        <item x="649"/>
        <item x="106"/>
        <item x="57"/>
        <item x="392"/>
        <item x="184"/>
        <item x="179"/>
        <item x="690"/>
        <item x="72"/>
        <item x="360"/>
        <item x="49"/>
        <item x="290"/>
        <item x="261"/>
        <item x="559"/>
        <item x="780"/>
        <item x="125"/>
        <item x="381"/>
        <item x="572"/>
        <item x="669"/>
        <item x="712"/>
        <item x="156"/>
        <item x="666"/>
        <item x="270"/>
        <item x="264"/>
        <item x="467"/>
        <item x="286"/>
        <item x="393"/>
        <item x="96"/>
        <item x="415"/>
        <item x="316"/>
        <item x="596"/>
        <item x="139"/>
        <item x="412"/>
        <item x="510"/>
        <item x="295"/>
        <item x="814"/>
        <item x="123"/>
        <item x="370"/>
        <item x="446"/>
        <item x="693"/>
        <item x="208"/>
        <item x="426"/>
        <item x="492"/>
        <item x="457"/>
        <item x="778"/>
        <item x="50"/>
        <item x="749"/>
        <item x="421"/>
        <item x="451"/>
        <item x="794"/>
        <item x="171"/>
        <item x="54"/>
        <item x="289"/>
        <item x="410"/>
        <item x="569"/>
        <item x="385"/>
        <item x="792"/>
        <item x="574"/>
        <item x="17"/>
        <item x="200"/>
        <item x="11"/>
        <item x="515"/>
        <item x="26"/>
        <item x="349"/>
        <item x="758"/>
        <item x="477"/>
        <item x="650"/>
        <item x="500"/>
        <item x="800"/>
        <item x="83"/>
        <item x="713"/>
        <item x="87"/>
        <item x="727"/>
        <item x="227"/>
        <item x="705"/>
        <item x="518"/>
        <item x="260"/>
        <item x="110"/>
        <item x="668"/>
        <item x="417"/>
        <item x="593"/>
        <item x="407"/>
        <item x="418"/>
        <item x="394"/>
        <item x="628"/>
        <item x="481"/>
        <item x="169"/>
        <item x="194"/>
        <item x="292"/>
        <item x="462"/>
        <item x="496"/>
        <item x="581"/>
        <item x="568"/>
        <item x="372"/>
        <item x="799"/>
        <item x="474"/>
        <item x="148"/>
        <item x="40"/>
        <item x="736"/>
        <item x="573"/>
        <item x="796"/>
        <item x="751"/>
        <item x="357"/>
        <item x="600"/>
        <item x="488"/>
        <item x="771"/>
        <item x="594"/>
        <item x="38"/>
        <item x="124"/>
        <item x="250"/>
        <item x="236"/>
        <item x="779"/>
        <item x="2"/>
        <item x="94"/>
        <item x="135"/>
        <item x="109"/>
        <item x="406"/>
        <item x="118"/>
        <item x="486"/>
        <item x="742"/>
        <item x="776"/>
        <item x="377"/>
        <item x="731"/>
        <item x="711"/>
        <item x="562"/>
        <item x="258"/>
        <item x="629"/>
        <item x="111"/>
        <item x="748"/>
        <item x="578"/>
        <item x="336"/>
        <item x="252"/>
        <item x="405"/>
        <item x="359"/>
        <item x="495"/>
        <item x="71"/>
        <item x="441"/>
        <item x="670"/>
        <item x="248"/>
        <item x="352"/>
        <item x="450"/>
        <item x="234"/>
        <item x="709"/>
        <item x="319"/>
        <item x="497"/>
        <item x="602"/>
        <item x="103"/>
        <item x="577"/>
        <item x="203"/>
        <item x="147"/>
        <item x="136"/>
        <item x="188"/>
        <item x="640"/>
        <item x="82"/>
        <item x="120"/>
        <item x="795"/>
        <item x="212"/>
        <item x="587"/>
        <item x="149"/>
        <item x="302"/>
        <item x="475"/>
        <item x="439"/>
        <item x="314"/>
        <item x="419"/>
        <item x="610"/>
        <item x="16"/>
        <item x="193"/>
        <item x="468"/>
        <item x="216"/>
        <item x="790"/>
        <item x="159"/>
        <item x="402"/>
        <item x="739"/>
        <item x="479"/>
        <item x="28"/>
        <item x="447"/>
        <item x="744"/>
        <item x="185"/>
        <item x="513"/>
        <item x="382"/>
        <item x="75"/>
        <item x="221"/>
        <item x="716"/>
        <item x="346"/>
        <item x="530"/>
        <item x="724"/>
        <item x="73"/>
        <item x="493"/>
        <item x="805"/>
        <item x="509"/>
        <item x="752"/>
        <item x="498"/>
        <item x="430"/>
        <item x="710"/>
        <item x="775"/>
        <item x="310"/>
        <item x="108"/>
        <item x="537"/>
        <item x="228"/>
        <item x="36"/>
        <item x="225"/>
        <item x="554"/>
        <item x="165"/>
        <item x="561"/>
        <item x="440"/>
        <item x="249"/>
        <item x="14"/>
        <item x="255"/>
        <item x="65"/>
        <item x="201"/>
        <item x="69"/>
        <item x="429"/>
        <item x="284"/>
        <item x="683"/>
        <item x="318"/>
        <item x="401"/>
        <item x="802"/>
        <item x="5"/>
        <item x="91"/>
        <item x="395"/>
        <item x="624"/>
        <item x="326"/>
        <item x="642"/>
        <item x="504"/>
        <item x="432"/>
        <item x="272"/>
        <item x="404"/>
        <item x="368"/>
        <item x="77"/>
        <item x="517"/>
        <item x="303"/>
        <item x="25"/>
        <item x="491"/>
        <item x="238"/>
        <item x="306"/>
        <item x="553"/>
        <item x="756"/>
        <item x="452"/>
        <item x="803"/>
        <item x="138"/>
        <item x="588"/>
        <item x="621"/>
        <item x="423"/>
        <item x="791"/>
        <item x="163"/>
        <item x="51"/>
        <item x="733"/>
        <item x="27"/>
        <item x="499"/>
        <item x="140"/>
        <item x="100"/>
        <item x="219"/>
        <item x="67"/>
        <item x="489"/>
        <item x="145"/>
        <item x="273"/>
        <item x="570"/>
        <item x="66"/>
        <item x="126"/>
        <item x="253"/>
        <item x="698"/>
        <item x="708"/>
        <item x="544"/>
        <item x="715"/>
        <item x="173"/>
        <item t="default"/>
      </items>
    </pivotField>
    <pivotField showAll="0">
      <items count="4">
        <item h="1" x="2"/>
        <item x="0"/>
        <item h="1" x="1"/>
        <item t="default"/>
      </items>
    </pivotField>
    <pivotField showAll="0"/>
    <pivotField showAll="0"/>
    <pivotField axis="axisRow" showAll="0">
      <items count="6">
        <item x="1"/>
        <item x="4"/>
        <item x="2"/>
        <item x="0"/>
        <item x="3"/>
        <item t="default"/>
      </items>
    </pivotField>
    <pivotField showAll="0"/>
    <pivotField showAll="0"/>
    <pivotField showAll="0">
      <items count="7">
        <item x="4"/>
        <item x="1"/>
        <item x="2"/>
        <item x="3"/>
        <item x="5"/>
        <item x="0"/>
        <item t="default"/>
      </items>
    </pivotField>
    <pivotField showAll="0">
      <items count="6">
        <item x="4"/>
        <item x="3"/>
        <item x="1"/>
        <item x="2"/>
        <item x="0"/>
        <item t="default"/>
      </items>
    </pivotField>
    <pivotField showAll="0"/>
    <pivotField showAll="0"/>
    <pivotField showAll="0"/>
    <pivotField showAll="0"/>
    <pivotField dataField="1" numFmtId="165" showAll="0"/>
    <pivotField dataField="1" numFmtId="165" showAll="0"/>
    <pivotField dataField="1" numFmtId="165"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i>
    <i>
      <x v="1"/>
    </i>
    <i>
      <x v="2"/>
    </i>
    <i>
      <x v="3"/>
    </i>
    <i>
      <x v="4"/>
    </i>
    <i t="grand">
      <x/>
    </i>
  </rowItems>
  <colFields count="1">
    <field x="-2"/>
  </colFields>
  <colItems count="3">
    <i>
      <x/>
    </i>
    <i i="1">
      <x v="1"/>
    </i>
    <i i="2">
      <x v="2"/>
    </i>
  </colItems>
  <dataFields count="3">
    <dataField name="Sum of Debit_USD" fld="14" baseField="0" baseItem="0" numFmtId="165"/>
    <dataField name="Sum of Credit_USD" fld="15" baseField="0" baseItem="0" numFmtId="165"/>
    <dataField name="Sum of NetAmountUSD" fld="16" baseField="0" baseItem="0" numFmtId="165"/>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133A09-674D-4276-AAAB-0B034AB9CE05}"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 rowHeaderCaption="Account Name">
  <location ref="K3:N10" firstHeaderRow="1" firstDataRow="2" firstDataCol="1"/>
  <pivotFields count="21">
    <pivotField showAll="0"/>
    <pivotField numFmtId="164" showAll="0">
      <items count="816">
        <item x="461"/>
        <item x="644"/>
        <item x="516"/>
        <item x="313"/>
        <item x="354"/>
        <item x="390"/>
        <item x="311"/>
        <item x="93"/>
        <item x="166"/>
        <item x="697"/>
        <item x="750"/>
        <item x="214"/>
        <item x="32"/>
        <item x="398"/>
        <item x="155"/>
        <item x="315"/>
        <item x="582"/>
        <item x="356"/>
        <item x="226"/>
        <item x="267"/>
        <item x="209"/>
        <item x="46"/>
        <item x="763"/>
        <item x="18"/>
        <item x="181"/>
        <item x="144"/>
        <item x="322"/>
        <item x="333"/>
        <item x="601"/>
        <item x="760"/>
        <item x="117"/>
        <item x="172"/>
        <item x="363"/>
        <item x="42"/>
        <item x="324"/>
        <item x="684"/>
        <item x="620"/>
        <item x="177"/>
        <item x="175"/>
        <item x="92"/>
        <item x="807"/>
        <item x="369"/>
        <item x="714"/>
        <item x="288"/>
        <item x="366"/>
        <item x="797"/>
        <item x="454"/>
        <item x="782"/>
        <item x="741"/>
        <item x="414"/>
        <item x="332"/>
        <item x="63"/>
        <item x="335"/>
        <item x="703"/>
        <item x="389"/>
        <item x="435"/>
        <item x="268"/>
        <item x="664"/>
        <item x="431"/>
        <item x="458"/>
        <item x="767"/>
        <item x="178"/>
        <item x="732"/>
        <item x="48"/>
        <item x="43"/>
        <item x="76"/>
        <item x="808"/>
        <item x="667"/>
        <item x="170"/>
        <item x="444"/>
        <item x="23"/>
        <item x="528"/>
        <item x="722"/>
        <item x="762"/>
        <item x="213"/>
        <item x="74"/>
        <item x="761"/>
        <item x="785"/>
        <item x="773"/>
        <item x="525"/>
        <item x="540"/>
        <item x="15"/>
        <item x="511"/>
        <item x="658"/>
        <item x="448"/>
        <item x="278"/>
        <item x="24"/>
        <item x="766"/>
        <item x="198"/>
        <item x="757"/>
        <item x="9"/>
        <item x="300"/>
        <item x="251"/>
        <item x="633"/>
        <item x="549"/>
        <item x="585"/>
        <item x="142"/>
        <item x="164"/>
        <item x="143"/>
        <item x="551"/>
        <item x="648"/>
        <item x="691"/>
        <item x="55"/>
        <item x="323"/>
        <item x="558"/>
        <item x="686"/>
        <item x="130"/>
        <item x="737"/>
        <item x="408"/>
        <item x="592"/>
        <item x="294"/>
        <item x="781"/>
        <item x="246"/>
        <item x="571"/>
        <item x="338"/>
        <item x="532"/>
        <item x="657"/>
        <item x="325"/>
        <item x="442"/>
        <item x="215"/>
        <item x="472"/>
        <item x="707"/>
        <item x="671"/>
        <item x="718"/>
        <item x="634"/>
        <item x="539"/>
        <item x="132"/>
        <item x="168"/>
        <item x="425"/>
        <item x="753"/>
        <item x="632"/>
        <item x="754"/>
        <item x="765"/>
        <item x="409"/>
        <item x="131"/>
        <item x="231"/>
        <item x="531"/>
        <item x="651"/>
        <item x="674"/>
        <item x="608"/>
        <item x="729"/>
        <item x="717"/>
        <item x="695"/>
        <item x="242"/>
        <item x="591"/>
        <item x="615"/>
        <item x="641"/>
        <item x="563"/>
        <item x="37"/>
        <item x="812"/>
        <item x="586"/>
        <item x="471"/>
        <item x="376"/>
        <item x="606"/>
        <item x="104"/>
        <item x="438"/>
        <item x="455"/>
        <item x="386"/>
        <item x="699"/>
        <item x="99"/>
        <item x="21"/>
        <item x="321"/>
        <item x="211"/>
        <item x="347"/>
        <item x="223"/>
        <item x="141"/>
        <item x="612"/>
        <item x="274"/>
        <item x="809"/>
        <item x="344"/>
        <item x="206"/>
        <item x="647"/>
        <item x="595"/>
        <item x="599"/>
        <item x="112"/>
        <item x="598"/>
        <item x="584"/>
        <item x="380"/>
        <item x="774"/>
        <item x="541"/>
        <item x="85"/>
        <item x="590"/>
        <item x="560"/>
        <item x="232"/>
        <item x="378"/>
        <item x="4"/>
        <item x="6"/>
        <item x="464"/>
        <item x="623"/>
        <item x="244"/>
        <item x="331"/>
        <item x="128"/>
        <item x="202"/>
        <item x="473"/>
        <item x="205"/>
        <item x="759"/>
        <item x="189"/>
        <item x="806"/>
        <item x="660"/>
        <item x="183"/>
        <item x="719"/>
        <item x="186"/>
        <item x="387"/>
        <item x="424"/>
        <item x="98"/>
        <item x="328"/>
        <item x="391"/>
        <item x="519"/>
        <item x="342"/>
        <item x="725"/>
        <item x="97"/>
        <item x="702"/>
        <item x="62"/>
        <item x="298"/>
        <item x="119"/>
        <item x="625"/>
        <item x="122"/>
        <item x="813"/>
        <item x="536"/>
        <item x="154"/>
        <item x="299"/>
        <item x="60"/>
        <item x="167"/>
        <item x="396"/>
        <item x="403"/>
        <item x="239"/>
        <item x="772"/>
        <item x="443"/>
        <item x="583"/>
        <item x="41"/>
        <item x="677"/>
        <item x="543"/>
        <item x="3"/>
        <item x="533"/>
        <item x="706"/>
        <item x="375"/>
        <item x="291"/>
        <item x="330"/>
        <item x="428"/>
        <item x="361"/>
        <item x="263"/>
        <item x="721"/>
        <item x="90"/>
        <item x="296"/>
        <item x="630"/>
        <item x="64"/>
        <item x="89"/>
        <item x="654"/>
        <item x="726"/>
        <item x="548"/>
        <item x="645"/>
        <item x="237"/>
        <item x="81"/>
        <item x="79"/>
        <item x="469"/>
        <item x="445"/>
        <item x="801"/>
        <item x="482"/>
        <item x="107"/>
        <item x="637"/>
        <item x="535"/>
        <item x="434"/>
        <item x="191"/>
        <item x="287"/>
        <item x="329"/>
        <item x="218"/>
        <item x="746"/>
        <item x="617"/>
        <item x="285"/>
        <item x="384"/>
        <item x="547"/>
        <item x="341"/>
        <item x="281"/>
        <item x="619"/>
        <item x="789"/>
        <item x="320"/>
        <item x="33"/>
        <item x="580"/>
        <item x="52"/>
        <item x="10"/>
        <item x="196"/>
        <item x="152"/>
        <item x="459"/>
        <item x="243"/>
        <item x="607"/>
        <item x="362"/>
        <item x="723"/>
        <item x="187"/>
        <item x="115"/>
        <item x="371"/>
        <item x="427"/>
        <item x="275"/>
        <item x="485"/>
        <item x="811"/>
        <item x="374"/>
        <item x="351"/>
        <item x="259"/>
        <item x="146"/>
        <item x="564"/>
        <item x="436"/>
        <item x="422"/>
        <item x="508"/>
        <item x="656"/>
        <item x="84"/>
        <item x="116"/>
        <item x="740"/>
        <item x="433"/>
        <item x="56"/>
        <item x="199"/>
        <item x="678"/>
        <item x="7"/>
        <item x="78"/>
        <item x="127"/>
        <item x="399"/>
        <item x="567"/>
        <item x="685"/>
        <item x="652"/>
        <item x="80"/>
        <item x="662"/>
        <item x="304"/>
        <item x="204"/>
        <item x="388"/>
        <item x="663"/>
        <item x="673"/>
        <item x="30"/>
        <item x="476"/>
        <item x="235"/>
        <item x="276"/>
        <item x="764"/>
        <item x="487"/>
        <item x="728"/>
        <item x="743"/>
        <item x="176"/>
        <item x="810"/>
        <item x="262"/>
        <item x="190"/>
        <item x="692"/>
        <item x="293"/>
        <item x="526"/>
        <item x="309"/>
        <item x="635"/>
        <item x="626"/>
        <item x="247"/>
        <item x="279"/>
        <item x="788"/>
        <item x="101"/>
        <item x="355"/>
        <item x="700"/>
        <item x="786"/>
        <item x="566"/>
        <item x="58"/>
        <item x="39"/>
        <item x="271"/>
        <item x="413"/>
        <item x="282"/>
        <item x="161"/>
        <item x="770"/>
        <item x="241"/>
        <item x="345"/>
        <item x="192"/>
        <item x="348"/>
        <item x="738"/>
        <item x="240"/>
        <item x="277"/>
        <item x="350"/>
        <item x="542"/>
        <item x="70"/>
        <item x="13"/>
        <item x="113"/>
        <item x="180"/>
        <item x="233"/>
        <item x="312"/>
        <item x="512"/>
        <item x="257"/>
        <item x="134"/>
        <item x="688"/>
        <item x="102"/>
        <item x="230"/>
        <item x="687"/>
        <item x="787"/>
        <item x="47"/>
        <item x="631"/>
        <item x="490"/>
        <item x="317"/>
        <item x="616"/>
        <item x="478"/>
        <item x="397"/>
        <item x="197"/>
        <item x="137"/>
        <item x="483"/>
        <item x="45"/>
        <item x="614"/>
        <item x="689"/>
        <item x="576"/>
        <item x="704"/>
        <item x="745"/>
        <item x="538"/>
        <item x="29"/>
        <item x="527"/>
        <item x="20"/>
        <item x="507"/>
        <item x="105"/>
        <item x="701"/>
        <item x="254"/>
        <item x="157"/>
        <item x="266"/>
        <item x="522"/>
        <item x="555"/>
        <item x="463"/>
        <item x="245"/>
        <item x="339"/>
        <item x="720"/>
        <item x="613"/>
        <item x="675"/>
        <item x="682"/>
        <item x="86"/>
        <item x="207"/>
        <item x="694"/>
        <item x="579"/>
        <item x="520"/>
        <item x="638"/>
        <item x="470"/>
        <item x="506"/>
        <item x="655"/>
        <item x="609"/>
        <item x="552"/>
        <item x="53"/>
        <item x="769"/>
        <item x="605"/>
        <item x="679"/>
        <item x="8"/>
        <item x="784"/>
        <item x="229"/>
        <item x="383"/>
        <item x="31"/>
        <item x="0"/>
        <item x="153"/>
        <item x="546"/>
        <item x="603"/>
        <item x="524"/>
        <item x="256"/>
        <item x="480"/>
        <item x="88"/>
        <item x="35"/>
        <item x="283"/>
        <item x="195"/>
        <item x="68"/>
        <item x="735"/>
        <item x="337"/>
        <item x="340"/>
        <item x="643"/>
        <item x="400"/>
        <item x="12"/>
        <item x="465"/>
        <item x="367"/>
        <item x="575"/>
        <item x="22"/>
        <item x="269"/>
        <item x="364"/>
        <item x="307"/>
        <item x="505"/>
        <item x="523"/>
        <item x="151"/>
        <item x="550"/>
        <item x="680"/>
        <item x="501"/>
        <item x="224"/>
        <item x="665"/>
        <item x="747"/>
        <item x="636"/>
        <item x="220"/>
        <item x="416"/>
        <item x="661"/>
        <item x="676"/>
        <item x="622"/>
        <item x="798"/>
        <item x="129"/>
        <item x="627"/>
        <item x="466"/>
        <item x="755"/>
        <item x="59"/>
        <item x="1"/>
        <item x="358"/>
        <item x="133"/>
        <item x="453"/>
        <item x="604"/>
        <item x="521"/>
        <item x="484"/>
        <item x="222"/>
        <item x="494"/>
        <item x="95"/>
        <item x="565"/>
        <item x="659"/>
        <item x="804"/>
        <item x="681"/>
        <item x="730"/>
        <item x="534"/>
        <item x="589"/>
        <item x="777"/>
        <item x="793"/>
        <item x="158"/>
        <item x="150"/>
        <item x="556"/>
        <item x="437"/>
        <item x="334"/>
        <item x="373"/>
        <item x="217"/>
        <item x="353"/>
        <item x="639"/>
        <item x="545"/>
        <item x="611"/>
        <item x="34"/>
        <item x="597"/>
        <item x="768"/>
        <item x="265"/>
        <item x="308"/>
        <item x="297"/>
        <item x="618"/>
        <item x="449"/>
        <item x="114"/>
        <item x="162"/>
        <item x="653"/>
        <item x="343"/>
        <item x="672"/>
        <item x="529"/>
        <item x="280"/>
        <item x="379"/>
        <item x="734"/>
        <item x="301"/>
        <item x="174"/>
        <item x="456"/>
        <item x="420"/>
        <item x="305"/>
        <item x="160"/>
        <item x="460"/>
        <item x="327"/>
        <item x="61"/>
        <item x="557"/>
        <item x="696"/>
        <item x="44"/>
        <item x="514"/>
        <item x="210"/>
        <item x="121"/>
        <item x="411"/>
        <item x="19"/>
        <item x="182"/>
        <item x="646"/>
        <item x="502"/>
        <item x="365"/>
        <item x="783"/>
        <item x="503"/>
        <item x="649"/>
        <item x="106"/>
        <item x="57"/>
        <item x="392"/>
        <item x="184"/>
        <item x="179"/>
        <item x="690"/>
        <item x="72"/>
        <item x="360"/>
        <item x="49"/>
        <item x="290"/>
        <item x="261"/>
        <item x="559"/>
        <item x="780"/>
        <item x="125"/>
        <item x="381"/>
        <item x="572"/>
        <item x="669"/>
        <item x="712"/>
        <item x="156"/>
        <item x="666"/>
        <item x="270"/>
        <item x="264"/>
        <item x="467"/>
        <item x="286"/>
        <item x="393"/>
        <item x="96"/>
        <item x="415"/>
        <item x="316"/>
        <item x="596"/>
        <item x="139"/>
        <item x="412"/>
        <item x="510"/>
        <item x="295"/>
        <item x="814"/>
        <item x="123"/>
        <item x="370"/>
        <item x="446"/>
        <item x="693"/>
        <item x="208"/>
        <item x="426"/>
        <item x="492"/>
        <item x="457"/>
        <item x="778"/>
        <item x="50"/>
        <item x="749"/>
        <item x="421"/>
        <item x="451"/>
        <item x="794"/>
        <item x="171"/>
        <item x="54"/>
        <item x="289"/>
        <item x="410"/>
        <item x="569"/>
        <item x="385"/>
        <item x="792"/>
        <item x="574"/>
        <item x="17"/>
        <item x="200"/>
        <item x="11"/>
        <item x="515"/>
        <item x="26"/>
        <item x="349"/>
        <item x="758"/>
        <item x="477"/>
        <item x="650"/>
        <item x="500"/>
        <item x="800"/>
        <item x="83"/>
        <item x="713"/>
        <item x="87"/>
        <item x="727"/>
        <item x="227"/>
        <item x="705"/>
        <item x="518"/>
        <item x="260"/>
        <item x="110"/>
        <item x="668"/>
        <item x="417"/>
        <item x="593"/>
        <item x="407"/>
        <item x="418"/>
        <item x="394"/>
        <item x="628"/>
        <item x="481"/>
        <item x="169"/>
        <item x="194"/>
        <item x="292"/>
        <item x="462"/>
        <item x="496"/>
        <item x="581"/>
        <item x="568"/>
        <item x="372"/>
        <item x="799"/>
        <item x="474"/>
        <item x="148"/>
        <item x="40"/>
        <item x="736"/>
        <item x="573"/>
        <item x="796"/>
        <item x="751"/>
        <item x="357"/>
        <item x="600"/>
        <item x="488"/>
        <item x="771"/>
        <item x="594"/>
        <item x="38"/>
        <item x="124"/>
        <item x="250"/>
        <item x="236"/>
        <item x="779"/>
        <item x="2"/>
        <item x="94"/>
        <item x="135"/>
        <item x="109"/>
        <item x="406"/>
        <item x="118"/>
        <item x="486"/>
        <item x="742"/>
        <item x="776"/>
        <item x="377"/>
        <item x="731"/>
        <item x="711"/>
        <item x="562"/>
        <item x="258"/>
        <item x="629"/>
        <item x="111"/>
        <item x="748"/>
        <item x="578"/>
        <item x="336"/>
        <item x="252"/>
        <item x="405"/>
        <item x="359"/>
        <item x="495"/>
        <item x="71"/>
        <item x="441"/>
        <item x="670"/>
        <item x="248"/>
        <item x="352"/>
        <item x="450"/>
        <item x="234"/>
        <item x="709"/>
        <item x="319"/>
        <item x="497"/>
        <item x="602"/>
        <item x="103"/>
        <item x="577"/>
        <item x="203"/>
        <item x="147"/>
        <item x="136"/>
        <item x="188"/>
        <item x="640"/>
        <item x="82"/>
        <item x="120"/>
        <item x="795"/>
        <item x="212"/>
        <item x="587"/>
        <item x="149"/>
        <item x="302"/>
        <item x="475"/>
        <item x="439"/>
        <item x="314"/>
        <item x="419"/>
        <item x="610"/>
        <item x="16"/>
        <item x="193"/>
        <item x="468"/>
        <item x="216"/>
        <item x="790"/>
        <item x="159"/>
        <item x="402"/>
        <item x="739"/>
        <item x="479"/>
        <item x="28"/>
        <item x="447"/>
        <item x="744"/>
        <item x="185"/>
        <item x="513"/>
        <item x="382"/>
        <item x="75"/>
        <item x="221"/>
        <item x="716"/>
        <item x="346"/>
        <item x="530"/>
        <item x="724"/>
        <item x="73"/>
        <item x="493"/>
        <item x="805"/>
        <item x="509"/>
        <item x="752"/>
        <item x="498"/>
        <item x="430"/>
        <item x="710"/>
        <item x="775"/>
        <item x="310"/>
        <item x="108"/>
        <item x="537"/>
        <item x="228"/>
        <item x="36"/>
        <item x="225"/>
        <item x="554"/>
        <item x="165"/>
        <item x="561"/>
        <item x="440"/>
        <item x="249"/>
        <item x="14"/>
        <item x="255"/>
        <item x="65"/>
        <item x="201"/>
        <item x="69"/>
        <item x="429"/>
        <item x="284"/>
        <item x="683"/>
        <item x="318"/>
        <item x="401"/>
        <item x="802"/>
        <item x="5"/>
        <item x="91"/>
        <item x="395"/>
        <item x="624"/>
        <item x="326"/>
        <item x="642"/>
        <item x="504"/>
        <item x="432"/>
        <item x="272"/>
        <item x="404"/>
        <item x="368"/>
        <item x="77"/>
        <item x="517"/>
        <item x="303"/>
        <item x="25"/>
        <item x="491"/>
        <item x="238"/>
        <item x="306"/>
        <item x="553"/>
        <item x="756"/>
        <item x="452"/>
        <item x="803"/>
        <item x="138"/>
        <item x="588"/>
        <item x="621"/>
        <item x="423"/>
        <item x="791"/>
        <item x="163"/>
        <item x="51"/>
        <item x="733"/>
        <item x="27"/>
        <item x="499"/>
        <item x="140"/>
        <item x="100"/>
        <item x="219"/>
        <item x="67"/>
        <item x="489"/>
        <item x="145"/>
        <item x="273"/>
        <item x="570"/>
        <item x="66"/>
        <item x="126"/>
        <item x="253"/>
        <item x="698"/>
        <item x="708"/>
        <item x="544"/>
        <item x="715"/>
        <item x="173"/>
        <item t="default"/>
      </items>
    </pivotField>
    <pivotField showAll="0">
      <items count="4">
        <item h="1" x="2"/>
        <item x="0"/>
        <item h="1" x="1"/>
        <item t="default"/>
      </items>
    </pivotField>
    <pivotField showAll="0"/>
    <pivotField showAll="0"/>
    <pivotField axis="axisRow" showAll="0">
      <items count="6">
        <item x="1"/>
        <item x="4"/>
        <item x="2"/>
        <item x="0"/>
        <item x="3"/>
        <item t="default"/>
      </items>
    </pivotField>
    <pivotField showAll="0"/>
    <pivotField showAll="0"/>
    <pivotField showAll="0">
      <items count="7">
        <item x="4"/>
        <item x="1"/>
        <item x="2"/>
        <item x="3"/>
        <item x="5"/>
        <item x="0"/>
        <item t="default"/>
      </items>
    </pivotField>
    <pivotField showAll="0">
      <items count="6">
        <item x="4"/>
        <item x="3"/>
        <item x="1"/>
        <item x="2"/>
        <item x="0"/>
        <item t="default"/>
      </items>
    </pivotField>
    <pivotField showAll="0"/>
    <pivotField showAll="0"/>
    <pivotField showAll="0"/>
    <pivotField showAll="0"/>
    <pivotField numFmtId="165" showAll="0"/>
    <pivotField numFmtId="165" showAll="0"/>
    <pivotField dataField="1" numFmtId="165" showAll="0"/>
    <pivotField axis="axisCol" showAll="0" defaultSubtotal="0">
      <items count="3">
        <item x="1"/>
        <item x="2"/>
        <item x="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i>
    <i>
      <x v="1"/>
    </i>
    <i>
      <x v="2"/>
    </i>
    <i>
      <x v="3"/>
    </i>
    <i>
      <x v="4"/>
    </i>
    <i t="grand">
      <x/>
    </i>
  </rowItems>
  <colFields count="1">
    <field x="17"/>
  </colFields>
  <colItems count="3">
    <i>
      <x/>
    </i>
    <i>
      <x v="1"/>
    </i>
    <i>
      <x v="2"/>
    </i>
  </colItems>
  <dataFields count="1">
    <dataField name="Trial Balance profit/Loss" fld="16" baseField="0" baseItem="0" numFmtId="165"/>
  </dataFields>
  <chartFormats count="47">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0" format="2" series="1">
      <pivotArea type="data" outline="0" fieldPosition="0">
        <references count="2">
          <reference field="4294967294" count="1" selected="0">
            <x v="0"/>
          </reference>
          <reference field="17" count="1" selected="0">
            <x v="2"/>
          </reference>
        </references>
      </pivotArea>
    </chartFormat>
    <chartFormat chart="4" format="3" series="1">
      <pivotArea type="data" outline="0" fieldPosition="0">
        <references count="2">
          <reference field="4294967294" count="1" selected="0">
            <x v="0"/>
          </reference>
          <reference field="17" count="1" selected="0">
            <x v="0"/>
          </reference>
        </references>
      </pivotArea>
    </chartFormat>
    <chartFormat chart="4" format="4">
      <pivotArea type="data" outline="0" fieldPosition="0">
        <references count="3">
          <reference field="4294967294" count="1" selected="0">
            <x v="0"/>
          </reference>
          <reference field="5" count="1" selected="0">
            <x v="0"/>
          </reference>
          <reference field="17" count="1" selected="0">
            <x v="0"/>
          </reference>
        </references>
      </pivotArea>
    </chartFormat>
    <chartFormat chart="4" format="5">
      <pivotArea type="data" outline="0" fieldPosition="0">
        <references count="3">
          <reference field="4294967294" count="1" selected="0">
            <x v="0"/>
          </reference>
          <reference field="5" count="1" selected="0">
            <x v="1"/>
          </reference>
          <reference field="17" count="1" selected="0">
            <x v="0"/>
          </reference>
        </references>
      </pivotArea>
    </chartFormat>
    <chartFormat chart="4" format="6">
      <pivotArea type="data" outline="0" fieldPosition="0">
        <references count="3">
          <reference field="4294967294" count="1" selected="0">
            <x v="0"/>
          </reference>
          <reference field="5" count="1" selected="0">
            <x v="2"/>
          </reference>
          <reference field="17" count="1" selected="0">
            <x v="0"/>
          </reference>
        </references>
      </pivotArea>
    </chartFormat>
    <chartFormat chart="4" format="7">
      <pivotArea type="data" outline="0" fieldPosition="0">
        <references count="3">
          <reference field="4294967294" count="1" selected="0">
            <x v="0"/>
          </reference>
          <reference field="5" count="1" selected="0">
            <x v="3"/>
          </reference>
          <reference field="17" count="1" selected="0">
            <x v="0"/>
          </reference>
        </references>
      </pivotArea>
    </chartFormat>
    <chartFormat chart="4" format="8">
      <pivotArea type="data" outline="0" fieldPosition="0">
        <references count="3">
          <reference field="4294967294" count="1" selected="0">
            <x v="0"/>
          </reference>
          <reference field="5" count="1" selected="0">
            <x v="4"/>
          </reference>
          <reference field="17" count="1" selected="0">
            <x v="0"/>
          </reference>
        </references>
      </pivotArea>
    </chartFormat>
    <chartFormat chart="4" format="9" series="1">
      <pivotArea type="data" outline="0" fieldPosition="0">
        <references count="2">
          <reference field="4294967294" count="1" selected="0">
            <x v="0"/>
          </reference>
          <reference field="17" count="1" selected="0">
            <x v="1"/>
          </reference>
        </references>
      </pivotArea>
    </chartFormat>
    <chartFormat chart="4" format="10">
      <pivotArea type="data" outline="0" fieldPosition="0">
        <references count="3">
          <reference field="4294967294" count="1" selected="0">
            <x v="0"/>
          </reference>
          <reference field="5" count="1" selected="0">
            <x v="0"/>
          </reference>
          <reference field="17" count="1" selected="0">
            <x v="1"/>
          </reference>
        </references>
      </pivotArea>
    </chartFormat>
    <chartFormat chart="4" format="11">
      <pivotArea type="data" outline="0" fieldPosition="0">
        <references count="3">
          <reference field="4294967294" count="1" selected="0">
            <x v="0"/>
          </reference>
          <reference field="5" count="1" selected="0">
            <x v="1"/>
          </reference>
          <reference field="17" count="1" selected="0">
            <x v="1"/>
          </reference>
        </references>
      </pivotArea>
    </chartFormat>
    <chartFormat chart="4" format="12">
      <pivotArea type="data" outline="0" fieldPosition="0">
        <references count="3">
          <reference field="4294967294" count="1" selected="0">
            <x v="0"/>
          </reference>
          <reference field="5" count="1" selected="0">
            <x v="2"/>
          </reference>
          <reference field="17" count="1" selected="0">
            <x v="1"/>
          </reference>
        </references>
      </pivotArea>
    </chartFormat>
    <chartFormat chart="4" format="13">
      <pivotArea type="data" outline="0" fieldPosition="0">
        <references count="3">
          <reference field="4294967294" count="1" selected="0">
            <x v="0"/>
          </reference>
          <reference field="5" count="1" selected="0">
            <x v="3"/>
          </reference>
          <reference field="17" count="1" selected="0">
            <x v="1"/>
          </reference>
        </references>
      </pivotArea>
    </chartFormat>
    <chartFormat chart="4" format="14">
      <pivotArea type="data" outline="0" fieldPosition="0">
        <references count="3">
          <reference field="4294967294" count="1" selected="0">
            <x v="0"/>
          </reference>
          <reference field="5" count="1" selected="0">
            <x v="4"/>
          </reference>
          <reference field="17" count="1" selected="0">
            <x v="1"/>
          </reference>
        </references>
      </pivotArea>
    </chartFormat>
    <chartFormat chart="4" format="15" series="1">
      <pivotArea type="data" outline="0" fieldPosition="0">
        <references count="2">
          <reference field="4294967294" count="1" selected="0">
            <x v="0"/>
          </reference>
          <reference field="17" count="1" selected="0">
            <x v="2"/>
          </reference>
        </references>
      </pivotArea>
    </chartFormat>
    <chartFormat chart="4" format="16">
      <pivotArea type="data" outline="0" fieldPosition="0">
        <references count="3">
          <reference field="4294967294" count="1" selected="0">
            <x v="0"/>
          </reference>
          <reference field="5" count="1" selected="0">
            <x v="0"/>
          </reference>
          <reference field="17" count="1" selected="0">
            <x v="2"/>
          </reference>
        </references>
      </pivotArea>
    </chartFormat>
    <chartFormat chart="4" format="17">
      <pivotArea type="data" outline="0" fieldPosition="0">
        <references count="3">
          <reference field="4294967294" count="1" selected="0">
            <x v="0"/>
          </reference>
          <reference field="5" count="1" selected="0">
            <x v="1"/>
          </reference>
          <reference field="17" count="1" selected="0">
            <x v="2"/>
          </reference>
        </references>
      </pivotArea>
    </chartFormat>
    <chartFormat chart="4" format="18">
      <pivotArea type="data" outline="0" fieldPosition="0">
        <references count="3">
          <reference field="4294967294" count="1" selected="0">
            <x v="0"/>
          </reference>
          <reference field="5" count="1" selected="0">
            <x v="2"/>
          </reference>
          <reference field="17" count="1" selected="0">
            <x v="2"/>
          </reference>
        </references>
      </pivotArea>
    </chartFormat>
    <chartFormat chart="4" format="19">
      <pivotArea type="data" outline="0" fieldPosition="0">
        <references count="3">
          <reference field="4294967294" count="1" selected="0">
            <x v="0"/>
          </reference>
          <reference field="5" count="1" selected="0">
            <x v="3"/>
          </reference>
          <reference field="17" count="1" selected="0">
            <x v="2"/>
          </reference>
        </references>
      </pivotArea>
    </chartFormat>
    <chartFormat chart="4" format="20">
      <pivotArea type="data" outline="0" fieldPosition="0">
        <references count="3">
          <reference field="4294967294" count="1" selected="0">
            <x v="0"/>
          </reference>
          <reference field="5" count="1" selected="0">
            <x v="4"/>
          </reference>
          <reference field="17" count="1" selected="0">
            <x v="2"/>
          </reference>
        </references>
      </pivotArea>
    </chartFormat>
    <chartFormat chart="5" format="21" series="1">
      <pivotArea type="data" outline="0" fieldPosition="0">
        <references count="2">
          <reference field="4294967294" count="1" selected="0">
            <x v="0"/>
          </reference>
          <reference field="17" count="1" selected="0">
            <x v="0"/>
          </reference>
        </references>
      </pivotArea>
    </chartFormat>
    <chartFormat chart="5" format="22">
      <pivotArea type="data" outline="0" fieldPosition="0">
        <references count="3">
          <reference field="4294967294" count="1" selected="0">
            <x v="0"/>
          </reference>
          <reference field="5" count="1" selected="0">
            <x v="0"/>
          </reference>
          <reference field="17" count="1" selected="0">
            <x v="0"/>
          </reference>
        </references>
      </pivotArea>
    </chartFormat>
    <chartFormat chart="5" format="23">
      <pivotArea type="data" outline="0" fieldPosition="0">
        <references count="3">
          <reference field="4294967294" count="1" selected="0">
            <x v="0"/>
          </reference>
          <reference field="5" count="1" selected="0">
            <x v="1"/>
          </reference>
          <reference field="17" count="1" selected="0">
            <x v="0"/>
          </reference>
        </references>
      </pivotArea>
    </chartFormat>
    <chartFormat chart="5" format="24">
      <pivotArea type="data" outline="0" fieldPosition="0">
        <references count="3">
          <reference field="4294967294" count="1" selected="0">
            <x v="0"/>
          </reference>
          <reference field="5" count="1" selected="0">
            <x v="2"/>
          </reference>
          <reference field="17" count="1" selected="0">
            <x v="0"/>
          </reference>
        </references>
      </pivotArea>
    </chartFormat>
    <chartFormat chart="5" format="25">
      <pivotArea type="data" outline="0" fieldPosition="0">
        <references count="3">
          <reference field="4294967294" count="1" selected="0">
            <x v="0"/>
          </reference>
          <reference field="5" count="1" selected="0">
            <x v="3"/>
          </reference>
          <reference field="17" count="1" selected="0">
            <x v="0"/>
          </reference>
        </references>
      </pivotArea>
    </chartFormat>
    <chartFormat chart="5" format="26">
      <pivotArea type="data" outline="0" fieldPosition="0">
        <references count="3">
          <reference field="4294967294" count="1" selected="0">
            <x v="0"/>
          </reference>
          <reference field="5" count="1" selected="0">
            <x v="4"/>
          </reference>
          <reference field="17" count="1" selected="0">
            <x v="0"/>
          </reference>
        </references>
      </pivotArea>
    </chartFormat>
    <chartFormat chart="5" format="27" series="1">
      <pivotArea type="data" outline="0" fieldPosition="0">
        <references count="2">
          <reference field="4294967294" count="1" selected="0">
            <x v="0"/>
          </reference>
          <reference field="17" count="1" selected="0">
            <x v="1"/>
          </reference>
        </references>
      </pivotArea>
    </chartFormat>
    <chartFormat chart="5" format="28">
      <pivotArea type="data" outline="0" fieldPosition="0">
        <references count="3">
          <reference field="4294967294" count="1" selected="0">
            <x v="0"/>
          </reference>
          <reference field="5" count="1" selected="0">
            <x v="0"/>
          </reference>
          <reference field="17" count="1" selected="0">
            <x v="1"/>
          </reference>
        </references>
      </pivotArea>
    </chartFormat>
    <chartFormat chart="5" format="29">
      <pivotArea type="data" outline="0" fieldPosition="0">
        <references count="3">
          <reference field="4294967294" count="1" selected="0">
            <x v="0"/>
          </reference>
          <reference field="5" count="1" selected="0">
            <x v="1"/>
          </reference>
          <reference field="17" count="1" selected="0">
            <x v="1"/>
          </reference>
        </references>
      </pivotArea>
    </chartFormat>
    <chartFormat chart="5" format="30">
      <pivotArea type="data" outline="0" fieldPosition="0">
        <references count="3">
          <reference field="4294967294" count="1" selected="0">
            <x v="0"/>
          </reference>
          <reference field="5" count="1" selected="0">
            <x v="2"/>
          </reference>
          <reference field="17" count="1" selected="0">
            <x v="1"/>
          </reference>
        </references>
      </pivotArea>
    </chartFormat>
    <chartFormat chart="5" format="31">
      <pivotArea type="data" outline="0" fieldPosition="0">
        <references count="3">
          <reference field="4294967294" count="1" selected="0">
            <x v="0"/>
          </reference>
          <reference field="5" count="1" selected="0">
            <x v="3"/>
          </reference>
          <reference field="17" count="1" selected="0">
            <x v="1"/>
          </reference>
        </references>
      </pivotArea>
    </chartFormat>
    <chartFormat chart="5" format="32">
      <pivotArea type="data" outline="0" fieldPosition="0">
        <references count="3">
          <reference field="4294967294" count="1" selected="0">
            <x v="0"/>
          </reference>
          <reference field="5" count="1" selected="0">
            <x v="4"/>
          </reference>
          <reference field="17" count="1" selected="0">
            <x v="1"/>
          </reference>
        </references>
      </pivotArea>
    </chartFormat>
    <chartFormat chart="5" format="33" series="1">
      <pivotArea type="data" outline="0" fieldPosition="0">
        <references count="2">
          <reference field="4294967294" count="1" selected="0">
            <x v="0"/>
          </reference>
          <reference field="17" count="1" selected="0">
            <x v="2"/>
          </reference>
        </references>
      </pivotArea>
    </chartFormat>
    <chartFormat chart="5" format="34">
      <pivotArea type="data" outline="0" fieldPosition="0">
        <references count="3">
          <reference field="4294967294" count="1" selected="0">
            <x v="0"/>
          </reference>
          <reference field="5" count="1" selected="0">
            <x v="0"/>
          </reference>
          <reference field="17" count="1" selected="0">
            <x v="2"/>
          </reference>
        </references>
      </pivotArea>
    </chartFormat>
    <chartFormat chart="5" format="35">
      <pivotArea type="data" outline="0" fieldPosition="0">
        <references count="3">
          <reference field="4294967294" count="1" selected="0">
            <x v="0"/>
          </reference>
          <reference field="5" count="1" selected="0">
            <x v="1"/>
          </reference>
          <reference field="17" count="1" selected="0">
            <x v="2"/>
          </reference>
        </references>
      </pivotArea>
    </chartFormat>
    <chartFormat chart="5" format="36">
      <pivotArea type="data" outline="0" fieldPosition="0">
        <references count="3">
          <reference field="4294967294" count="1" selected="0">
            <x v="0"/>
          </reference>
          <reference field="5" count="1" selected="0">
            <x v="2"/>
          </reference>
          <reference field="17" count="1" selected="0">
            <x v="2"/>
          </reference>
        </references>
      </pivotArea>
    </chartFormat>
    <chartFormat chart="5" format="37">
      <pivotArea type="data" outline="0" fieldPosition="0">
        <references count="3">
          <reference field="4294967294" count="1" selected="0">
            <x v="0"/>
          </reference>
          <reference field="5" count="1" selected="0">
            <x v="3"/>
          </reference>
          <reference field="17" count="1" selected="0">
            <x v="2"/>
          </reference>
        </references>
      </pivotArea>
    </chartFormat>
    <chartFormat chart="5" format="38">
      <pivotArea type="data" outline="0" fieldPosition="0">
        <references count="3">
          <reference field="4294967294" count="1" selected="0">
            <x v="0"/>
          </reference>
          <reference field="5" count="1" selected="0">
            <x v="4"/>
          </reference>
          <reference field="17" count="1" selected="0">
            <x v="2"/>
          </reference>
        </references>
      </pivotArea>
    </chartFormat>
    <chartFormat chart="6" format="0" series="1">
      <pivotArea type="data" outline="0" fieldPosition="0">
        <references count="2">
          <reference field="4294967294" count="1" selected="0">
            <x v="0"/>
          </reference>
          <reference field="17" count="1" selected="0">
            <x v="0"/>
          </reference>
        </references>
      </pivotArea>
    </chartFormat>
    <chartFormat chart="6" format="1" series="1">
      <pivotArea type="data" outline="0" fieldPosition="0">
        <references count="2">
          <reference field="4294967294" count="1" selected="0">
            <x v="0"/>
          </reference>
          <reference field="17" count="1" selected="0">
            <x v="1"/>
          </reference>
        </references>
      </pivotArea>
    </chartFormat>
    <chartFormat chart="6" format="2" series="1">
      <pivotArea type="data" outline="0" fieldPosition="0">
        <references count="2">
          <reference field="4294967294" count="1" selected="0">
            <x v="0"/>
          </reference>
          <reference field="17" count="1" selected="0">
            <x v="2"/>
          </reference>
        </references>
      </pivotArea>
    </chartFormat>
    <chartFormat chart="10" format="6" series="1">
      <pivotArea type="data" outline="0" fieldPosition="0">
        <references count="2">
          <reference field="4294967294" count="1" selected="0">
            <x v="0"/>
          </reference>
          <reference field="17" count="1" selected="0">
            <x v="0"/>
          </reference>
        </references>
      </pivotArea>
    </chartFormat>
    <chartFormat chart="10" format="7" series="1">
      <pivotArea type="data" outline="0" fieldPosition="0">
        <references count="2">
          <reference field="4294967294" count="1" selected="0">
            <x v="0"/>
          </reference>
          <reference field="17" count="1" selected="0">
            <x v="1"/>
          </reference>
        </references>
      </pivotArea>
    </chartFormat>
    <chartFormat chart="10" format="8" series="1">
      <pivotArea type="data" outline="0" fieldPosition="0">
        <references count="2">
          <reference field="4294967294" count="1" selected="0">
            <x v="0"/>
          </reference>
          <reference field="17" count="1" selected="0">
            <x v="2"/>
          </reference>
        </references>
      </pivotArea>
    </chartFormat>
    <chartFormat chart="10" format="9"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C2FFDA-B0BC-4A08-B4A0-E1869052C9A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Posting count">
  <location ref="J49:K62" firstHeaderRow="1" firstDataRow="1" firstDataCol="1"/>
  <pivotFields count="21">
    <pivotField showAll="0"/>
    <pivotField numFmtId="164" showAll="0">
      <items count="816">
        <item x="461"/>
        <item x="644"/>
        <item x="516"/>
        <item x="313"/>
        <item x="354"/>
        <item x="390"/>
        <item x="311"/>
        <item x="93"/>
        <item x="166"/>
        <item x="697"/>
        <item x="750"/>
        <item x="214"/>
        <item x="32"/>
        <item x="398"/>
        <item x="155"/>
        <item x="315"/>
        <item x="582"/>
        <item x="356"/>
        <item x="226"/>
        <item x="267"/>
        <item x="209"/>
        <item x="46"/>
        <item x="763"/>
        <item x="18"/>
        <item x="181"/>
        <item x="144"/>
        <item x="322"/>
        <item x="333"/>
        <item x="601"/>
        <item x="760"/>
        <item x="117"/>
        <item x="172"/>
        <item x="363"/>
        <item x="42"/>
        <item x="324"/>
        <item x="684"/>
        <item x="620"/>
        <item x="177"/>
        <item x="175"/>
        <item x="92"/>
        <item x="807"/>
        <item x="369"/>
        <item x="714"/>
        <item x="288"/>
        <item x="366"/>
        <item x="797"/>
        <item x="454"/>
        <item x="782"/>
        <item x="741"/>
        <item x="414"/>
        <item x="332"/>
        <item x="63"/>
        <item x="335"/>
        <item x="703"/>
        <item x="389"/>
        <item x="435"/>
        <item x="268"/>
        <item x="664"/>
        <item x="431"/>
        <item x="458"/>
        <item x="767"/>
        <item x="178"/>
        <item x="732"/>
        <item x="48"/>
        <item x="43"/>
        <item x="76"/>
        <item x="808"/>
        <item x="667"/>
        <item x="170"/>
        <item x="444"/>
        <item x="23"/>
        <item x="528"/>
        <item x="722"/>
        <item x="762"/>
        <item x="213"/>
        <item x="74"/>
        <item x="761"/>
        <item x="785"/>
        <item x="773"/>
        <item x="525"/>
        <item x="540"/>
        <item x="15"/>
        <item x="511"/>
        <item x="658"/>
        <item x="448"/>
        <item x="278"/>
        <item x="24"/>
        <item x="766"/>
        <item x="198"/>
        <item x="757"/>
        <item x="9"/>
        <item x="300"/>
        <item x="251"/>
        <item x="633"/>
        <item x="549"/>
        <item x="585"/>
        <item x="142"/>
        <item x="164"/>
        <item x="143"/>
        <item x="551"/>
        <item x="648"/>
        <item x="691"/>
        <item x="55"/>
        <item x="323"/>
        <item x="558"/>
        <item x="686"/>
        <item x="130"/>
        <item x="737"/>
        <item x="408"/>
        <item x="592"/>
        <item x="294"/>
        <item x="781"/>
        <item x="246"/>
        <item x="571"/>
        <item x="338"/>
        <item x="532"/>
        <item x="657"/>
        <item x="325"/>
        <item x="442"/>
        <item x="215"/>
        <item x="472"/>
        <item x="707"/>
        <item x="671"/>
        <item x="718"/>
        <item x="634"/>
        <item x="539"/>
        <item x="132"/>
        <item x="168"/>
        <item x="425"/>
        <item x="753"/>
        <item x="632"/>
        <item x="754"/>
        <item x="765"/>
        <item x="409"/>
        <item x="131"/>
        <item x="231"/>
        <item x="531"/>
        <item x="651"/>
        <item x="674"/>
        <item x="608"/>
        <item x="729"/>
        <item x="717"/>
        <item x="695"/>
        <item x="242"/>
        <item x="591"/>
        <item x="615"/>
        <item x="641"/>
        <item x="563"/>
        <item x="37"/>
        <item x="812"/>
        <item x="586"/>
        <item x="471"/>
        <item x="376"/>
        <item x="606"/>
        <item x="104"/>
        <item x="438"/>
        <item x="455"/>
        <item x="386"/>
        <item x="699"/>
        <item x="99"/>
        <item x="21"/>
        <item x="321"/>
        <item x="211"/>
        <item x="347"/>
        <item x="223"/>
        <item x="141"/>
        <item x="612"/>
        <item x="274"/>
        <item x="809"/>
        <item x="344"/>
        <item x="206"/>
        <item x="647"/>
        <item x="595"/>
        <item x="599"/>
        <item x="112"/>
        <item x="598"/>
        <item x="584"/>
        <item x="380"/>
        <item x="774"/>
        <item x="541"/>
        <item x="85"/>
        <item x="590"/>
        <item x="560"/>
        <item x="232"/>
        <item x="378"/>
        <item x="4"/>
        <item x="6"/>
        <item x="464"/>
        <item x="623"/>
        <item x="244"/>
        <item x="331"/>
        <item x="128"/>
        <item x="202"/>
        <item x="473"/>
        <item x="205"/>
        <item x="759"/>
        <item x="189"/>
        <item x="806"/>
        <item x="660"/>
        <item x="183"/>
        <item x="719"/>
        <item x="186"/>
        <item x="387"/>
        <item x="424"/>
        <item x="98"/>
        <item x="328"/>
        <item x="391"/>
        <item x="519"/>
        <item x="342"/>
        <item x="725"/>
        <item x="97"/>
        <item x="702"/>
        <item x="62"/>
        <item x="298"/>
        <item x="119"/>
        <item x="625"/>
        <item x="122"/>
        <item x="813"/>
        <item x="536"/>
        <item x="154"/>
        <item x="299"/>
        <item x="60"/>
        <item x="167"/>
        <item x="396"/>
        <item x="403"/>
        <item x="239"/>
        <item x="772"/>
        <item x="443"/>
        <item x="583"/>
        <item x="41"/>
        <item x="677"/>
        <item x="543"/>
        <item x="3"/>
        <item x="533"/>
        <item x="706"/>
        <item x="375"/>
        <item x="291"/>
        <item x="330"/>
        <item x="428"/>
        <item x="361"/>
        <item x="263"/>
        <item x="721"/>
        <item x="90"/>
        <item x="296"/>
        <item x="630"/>
        <item x="64"/>
        <item x="89"/>
        <item x="654"/>
        <item x="726"/>
        <item x="548"/>
        <item x="645"/>
        <item x="237"/>
        <item x="81"/>
        <item x="79"/>
        <item x="469"/>
        <item x="445"/>
        <item x="801"/>
        <item x="482"/>
        <item x="107"/>
        <item x="637"/>
        <item x="535"/>
        <item x="434"/>
        <item x="191"/>
        <item x="287"/>
        <item x="329"/>
        <item x="218"/>
        <item x="746"/>
        <item x="617"/>
        <item x="285"/>
        <item x="384"/>
        <item x="547"/>
        <item x="341"/>
        <item x="281"/>
        <item x="619"/>
        <item x="789"/>
        <item x="320"/>
        <item x="33"/>
        <item x="580"/>
        <item x="52"/>
        <item x="10"/>
        <item x="196"/>
        <item x="152"/>
        <item x="459"/>
        <item x="243"/>
        <item x="607"/>
        <item x="362"/>
        <item x="723"/>
        <item x="187"/>
        <item x="115"/>
        <item x="371"/>
        <item x="427"/>
        <item x="275"/>
        <item x="485"/>
        <item x="811"/>
        <item x="374"/>
        <item x="351"/>
        <item x="259"/>
        <item x="146"/>
        <item x="564"/>
        <item x="436"/>
        <item x="422"/>
        <item x="508"/>
        <item x="656"/>
        <item x="84"/>
        <item x="116"/>
        <item x="740"/>
        <item x="433"/>
        <item x="56"/>
        <item x="199"/>
        <item x="678"/>
        <item x="7"/>
        <item x="78"/>
        <item x="127"/>
        <item x="399"/>
        <item x="567"/>
        <item x="685"/>
        <item x="652"/>
        <item x="80"/>
        <item x="662"/>
        <item x="304"/>
        <item x="204"/>
        <item x="388"/>
        <item x="663"/>
        <item x="673"/>
        <item x="30"/>
        <item x="476"/>
        <item x="235"/>
        <item x="276"/>
        <item x="764"/>
        <item x="487"/>
        <item x="728"/>
        <item x="743"/>
        <item x="176"/>
        <item x="810"/>
        <item x="262"/>
        <item x="190"/>
        <item x="692"/>
        <item x="293"/>
        <item x="526"/>
        <item x="309"/>
        <item x="635"/>
        <item x="626"/>
        <item x="247"/>
        <item x="279"/>
        <item x="788"/>
        <item x="101"/>
        <item x="355"/>
        <item x="700"/>
        <item x="786"/>
        <item x="566"/>
        <item x="58"/>
        <item x="39"/>
        <item x="271"/>
        <item x="413"/>
        <item x="282"/>
        <item x="161"/>
        <item x="770"/>
        <item x="241"/>
        <item x="345"/>
        <item x="192"/>
        <item x="348"/>
        <item x="738"/>
        <item x="240"/>
        <item x="277"/>
        <item x="350"/>
        <item x="542"/>
        <item x="70"/>
        <item x="13"/>
        <item x="113"/>
        <item x="180"/>
        <item x="233"/>
        <item x="312"/>
        <item x="512"/>
        <item x="257"/>
        <item x="134"/>
        <item x="688"/>
        <item x="102"/>
        <item x="230"/>
        <item x="687"/>
        <item x="787"/>
        <item x="47"/>
        <item x="631"/>
        <item x="490"/>
        <item x="317"/>
        <item x="616"/>
        <item x="478"/>
        <item x="397"/>
        <item x="197"/>
        <item x="137"/>
        <item x="483"/>
        <item x="45"/>
        <item x="614"/>
        <item x="689"/>
        <item x="576"/>
        <item x="704"/>
        <item x="745"/>
        <item x="538"/>
        <item x="29"/>
        <item x="527"/>
        <item x="20"/>
        <item x="507"/>
        <item x="105"/>
        <item x="701"/>
        <item x="254"/>
        <item x="157"/>
        <item x="266"/>
        <item x="522"/>
        <item x="555"/>
        <item x="463"/>
        <item x="245"/>
        <item x="339"/>
        <item x="720"/>
        <item x="613"/>
        <item x="675"/>
        <item x="682"/>
        <item x="86"/>
        <item x="207"/>
        <item x="694"/>
        <item x="579"/>
        <item x="520"/>
        <item x="638"/>
        <item x="470"/>
        <item x="506"/>
        <item x="655"/>
        <item x="609"/>
        <item x="552"/>
        <item x="53"/>
        <item x="769"/>
        <item x="605"/>
        <item x="679"/>
        <item x="8"/>
        <item x="784"/>
        <item x="229"/>
        <item x="383"/>
        <item x="31"/>
        <item x="0"/>
        <item x="153"/>
        <item x="546"/>
        <item x="603"/>
        <item x="524"/>
        <item x="256"/>
        <item x="480"/>
        <item x="88"/>
        <item x="35"/>
        <item x="283"/>
        <item x="195"/>
        <item x="68"/>
        <item x="735"/>
        <item x="337"/>
        <item x="340"/>
        <item x="643"/>
        <item x="400"/>
        <item x="12"/>
        <item x="465"/>
        <item x="367"/>
        <item x="575"/>
        <item x="22"/>
        <item x="269"/>
        <item x="364"/>
        <item x="307"/>
        <item x="505"/>
        <item x="523"/>
        <item x="151"/>
        <item x="550"/>
        <item x="680"/>
        <item x="501"/>
        <item x="224"/>
        <item x="665"/>
        <item x="747"/>
        <item x="636"/>
        <item x="220"/>
        <item x="416"/>
        <item x="661"/>
        <item x="676"/>
        <item x="622"/>
        <item x="798"/>
        <item x="129"/>
        <item x="627"/>
        <item x="466"/>
        <item x="755"/>
        <item x="59"/>
        <item x="1"/>
        <item x="358"/>
        <item x="133"/>
        <item x="453"/>
        <item x="604"/>
        <item x="521"/>
        <item x="484"/>
        <item x="222"/>
        <item x="494"/>
        <item x="95"/>
        <item x="565"/>
        <item x="659"/>
        <item x="804"/>
        <item x="681"/>
        <item x="730"/>
        <item x="534"/>
        <item x="589"/>
        <item x="777"/>
        <item x="793"/>
        <item x="158"/>
        <item x="150"/>
        <item x="556"/>
        <item x="437"/>
        <item x="334"/>
        <item x="373"/>
        <item x="217"/>
        <item x="353"/>
        <item x="639"/>
        <item x="545"/>
        <item x="611"/>
        <item x="34"/>
        <item x="597"/>
        <item x="768"/>
        <item x="265"/>
        <item x="308"/>
        <item x="297"/>
        <item x="618"/>
        <item x="449"/>
        <item x="114"/>
        <item x="162"/>
        <item x="653"/>
        <item x="343"/>
        <item x="672"/>
        <item x="529"/>
        <item x="280"/>
        <item x="379"/>
        <item x="734"/>
        <item x="301"/>
        <item x="174"/>
        <item x="456"/>
        <item x="420"/>
        <item x="305"/>
        <item x="160"/>
        <item x="460"/>
        <item x="327"/>
        <item x="61"/>
        <item x="557"/>
        <item x="696"/>
        <item x="44"/>
        <item x="514"/>
        <item x="210"/>
        <item x="121"/>
        <item x="411"/>
        <item x="19"/>
        <item x="182"/>
        <item x="646"/>
        <item x="502"/>
        <item x="365"/>
        <item x="783"/>
        <item x="503"/>
        <item x="649"/>
        <item x="106"/>
        <item x="57"/>
        <item x="392"/>
        <item x="184"/>
        <item x="179"/>
        <item x="690"/>
        <item x="72"/>
        <item x="360"/>
        <item x="49"/>
        <item x="290"/>
        <item x="261"/>
        <item x="559"/>
        <item x="780"/>
        <item x="125"/>
        <item x="381"/>
        <item x="572"/>
        <item x="669"/>
        <item x="712"/>
        <item x="156"/>
        <item x="666"/>
        <item x="270"/>
        <item x="264"/>
        <item x="467"/>
        <item x="286"/>
        <item x="393"/>
        <item x="96"/>
        <item x="415"/>
        <item x="316"/>
        <item x="596"/>
        <item x="139"/>
        <item x="412"/>
        <item x="510"/>
        <item x="295"/>
        <item x="814"/>
        <item x="123"/>
        <item x="370"/>
        <item x="446"/>
        <item x="693"/>
        <item x="208"/>
        <item x="426"/>
        <item x="492"/>
        <item x="457"/>
        <item x="778"/>
        <item x="50"/>
        <item x="749"/>
        <item x="421"/>
        <item x="451"/>
        <item x="794"/>
        <item x="171"/>
        <item x="54"/>
        <item x="289"/>
        <item x="410"/>
        <item x="569"/>
        <item x="385"/>
        <item x="792"/>
        <item x="574"/>
        <item x="17"/>
        <item x="200"/>
        <item x="11"/>
        <item x="515"/>
        <item x="26"/>
        <item x="349"/>
        <item x="758"/>
        <item x="477"/>
        <item x="650"/>
        <item x="500"/>
        <item x="800"/>
        <item x="83"/>
        <item x="713"/>
        <item x="87"/>
        <item x="727"/>
        <item x="227"/>
        <item x="705"/>
        <item x="518"/>
        <item x="260"/>
        <item x="110"/>
        <item x="668"/>
        <item x="417"/>
        <item x="593"/>
        <item x="407"/>
        <item x="418"/>
        <item x="394"/>
        <item x="628"/>
        <item x="481"/>
        <item x="169"/>
        <item x="194"/>
        <item x="292"/>
        <item x="462"/>
        <item x="496"/>
        <item x="581"/>
        <item x="568"/>
        <item x="372"/>
        <item x="799"/>
        <item x="474"/>
        <item x="148"/>
        <item x="40"/>
        <item x="736"/>
        <item x="573"/>
        <item x="796"/>
        <item x="751"/>
        <item x="357"/>
        <item x="600"/>
        <item x="488"/>
        <item x="771"/>
        <item x="594"/>
        <item x="38"/>
        <item x="124"/>
        <item x="250"/>
        <item x="236"/>
        <item x="779"/>
        <item x="2"/>
        <item x="94"/>
        <item x="135"/>
        <item x="109"/>
        <item x="406"/>
        <item x="118"/>
        <item x="486"/>
        <item x="742"/>
        <item x="776"/>
        <item x="377"/>
        <item x="731"/>
        <item x="711"/>
        <item x="562"/>
        <item x="258"/>
        <item x="629"/>
        <item x="111"/>
        <item x="748"/>
        <item x="578"/>
        <item x="336"/>
        <item x="252"/>
        <item x="405"/>
        <item x="359"/>
        <item x="495"/>
        <item x="71"/>
        <item x="441"/>
        <item x="670"/>
        <item x="248"/>
        <item x="352"/>
        <item x="450"/>
        <item x="234"/>
        <item x="709"/>
        <item x="319"/>
        <item x="497"/>
        <item x="602"/>
        <item x="103"/>
        <item x="577"/>
        <item x="203"/>
        <item x="147"/>
        <item x="136"/>
        <item x="188"/>
        <item x="640"/>
        <item x="82"/>
        <item x="120"/>
        <item x="795"/>
        <item x="212"/>
        <item x="587"/>
        <item x="149"/>
        <item x="302"/>
        <item x="475"/>
        <item x="439"/>
        <item x="314"/>
        <item x="419"/>
        <item x="610"/>
        <item x="16"/>
        <item x="193"/>
        <item x="468"/>
        <item x="216"/>
        <item x="790"/>
        <item x="159"/>
        <item x="402"/>
        <item x="739"/>
        <item x="479"/>
        <item x="28"/>
        <item x="447"/>
        <item x="744"/>
        <item x="185"/>
        <item x="513"/>
        <item x="382"/>
        <item x="75"/>
        <item x="221"/>
        <item x="716"/>
        <item x="346"/>
        <item x="530"/>
        <item x="724"/>
        <item x="73"/>
        <item x="493"/>
        <item x="805"/>
        <item x="509"/>
        <item x="752"/>
        <item x="498"/>
        <item x="430"/>
        <item x="710"/>
        <item x="775"/>
        <item x="310"/>
        <item x="108"/>
        <item x="537"/>
        <item x="228"/>
        <item x="36"/>
        <item x="225"/>
        <item x="554"/>
        <item x="165"/>
        <item x="561"/>
        <item x="440"/>
        <item x="249"/>
        <item x="14"/>
        <item x="255"/>
        <item x="65"/>
        <item x="201"/>
        <item x="69"/>
        <item x="429"/>
        <item x="284"/>
        <item x="683"/>
        <item x="318"/>
        <item x="401"/>
        <item x="802"/>
        <item x="5"/>
        <item x="91"/>
        <item x="395"/>
        <item x="624"/>
        <item x="326"/>
        <item x="642"/>
        <item x="504"/>
        <item x="432"/>
        <item x="272"/>
        <item x="404"/>
        <item x="368"/>
        <item x="77"/>
        <item x="517"/>
        <item x="303"/>
        <item x="25"/>
        <item x="491"/>
        <item x="238"/>
        <item x="306"/>
        <item x="553"/>
        <item x="756"/>
        <item x="452"/>
        <item x="803"/>
        <item x="138"/>
        <item x="588"/>
        <item x="621"/>
        <item x="423"/>
        <item x="791"/>
        <item x="163"/>
        <item x="51"/>
        <item x="733"/>
        <item x="27"/>
        <item x="499"/>
        <item x="140"/>
        <item x="100"/>
        <item x="219"/>
        <item x="67"/>
        <item x="489"/>
        <item x="145"/>
        <item x="273"/>
        <item x="570"/>
        <item x="66"/>
        <item x="126"/>
        <item x="253"/>
        <item x="698"/>
        <item x="708"/>
        <item x="544"/>
        <item x="715"/>
        <item x="173"/>
        <item t="default"/>
      </items>
    </pivotField>
    <pivotField showAll="0">
      <items count="4">
        <item h="1" x="2"/>
        <item x="0"/>
        <item h="1" x="1"/>
        <item t="default"/>
      </items>
    </pivotField>
    <pivotField axis="axisRow" showAll="0">
      <items count="13">
        <item x="2"/>
        <item x="8"/>
        <item x="9"/>
        <item x="6"/>
        <item x="0"/>
        <item x="1"/>
        <item x="10"/>
        <item x="4"/>
        <item x="3"/>
        <item x="11"/>
        <item x="7"/>
        <item x="5"/>
        <item t="default"/>
      </items>
    </pivotField>
    <pivotField showAll="0"/>
    <pivotField showAll="0">
      <items count="6">
        <item x="1"/>
        <item x="4"/>
        <item x="2"/>
        <item x="0"/>
        <item x="3"/>
        <item t="default"/>
      </items>
    </pivotField>
    <pivotField showAll="0"/>
    <pivotField showAll="0"/>
    <pivotField showAll="0">
      <items count="7">
        <item x="4"/>
        <item x="1"/>
        <item x="2"/>
        <item x="3"/>
        <item x="5"/>
        <item x="0"/>
        <item t="default"/>
      </items>
    </pivotField>
    <pivotField showAll="0">
      <items count="6">
        <item x="4"/>
        <item x="3"/>
        <item x="1"/>
        <item x="2"/>
        <item x="0"/>
        <item t="default"/>
      </items>
    </pivotField>
    <pivotField showAll="0"/>
    <pivotField showAll="0"/>
    <pivotField showAll="0"/>
    <pivotField showAll="0"/>
    <pivotField numFmtId="165" showAll="0"/>
    <pivotField dataField="1" numFmtId="165" showAll="0"/>
    <pivotField numFmtId="165"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Sum of Credit_USD" fld="15" baseField="0" baseItem="0" numFmtId="165"/>
  </dataFields>
  <chartFormats count="2">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4880FC6-6D5D-458B-860E-BF0E18AEDFF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Posting count">
  <location ref="G49:H62" firstHeaderRow="1" firstDataRow="1" firstDataCol="1"/>
  <pivotFields count="21">
    <pivotField dataField="1" showAll="0"/>
    <pivotField numFmtId="164" showAll="0">
      <items count="816">
        <item x="461"/>
        <item x="644"/>
        <item x="516"/>
        <item x="313"/>
        <item x="354"/>
        <item x="390"/>
        <item x="311"/>
        <item x="93"/>
        <item x="166"/>
        <item x="697"/>
        <item x="750"/>
        <item x="214"/>
        <item x="32"/>
        <item x="398"/>
        <item x="155"/>
        <item x="315"/>
        <item x="582"/>
        <item x="356"/>
        <item x="226"/>
        <item x="267"/>
        <item x="209"/>
        <item x="46"/>
        <item x="763"/>
        <item x="18"/>
        <item x="181"/>
        <item x="144"/>
        <item x="322"/>
        <item x="333"/>
        <item x="601"/>
        <item x="760"/>
        <item x="117"/>
        <item x="172"/>
        <item x="363"/>
        <item x="42"/>
        <item x="324"/>
        <item x="684"/>
        <item x="620"/>
        <item x="177"/>
        <item x="175"/>
        <item x="92"/>
        <item x="807"/>
        <item x="369"/>
        <item x="714"/>
        <item x="288"/>
        <item x="366"/>
        <item x="797"/>
        <item x="454"/>
        <item x="782"/>
        <item x="741"/>
        <item x="414"/>
        <item x="332"/>
        <item x="63"/>
        <item x="335"/>
        <item x="703"/>
        <item x="389"/>
        <item x="435"/>
        <item x="268"/>
        <item x="664"/>
        <item x="431"/>
        <item x="458"/>
        <item x="767"/>
        <item x="178"/>
        <item x="732"/>
        <item x="48"/>
        <item x="43"/>
        <item x="76"/>
        <item x="808"/>
        <item x="667"/>
        <item x="170"/>
        <item x="444"/>
        <item x="23"/>
        <item x="528"/>
        <item x="722"/>
        <item x="762"/>
        <item x="213"/>
        <item x="74"/>
        <item x="761"/>
        <item x="785"/>
        <item x="773"/>
        <item x="525"/>
        <item x="540"/>
        <item x="15"/>
        <item x="511"/>
        <item x="658"/>
        <item x="448"/>
        <item x="278"/>
        <item x="24"/>
        <item x="766"/>
        <item x="198"/>
        <item x="757"/>
        <item x="9"/>
        <item x="300"/>
        <item x="251"/>
        <item x="633"/>
        <item x="549"/>
        <item x="585"/>
        <item x="142"/>
        <item x="164"/>
        <item x="143"/>
        <item x="551"/>
        <item x="648"/>
        <item x="691"/>
        <item x="55"/>
        <item x="323"/>
        <item x="558"/>
        <item x="686"/>
        <item x="130"/>
        <item x="737"/>
        <item x="408"/>
        <item x="592"/>
        <item x="294"/>
        <item x="781"/>
        <item x="246"/>
        <item x="571"/>
        <item x="338"/>
        <item x="532"/>
        <item x="657"/>
        <item x="325"/>
        <item x="442"/>
        <item x="215"/>
        <item x="472"/>
        <item x="707"/>
        <item x="671"/>
        <item x="718"/>
        <item x="634"/>
        <item x="539"/>
        <item x="132"/>
        <item x="168"/>
        <item x="425"/>
        <item x="753"/>
        <item x="632"/>
        <item x="754"/>
        <item x="765"/>
        <item x="409"/>
        <item x="131"/>
        <item x="231"/>
        <item x="531"/>
        <item x="651"/>
        <item x="674"/>
        <item x="608"/>
        <item x="729"/>
        <item x="717"/>
        <item x="695"/>
        <item x="242"/>
        <item x="591"/>
        <item x="615"/>
        <item x="641"/>
        <item x="563"/>
        <item x="37"/>
        <item x="812"/>
        <item x="586"/>
        <item x="471"/>
        <item x="376"/>
        <item x="606"/>
        <item x="104"/>
        <item x="438"/>
        <item x="455"/>
        <item x="386"/>
        <item x="699"/>
        <item x="99"/>
        <item x="21"/>
        <item x="321"/>
        <item x="211"/>
        <item x="347"/>
        <item x="223"/>
        <item x="141"/>
        <item x="612"/>
        <item x="274"/>
        <item x="809"/>
        <item x="344"/>
        <item x="206"/>
        <item x="647"/>
        <item x="595"/>
        <item x="599"/>
        <item x="112"/>
        <item x="598"/>
        <item x="584"/>
        <item x="380"/>
        <item x="774"/>
        <item x="541"/>
        <item x="85"/>
        <item x="590"/>
        <item x="560"/>
        <item x="232"/>
        <item x="378"/>
        <item x="4"/>
        <item x="6"/>
        <item x="464"/>
        <item x="623"/>
        <item x="244"/>
        <item x="331"/>
        <item x="128"/>
        <item x="202"/>
        <item x="473"/>
        <item x="205"/>
        <item x="759"/>
        <item x="189"/>
        <item x="806"/>
        <item x="660"/>
        <item x="183"/>
        <item x="719"/>
        <item x="186"/>
        <item x="387"/>
        <item x="424"/>
        <item x="98"/>
        <item x="328"/>
        <item x="391"/>
        <item x="519"/>
        <item x="342"/>
        <item x="725"/>
        <item x="97"/>
        <item x="702"/>
        <item x="62"/>
        <item x="298"/>
        <item x="119"/>
        <item x="625"/>
        <item x="122"/>
        <item x="813"/>
        <item x="536"/>
        <item x="154"/>
        <item x="299"/>
        <item x="60"/>
        <item x="167"/>
        <item x="396"/>
        <item x="403"/>
        <item x="239"/>
        <item x="772"/>
        <item x="443"/>
        <item x="583"/>
        <item x="41"/>
        <item x="677"/>
        <item x="543"/>
        <item x="3"/>
        <item x="533"/>
        <item x="706"/>
        <item x="375"/>
        <item x="291"/>
        <item x="330"/>
        <item x="428"/>
        <item x="361"/>
        <item x="263"/>
        <item x="721"/>
        <item x="90"/>
        <item x="296"/>
        <item x="630"/>
        <item x="64"/>
        <item x="89"/>
        <item x="654"/>
        <item x="726"/>
        <item x="548"/>
        <item x="645"/>
        <item x="237"/>
        <item x="81"/>
        <item x="79"/>
        <item x="469"/>
        <item x="445"/>
        <item x="801"/>
        <item x="482"/>
        <item x="107"/>
        <item x="637"/>
        <item x="535"/>
        <item x="434"/>
        <item x="191"/>
        <item x="287"/>
        <item x="329"/>
        <item x="218"/>
        <item x="746"/>
        <item x="617"/>
        <item x="285"/>
        <item x="384"/>
        <item x="547"/>
        <item x="341"/>
        <item x="281"/>
        <item x="619"/>
        <item x="789"/>
        <item x="320"/>
        <item x="33"/>
        <item x="580"/>
        <item x="52"/>
        <item x="10"/>
        <item x="196"/>
        <item x="152"/>
        <item x="459"/>
        <item x="243"/>
        <item x="607"/>
        <item x="362"/>
        <item x="723"/>
        <item x="187"/>
        <item x="115"/>
        <item x="371"/>
        <item x="427"/>
        <item x="275"/>
        <item x="485"/>
        <item x="811"/>
        <item x="374"/>
        <item x="351"/>
        <item x="259"/>
        <item x="146"/>
        <item x="564"/>
        <item x="436"/>
        <item x="422"/>
        <item x="508"/>
        <item x="656"/>
        <item x="84"/>
        <item x="116"/>
        <item x="740"/>
        <item x="433"/>
        <item x="56"/>
        <item x="199"/>
        <item x="678"/>
        <item x="7"/>
        <item x="78"/>
        <item x="127"/>
        <item x="399"/>
        <item x="567"/>
        <item x="685"/>
        <item x="652"/>
        <item x="80"/>
        <item x="662"/>
        <item x="304"/>
        <item x="204"/>
        <item x="388"/>
        <item x="663"/>
        <item x="673"/>
        <item x="30"/>
        <item x="476"/>
        <item x="235"/>
        <item x="276"/>
        <item x="764"/>
        <item x="487"/>
        <item x="728"/>
        <item x="743"/>
        <item x="176"/>
        <item x="810"/>
        <item x="262"/>
        <item x="190"/>
        <item x="692"/>
        <item x="293"/>
        <item x="526"/>
        <item x="309"/>
        <item x="635"/>
        <item x="626"/>
        <item x="247"/>
        <item x="279"/>
        <item x="788"/>
        <item x="101"/>
        <item x="355"/>
        <item x="700"/>
        <item x="786"/>
        <item x="566"/>
        <item x="58"/>
        <item x="39"/>
        <item x="271"/>
        <item x="413"/>
        <item x="282"/>
        <item x="161"/>
        <item x="770"/>
        <item x="241"/>
        <item x="345"/>
        <item x="192"/>
        <item x="348"/>
        <item x="738"/>
        <item x="240"/>
        <item x="277"/>
        <item x="350"/>
        <item x="542"/>
        <item x="70"/>
        <item x="13"/>
        <item x="113"/>
        <item x="180"/>
        <item x="233"/>
        <item x="312"/>
        <item x="512"/>
        <item x="257"/>
        <item x="134"/>
        <item x="688"/>
        <item x="102"/>
        <item x="230"/>
        <item x="687"/>
        <item x="787"/>
        <item x="47"/>
        <item x="631"/>
        <item x="490"/>
        <item x="317"/>
        <item x="616"/>
        <item x="478"/>
        <item x="397"/>
        <item x="197"/>
        <item x="137"/>
        <item x="483"/>
        <item x="45"/>
        <item x="614"/>
        <item x="689"/>
        <item x="576"/>
        <item x="704"/>
        <item x="745"/>
        <item x="538"/>
        <item x="29"/>
        <item x="527"/>
        <item x="20"/>
        <item x="507"/>
        <item x="105"/>
        <item x="701"/>
        <item x="254"/>
        <item x="157"/>
        <item x="266"/>
        <item x="522"/>
        <item x="555"/>
        <item x="463"/>
        <item x="245"/>
        <item x="339"/>
        <item x="720"/>
        <item x="613"/>
        <item x="675"/>
        <item x="682"/>
        <item x="86"/>
        <item x="207"/>
        <item x="694"/>
        <item x="579"/>
        <item x="520"/>
        <item x="638"/>
        <item x="470"/>
        <item x="506"/>
        <item x="655"/>
        <item x="609"/>
        <item x="552"/>
        <item x="53"/>
        <item x="769"/>
        <item x="605"/>
        <item x="679"/>
        <item x="8"/>
        <item x="784"/>
        <item x="229"/>
        <item x="383"/>
        <item x="31"/>
        <item x="0"/>
        <item x="153"/>
        <item x="546"/>
        <item x="603"/>
        <item x="524"/>
        <item x="256"/>
        <item x="480"/>
        <item x="88"/>
        <item x="35"/>
        <item x="283"/>
        <item x="195"/>
        <item x="68"/>
        <item x="735"/>
        <item x="337"/>
        <item x="340"/>
        <item x="643"/>
        <item x="400"/>
        <item x="12"/>
        <item x="465"/>
        <item x="367"/>
        <item x="575"/>
        <item x="22"/>
        <item x="269"/>
        <item x="364"/>
        <item x="307"/>
        <item x="505"/>
        <item x="523"/>
        <item x="151"/>
        <item x="550"/>
        <item x="680"/>
        <item x="501"/>
        <item x="224"/>
        <item x="665"/>
        <item x="747"/>
        <item x="636"/>
        <item x="220"/>
        <item x="416"/>
        <item x="661"/>
        <item x="676"/>
        <item x="622"/>
        <item x="798"/>
        <item x="129"/>
        <item x="627"/>
        <item x="466"/>
        <item x="755"/>
        <item x="59"/>
        <item x="1"/>
        <item x="358"/>
        <item x="133"/>
        <item x="453"/>
        <item x="604"/>
        <item x="521"/>
        <item x="484"/>
        <item x="222"/>
        <item x="494"/>
        <item x="95"/>
        <item x="565"/>
        <item x="659"/>
        <item x="804"/>
        <item x="681"/>
        <item x="730"/>
        <item x="534"/>
        <item x="589"/>
        <item x="777"/>
        <item x="793"/>
        <item x="158"/>
        <item x="150"/>
        <item x="556"/>
        <item x="437"/>
        <item x="334"/>
        <item x="373"/>
        <item x="217"/>
        <item x="353"/>
        <item x="639"/>
        <item x="545"/>
        <item x="611"/>
        <item x="34"/>
        <item x="597"/>
        <item x="768"/>
        <item x="265"/>
        <item x="308"/>
        <item x="297"/>
        <item x="618"/>
        <item x="449"/>
        <item x="114"/>
        <item x="162"/>
        <item x="653"/>
        <item x="343"/>
        <item x="672"/>
        <item x="529"/>
        <item x="280"/>
        <item x="379"/>
        <item x="734"/>
        <item x="301"/>
        <item x="174"/>
        <item x="456"/>
        <item x="420"/>
        <item x="305"/>
        <item x="160"/>
        <item x="460"/>
        <item x="327"/>
        <item x="61"/>
        <item x="557"/>
        <item x="696"/>
        <item x="44"/>
        <item x="514"/>
        <item x="210"/>
        <item x="121"/>
        <item x="411"/>
        <item x="19"/>
        <item x="182"/>
        <item x="646"/>
        <item x="502"/>
        <item x="365"/>
        <item x="783"/>
        <item x="503"/>
        <item x="649"/>
        <item x="106"/>
        <item x="57"/>
        <item x="392"/>
        <item x="184"/>
        <item x="179"/>
        <item x="690"/>
        <item x="72"/>
        <item x="360"/>
        <item x="49"/>
        <item x="290"/>
        <item x="261"/>
        <item x="559"/>
        <item x="780"/>
        <item x="125"/>
        <item x="381"/>
        <item x="572"/>
        <item x="669"/>
        <item x="712"/>
        <item x="156"/>
        <item x="666"/>
        <item x="270"/>
        <item x="264"/>
        <item x="467"/>
        <item x="286"/>
        <item x="393"/>
        <item x="96"/>
        <item x="415"/>
        <item x="316"/>
        <item x="596"/>
        <item x="139"/>
        <item x="412"/>
        <item x="510"/>
        <item x="295"/>
        <item x="814"/>
        <item x="123"/>
        <item x="370"/>
        <item x="446"/>
        <item x="693"/>
        <item x="208"/>
        <item x="426"/>
        <item x="492"/>
        <item x="457"/>
        <item x="778"/>
        <item x="50"/>
        <item x="749"/>
        <item x="421"/>
        <item x="451"/>
        <item x="794"/>
        <item x="171"/>
        <item x="54"/>
        <item x="289"/>
        <item x="410"/>
        <item x="569"/>
        <item x="385"/>
        <item x="792"/>
        <item x="574"/>
        <item x="17"/>
        <item x="200"/>
        <item x="11"/>
        <item x="515"/>
        <item x="26"/>
        <item x="349"/>
        <item x="758"/>
        <item x="477"/>
        <item x="650"/>
        <item x="500"/>
        <item x="800"/>
        <item x="83"/>
        <item x="713"/>
        <item x="87"/>
        <item x="727"/>
        <item x="227"/>
        <item x="705"/>
        <item x="518"/>
        <item x="260"/>
        <item x="110"/>
        <item x="668"/>
        <item x="417"/>
        <item x="593"/>
        <item x="407"/>
        <item x="418"/>
        <item x="394"/>
        <item x="628"/>
        <item x="481"/>
        <item x="169"/>
        <item x="194"/>
        <item x="292"/>
        <item x="462"/>
        <item x="496"/>
        <item x="581"/>
        <item x="568"/>
        <item x="372"/>
        <item x="799"/>
        <item x="474"/>
        <item x="148"/>
        <item x="40"/>
        <item x="736"/>
        <item x="573"/>
        <item x="796"/>
        <item x="751"/>
        <item x="357"/>
        <item x="600"/>
        <item x="488"/>
        <item x="771"/>
        <item x="594"/>
        <item x="38"/>
        <item x="124"/>
        <item x="250"/>
        <item x="236"/>
        <item x="779"/>
        <item x="2"/>
        <item x="94"/>
        <item x="135"/>
        <item x="109"/>
        <item x="406"/>
        <item x="118"/>
        <item x="486"/>
        <item x="742"/>
        <item x="776"/>
        <item x="377"/>
        <item x="731"/>
        <item x="711"/>
        <item x="562"/>
        <item x="258"/>
        <item x="629"/>
        <item x="111"/>
        <item x="748"/>
        <item x="578"/>
        <item x="336"/>
        <item x="252"/>
        <item x="405"/>
        <item x="359"/>
        <item x="495"/>
        <item x="71"/>
        <item x="441"/>
        <item x="670"/>
        <item x="248"/>
        <item x="352"/>
        <item x="450"/>
        <item x="234"/>
        <item x="709"/>
        <item x="319"/>
        <item x="497"/>
        <item x="602"/>
        <item x="103"/>
        <item x="577"/>
        <item x="203"/>
        <item x="147"/>
        <item x="136"/>
        <item x="188"/>
        <item x="640"/>
        <item x="82"/>
        <item x="120"/>
        <item x="795"/>
        <item x="212"/>
        <item x="587"/>
        <item x="149"/>
        <item x="302"/>
        <item x="475"/>
        <item x="439"/>
        <item x="314"/>
        <item x="419"/>
        <item x="610"/>
        <item x="16"/>
        <item x="193"/>
        <item x="468"/>
        <item x="216"/>
        <item x="790"/>
        <item x="159"/>
        <item x="402"/>
        <item x="739"/>
        <item x="479"/>
        <item x="28"/>
        <item x="447"/>
        <item x="744"/>
        <item x="185"/>
        <item x="513"/>
        <item x="382"/>
        <item x="75"/>
        <item x="221"/>
        <item x="716"/>
        <item x="346"/>
        <item x="530"/>
        <item x="724"/>
        <item x="73"/>
        <item x="493"/>
        <item x="805"/>
        <item x="509"/>
        <item x="752"/>
        <item x="498"/>
        <item x="430"/>
        <item x="710"/>
        <item x="775"/>
        <item x="310"/>
        <item x="108"/>
        <item x="537"/>
        <item x="228"/>
        <item x="36"/>
        <item x="225"/>
        <item x="554"/>
        <item x="165"/>
        <item x="561"/>
        <item x="440"/>
        <item x="249"/>
        <item x="14"/>
        <item x="255"/>
        <item x="65"/>
        <item x="201"/>
        <item x="69"/>
        <item x="429"/>
        <item x="284"/>
        <item x="683"/>
        <item x="318"/>
        <item x="401"/>
        <item x="802"/>
        <item x="5"/>
        <item x="91"/>
        <item x="395"/>
        <item x="624"/>
        <item x="326"/>
        <item x="642"/>
        <item x="504"/>
        <item x="432"/>
        <item x="272"/>
        <item x="404"/>
        <item x="368"/>
        <item x="77"/>
        <item x="517"/>
        <item x="303"/>
        <item x="25"/>
        <item x="491"/>
        <item x="238"/>
        <item x="306"/>
        <item x="553"/>
        <item x="756"/>
        <item x="452"/>
        <item x="803"/>
        <item x="138"/>
        <item x="588"/>
        <item x="621"/>
        <item x="423"/>
        <item x="791"/>
        <item x="163"/>
        <item x="51"/>
        <item x="733"/>
        <item x="27"/>
        <item x="499"/>
        <item x="140"/>
        <item x="100"/>
        <item x="219"/>
        <item x="67"/>
        <item x="489"/>
        <item x="145"/>
        <item x="273"/>
        <item x="570"/>
        <item x="66"/>
        <item x="126"/>
        <item x="253"/>
        <item x="698"/>
        <item x="708"/>
        <item x="544"/>
        <item x="715"/>
        <item x="173"/>
        <item t="default"/>
      </items>
    </pivotField>
    <pivotField showAll="0">
      <items count="4">
        <item h="1" x="2"/>
        <item x="0"/>
        <item h="1" x="1"/>
        <item t="default"/>
      </items>
    </pivotField>
    <pivotField axis="axisRow" showAll="0">
      <items count="13">
        <item x="2"/>
        <item x="8"/>
        <item x="9"/>
        <item x="6"/>
        <item x="0"/>
        <item x="1"/>
        <item x="10"/>
        <item x="4"/>
        <item x="3"/>
        <item x="11"/>
        <item x="7"/>
        <item x="5"/>
        <item t="default"/>
      </items>
    </pivotField>
    <pivotField showAll="0"/>
    <pivotField showAll="0" sortType="descending">
      <items count="6">
        <item x="1"/>
        <item x="4"/>
        <item x="2"/>
        <item x="0"/>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2"/>
        <item x="3"/>
        <item x="5"/>
        <item x="0"/>
        <item t="default"/>
      </items>
    </pivotField>
    <pivotField showAll="0">
      <items count="6">
        <item x="4"/>
        <item x="3"/>
        <item x="1"/>
        <item x="2"/>
        <item x="0"/>
        <item t="default"/>
      </items>
    </pivotField>
    <pivotField showAll="0"/>
    <pivotField showAll="0"/>
    <pivotField showAll="0"/>
    <pivotField showAll="0"/>
    <pivotField numFmtId="165" showAll="0"/>
    <pivotField numFmtId="165" showAll="0"/>
    <pivotField numFmtId="165"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Count of GLID" fld="0" subtotal="count"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2DE926F-27E4-478B-8537-EBB9FB32AB2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Posting count">
  <location ref="M49:N62" firstHeaderRow="1" firstDataRow="1" firstDataCol="1"/>
  <pivotFields count="21">
    <pivotField showAll="0"/>
    <pivotField numFmtId="164" showAll="0">
      <items count="816">
        <item x="461"/>
        <item x="644"/>
        <item x="516"/>
        <item x="313"/>
        <item x="354"/>
        <item x="390"/>
        <item x="311"/>
        <item x="93"/>
        <item x="166"/>
        <item x="697"/>
        <item x="750"/>
        <item x="214"/>
        <item x="32"/>
        <item x="398"/>
        <item x="155"/>
        <item x="315"/>
        <item x="582"/>
        <item x="356"/>
        <item x="226"/>
        <item x="267"/>
        <item x="209"/>
        <item x="46"/>
        <item x="763"/>
        <item x="18"/>
        <item x="181"/>
        <item x="144"/>
        <item x="322"/>
        <item x="333"/>
        <item x="601"/>
        <item x="760"/>
        <item x="117"/>
        <item x="172"/>
        <item x="363"/>
        <item x="42"/>
        <item x="324"/>
        <item x="684"/>
        <item x="620"/>
        <item x="177"/>
        <item x="175"/>
        <item x="92"/>
        <item x="807"/>
        <item x="369"/>
        <item x="714"/>
        <item x="288"/>
        <item x="366"/>
        <item x="797"/>
        <item x="454"/>
        <item x="782"/>
        <item x="741"/>
        <item x="414"/>
        <item x="332"/>
        <item x="63"/>
        <item x="335"/>
        <item x="703"/>
        <item x="389"/>
        <item x="435"/>
        <item x="268"/>
        <item x="664"/>
        <item x="431"/>
        <item x="458"/>
        <item x="767"/>
        <item x="178"/>
        <item x="732"/>
        <item x="48"/>
        <item x="43"/>
        <item x="76"/>
        <item x="808"/>
        <item x="667"/>
        <item x="170"/>
        <item x="444"/>
        <item x="23"/>
        <item x="528"/>
        <item x="722"/>
        <item x="762"/>
        <item x="213"/>
        <item x="74"/>
        <item x="761"/>
        <item x="785"/>
        <item x="773"/>
        <item x="525"/>
        <item x="540"/>
        <item x="15"/>
        <item x="511"/>
        <item x="658"/>
        <item x="448"/>
        <item x="278"/>
        <item x="24"/>
        <item x="766"/>
        <item x="198"/>
        <item x="757"/>
        <item x="9"/>
        <item x="300"/>
        <item x="251"/>
        <item x="633"/>
        <item x="549"/>
        <item x="585"/>
        <item x="142"/>
        <item x="164"/>
        <item x="143"/>
        <item x="551"/>
        <item x="648"/>
        <item x="691"/>
        <item x="55"/>
        <item x="323"/>
        <item x="558"/>
        <item x="686"/>
        <item x="130"/>
        <item x="737"/>
        <item x="408"/>
        <item x="592"/>
        <item x="294"/>
        <item x="781"/>
        <item x="246"/>
        <item x="571"/>
        <item x="338"/>
        <item x="532"/>
        <item x="657"/>
        <item x="325"/>
        <item x="442"/>
        <item x="215"/>
        <item x="472"/>
        <item x="707"/>
        <item x="671"/>
        <item x="718"/>
        <item x="634"/>
        <item x="539"/>
        <item x="132"/>
        <item x="168"/>
        <item x="425"/>
        <item x="753"/>
        <item x="632"/>
        <item x="754"/>
        <item x="765"/>
        <item x="409"/>
        <item x="131"/>
        <item x="231"/>
        <item x="531"/>
        <item x="651"/>
        <item x="674"/>
        <item x="608"/>
        <item x="729"/>
        <item x="717"/>
        <item x="695"/>
        <item x="242"/>
        <item x="591"/>
        <item x="615"/>
        <item x="641"/>
        <item x="563"/>
        <item x="37"/>
        <item x="812"/>
        <item x="586"/>
        <item x="471"/>
        <item x="376"/>
        <item x="606"/>
        <item x="104"/>
        <item x="438"/>
        <item x="455"/>
        <item x="386"/>
        <item x="699"/>
        <item x="99"/>
        <item x="21"/>
        <item x="321"/>
        <item x="211"/>
        <item x="347"/>
        <item x="223"/>
        <item x="141"/>
        <item x="612"/>
        <item x="274"/>
        <item x="809"/>
        <item x="344"/>
        <item x="206"/>
        <item x="647"/>
        <item x="595"/>
        <item x="599"/>
        <item x="112"/>
        <item x="598"/>
        <item x="584"/>
        <item x="380"/>
        <item x="774"/>
        <item x="541"/>
        <item x="85"/>
        <item x="590"/>
        <item x="560"/>
        <item x="232"/>
        <item x="378"/>
        <item x="4"/>
        <item x="6"/>
        <item x="464"/>
        <item x="623"/>
        <item x="244"/>
        <item x="331"/>
        <item x="128"/>
        <item x="202"/>
        <item x="473"/>
        <item x="205"/>
        <item x="759"/>
        <item x="189"/>
        <item x="806"/>
        <item x="660"/>
        <item x="183"/>
        <item x="719"/>
        <item x="186"/>
        <item x="387"/>
        <item x="424"/>
        <item x="98"/>
        <item x="328"/>
        <item x="391"/>
        <item x="519"/>
        <item x="342"/>
        <item x="725"/>
        <item x="97"/>
        <item x="702"/>
        <item x="62"/>
        <item x="298"/>
        <item x="119"/>
        <item x="625"/>
        <item x="122"/>
        <item x="813"/>
        <item x="536"/>
        <item x="154"/>
        <item x="299"/>
        <item x="60"/>
        <item x="167"/>
        <item x="396"/>
        <item x="403"/>
        <item x="239"/>
        <item x="772"/>
        <item x="443"/>
        <item x="583"/>
        <item x="41"/>
        <item x="677"/>
        <item x="543"/>
        <item x="3"/>
        <item x="533"/>
        <item x="706"/>
        <item x="375"/>
        <item x="291"/>
        <item x="330"/>
        <item x="428"/>
        <item x="361"/>
        <item x="263"/>
        <item x="721"/>
        <item x="90"/>
        <item x="296"/>
        <item x="630"/>
        <item x="64"/>
        <item x="89"/>
        <item x="654"/>
        <item x="726"/>
        <item x="548"/>
        <item x="645"/>
        <item x="237"/>
        <item x="81"/>
        <item x="79"/>
        <item x="469"/>
        <item x="445"/>
        <item x="801"/>
        <item x="482"/>
        <item x="107"/>
        <item x="637"/>
        <item x="535"/>
        <item x="434"/>
        <item x="191"/>
        <item x="287"/>
        <item x="329"/>
        <item x="218"/>
        <item x="746"/>
        <item x="617"/>
        <item x="285"/>
        <item x="384"/>
        <item x="547"/>
        <item x="341"/>
        <item x="281"/>
        <item x="619"/>
        <item x="789"/>
        <item x="320"/>
        <item x="33"/>
        <item x="580"/>
        <item x="52"/>
        <item x="10"/>
        <item x="196"/>
        <item x="152"/>
        <item x="459"/>
        <item x="243"/>
        <item x="607"/>
        <item x="362"/>
        <item x="723"/>
        <item x="187"/>
        <item x="115"/>
        <item x="371"/>
        <item x="427"/>
        <item x="275"/>
        <item x="485"/>
        <item x="811"/>
        <item x="374"/>
        <item x="351"/>
        <item x="259"/>
        <item x="146"/>
        <item x="564"/>
        <item x="436"/>
        <item x="422"/>
        <item x="508"/>
        <item x="656"/>
        <item x="84"/>
        <item x="116"/>
        <item x="740"/>
        <item x="433"/>
        <item x="56"/>
        <item x="199"/>
        <item x="678"/>
        <item x="7"/>
        <item x="78"/>
        <item x="127"/>
        <item x="399"/>
        <item x="567"/>
        <item x="685"/>
        <item x="652"/>
        <item x="80"/>
        <item x="662"/>
        <item x="304"/>
        <item x="204"/>
        <item x="388"/>
        <item x="663"/>
        <item x="673"/>
        <item x="30"/>
        <item x="476"/>
        <item x="235"/>
        <item x="276"/>
        <item x="764"/>
        <item x="487"/>
        <item x="728"/>
        <item x="743"/>
        <item x="176"/>
        <item x="810"/>
        <item x="262"/>
        <item x="190"/>
        <item x="692"/>
        <item x="293"/>
        <item x="526"/>
        <item x="309"/>
        <item x="635"/>
        <item x="626"/>
        <item x="247"/>
        <item x="279"/>
        <item x="788"/>
        <item x="101"/>
        <item x="355"/>
        <item x="700"/>
        <item x="786"/>
        <item x="566"/>
        <item x="58"/>
        <item x="39"/>
        <item x="271"/>
        <item x="413"/>
        <item x="282"/>
        <item x="161"/>
        <item x="770"/>
        <item x="241"/>
        <item x="345"/>
        <item x="192"/>
        <item x="348"/>
        <item x="738"/>
        <item x="240"/>
        <item x="277"/>
        <item x="350"/>
        <item x="542"/>
        <item x="70"/>
        <item x="13"/>
        <item x="113"/>
        <item x="180"/>
        <item x="233"/>
        <item x="312"/>
        <item x="512"/>
        <item x="257"/>
        <item x="134"/>
        <item x="688"/>
        <item x="102"/>
        <item x="230"/>
        <item x="687"/>
        <item x="787"/>
        <item x="47"/>
        <item x="631"/>
        <item x="490"/>
        <item x="317"/>
        <item x="616"/>
        <item x="478"/>
        <item x="397"/>
        <item x="197"/>
        <item x="137"/>
        <item x="483"/>
        <item x="45"/>
        <item x="614"/>
        <item x="689"/>
        <item x="576"/>
        <item x="704"/>
        <item x="745"/>
        <item x="538"/>
        <item x="29"/>
        <item x="527"/>
        <item x="20"/>
        <item x="507"/>
        <item x="105"/>
        <item x="701"/>
        <item x="254"/>
        <item x="157"/>
        <item x="266"/>
        <item x="522"/>
        <item x="555"/>
        <item x="463"/>
        <item x="245"/>
        <item x="339"/>
        <item x="720"/>
        <item x="613"/>
        <item x="675"/>
        <item x="682"/>
        <item x="86"/>
        <item x="207"/>
        <item x="694"/>
        <item x="579"/>
        <item x="520"/>
        <item x="638"/>
        <item x="470"/>
        <item x="506"/>
        <item x="655"/>
        <item x="609"/>
        <item x="552"/>
        <item x="53"/>
        <item x="769"/>
        <item x="605"/>
        <item x="679"/>
        <item x="8"/>
        <item x="784"/>
        <item x="229"/>
        <item x="383"/>
        <item x="31"/>
        <item x="0"/>
        <item x="153"/>
        <item x="546"/>
        <item x="603"/>
        <item x="524"/>
        <item x="256"/>
        <item x="480"/>
        <item x="88"/>
        <item x="35"/>
        <item x="283"/>
        <item x="195"/>
        <item x="68"/>
        <item x="735"/>
        <item x="337"/>
        <item x="340"/>
        <item x="643"/>
        <item x="400"/>
        <item x="12"/>
        <item x="465"/>
        <item x="367"/>
        <item x="575"/>
        <item x="22"/>
        <item x="269"/>
        <item x="364"/>
        <item x="307"/>
        <item x="505"/>
        <item x="523"/>
        <item x="151"/>
        <item x="550"/>
        <item x="680"/>
        <item x="501"/>
        <item x="224"/>
        <item x="665"/>
        <item x="747"/>
        <item x="636"/>
        <item x="220"/>
        <item x="416"/>
        <item x="661"/>
        <item x="676"/>
        <item x="622"/>
        <item x="798"/>
        <item x="129"/>
        <item x="627"/>
        <item x="466"/>
        <item x="755"/>
        <item x="59"/>
        <item x="1"/>
        <item x="358"/>
        <item x="133"/>
        <item x="453"/>
        <item x="604"/>
        <item x="521"/>
        <item x="484"/>
        <item x="222"/>
        <item x="494"/>
        <item x="95"/>
        <item x="565"/>
        <item x="659"/>
        <item x="804"/>
        <item x="681"/>
        <item x="730"/>
        <item x="534"/>
        <item x="589"/>
        <item x="777"/>
        <item x="793"/>
        <item x="158"/>
        <item x="150"/>
        <item x="556"/>
        <item x="437"/>
        <item x="334"/>
        <item x="373"/>
        <item x="217"/>
        <item x="353"/>
        <item x="639"/>
        <item x="545"/>
        <item x="611"/>
        <item x="34"/>
        <item x="597"/>
        <item x="768"/>
        <item x="265"/>
        <item x="308"/>
        <item x="297"/>
        <item x="618"/>
        <item x="449"/>
        <item x="114"/>
        <item x="162"/>
        <item x="653"/>
        <item x="343"/>
        <item x="672"/>
        <item x="529"/>
        <item x="280"/>
        <item x="379"/>
        <item x="734"/>
        <item x="301"/>
        <item x="174"/>
        <item x="456"/>
        <item x="420"/>
        <item x="305"/>
        <item x="160"/>
        <item x="460"/>
        <item x="327"/>
        <item x="61"/>
        <item x="557"/>
        <item x="696"/>
        <item x="44"/>
        <item x="514"/>
        <item x="210"/>
        <item x="121"/>
        <item x="411"/>
        <item x="19"/>
        <item x="182"/>
        <item x="646"/>
        <item x="502"/>
        <item x="365"/>
        <item x="783"/>
        <item x="503"/>
        <item x="649"/>
        <item x="106"/>
        <item x="57"/>
        <item x="392"/>
        <item x="184"/>
        <item x="179"/>
        <item x="690"/>
        <item x="72"/>
        <item x="360"/>
        <item x="49"/>
        <item x="290"/>
        <item x="261"/>
        <item x="559"/>
        <item x="780"/>
        <item x="125"/>
        <item x="381"/>
        <item x="572"/>
        <item x="669"/>
        <item x="712"/>
        <item x="156"/>
        <item x="666"/>
        <item x="270"/>
        <item x="264"/>
        <item x="467"/>
        <item x="286"/>
        <item x="393"/>
        <item x="96"/>
        <item x="415"/>
        <item x="316"/>
        <item x="596"/>
        <item x="139"/>
        <item x="412"/>
        <item x="510"/>
        <item x="295"/>
        <item x="814"/>
        <item x="123"/>
        <item x="370"/>
        <item x="446"/>
        <item x="693"/>
        <item x="208"/>
        <item x="426"/>
        <item x="492"/>
        <item x="457"/>
        <item x="778"/>
        <item x="50"/>
        <item x="749"/>
        <item x="421"/>
        <item x="451"/>
        <item x="794"/>
        <item x="171"/>
        <item x="54"/>
        <item x="289"/>
        <item x="410"/>
        <item x="569"/>
        <item x="385"/>
        <item x="792"/>
        <item x="574"/>
        <item x="17"/>
        <item x="200"/>
        <item x="11"/>
        <item x="515"/>
        <item x="26"/>
        <item x="349"/>
        <item x="758"/>
        <item x="477"/>
        <item x="650"/>
        <item x="500"/>
        <item x="800"/>
        <item x="83"/>
        <item x="713"/>
        <item x="87"/>
        <item x="727"/>
        <item x="227"/>
        <item x="705"/>
        <item x="518"/>
        <item x="260"/>
        <item x="110"/>
        <item x="668"/>
        <item x="417"/>
        <item x="593"/>
        <item x="407"/>
        <item x="418"/>
        <item x="394"/>
        <item x="628"/>
        <item x="481"/>
        <item x="169"/>
        <item x="194"/>
        <item x="292"/>
        <item x="462"/>
        <item x="496"/>
        <item x="581"/>
        <item x="568"/>
        <item x="372"/>
        <item x="799"/>
        <item x="474"/>
        <item x="148"/>
        <item x="40"/>
        <item x="736"/>
        <item x="573"/>
        <item x="796"/>
        <item x="751"/>
        <item x="357"/>
        <item x="600"/>
        <item x="488"/>
        <item x="771"/>
        <item x="594"/>
        <item x="38"/>
        <item x="124"/>
        <item x="250"/>
        <item x="236"/>
        <item x="779"/>
        <item x="2"/>
        <item x="94"/>
        <item x="135"/>
        <item x="109"/>
        <item x="406"/>
        <item x="118"/>
        <item x="486"/>
        <item x="742"/>
        <item x="776"/>
        <item x="377"/>
        <item x="731"/>
        <item x="711"/>
        <item x="562"/>
        <item x="258"/>
        <item x="629"/>
        <item x="111"/>
        <item x="748"/>
        <item x="578"/>
        <item x="336"/>
        <item x="252"/>
        <item x="405"/>
        <item x="359"/>
        <item x="495"/>
        <item x="71"/>
        <item x="441"/>
        <item x="670"/>
        <item x="248"/>
        <item x="352"/>
        <item x="450"/>
        <item x="234"/>
        <item x="709"/>
        <item x="319"/>
        <item x="497"/>
        <item x="602"/>
        <item x="103"/>
        <item x="577"/>
        <item x="203"/>
        <item x="147"/>
        <item x="136"/>
        <item x="188"/>
        <item x="640"/>
        <item x="82"/>
        <item x="120"/>
        <item x="795"/>
        <item x="212"/>
        <item x="587"/>
        <item x="149"/>
        <item x="302"/>
        <item x="475"/>
        <item x="439"/>
        <item x="314"/>
        <item x="419"/>
        <item x="610"/>
        <item x="16"/>
        <item x="193"/>
        <item x="468"/>
        <item x="216"/>
        <item x="790"/>
        <item x="159"/>
        <item x="402"/>
        <item x="739"/>
        <item x="479"/>
        <item x="28"/>
        <item x="447"/>
        <item x="744"/>
        <item x="185"/>
        <item x="513"/>
        <item x="382"/>
        <item x="75"/>
        <item x="221"/>
        <item x="716"/>
        <item x="346"/>
        <item x="530"/>
        <item x="724"/>
        <item x="73"/>
        <item x="493"/>
        <item x="805"/>
        <item x="509"/>
        <item x="752"/>
        <item x="498"/>
        <item x="430"/>
        <item x="710"/>
        <item x="775"/>
        <item x="310"/>
        <item x="108"/>
        <item x="537"/>
        <item x="228"/>
        <item x="36"/>
        <item x="225"/>
        <item x="554"/>
        <item x="165"/>
        <item x="561"/>
        <item x="440"/>
        <item x="249"/>
        <item x="14"/>
        <item x="255"/>
        <item x="65"/>
        <item x="201"/>
        <item x="69"/>
        <item x="429"/>
        <item x="284"/>
        <item x="683"/>
        <item x="318"/>
        <item x="401"/>
        <item x="802"/>
        <item x="5"/>
        <item x="91"/>
        <item x="395"/>
        <item x="624"/>
        <item x="326"/>
        <item x="642"/>
        <item x="504"/>
        <item x="432"/>
        <item x="272"/>
        <item x="404"/>
        <item x="368"/>
        <item x="77"/>
        <item x="517"/>
        <item x="303"/>
        <item x="25"/>
        <item x="491"/>
        <item x="238"/>
        <item x="306"/>
        <item x="553"/>
        <item x="756"/>
        <item x="452"/>
        <item x="803"/>
        <item x="138"/>
        <item x="588"/>
        <item x="621"/>
        <item x="423"/>
        <item x="791"/>
        <item x="163"/>
        <item x="51"/>
        <item x="733"/>
        <item x="27"/>
        <item x="499"/>
        <item x="140"/>
        <item x="100"/>
        <item x="219"/>
        <item x="67"/>
        <item x="489"/>
        <item x="145"/>
        <item x="273"/>
        <item x="570"/>
        <item x="66"/>
        <item x="126"/>
        <item x="253"/>
        <item x="698"/>
        <item x="708"/>
        <item x="544"/>
        <item x="715"/>
        <item x="173"/>
        <item t="default"/>
      </items>
    </pivotField>
    <pivotField showAll="0">
      <items count="4">
        <item h="1" x="2"/>
        <item x="0"/>
        <item h="1" x="1"/>
        <item t="default"/>
      </items>
    </pivotField>
    <pivotField axis="axisRow" showAll="0">
      <items count="13">
        <item x="2"/>
        <item x="8"/>
        <item x="9"/>
        <item x="6"/>
        <item x="0"/>
        <item x="1"/>
        <item x="10"/>
        <item x="4"/>
        <item x="3"/>
        <item x="11"/>
        <item x="7"/>
        <item x="5"/>
        <item t="default"/>
      </items>
    </pivotField>
    <pivotField showAll="0"/>
    <pivotField showAll="0">
      <items count="6">
        <item x="1"/>
        <item x="4"/>
        <item x="2"/>
        <item x="0"/>
        <item x="3"/>
        <item t="default"/>
      </items>
    </pivotField>
    <pivotField showAll="0"/>
    <pivotField showAll="0"/>
    <pivotField showAll="0">
      <items count="7">
        <item x="4"/>
        <item x="1"/>
        <item x="2"/>
        <item x="3"/>
        <item x="5"/>
        <item x="0"/>
        <item t="default"/>
      </items>
    </pivotField>
    <pivotField showAll="0">
      <items count="6">
        <item x="4"/>
        <item x="3"/>
        <item x="1"/>
        <item x="2"/>
        <item x="0"/>
        <item t="default"/>
      </items>
    </pivotField>
    <pivotField showAll="0"/>
    <pivotField showAll="0"/>
    <pivotField showAll="0"/>
    <pivotField showAll="0"/>
    <pivotField dataField="1" numFmtId="165" showAll="0"/>
    <pivotField numFmtId="165" showAll="0"/>
    <pivotField numFmtId="165"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Sum of Debit_USD" fld="14" baseField="0" baseItem="0" numFmtId="165"/>
  </dataFields>
  <chartFormats count="4">
    <chartFormat chart="18"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400FA80-AE02-4C1C-9649-F39A0E01828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6:G23" firstHeaderRow="1" firstDataRow="2" firstDataCol="1"/>
  <pivotFields count="21">
    <pivotField showAll="0"/>
    <pivotField numFmtId="164" showAll="0">
      <items count="816">
        <item x="461"/>
        <item x="644"/>
        <item x="516"/>
        <item x="313"/>
        <item x="354"/>
        <item x="390"/>
        <item x="311"/>
        <item x="93"/>
        <item x="166"/>
        <item x="697"/>
        <item x="750"/>
        <item x="214"/>
        <item x="32"/>
        <item x="398"/>
        <item x="155"/>
        <item x="315"/>
        <item x="582"/>
        <item x="356"/>
        <item x="226"/>
        <item x="267"/>
        <item x="209"/>
        <item x="46"/>
        <item x="763"/>
        <item x="18"/>
        <item x="181"/>
        <item x="144"/>
        <item x="322"/>
        <item x="333"/>
        <item x="601"/>
        <item x="760"/>
        <item x="117"/>
        <item x="172"/>
        <item x="363"/>
        <item x="42"/>
        <item x="324"/>
        <item x="684"/>
        <item x="620"/>
        <item x="177"/>
        <item x="175"/>
        <item x="92"/>
        <item x="807"/>
        <item x="369"/>
        <item x="714"/>
        <item x="288"/>
        <item x="366"/>
        <item x="797"/>
        <item x="454"/>
        <item x="782"/>
        <item x="741"/>
        <item x="414"/>
        <item x="332"/>
        <item x="63"/>
        <item x="335"/>
        <item x="703"/>
        <item x="389"/>
        <item x="435"/>
        <item x="268"/>
        <item x="664"/>
        <item x="431"/>
        <item x="458"/>
        <item x="767"/>
        <item x="178"/>
        <item x="732"/>
        <item x="48"/>
        <item x="43"/>
        <item x="76"/>
        <item x="808"/>
        <item x="667"/>
        <item x="170"/>
        <item x="444"/>
        <item x="23"/>
        <item x="528"/>
        <item x="722"/>
        <item x="762"/>
        <item x="213"/>
        <item x="74"/>
        <item x="761"/>
        <item x="785"/>
        <item x="773"/>
        <item x="525"/>
        <item x="540"/>
        <item x="15"/>
        <item x="511"/>
        <item x="658"/>
        <item x="448"/>
        <item x="278"/>
        <item x="24"/>
        <item x="766"/>
        <item x="198"/>
        <item x="757"/>
        <item x="9"/>
        <item x="300"/>
        <item x="251"/>
        <item x="633"/>
        <item x="549"/>
        <item x="585"/>
        <item x="142"/>
        <item x="164"/>
        <item x="143"/>
        <item x="551"/>
        <item x="648"/>
        <item x="691"/>
        <item x="55"/>
        <item x="323"/>
        <item x="558"/>
        <item x="686"/>
        <item x="130"/>
        <item x="737"/>
        <item x="408"/>
        <item x="592"/>
        <item x="294"/>
        <item x="781"/>
        <item x="246"/>
        <item x="571"/>
        <item x="338"/>
        <item x="532"/>
        <item x="657"/>
        <item x="325"/>
        <item x="442"/>
        <item x="215"/>
        <item x="472"/>
        <item x="707"/>
        <item x="671"/>
        <item x="718"/>
        <item x="634"/>
        <item x="539"/>
        <item x="132"/>
        <item x="168"/>
        <item x="425"/>
        <item x="753"/>
        <item x="632"/>
        <item x="754"/>
        <item x="765"/>
        <item x="409"/>
        <item x="131"/>
        <item x="231"/>
        <item x="531"/>
        <item x="651"/>
        <item x="674"/>
        <item x="608"/>
        <item x="729"/>
        <item x="717"/>
        <item x="695"/>
        <item x="242"/>
        <item x="591"/>
        <item x="615"/>
        <item x="641"/>
        <item x="563"/>
        <item x="37"/>
        <item x="812"/>
        <item x="586"/>
        <item x="471"/>
        <item x="376"/>
        <item x="606"/>
        <item x="104"/>
        <item x="438"/>
        <item x="455"/>
        <item x="386"/>
        <item x="699"/>
        <item x="99"/>
        <item x="21"/>
        <item x="321"/>
        <item x="211"/>
        <item x="347"/>
        <item x="223"/>
        <item x="141"/>
        <item x="612"/>
        <item x="274"/>
        <item x="809"/>
        <item x="344"/>
        <item x="206"/>
        <item x="647"/>
        <item x="595"/>
        <item x="599"/>
        <item x="112"/>
        <item x="598"/>
        <item x="584"/>
        <item x="380"/>
        <item x="774"/>
        <item x="541"/>
        <item x="85"/>
        <item x="590"/>
        <item x="560"/>
        <item x="232"/>
        <item x="378"/>
        <item x="4"/>
        <item x="6"/>
        <item x="464"/>
        <item x="623"/>
        <item x="244"/>
        <item x="331"/>
        <item x="128"/>
        <item x="202"/>
        <item x="473"/>
        <item x="205"/>
        <item x="759"/>
        <item x="189"/>
        <item x="806"/>
        <item x="660"/>
        <item x="183"/>
        <item x="719"/>
        <item x="186"/>
        <item x="387"/>
        <item x="424"/>
        <item x="98"/>
        <item x="328"/>
        <item x="391"/>
        <item x="519"/>
        <item x="342"/>
        <item x="725"/>
        <item x="97"/>
        <item x="702"/>
        <item x="62"/>
        <item x="298"/>
        <item x="119"/>
        <item x="625"/>
        <item x="122"/>
        <item x="813"/>
        <item x="536"/>
        <item x="154"/>
        <item x="299"/>
        <item x="60"/>
        <item x="167"/>
        <item x="396"/>
        <item x="403"/>
        <item x="239"/>
        <item x="772"/>
        <item x="443"/>
        <item x="583"/>
        <item x="41"/>
        <item x="677"/>
        <item x="543"/>
        <item x="3"/>
        <item x="533"/>
        <item x="706"/>
        <item x="375"/>
        <item x="291"/>
        <item x="330"/>
        <item x="428"/>
        <item x="361"/>
        <item x="263"/>
        <item x="721"/>
        <item x="90"/>
        <item x="296"/>
        <item x="630"/>
        <item x="64"/>
        <item x="89"/>
        <item x="654"/>
        <item x="726"/>
        <item x="548"/>
        <item x="645"/>
        <item x="237"/>
        <item x="81"/>
        <item x="79"/>
        <item x="469"/>
        <item x="445"/>
        <item x="801"/>
        <item x="482"/>
        <item x="107"/>
        <item x="637"/>
        <item x="535"/>
        <item x="434"/>
        <item x="191"/>
        <item x="287"/>
        <item x="329"/>
        <item x="218"/>
        <item x="746"/>
        <item x="617"/>
        <item x="285"/>
        <item x="384"/>
        <item x="547"/>
        <item x="341"/>
        <item x="281"/>
        <item x="619"/>
        <item x="789"/>
        <item x="320"/>
        <item x="33"/>
        <item x="580"/>
        <item x="52"/>
        <item x="10"/>
        <item x="196"/>
        <item x="152"/>
        <item x="459"/>
        <item x="243"/>
        <item x="607"/>
        <item x="362"/>
        <item x="723"/>
        <item x="187"/>
        <item x="115"/>
        <item x="371"/>
        <item x="427"/>
        <item x="275"/>
        <item x="485"/>
        <item x="811"/>
        <item x="374"/>
        <item x="351"/>
        <item x="259"/>
        <item x="146"/>
        <item x="564"/>
        <item x="436"/>
        <item x="422"/>
        <item x="508"/>
        <item x="656"/>
        <item x="84"/>
        <item x="116"/>
        <item x="740"/>
        <item x="433"/>
        <item x="56"/>
        <item x="199"/>
        <item x="678"/>
        <item x="7"/>
        <item x="78"/>
        <item x="127"/>
        <item x="399"/>
        <item x="567"/>
        <item x="685"/>
        <item x="652"/>
        <item x="80"/>
        <item x="662"/>
        <item x="304"/>
        <item x="204"/>
        <item x="388"/>
        <item x="663"/>
        <item x="673"/>
        <item x="30"/>
        <item x="476"/>
        <item x="235"/>
        <item x="276"/>
        <item x="764"/>
        <item x="487"/>
        <item x="728"/>
        <item x="743"/>
        <item x="176"/>
        <item x="810"/>
        <item x="262"/>
        <item x="190"/>
        <item x="692"/>
        <item x="293"/>
        <item x="526"/>
        <item x="309"/>
        <item x="635"/>
        <item x="626"/>
        <item x="247"/>
        <item x="279"/>
        <item x="788"/>
        <item x="101"/>
        <item x="355"/>
        <item x="700"/>
        <item x="786"/>
        <item x="566"/>
        <item x="58"/>
        <item x="39"/>
        <item x="271"/>
        <item x="413"/>
        <item x="282"/>
        <item x="161"/>
        <item x="770"/>
        <item x="241"/>
        <item x="345"/>
        <item x="192"/>
        <item x="348"/>
        <item x="738"/>
        <item x="240"/>
        <item x="277"/>
        <item x="350"/>
        <item x="542"/>
        <item x="70"/>
        <item x="13"/>
        <item x="113"/>
        <item x="180"/>
        <item x="233"/>
        <item x="312"/>
        <item x="512"/>
        <item x="257"/>
        <item x="134"/>
        <item x="688"/>
        <item x="102"/>
        <item x="230"/>
        <item x="687"/>
        <item x="787"/>
        <item x="47"/>
        <item x="631"/>
        <item x="490"/>
        <item x="317"/>
        <item x="616"/>
        <item x="478"/>
        <item x="397"/>
        <item x="197"/>
        <item x="137"/>
        <item x="483"/>
        <item x="45"/>
        <item x="614"/>
        <item x="689"/>
        <item x="576"/>
        <item x="704"/>
        <item x="745"/>
        <item x="538"/>
        <item x="29"/>
        <item x="527"/>
        <item x="20"/>
        <item x="507"/>
        <item x="105"/>
        <item x="701"/>
        <item x="254"/>
        <item x="157"/>
        <item x="266"/>
        <item x="522"/>
        <item x="555"/>
        <item x="463"/>
        <item x="245"/>
        <item x="339"/>
        <item x="720"/>
        <item x="613"/>
        <item x="675"/>
        <item x="682"/>
        <item x="86"/>
        <item x="207"/>
        <item x="694"/>
        <item x="579"/>
        <item x="520"/>
        <item x="638"/>
        <item x="470"/>
        <item x="506"/>
        <item x="655"/>
        <item x="609"/>
        <item x="552"/>
        <item x="53"/>
        <item x="769"/>
        <item x="605"/>
        <item x="679"/>
        <item x="8"/>
        <item x="784"/>
        <item x="229"/>
        <item x="383"/>
        <item x="31"/>
        <item x="0"/>
        <item x="153"/>
        <item x="546"/>
        <item x="603"/>
        <item x="524"/>
        <item x="256"/>
        <item x="480"/>
        <item x="88"/>
        <item x="35"/>
        <item x="283"/>
        <item x="195"/>
        <item x="68"/>
        <item x="735"/>
        <item x="337"/>
        <item x="340"/>
        <item x="643"/>
        <item x="400"/>
        <item x="12"/>
        <item x="465"/>
        <item x="367"/>
        <item x="575"/>
        <item x="22"/>
        <item x="269"/>
        <item x="364"/>
        <item x="307"/>
        <item x="505"/>
        <item x="523"/>
        <item x="151"/>
        <item x="550"/>
        <item x="680"/>
        <item x="501"/>
        <item x="224"/>
        <item x="665"/>
        <item x="747"/>
        <item x="636"/>
        <item x="220"/>
        <item x="416"/>
        <item x="661"/>
        <item x="676"/>
        <item x="622"/>
        <item x="798"/>
        <item x="129"/>
        <item x="627"/>
        <item x="466"/>
        <item x="755"/>
        <item x="59"/>
        <item x="1"/>
        <item x="358"/>
        <item x="133"/>
        <item x="453"/>
        <item x="604"/>
        <item x="521"/>
        <item x="484"/>
        <item x="222"/>
        <item x="494"/>
        <item x="95"/>
        <item x="565"/>
        <item x="659"/>
        <item x="804"/>
        <item x="681"/>
        <item x="730"/>
        <item x="534"/>
        <item x="589"/>
        <item x="777"/>
        <item x="793"/>
        <item x="158"/>
        <item x="150"/>
        <item x="556"/>
        <item x="437"/>
        <item x="334"/>
        <item x="373"/>
        <item x="217"/>
        <item x="353"/>
        <item x="639"/>
        <item x="545"/>
        <item x="611"/>
        <item x="34"/>
        <item x="597"/>
        <item x="768"/>
        <item x="265"/>
        <item x="308"/>
        <item x="297"/>
        <item x="618"/>
        <item x="449"/>
        <item x="114"/>
        <item x="162"/>
        <item x="653"/>
        <item x="343"/>
        <item x="672"/>
        <item x="529"/>
        <item x="280"/>
        <item x="379"/>
        <item x="734"/>
        <item x="301"/>
        <item x="174"/>
        <item x="456"/>
        <item x="420"/>
        <item x="305"/>
        <item x="160"/>
        <item x="460"/>
        <item x="327"/>
        <item x="61"/>
        <item x="557"/>
        <item x="696"/>
        <item x="44"/>
        <item x="514"/>
        <item x="210"/>
        <item x="121"/>
        <item x="411"/>
        <item x="19"/>
        <item x="182"/>
        <item x="646"/>
        <item x="502"/>
        <item x="365"/>
        <item x="783"/>
        <item x="503"/>
        <item x="649"/>
        <item x="106"/>
        <item x="57"/>
        <item x="392"/>
        <item x="184"/>
        <item x="179"/>
        <item x="690"/>
        <item x="72"/>
        <item x="360"/>
        <item x="49"/>
        <item x="290"/>
        <item x="261"/>
        <item x="559"/>
        <item x="780"/>
        <item x="125"/>
        <item x="381"/>
        <item x="572"/>
        <item x="669"/>
        <item x="712"/>
        <item x="156"/>
        <item x="666"/>
        <item x="270"/>
        <item x="264"/>
        <item x="467"/>
        <item x="286"/>
        <item x="393"/>
        <item x="96"/>
        <item x="415"/>
        <item x="316"/>
        <item x="596"/>
        <item x="139"/>
        <item x="412"/>
        <item x="510"/>
        <item x="295"/>
        <item x="814"/>
        <item x="123"/>
        <item x="370"/>
        <item x="446"/>
        <item x="693"/>
        <item x="208"/>
        <item x="426"/>
        <item x="492"/>
        <item x="457"/>
        <item x="778"/>
        <item x="50"/>
        <item x="749"/>
        <item x="421"/>
        <item x="451"/>
        <item x="794"/>
        <item x="171"/>
        <item x="54"/>
        <item x="289"/>
        <item x="410"/>
        <item x="569"/>
        <item x="385"/>
        <item x="792"/>
        <item x="574"/>
        <item x="17"/>
        <item x="200"/>
        <item x="11"/>
        <item x="515"/>
        <item x="26"/>
        <item x="349"/>
        <item x="758"/>
        <item x="477"/>
        <item x="650"/>
        <item x="500"/>
        <item x="800"/>
        <item x="83"/>
        <item x="713"/>
        <item x="87"/>
        <item x="727"/>
        <item x="227"/>
        <item x="705"/>
        <item x="518"/>
        <item x="260"/>
        <item x="110"/>
        <item x="668"/>
        <item x="417"/>
        <item x="593"/>
        <item x="407"/>
        <item x="418"/>
        <item x="394"/>
        <item x="628"/>
        <item x="481"/>
        <item x="169"/>
        <item x="194"/>
        <item x="292"/>
        <item x="462"/>
        <item x="496"/>
        <item x="581"/>
        <item x="568"/>
        <item x="372"/>
        <item x="799"/>
        <item x="474"/>
        <item x="148"/>
        <item x="40"/>
        <item x="736"/>
        <item x="573"/>
        <item x="796"/>
        <item x="751"/>
        <item x="357"/>
        <item x="600"/>
        <item x="488"/>
        <item x="771"/>
        <item x="594"/>
        <item x="38"/>
        <item x="124"/>
        <item x="250"/>
        <item x="236"/>
        <item x="779"/>
        <item x="2"/>
        <item x="94"/>
        <item x="135"/>
        <item x="109"/>
        <item x="406"/>
        <item x="118"/>
        <item x="486"/>
        <item x="742"/>
        <item x="776"/>
        <item x="377"/>
        <item x="731"/>
        <item x="711"/>
        <item x="562"/>
        <item x="258"/>
        <item x="629"/>
        <item x="111"/>
        <item x="748"/>
        <item x="578"/>
        <item x="336"/>
        <item x="252"/>
        <item x="405"/>
        <item x="359"/>
        <item x="495"/>
        <item x="71"/>
        <item x="441"/>
        <item x="670"/>
        <item x="248"/>
        <item x="352"/>
        <item x="450"/>
        <item x="234"/>
        <item x="709"/>
        <item x="319"/>
        <item x="497"/>
        <item x="602"/>
        <item x="103"/>
        <item x="577"/>
        <item x="203"/>
        <item x="147"/>
        <item x="136"/>
        <item x="188"/>
        <item x="640"/>
        <item x="82"/>
        <item x="120"/>
        <item x="795"/>
        <item x="212"/>
        <item x="587"/>
        <item x="149"/>
        <item x="302"/>
        <item x="475"/>
        <item x="439"/>
        <item x="314"/>
        <item x="419"/>
        <item x="610"/>
        <item x="16"/>
        <item x="193"/>
        <item x="468"/>
        <item x="216"/>
        <item x="790"/>
        <item x="159"/>
        <item x="402"/>
        <item x="739"/>
        <item x="479"/>
        <item x="28"/>
        <item x="447"/>
        <item x="744"/>
        <item x="185"/>
        <item x="513"/>
        <item x="382"/>
        <item x="75"/>
        <item x="221"/>
        <item x="716"/>
        <item x="346"/>
        <item x="530"/>
        <item x="724"/>
        <item x="73"/>
        <item x="493"/>
        <item x="805"/>
        <item x="509"/>
        <item x="752"/>
        <item x="498"/>
        <item x="430"/>
        <item x="710"/>
        <item x="775"/>
        <item x="310"/>
        <item x="108"/>
        <item x="537"/>
        <item x="228"/>
        <item x="36"/>
        <item x="225"/>
        <item x="554"/>
        <item x="165"/>
        <item x="561"/>
        <item x="440"/>
        <item x="249"/>
        <item x="14"/>
        <item x="255"/>
        <item x="65"/>
        <item x="201"/>
        <item x="69"/>
        <item x="429"/>
        <item x="284"/>
        <item x="683"/>
        <item x="318"/>
        <item x="401"/>
        <item x="802"/>
        <item x="5"/>
        <item x="91"/>
        <item x="395"/>
        <item x="624"/>
        <item x="326"/>
        <item x="642"/>
        <item x="504"/>
        <item x="432"/>
        <item x="272"/>
        <item x="404"/>
        <item x="368"/>
        <item x="77"/>
        <item x="517"/>
        <item x="303"/>
        <item x="25"/>
        <item x="491"/>
        <item x="238"/>
        <item x="306"/>
        <item x="553"/>
        <item x="756"/>
        <item x="452"/>
        <item x="803"/>
        <item x="138"/>
        <item x="588"/>
        <item x="621"/>
        <item x="423"/>
        <item x="791"/>
        <item x="163"/>
        <item x="51"/>
        <item x="733"/>
        <item x="27"/>
        <item x="499"/>
        <item x="140"/>
        <item x="100"/>
        <item x="219"/>
        <item x="67"/>
        <item x="489"/>
        <item x="145"/>
        <item x="273"/>
        <item x="570"/>
        <item x="66"/>
        <item x="126"/>
        <item x="253"/>
        <item x="698"/>
        <item x="708"/>
        <item x="544"/>
        <item x="715"/>
        <item x="173"/>
        <item t="default"/>
      </items>
    </pivotField>
    <pivotField showAll="0">
      <items count="4">
        <item h="1" x="2"/>
        <item x="0"/>
        <item h="1" x="1"/>
        <item t="default"/>
      </items>
    </pivotField>
    <pivotField showAll="0"/>
    <pivotField showAll="0"/>
    <pivotField axis="axisCol" showAll="0">
      <items count="6">
        <item x="1"/>
        <item x="4"/>
        <item x="2"/>
        <item x="0"/>
        <item x="3"/>
        <item t="default"/>
      </items>
    </pivotField>
    <pivotField showAll="0"/>
    <pivotField showAll="0"/>
    <pivotField showAll="0">
      <items count="7">
        <item x="4"/>
        <item x="1"/>
        <item x="2"/>
        <item x="3"/>
        <item x="5"/>
        <item x="0"/>
        <item t="default"/>
      </items>
    </pivotField>
    <pivotField axis="axisRow" showAll="0">
      <items count="6">
        <item x="4"/>
        <item x="3"/>
        <item x="1"/>
        <item x="2"/>
        <item x="0"/>
        <item t="default"/>
      </items>
    </pivotField>
    <pivotField showAll="0"/>
    <pivotField showAll="0"/>
    <pivotField showAll="0"/>
    <pivotField showAll="0"/>
    <pivotField numFmtId="165" showAll="0"/>
    <pivotField numFmtId="165" showAll="0"/>
    <pivotField dataField="1" numFmtId="165"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9"/>
  </rowFields>
  <rowItems count="6">
    <i>
      <x/>
    </i>
    <i>
      <x v="1"/>
    </i>
    <i>
      <x v="2"/>
    </i>
    <i>
      <x v="3"/>
    </i>
    <i>
      <x v="4"/>
    </i>
    <i t="grand">
      <x/>
    </i>
  </rowItems>
  <colFields count="1">
    <field x="5"/>
  </colFields>
  <colItems count="6">
    <i>
      <x/>
    </i>
    <i>
      <x v="1"/>
    </i>
    <i>
      <x v="2"/>
    </i>
    <i>
      <x v="3"/>
    </i>
    <i>
      <x v="4"/>
    </i>
    <i t="grand">
      <x/>
    </i>
  </colItems>
  <dataFields count="1">
    <dataField name="CostCenter Drill-Down" fld="16" baseField="0" baseItem="0" numFmtId="165"/>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79EF22F-5B5A-4B96-8077-4A2B0149D18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Trial Balance">
  <location ref="J22:M28" firstHeaderRow="0" firstDataRow="1" firstDataCol="1"/>
  <pivotFields count="21">
    <pivotField showAll="0"/>
    <pivotField numFmtId="164" showAll="0">
      <items count="816">
        <item x="461"/>
        <item x="644"/>
        <item x="516"/>
        <item x="313"/>
        <item x="354"/>
        <item x="390"/>
        <item x="311"/>
        <item x="93"/>
        <item x="166"/>
        <item x="697"/>
        <item x="750"/>
        <item x="214"/>
        <item x="32"/>
        <item x="398"/>
        <item x="155"/>
        <item x="315"/>
        <item x="582"/>
        <item x="356"/>
        <item x="226"/>
        <item x="267"/>
        <item x="209"/>
        <item x="46"/>
        <item x="763"/>
        <item x="18"/>
        <item x="181"/>
        <item x="144"/>
        <item x="322"/>
        <item x="333"/>
        <item x="601"/>
        <item x="760"/>
        <item x="117"/>
        <item x="172"/>
        <item x="363"/>
        <item x="42"/>
        <item x="324"/>
        <item x="684"/>
        <item x="620"/>
        <item x="177"/>
        <item x="175"/>
        <item x="92"/>
        <item x="807"/>
        <item x="369"/>
        <item x="714"/>
        <item x="288"/>
        <item x="366"/>
        <item x="797"/>
        <item x="454"/>
        <item x="782"/>
        <item x="741"/>
        <item x="414"/>
        <item x="332"/>
        <item x="63"/>
        <item x="335"/>
        <item x="703"/>
        <item x="389"/>
        <item x="435"/>
        <item x="268"/>
        <item x="664"/>
        <item x="431"/>
        <item x="458"/>
        <item x="767"/>
        <item x="178"/>
        <item x="732"/>
        <item x="48"/>
        <item x="43"/>
        <item x="76"/>
        <item x="808"/>
        <item x="667"/>
        <item x="170"/>
        <item x="444"/>
        <item x="23"/>
        <item x="528"/>
        <item x="722"/>
        <item x="762"/>
        <item x="213"/>
        <item x="74"/>
        <item x="761"/>
        <item x="785"/>
        <item x="773"/>
        <item x="525"/>
        <item x="540"/>
        <item x="15"/>
        <item x="511"/>
        <item x="658"/>
        <item x="448"/>
        <item x="278"/>
        <item x="24"/>
        <item x="766"/>
        <item x="198"/>
        <item x="757"/>
        <item x="9"/>
        <item x="300"/>
        <item x="251"/>
        <item x="633"/>
        <item x="549"/>
        <item x="585"/>
        <item x="142"/>
        <item x="164"/>
        <item x="143"/>
        <item x="551"/>
        <item x="648"/>
        <item x="691"/>
        <item x="55"/>
        <item x="323"/>
        <item x="558"/>
        <item x="686"/>
        <item x="130"/>
        <item x="737"/>
        <item x="408"/>
        <item x="592"/>
        <item x="294"/>
        <item x="781"/>
        <item x="246"/>
        <item x="571"/>
        <item x="338"/>
        <item x="532"/>
        <item x="657"/>
        <item x="325"/>
        <item x="442"/>
        <item x="215"/>
        <item x="472"/>
        <item x="707"/>
        <item x="671"/>
        <item x="718"/>
        <item x="634"/>
        <item x="539"/>
        <item x="132"/>
        <item x="168"/>
        <item x="425"/>
        <item x="753"/>
        <item x="632"/>
        <item x="754"/>
        <item x="765"/>
        <item x="409"/>
        <item x="131"/>
        <item x="231"/>
        <item x="531"/>
        <item x="651"/>
        <item x="674"/>
        <item x="608"/>
        <item x="729"/>
        <item x="717"/>
        <item x="695"/>
        <item x="242"/>
        <item x="591"/>
        <item x="615"/>
        <item x="641"/>
        <item x="563"/>
        <item x="37"/>
        <item x="812"/>
        <item x="586"/>
        <item x="471"/>
        <item x="376"/>
        <item x="606"/>
        <item x="104"/>
        <item x="438"/>
        <item x="455"/>
        <item x="386"/>
        <item x="699"/>
        <item x="99"/>
        <item x="21"/>
        <item x="321"/>
        <item x="211"/>
        <item x="347"/>
        <item x="223"/>
        <item x="141"/>
        <item x="612"/>
        <item x="274"/>
        <item x="809"/>
        <item x="344"/>
        <item x="206"/>
        <item x="647"/>
        <item x="595"/>
        <item x="599"/>
        <item x="112"/>
        <item x="598"/>
        <item x="584"/>
        <item x="380"/>
        <item x="774"/>
        <item x="541"/>
        <item x="85"/>
        <item x="590"/>
        <item x="560"/>
        <item x="232"/>
        <item x="378"/>
        <item x="4"/>
        <item x="6"/>
        <item x="464"/>
        <item x="623"/>
        <item x="244"/>
        <item x="331"/>
        <item x="128"/>
        <item x="202"/>
        <item x="473"/>
        <item x="205"/>
        <item x="759"/>
        <item x="189"/>
        <item x="806"/>
        <item x="660"/>
        <item x="183"/>
        <item x="719"/>
        <item x="186"/>
        <item x="387"/>
        <item x="424"/>
        <item x="98"/>
        <item x="328"/>
        <item x="391"/>
        <item x="519"/>
        <item x="342"/>
        <item x="725"/>
        <item x="97"/>
        <item x="702"/>
        <item x="62"/>
        <item x="298"/>
        <item x="119"/>
        <item x="625"/>
        <item x="122"/>
        <item x="813"/>
        <item x="536"/>
        <item x="154"/>
        <item x="299"/>
        <item x="60"/>
        <item x="167"/>
        <item x="396"/>
        <item x="403"/>
        <item x="239"/>
        <item x="772"/>
        <item x="443"/>
        <item x="583"/>
        <item x="41"/>
        <item x="677"/>
        <item x="543"/>
        <item x="3"/>
        <item x="533"/>
        <item x="706"/>
        <item x="375"/>
        <item x="291"/>
        <item x="330"/>
        <item x="428"/>
        <item x="361"/>
        <item x="263"/>
        <item x="721"/>
        <item x="90"/>
        <item x="296"/>
        <item x="630"/>
        <item x="64"/>
        <item x="89"/>
        <item x="654"/>
        <item x="726"/>
        <item x="548"/>
        <item x="645"/>
        <item x="237"/>
        <item x="81"/>
        <item x="79"/>
        <item x="469"/>
        <item x="445"/>
        <item x="801"/>
        <item x="482"/>
        <item x="107"/>
        <item x="637"/>
        <item x="535"/>
        <item x="434"/>
        <item x="191"/>
        <item x="287"/>
        <item x="329"/>
        <item x="218"/>
        <item x="746"/>
        <item x="617"/>
        <item x="285"/>
        <item x="384"/>
        <item x="547"/>
        <item x="341"/>
        <item x="281"/>
        <item x="619"/>
        <item x="789"/>
        <item x="320"/>
        <item x="33"/>
        <item x="580"/>
        <item x="52"/>
        <item x="10"/>
        <item x="196"/>
        <item x="152"/>
        <item x="459"/>
        <item x="243"/>
        <item x="607"/>
        <item x="362"/>
        <item x="723"/>
        <item x="187"/>
        <item x="115"/>
        <item x="371"/>
        <item x="427"/>
        <item x="275"/>
        <item x="485"/>
        <item x="811"/>
        <item x="374"/>
        <item x="351"/>
        <item x="259"/>
        <item x="146"/>
        <item x="564"/>
        <item x="436"/>
        <item x="422"/>
        <item x="508"/>
        <item x="656"/>
        <item x="84"/>
        <item x="116"/>
        <item x="740"/>
        <item x="433"/>
        <item x="56"/>
        <item x="199"/>
        <item x="678"/>
        <item x="7"/>
        <item x="78"/>
        <item x="127"/>
        <item x="399"/>
        <item x="567"/>
        <item x="685"/>
        <item x="652"/>
        <item x="80"/>
        <item x="662"/>
        <item x="304"/>
        <item x="204"/>
        <item x="388"/>
        <item x="663"/>
        <item x="673"/>
        <item x="30"/>
        <item x="476"/>
        <item x="235"/>
        <item x="276"/>
        <item x="764"/>
        <item x="487"/>
        <item x="728"/>
        <item x="743"/>
        <item x="176"/>
        <item x="810"/>
        <item x="262"/>
        <item x="190"/>
        <item x="692"/>
        <item x="293"/>
        <item x="526"/>
        <item x="309"/>
        <item x="635"/>
        <item x="626"/>
        <item x="247"/>
        <item x="279"/>
        <item x="788"/>
        <item x="101"/>
        <item x="355"/>
        <item x="700"/>
        <item x="786"/>
        <item x="566"/>
        <item x="58"/>
        <item x="39"/>
        <item x="271"/>
        <item x="413"/>
        <item x="282"/>
        <item x="161"/>
        <item x="770"/>
        <item x="241"/>
        <item x="345"/>
        <item x="192"/>
        <item x="348"/>
        <item x="738"/>
        <item x="240"/>
        <item x="277"/>
        <item x="350"/>
        <item x="542"/>
        <item x="70"/>
        <item x="13"/>
        <item x="113"/>
        <item x="180"/>
        <item x="233"/>
        <item x="312"/>
        <item x="512"/>
        <item x="257"/>
        <item x="134"/>
        <item x="688"/>
        <item x="102"/>
        <item x="230"/>
        <item x="687"/>
        <item x="787"/>
        <item x="47"/>
        <item x="631"/>
        <item x="490"/>
        <item x="317"/>
        <item x="616"/>
        <item x="478"/>
        <item x="397"/>
        <item x="197"/>
        <item x="137"/>
        <item x="483"/>
        <item x="45"/>
        <item x="614"/>
        <item x="689"/>
        <item x="576"/>
        <item x="704"/>
        <item x="745"/>
        <item x="538"/>
        <item x="29"/>
        <item x="527"/>
        <item x="20"/>
        <item x="507"/>
        <item x="105"/>
        <item x="701"/>
        <item x="254"/>
        <item x="157"/>
        <item x="266"/>
        <item x="522"/>
        <item x="555"/>
        <item x="463"/>
        <item x="245"/>
        <item x="339"/>
        <item x="720"/>
        <item x="613"/>
        <item x="675"/>
        <item x="682"/>
        <item x="86"/>
        <item x="207"/>
        <item x="694"/>
        <item x="579"/>
        <item x="520"/>
        <item x="638"/>
        <item x="470"/>
        <item x="506"/>
        <item x="655"/>
        <item x="609"/>
        <item x="552"/>
        <item x="53"/>
        <item x="769"/>
        <item x="605"/>
        <item x="679"/>
        <item x="8"/>
        <item x="784"/>
        <item x="229"/>
        <item x="383"/>
        <item x="31"/>
        <item x="0"/>
        <item x="153"/>
        <item x="546"/>
        <item x="603"/>
        <item x="524"/>
        <item x="256"/>
        <item x="480"/>
        <item x="88"/>
        <item x="35"/>
        <item x="283"/>
        <item x="195"/>
        <item x="68"/>
        <item x="735"/>
        <item x="337"/>
        <item x="340"/>
        <item x="643"/>
        <item x="400"/>
        <item x="12"/>
        <item x="465"/>
        <item x="367"/>
        <item x="575"/>
        <item x="22"/>
        <item x="269"/>
        <item x="364"/>
        <item x="307"/>
        <item x="505"/>
        <item x="523"/>
        <item x="151"/>
        <item x="550"/>
        <item x="680"/>
        <item x="501"/>
        <item x="224"/>
        <item x="665"/>
        <item x="747"/>
        <item x="636"/>
        <item x="220"/>
        <item x="416"/>
        <item x="661"/>
        <item x="676"/>
        <item x="622"/>
        <item x="798"/>
        <item x="129"/>
        <item x="627"/>
        <item x="466"/>
        <item x="755"/>
        <item x="59"/>
        <item x="1"/>
        <item x="358"/>
        <item x="133"/>
        <item x="453"/>
        <item x="604"/>
        <item x="521"/>
        <item x="484"/>
        <item x="222"/>
        <item x="494"/>
        <item x="95"/>
        <item x="565"/>
        <item x="659"/>
        <item x="804"/>
        <item x="681"/>
        <item x="730"/>
        <item x="534"/>
        <item x="589"/>
        <item x="777"/>
        <item x="793"/>
        <item x="158"/>
        <item x="150"/>
        <item x="556"/>
        <item x="437"/>
        <item x="334"/>
        <item x="373"/>
        <item x="217"/>
        <item x="353"/>
        <item x="639"/>
        <item x="545"/>
        <item x="611"/>
        <item x="34"/>
        <item x="597"/>
        <item x="768"/>
        <item x="265"/>
        <item x="308"/>
        <item x="297"/>
        <item x="618"/>
        <item x="449"/>
        <item x="114"/>
        <item x="162"/>
        <item x="653"/>
        <item x="343"/>
        <item x="672"/>
        <item x="529"/>
        <item x="280"/>
        <item x="379"/>
        <item x="734"/>
        <item x="301"/>
        <item x="174"/>
        <item x="456"/>
        <item x="420"/>
        <item x="305"/>
        <item x="160"/>
        <item x="460"/>
        <item x="327"/>
        <item x="61"/>
        <item x="557"/>
        <item x="696"/>
        <item x="44"/>
        <item x="514"/>
        <item x="210"/>
        <item x="121"/>
        <item x="411"/>
        <item x="19"/>
        <item x="182"/>
        <item x="646"/>
        <item x="502"/>
        <item x="365"/>
        <item x="783"/>
        <item x="503"/>
        <item x="649"/>
        <item x="106"/>
        <item x="57"/>
        <item x="392"/>
        <item x="184"/>
        <item x="179"/>
        <item x="690"/>
        <item x="72"/>
        <item x="360"/>
        <item x="49"/>
        <item x="290"/>
        <item x="261"/>
        <item x="559"/>
        <item x="780"/>
        <item x="125"/>
        <item x="381"/>
        <item x="572"/>
        <item x="669"/>
        <item x="712"/>
        <item x="156"/>
        <item x="666"/>
        <item x="270"/>
        <item x="264"/>
        <item x="467"/>
        <item x="286"/>
        <item x="393"/>
        <item x="96"/>
        <item x="415"/>
        <item x="316"/>
        <item x="596"/>
        <item x="139"/>
        <item x="412"/>
        <item x="510"/>
        <item x="295"/>
        <item x="814"/>
        <item x="123"/>
        <item x="370"/>
        <item x="446"/>
        <item x="693"/>
        <item x="208"/>
        <item x="426"/>
        <item x="492"/>
        <item x="457"/>
        <item x="778"/>
        <item x="50"/>
        <item x="749"/>
        <item x="421"/>
        <item x="451"/>
        <item x="794"/>
        <item x="171"/>
        <item x="54"/>
        <item x="289"/>
        <item x="410"/>
        <item x="569"/>
        <item x="385"/>
        <item x="792"/>
        <item x="574"/>
        <item x="17"/>
        <item x="200"/>
        <item x="11"/>
        <item x="515"/>
        <item x="26"/>
        <item x="349"/>
        <item x="758"/>
        <item x="477"/>
        <item x="650"/>
        <item x="500"/>
        <item x="800"/>
        <item x="83"/>
        <item x="713"/>
        <item x="87"/>
        <item x="727"/>
        <item x="227"/>
        <item x="705"/>
        <item x="518"/>
        <item x="260"/>
        <item x="110"/>
        <item x="668"/>
        <item x="417"/>
        <item x="593"/>
        <item x="407"/>
        <item x="418"/>
        <item x="394"/>
        <item x="628"/>
        <item x="481"/>
        <item x="169"/>
        <item x="194"/>
        <item x="292"/>
        <item x="462"/>
        <item x="496"/>
        <item x="581"/>
        <item x="568"/>
        <item x="372"/>
        <item x="799"/>
        <item x="474"/>
        <item x="148"/>
        <item x="40"/>
        <item x="736"/>
        <item x="573"/>
        <item x="796"/>
        <item x="751"/>
        <item x="357"/>
        <item x="600"/>
        <item x="488"/>
        <item x="771"/>
        <item x="594"/>
        <item x="38"/>
        <item x="124"/>
        <item x="250"/>
        <item x="236"/>
        <item x="779"/>
        <item x="2"/>
        <item x="94"/>
        <item x="135"/>
        <item x="109"/>
        <item x="406"/>
        <item x="118"/>
        <item x="486"/>
        <item x="742"/>
        <item x="776"/>
        <item x="377"/>
        <item x="731"/>
        <item x="711"/>
        <item x="562"/>
        <item x="258"/>
        <item x="629"/>
        <item x="111"/>
        <item x="748"/>
        <item x="578"/>
        <item x="336"/>
        <item x="252"/>
        <item x="405"/>
        <item x="359"/>
        <item x="495"/>
        <item x="71"/>
        <item x="441"/>
        <item x="670"/>
        <item x="248"/>
        <item x="352"/>
        <item x="450"/>
        <item x="234"/>
        <item x="709"/>
        <item x="319"/>
        <item x="497"/>
        <item x="602"/>
        <item x="103"/>
        <item x="577"/>
        <item x="203"/>
        <item x="147"/>
        <item x="136"/>
        <item x="188"/>
        <item x="640"/>
        <item x="82"/>
        <item x="120"/>
        <item x="795"/>
        <item x="212"/>
        <item x="587"/>
        <item x="149"/>
        <item x="302"/>
        <item x="475"/>
        <item x="439"/>
        <item x="314"/>
        <item x="419"/>
        <item x="610"/>
        <item x="16"/>
        <item x="193"/>
        <item x="468"/>
        <item x="216"/>
        <item x="790"/>
        <item x="159"/>
        <item x="402"/>
        <item x="739"/>
        <item x="479"/>
        <item x="28"/>
        <item x="447"/>
        <item x="744"/>
        <item x="185"/>
        <item x="513"/>
        <item x="382"/>
        <item x="75"/>
        <item x="221"/>
        <item x="716"/>
        <item x="346"/>
        <item x="530"/>
        <item x="724"/>
        <item x="73"/>
        <item x="493"/>
        <item x="805"/>
        <item x="509"/>
        <item x="752"/>
        <item x="498"/>
        <item x="430"/>
        <item x="710"/>
        <item x="775"/>
        <item x="310"/>
        <item x="108"/>
        <item x="537"/>
        <item x="228"/>
        <item x="36"/>
        <item x="225"/>
        <item x="554"/>
        <item x="165"/>
        <item x="561"/>
        <item x="440"/>
        <item x="249"/>
        <item x="14"/>
        <item x="255"/>
        <item x="65"/>
        <item x="201"/>
        <item x="69"/>
        <item x="429"/>
        <item x="284"/>
        <item x="683"/>
        <item x="318"/>
        <item x="401"/>
        <item x="802"/>
        <item x="5"/>
        <item x="91"/>
        <item x="395"/>
        <item x="624"/>
        <item x="326"/>
        <item x="642"/>
        <item x="504"/>
        <item x="432"/>
        <item x="272"/>
        <item x="404"/>
        <item x="368"/>
        <item x="77"/>
        <item x="517"/>
        <item x="303"/>
        <item x="25"/>
        <item x="491"/>
        <item x="238"/>
        <item x="306"/>
        <item x="553"/>
        <item x="756"/>
        <item x="452"/>
        <item x="803"/>
        <item x="138"/>
        <item x="588"/>
        <item x="621"/>
        <item x="423"/>
        <item x="791"/>
        <item x="163"/>
        <item x="51"/>
        <item x="733"/>
        <item x="27"/>
        <item x="499"/>
        <item x="140"/>
        <item x="100"/>
        <item x="219"/>
        <item x="67"/>
        <item x="489"/>
        <item x="145"/>
        <item x="273"/>
        <item x="570"/>
        <item x="66"/>
        <item x="126"/>
        <item x="253"/>
        <item x="698"/>
        <item x="708"/>
        <item x="544"/>
        <item x="715"/>
        <item x="173"/>
        <item t="default"/>
      </items>
    </pivotField>
    <pivotField showAll="0">
      <items count="4">
        <item h="1" x="2"/>
        <item x="0"/>
        <item h="1" x="1"/>
        <item t="default"/>
      </items>
    </pivotField>
    <pivotField showAll="0"/>
    <pivotField showAll="0"/>
    <pivotField axis="axisRow" showAll="0">
      <items count="6">
        <item x="1"/>
        <item x="4"/>
        <item x="2"/>
        <item x="0"/>
        <item x="3"/>
        <item t="default"/>
      </items>
    </pivotField>
    <pivotField showAll="0"/>
    <pivotField showAll="0"/>
    <pivotField showAll="0">
      <items count="7">
        <item x="4"/>
        <item x="1"/>
        <item x="2"/>
        <item x="3"/>
        <item x="5"/>
        <item x="0"/>
        <item t="default"/>
      </items>
    </pivotField>
    <pivotField showAll="0">
      <items count="6">
        <item x="4"/>
        <item x="3"/>
        <item x="1"/>
        <item x="2"/>
        <item x="0"/>
        <item t="default"/>
      </items>
    </pivotField>
    <pivotField showAll="0"/>
    <pivotField showAll="0"/>
    <pivotField showAll="0"/>
    <pivotField showAll="0"/>
    <pivotField dataField="1" numFmtId="165" showAll="0"/>
    <pivotField dataField="1" numFmtId="165" showAll="0"/>
    <pivotField dataField="1" numFmtId="165"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i>
    <i>
      <x v="1"/>
    </i>
    <i>
      <x v="2"/>
    </i>
    <i>
      <x v="3"/>
    </i>
    <i>
      <x v="4"/>
    </i>
    <i t="grand">
      <x/>
    </i>
  </rowItems>
  <colFields count="1">
    <field x="-2"/>
  </colFields>
  <colItems count="3">
    <i>
      <x/>
    </i>
    <i i="1">
      <x v="1"/>
    </i>
    <i i="2">
      <x v="2"/>
    </i>
  </colItems>
  <dataFields count="3">
    <dataField name=" Debit_USD" fld="14" baseField="5" baseItem="0" numFmtId="165"/>
    <dataField name=" Credit_USD" fld="15" baseField="5" baseItem="0" numFmtId="165"/>
    <dataField name="+NetAmountUSD" fld="16" baseField="5" baseItem="0" numFmtId="165"/>
  </dataFields>
  <formats count="25">
    <format dxfId="575">
      <pivotArea field="5" type="button" dataOnly="0" labelOnly="1" outline="0" axis="axisRow" fieldPosition="0"/>
    </format>
    <format dxfId="576">
      <pivotArea dataOnly="0" labelOnly="1" fieldPosition="0">
        <references count="1">
          <reference field="5" count="0"/>
        </references>
      </pivotArea>
    </format>
    <format dxfId="577">
      <pivotArea dataOnly="0" labelOnly="1" fieldPosition="0">
        <references count="1">
          <reference field="5" count="0"/>
        </references>
      </pivotArea>
    </format>
    <format dxfId="578">
      <pivotArea type="all" dataOnly="0" outline="0" fieldPosition="0"/>
    </format>
    <format dxfId="579">
      <pivotArea outline="0" collapsedLevelsAreSubtotals="1" fieldPosition="0"/>
    </format>
    <format dxfId="580">
      <pivotArea field="5" type="button" dataOnly="0" labelOnly="1" outline="0" axis="axisRow" fieldPosition="0"/>
    </format>
    <format dxfId="581">
      <pivotArea dataOnly="0" labelOnly="1" fieldPosition="0">
        <references count="1">
          <reference field="5" count="0"/>
        </references>
      </pivotArea>
    </format>
    <format dxfId="582">
      <pivotArea dataOnly="0" labelOnly="1" grandRow="1" outline="0" fieldPosition="0"/>
    </format>
    <format dxfId="583">
      <pivotArea dataOnly="0" labelOnly="1" outline="0" fieldPosition="0">
        <references count="1">
          <reference field="4294967294" count="3">
            <x v="0"/>
            <x v="1"/>
            <x v="2"/>
          </reference>
        </references>
      </pivotArea>
    </format>
    <format dxfId="584">
      <pivotArea grandRow="1" outline="0" collapsedLevelsAreSubtotals="1" fieldPosition="0"/>
    </format>
    <format dxfId="585">
      <pivotArea type="all" dataOnly="0" outline="0" fieldPosition="0"/>
    </format>
    <format dxfId="586">
      <pivotArea dataOnly="0" labelOnly="1" fieldPosition="0">
        <references count="1">
          <reference field="5" count="0"/>
        </references>
      </pivotArea>
    </format>
    <format dxfId="587">
      <pivotArea dataOnly="0" labelOnly="1" grandRow="1" outline="0" fieldPosition="0"/>
    </format>
    <format dxfId="588">
      <pivotArea dataOnly="0" labelOnly="1" outline="0" fieldPosition="0">
        <references count="1">
          <reference field="4294967294" count="3">
            <x v="0"/>
            <x v="1"/>
            <x v="2"/>
          </reference>
        </references>
      </pivotArea>
    </format>
    <format dxfId="589">
      <pivotArea dataOnly="0" labelOnly="1" fieldPosition="0">
        <references count="1">
          <reference field="5" count="0"/>
        </references>
      </pivotArea>
    </format>
    <format dxfId="590">
      <pivotArea dataOnly="0" labelOnly="1" grandRow="1" outline="0" fieldPosition="0"/>
    </format>
    <format dxfId="591">
      <pivotArea dataOnly="0" labelOnly="1" outline="0" fieldPosition="0">
        <references count="1">
          <reference field="4294967294" count="1">
            <x v="0"/>
          </reference>
        </references>
      </pivotArea>
    </format>
    <format dxfId="592">
      <pivotArea dataOnly="0" labelOnly="1" outline="0" fieldPosition="0">
        <references count="1">
          <reference field="4294967294" count="1">
            <x v="1"/>
          </reference>
        </references>
      </pivotArea>
    </format>
    <format dxfId="593">
      <pivotArea dataOnly="0" labelOnly="1" outline="0" fieldPosition="0">
        <references count="1">
          <reference field="4294967294" count="1">
            <x v="2"/>
          </reference>
        </references>
      </pivotArea>
    </format>
    <format dxfId="594">
      <pivotArea type="all" dataOnly="0" outline="0" fieldPosition="0"/>
    </format>
    <format dxfId="595">
      <pivotArea outline="0" collapsedLevelsAreSubtotals="1" fieldPosition="0"/>
    </format>
    <format dxfId="596">
      <pivotArea field="5" type="button" dataOnly="0" labelOnly="1" outline="0" axis="axisRow" fieldPosition="0"/>
    </format>
    <format dxfId="597">
      <pivotArea dataOnly="0" labelOnly="1" fieldPosition="0">
        <references count="1">
          <reference field="5" count="0"/>
        </references>
      </pivotArea>
    </format>
    <format dxfId="598">
      <pivotArea dataOnly="0" labelOnly="1" grandRow="1" outline="0" fieldPosition="0"/>
    </format>
    <format dxfId="599">
      <pivotArea dataOnly="0" labelOnly="1" outline="0" fieldPosition="0">
        <references count="1">
          <reference field="4294967294" count="3">
            <x v="0"/>
            <x v="1"/>
            <x v="2"/>
          </reference>
        </references>
      </pivotArea>
    </format>
  </formats>
  <conditionalFormats count="13">
    <conditionalFormat priority="16">
      <pivotAreas count="1">
        <pivotArea type="data" collapsedLevelsAreSubtotals="1" fieldPosition="0">
          <references count="2">
            <reference field="4294967294" count="1" selected="0">
              <x v="0"/>
            </reference>
            <reference field="5" count="1">
              <x v="0"/>
            </reference>
          </references>
        </pivotArea>
      </pivotAreas>
    </conditionalFormat>
    <conditionalFormat priority="14">
      <pivotAreas count="1">
        <pivotArea type="data" collapsedLevelsAreSubtotals="1" fieldPosition="0">
          <references count="2">
            <reference field="4294967294" count="1" selected="0">
              <x v="0"/>
            </reference>
            <reference field="5" count="1">
              <x v="2"/>
            </reference>
          </references>
        </pivotArea>
      </pivotAreas>
    </conditionalFormat>
    <conditionalFormat priority="12">
      <pivotAreas count="1">
        <pivotArea type="data" collapsedLevelsAreSubtotals="1" fieldPosition="0">
          <references count="2">
            <reference field="4294967294" count="1" selected="0">
              <x v="0"/>
            </reference>
            <reference field="5" count="1">
              <x v="4"/>
            </reference>
          </references>
        </pivotArea>
      </pivotAreas>
    </conditionalFormat>
    <conditionalFormat priority="11">
      <pivotAreas count="1">
        <pivotArea type="data" grandRow="1" outline="0" collapsedLevelsAreSubtotals="1" fieldPosition="0">
          <references count="1">
            <reference field="4294967294" count="1" selected="0">
              <x v="0"/>
            </reference>
          </references>
        </pivotArea>
      </pivotAreas>
    </conditionalFormat>
    <conditionalFormat priority="10">
      <pivotAreas count="1">
        <pivotArea type="data" collapsedLevelsAreSubtotals="1" fieldPosition="0">
          <references count="2">
            <reference field="4294967294" count="1" selected="0">
              <x v="1"/>
            </reference>
            <reference field="5" count="1">
              <x v="1"/>
            </reference>
          </references>
        </pivotArea>
      </pivotAreas>
    </conditionalFormat>
    <conditionalFormat priority="9">
      <pivotAreas count="1">
        <pivotArea type="data" collapsedLevelsAreSubtotals="1" fieldPosition="0">
          <references count="2">
            <reference field="4294967294" count="1" selected="0">
              <x v="1"/>
            </reference>
            <reference field="5" count="1">
              <x v="3"/>
            </reference>
          </references>
        </pivotArea>
      </pivotAreas>
    </conditionalFormat>
    <conditionalFormat priority="8">
      <pivotAreas count="1">
        <pivotArea type="data" grandRow="1" outline="0" collapsedLevelsAreSubtotals="1" fieldPosition="0">
          <references count="1">
            <reference field="4294967294" count="1" selected="0">
              <x v="1"/>
            </reference>
          </references>
        </pivotArea>
      </pivotAreas>
    </conditionalFormat>
    <conditionalFormat priority="7">
      <pivotAreas count="1">
        <pivotArea type="data" collapsedLevelsAreSubtotals="1" fieldPosition="0">
          <references count="2">
            <reference field="4294967294" count="1" selected="0">
              <x v="2"/>
            </reference>
            <reference field="5" count="1">
              <x v="0"/>
            </reference>
          </references>
        </pivotArea>
      </pivotAreas>
    </conditionalFormat>
    <conditionalFormat priority="6">
      <pivotAreas count="1">
        <pivotArea type="data" collapsedLevelsAreSubtotals="1" fieldPosition="0">
          <references count="2">
            <reference field="4294967294" count="1" selected="0">
              <x v="2"/>
            </reference>
            <reference field="5" count="1">
              <x v="1"/>
            </reference>
          </references>
        </pivotArea>
      </pivotAreas>
    </conditionalFormat>
    <conditionalFormat priority="5">
      <pivotAreas count="1">
        <pivotArea type="data" collapsedLevelsAreSubtotals="1" fieldPosition="0">
          <references count="2">
            <reference field="4294967294" count="1" selected="0">
              <x v="2"/>
            </reference>
            <reference field="5" count="1">
              <x v="2"/>
            </reference>
          </references>
        </pivotArea>
      </pivotAreas>
    </conditionalFormat>
    <conditionalFormat priority="4">
      <pivotAreas count="1">
        <pivotArea type="data" collapsedLevelsAreSubtotals="1" fieldPosition="0">
          <references count="2">
            <reference field="4294967294" count="1" selected="0">
              <x v="2"/>
            </reference>
            <reference field="5" count="1">
              <x v="3"/>
            </reference>
          </references>
        </pivotArea>
      </pivotAreas>
    </conditionalFormat>
    <conditionalFormat priority="1">
      <pivotAreas count="1">
        <pivotArea type="data" collapsedLevelsAreSubtotals="1" fieldPosition="0">
          <references count="2">
            <reference field="4294967294" count="1" selected="0">
              <x v="2"/>
            </reference>
            <reference field="5" count="1">
              <x v="4"/>
            </reference>
          </references>
        </pivotArea>
      </pivotAreas>
    </conditionalFormat>
    <conditionalFormat priority="2">
      <pivotAreas count="1">
        <pivotArea type="data" grandRow="1" outline="0" collapsedLevelsAreSubtotals="1" fieldPosition="0">
          <references count="1">
            <reference field="4294967294" count="1" selected="0">
              <x v="2"/>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Name" xr10:uid="{84E8921A-6563-45A2-A8B8-09CCA6FF261C}" sourceName="AccountName">
  <pivotTables>
    <pivotTable tabId="3" name="PivotTable1"/>
    <pivotTable tabId="3" name="PivotTable2"/>
    <pivotTable tabId="3" name="PivotTable3"/>
    <pivotTable tabId="3" name="PivotTable4"/>
    <pivotTable tabId="3" name="PivotTable5"/>
    <pivotTable tabId="3" name="PivotTable6"/>
    <pivotTable tabId="4" name="PivotTable3"/>
    <pivotTable tabId="3" name="PivotTable7"/>
    <pivotTable tabId="3" name="PivotTable9"/>
    <pivotTable tabId="3" name="PivotTable10"/>
    <pivotTable tabId="3" name="PivotTable12"/>
    <pivotTable tabId="3" name="PivotTable11"/>
  </pivotTables>
  <data>
    <tabular pivotCacheId="520029244">
      <items count="5">
        <i x="1" s="1"/>
        <i x="4" s="1"/>
        <i x="2"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A1AD4DA-13B1-47D3-BC97-B35D9A3621FD}" sourceName="Year">
  <pivotTables>
    <pivotTable tabId="3" name="PivotTable3"/>
    <pivotTable tabId="3" name="PivotTable1"/>
    <pivotTable tabId="3" name="PivotTable2"/>
    <pivotTable tabId="3" name="PivotTable4"/>
    <pivotTable tabId="3" name="PivotTable5"/>
    <pivotTable tabId="3" name="PivotTable6"/>
    <pivotTable tabId="4" name="PivotTable3"/>
    <pivotTable tabId="3" name="PivotTable7"/>
    <pivotTable tabId="3" name="PivotTable9"/>
    <pivotTable tabId="3" name="PivotTable10"/>
    <pivotTable tabId="3" name="PivotTable12"/>
    <pivotTable tabId="3" name="PivotTable11"/>
  </pivotTables>
  <data>
    <tabular pivotCacheId="520029244">
      <items count="3">
        <i x="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t" xr10:uid="{1F9851EE-F70C-42E8-A908-C4BB74C860FE}" sourceName="Dept">
  <pivotTables>
    <pivotTable tabId="3" name="PivotTable1"/>
    <pivotTable tabId="4" name="PivotTable3"/>
    <pivotTable tabId="3" name="PivotTable10"/>
    <pivotTable tabId="3" name="PivotTable11"/>
    <pivotTable tabId="3" name="PivotTable12"/>
    <pivotTable tabId="3" name="PivotTable2"/>
    <pivotTable tabId="3" name="PivotTable3"/>
    <pivotTable tabId="3" name="PivotTable4"/>
    <pivotTable tabId="3" name="PivotTable5"/>
    <pivotTable tabId="3" name="PivotTable6"/>
    <pivotTable tabId="3" name="PivotTable7"/>
    <pivotTable tabId="3" name="PivotTable9"/>
  </pivotTables>
  <data>
    <tabular pivotCacheId="520029244">
      <items count="6">
        <i x="4" s="1"/>
        <i x="1" s="1"/>
        <i x="2" s="1"/>
        <i x="3" s="1"/>
        <i x="5"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Name" xr10:uid="{EA3F6367-7762-4DED-8B36-E86794240BEA}" cache="Slicer_AccountName" caption="AccountName" rowHeight="235140"/>
  <slicer name="Year" xr10:uid="{BA1D8D2D-6152-4167-966C-9BFBE0FDC90A}" cache="Slicer_Year" caption="Year" rowHeight="235140"/>
  <slicer name="Dept" xr10:uid="{10D6B340-60E6-48C2-8EF8-1BEA4C4AFA63}" cache="Slicer_Dept" caption="Dept" rowHeight="23514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Name 1" xr10:uid="{F8D1F6C9-E8B3-44F3-8529-76A62F5E044B}" cache="Slicer_AccountName" caption="AccountName" rowHeight="235140"/>
  <slicer name="Year 1" xr10:uid="{BB9A0D32-5915-486C-B79C-8599E7D32F54}" cache="Slicer_Year" caption="Year" rowHeight="235140"/>
  <slicer name="Dept 1" xr10:uid="{2C858924-0E81-429B-BB2F-797B5A72E0AB}" cache="Slicer_Dept" caption="Dept" rowHeight="23514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D211625-AC46-45ED-BC97-146502B487C4}" name="Table58" displayName="Table58" ref="L26:M37" totalsRowShown="0">
  <autoFilter ref="L26:M37" xr:uid="{6D211625-AC46-45ED-BC97-146502B487C4}"/>
  <tableColumns count="2">
    <tableColumn id="1" xr3:uid="{2561C720-A5EF-49DF-9F29-F55DCDD5EB91}" name="Income Statement" dataDxfId="855"/>
    <tableColumn id="2" xr3:uid="{D667F792-C470-4BB7-84B6-5C40BD2787EF}" name="Result USD" dataDxfId="854"/>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8D65D7-7FF8-4406-882B-5B3A83B54B25}" name="GL_Table" displayName="GL_Table" ref="A1:R2001" totalsRowShown="0" headerRowDxfId="853" headerRowBorderDxfId="852" tableBorderDxfId="851">
  <autoFilter ref="A1:R2001" xr:uid="{5F8D65D7-7FF8-4406-882B-5B3A83B54B25}"/>
  <tableColumns count="18">
    <tableColumn id="1" xr3:uid="{FC017EE5-E518-4C0B-8B5D-5A8663D996AA}" name="GLID"/>
    <tableColumn id="2" xr3:uid="{0F04CD79-AE54-410C-B218-F911F4ABAE96}" name="TxnDate" dataDxfId="850"/>
    <tableColumn id="16" xr3:uid="{654F3A53-FFFE-418A-8141-259948B5971D}" name="Year" dataDxfId="849">
      <calculatedColumnFormula>YEAR(GL_Table[[#This Row],[TxnDate]])</calculatedColumnFormula>
    </tableColumn>
    <tableColumn id="18" xr3:uid="{80961D43-7AE0-4010-8C31-E85027EB2437}" name="Month" dataDxfId="848">
      <calculatedColumnFormula>TEXT(GL_Table[[#This Row],[TxnDate]], "mmm")</calculatedColumnFormula>
    </tableColumn>
    <tableColumn id="3" xr3:uid="{69192F6D-D298-4CFB-8972-8847012BEC09}" name="AccountNumber"/>
    <tableColumn id="4" xr3:uid="{B9A9494B-C398-4F32-B643-35B4368ACEDE}" name="AccountName"/>
    <tableColumn id="5" xr3:uid="{F7B5E28E-A2BF-4E45-B769-021DEC6E9D39}" name="Debit"/>
    <tableColumn id="6" xr3:uid="{9726855B-9B10-41A0-BF17-9D8DAC890D4C}" name="Credit"/>
    <tableColumn id="7" xr3:uid="{C150040C-3598-4534-8371-6B5311E38C4A}" name="Dept"/>
    <tableColumn id="8" xr3:uid="{67798DA7-1640-4763-8EE0-66E013C85C77}" name="CostCenter"/>
    <tableColumn id="9" xr3:uid="{F2449E74-D85D-4629-82C2-4C0C09CDE1DF}" name="Description"/>
    <tableColumn id="10" xr3:uid="{0544A6D6-67E3-4608-A6B6-B1182A44452A}" name="Currency"/>
    <tableColumn id="11" xr3:uid="{8FA9DB92-AEC8-470E-A805-051D12B70031}" name="NetAmount" dataDxfId="847">
      <calculatedColumnFormula>GL_Table[[#This Row],[Debit]]-GL_Table[[#This Row],[Credit]]</calculatedColumnFormula>
    </tableColumn>
    <tableColumn id="12" xr3:uid="{2F0807AB-C9CD-42DB-97D6-75AFFD6CAD63}" name="RateToUSD" dataDxfId="846">
      <calculatedColumnFormula>INDEX(ExchangeRate[Rate2USD], MATCH(GL!L:L,ExchangeRate[Currency], 0))</calculatedColumnFormula>
    </tableColumn>
    <tableColumn id="14" xr3:uid="{F2FE0CBC-EDAA-4AF9-8801-FC005962EDA5}" name="Debit_USD" dataDxfId="845">
      <calculatedColumnFormula>GL_Table[[#This Row],[Debit]]*GL_Table[[#This Row],[RateToUSD]]</calculatedColumnFormula>
    </tableColumn>
    <tableColumn id="15" xr3:uid="{BF4A8877-1733-4405-BFE4-ACAA1D31F59A}" name="Credit_USD" dataDxfId="844">
      <calculatedColumnFormula>GL_Table[[#This Row],[Credit]]*GL_Table[[#This Row],[RateToUSD]]</calculatedColumnFormula>
    </tableColumn>
    <tableColumn id="13" xr3:uid="{8C45D6F3-1E70-42BE-9C93-36D192A9FA9F}" name="NetAmountUSD" dataDxfId="843">
      <calculatedColumnFormula>GL_Table[NetAmount]*GL_Table[RateToUSD]</calculatedColumnFormula>
    </tableColumn>
    <tableColumn id="17" xr3:uid="{C05C7CF9-E0B3-4844-80A6-923564EB084B}" name="AccountType" dataDxfId="842">
      <calculatedColumnFormula>INDEX(AccountMapping[AccountType],MATCH(GL_Table[AccountName],AccountMapping[AccountName], 0))</calculatedColumnFormula>
    </tableColumn>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2A10E5-C7CE-4FF5-BFBA-F385E41A5AC0}" name="Table2" displayName="Table2" ref="AD3:AG8" totalsRowShown="0" dataDxfId="841" tableBorderDxfId="840">
  <autoFilter ref="AD3:AG8" xr:uid="{592A10E5-C7CE-4FF5-BFBA-F385E41A5AC0}"/>
  <tableColumns count="4">
    <tableColumn id="1" xr3:uid="{375D8E7E-C32C-46F2-9A08-95F91D70DCDE}" name="AccountName" dataDxfId="839"/>
    <tableColumn id="2" xr3:uid="{380C52FB-AAC3-44A2-B6E9-F5182E3B6226}" name="TotalDebit" dataDxfId="838">
      <calculatedColumnFormula>SUMIFS(G:G, F:F, Table2[[#This Row],[AccountName]])</calculatedColumnFormula>
    </tableColumn>
    <tableColumn id="4" xr3:uid="{32D04A48-A06C-4F40-BE12-EC0E759D6212}" name="TotalCredit" dataDxfId="837">
      <calculatedColumnFormula>SUMIFS(H:H, F:F, Table2[[#This Row],[AccountName]])</calculatedColumnFormula>
    </tableColumn>
    <tableColumn id="5" xr3:uid="{9AED343D-8E96-4EA3-AF5A-ECE8947EAC78}" name="NetBalance" dataDxfId="836">
      <calculatedColumnFormula>AE4-AF4</calculatedColumnFormula>
    </tableColumn>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7687060-9010-4F95-9313-69249073F74E}" name="TrialBalance" displayName="TrialBalance" ref="T1:W6" totalsRowShown="0">
  <autoFilter ref="T1:W6" xr:uid="{D7687060-9010-4F95-9313-69249073F74E}"/>
  <tableColumns count="4">
    <tableColumn id="1" xr3:uid="{4EF8059C-DA8E-4656-8F80-82BC22B7ED69}" name="AccountName" dataDxfId="835"/>
    <tableColumn id="2" xr3:uid="{2CB697D5-6DB4-470C-8FCC-3C6D4D8EFBEA}" name="Debit_USD">
      <calculatedColumnFormula>SUMIFS(GL_Table[Debit_USD],GL_Table[AccountName], T2)</calculatedColumnFormula>
    </tableColumn>
    <tableColumn id="3" xr3:uid="{60102BF4-CB68-4C10-900A-B6FE05E297D6}" name="Credit_USD">
      <calculatedColumnFormula>SUMIFS(GL_Table[Credit_USD],GL_Table[AccountName],T2)</calculatedColumnFormula>
    </tableColumn>
    <tableColumn id="4" xr3:uid="{5CC48605-AD29-47F9-BF6B-9730E5A52AF3}" name="NetAmountUSD" dataDxfId="834">
      <calculatedColumnFormula>SUMIFS(GL_Table[NetAmountUSD], GL_Table[AccountName], T2:T6)</calculatedColumnFormula>
    </tableColumn>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A0C6037-C8A8-4A38-AB0D-7F624D57BCE6}" name="AccountMapping" displayName="AccountMapping" ref="T9:V14" totalsRowShown="0">
  <autoFilter ref="T9:V14" xr:uid="{EA0C6037-C8A8-4A38-AB0D-7F624D57BCE6}"/>
  <tableColumns count="3">
    <tableColumn id="1" xr3:uid="{15EDAD04-750B-45DE-AD6B-566E9E5AB3F2}" name="AccountName" dataDxfId="833"/>
    <tableColumn id="2" xr3:uid="{A0AA8261-19AC-42D3-9C73-99C5B2C5035B}" name="AccountType"/>
    <tableColumn id="3" xr3:uid="{B8C60DF2-967B-491C-BC11-76280ED594D1}" name="NetAmountUSD"/>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2ED2FF8-F407-47CE-8372-2D4A57C3F929}" name="Table5" displayName="Table5" ref="T17:U28" totalsRowShown="0">
  <autoFilter ref="T17:U28" xr:uid="{E2ED2FF8-F407-47CE-8372-2D4A57C3F929}"/>
  <tableColumns count="2">
    <tableColumn id="1" xr3:uid="{730DC33C-64F7-4EDD-88B9-D81CBCA32EF9}" name="Income Statement" dataDxfId="832"/>
    <tableColumn id="2" xr3:uid="{05D144D9-B7CD-4575-B585-BBC353AD9569}" name="Result USD" dataDxfId="831"/>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335929-275A-4231-AD82-382DB7809184}" name="ExchangeRate" displayName="ExchangeRate" ref="A1:B6" totalsRowShown="0" headerRowDxfId="830" headerRowBorderDxfId="829" tableBorderDxfId="828" totalsRowBorderDxfId="827">
  <autoFilter ref="A1:B6" xr:uid="{8A335929-275A-4231-AD82-382DB7809184}"/>
  <tableColumns count="2">
    <tableColumn id="1" xr3:uid="{F2FA14ED-F191-42AA-9DBB-111CC3CC8B48}" name="Currency" dataDxfId="826"/>
    <tableColumn id="2" xr3:uid="{0979D87F-1A4A-4110-B1B9-12D0B2B8A298}" name="Rate2USD" dataDxfId="825"/>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1.bin"/><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BD36B-7C39-45F0-B97D-AA87E601E7E9}">
  <dimension ref="A3:Q62"/>
  <sheetViews>
    <sheetView topLeftCell="D32" workbookViewId="0">
      <selection activeCell="M37" sqref="M37"/>
    </sheetView>
  </sheetViews>
  <sheetFormatPr defaultRowHeight="14" x14ac:dyDescent="0.3"/>
  <cols>
    <col min="1" max="1" width="14.69921875" bestFit="1" customWidth="1"/>
    <col min="2" max="2" width="12.59765625" bestFit="1" customWidth="1"/>
    <col min="3" max="3" width="11.5" bestFit="1" customWidth="1"/>
    <col min="4" max="4" width="14.19921875" bestFit="1" customWidth="1"/>
    <col min="5" max="5" width="12.59765625" bestFit="1" customWidth="1"/>
    <col min="6" max="6" width="13.5" bestFit="1" customWidth="1"/>
    <col min="7" max="7" width="14.69921875" bestFit="1" customWidth="1"/>
    <col min="8" max="8" width="12.59765625" bestFit="1" customWidth="1"/>
    <col min="9" max="9" width="17.796875" bestFit="1" customWidth="1"/>
    <col min="10" max="10" width="14.69921875" bestFit="1" customWidth="1"/>
    <col min="11" max="11" width="16.8984375" bestFit="1" customWidth="1"/>
    <col min="12" max="12" width="16.3984375" bestFit="1" customWidth="1"/>
    <col min="13" max="13" width="14.69921875" bestFit="1" customWidth="1"/>
    <col min="14" max="14" width="16.3984375" bestFit="1" customWidth="1"/>
    <col min="15" max="15" width="13.09765625" bestFit="1" customWidth="1"/>
    <col min="16" max="16" width="14.69921875" bestFit="1" customWidth="1"/>
    <col min="17" max="17" width="20.69921875" bestFit="1" customWidth="1"/>
    <col min="18" max="18" width="12.5" bestFit="1" customWidth="1"/>
  </cols>
  <sheetData>
    <row r="3" spans="1:17" x14ac:dyDescent="0.3">
      <c r="A3" s="20" t="s">
        <v>4058</v>
      </c>
      <c r="B3" s="20" t="s">
        <v>4057</v>
      </c>
      <c r="K3" s="20" t="s">
        <v>4078</v>
      </c>
      <c r="L3" s="20" t="s">
        <v>4057</v>
      </c>
    </row>
    <row r="4" spans="1:17" x14ac:dyDescent="0.3">
      <c r="A4" s="20" t="s">
        <v>4055</v>
      </c>
      <c r="B4" t="s">
        <v>2016</v>
      </c>
      <c r="C4" t="s">
        <v>2019</v>
      </c>
      <c r="D4" t="s">
        <v>2017</v>
      </c>
      <c r="E4" t="s">
        <v>2015</v>
      </c>
      <c r="F4" t="s">
        <v>2018</v>
      </c>
      <c r="G4" t="s">
        <v>4056</v>
      </c>
      <c r="K4" s="20" t="s">
        <v>4079</v>
      </c>
      <c r="L4" t="s">
        <v>2016</v>
      </c>
      <c r="M4" t="s">
        <v>4046</v>
      </c>
      <c r="N4" t="s">
        <v>4047</v>
      </c>
    </row>
    <row r="5" spans="1:17" x14ac:dyDescent="0.3">
      <c r="A5" s="21" t="s">
        <v>2024</v>
      </c>
      <c r="B5" s="14">
        <v>38512.640299999999</v>
      </c>
      <c r="C5" s="14">
        <v>-101288.16289999998</v>
      </c>
      <c r="D5" s="14">
        <v>20367.976600000009</v>
      </c>
      <c r="E5" s="14">
        <v>-77348.588600000017</v>
      </c>
      <c r="F5" s="14">
        <v>37569.696699999986</v>
      </c>
      <c r="G5" s="14">
        <v>-82186.437900000004</v>
      </c>
      <c r="K5" s="21" t="s">
        <v>2016</v>
      </c>
      <c r="L5" s="14">
        <v>182073.9958</v>
      </c>
      <c r="M5" s="14"/>
      <c r="N5" s="14"/>
    </row>
    <row r="6" spans="1:17" x14ac:dyDescent="0.3">
      <c r="A6" s="21" t="s">
        <v>2021</v>
      </c>
      <c r="B6" s="14">
        <v>45040.2713</v>
      </c>
      <c r="C6" s="14">
        <v>-65009.655300000006</v>
      </c>
      <c r="D6" s="14">
        <v>25934.254499999992</v>
      </c>
      <c r="E6" s="14">
        <v>-63002.151100000003</v>
      </c>
      <c r="F6" s="14">
        <v>29640.823099999998</v>
      </c>
      <c r="G6" s="14">
        <v>-27396.457500000015</v>
      </c>
      <c r="K6" s="21" t="s">
        <v>2019</v>
      </c>
      <c r="L6" s="14"/>
      <c r="M6" s="14"/>
      <c r="N6" s="14">
        <v>-452460.00450000027</v>
      </c>
    </row>
    <row r="7" spans="1:17" x14ac:dyDescent="0.3">
      <c r="A7" s="21" t="s">
        <v>2022</v>
      </c>
      <c r="B7" s="14">
        <v>24272.786700000001</v>
      </c>
      <c r="C7" s="14">
        <v>-71185.52399999999</v>
      </c>
      <c r="D7" s="14">
        <v>37563.098999999995</v>
      </c>
      <c r="E7" s="14">
        <v>-75959.096700000009</v>
      </c>
      <c r="F7" s="14">
        <v>45234.708400000003</v>
      </c>
      <c r="G7" s="14">
        <v>-40074.026600000012</v>
      </c>
      <c r="K7" s="21" t="s">
        <v>2017</v>
      </c>
      <c r="L7" s="14"/>
      <c r="M7" s="14">
        <v>182026.55200000008</v>
      </c>
      <c r="N7" s="14"/>
    </row>
    <row r="8" spans="1:17" x14ac:dyDescent="0.3">
      <c r="A8" s="21" t="s">
        <v>2023</v>
      </c>
      <c r="B8" s="14">
        <v>30162.820600000003</v>
      </c>
      <c r="C8" s="14">
        <v>-71246.172300000006</v>
      </c>
      <c r="D8" s="14">
        <v>38512.777399999999</v>
      </c>
      <c r="E8" s="14">
        <v>-102200.49170000001</v>
      </c>
      <c r="F8" s="14">
        <v>25427.317099999993</v>
      </c>
      <c r="G8" s="14">
        <v>-79343.748900000035</v>
      </c>
      <c r="K8" s="21" t="s">
        <v>2015</v>
      </c>
      <c r="L8" s="14"/>
      <c r="M8" s="14"/>
      <c r="N8" s="14">
        <v>-466707.09649999993</v>
      </c>
    </row>
    <row r="9" spans="1:17" x14ac:dyDescent="0.3">
      <c r="A9" s="21" t="s">
        <v>2025</v>
      </c>
      <c r="B9" s="14">
        <v>18793.215499999998</v>
      </c>
      <c r="C9" s="14">
        <v>-75791.251499999998</v>
      </c>
      <c r="D9" s="14">
        <v>28904.586099999993</v>
      </c>
      <c r="E9" s="14">
        <v>-63665.748099999997</v>
      </c>
      <c r="F9" s="14">
        <v>41708.140599999992</v>
      </c>
      <c r="G9" s="14">
        <v>-50051.057400000012</v>
      </c>
      <c r="K9" s="21" t="s">
        <v>2018</v>
      </c>
      <c r="L9" s="14"/>
      <c r="M9" s="14">
        <v>210398.11030000012</v>
      </c>
      <c r="N9" s="14"/>
    </row>
    <row r="10" spans="1:17" x14ac:dyDescent="0.3">
      <c r="A10" s="21" t="s">
        <v>2020</v>
      </c>
      <c r="B10" s="14">
        <v>25292.261400000003</v>
      </c>
      <c r="C10" s="14">
        <v>-67939.238500000007</v>
      </c>
      <c r="D10" s="14">
        <v>30743.858400000001</v>
      </c>
      <c r="E10" s="14">
        <v>-84531.020299999989</v>
      </c>
      <c r="F10" s="14">
        <v>30817.424399999996</v>
      </c>
      <c r="G10" s="14">
        <v>-65616.714600000007</v>
      </c>
      <c r="K10" s="21" t="s">
        <v>4056</v>
      </c>
      <c r="L10" s="14">
        <v>182073.9958</v>
      </c>
      <c r="M10" s="14">
        <v>392424.6623000002</v>
      </c>
      <c r="N10" s="14">
        <v>-919167.10100000026</v>
      </c>
    </row>
    <row r="11" spans="1:17" x14ac:dyDescent="0.3">
      <c r="A11" s="21" t="s">
        <v>4056</v>
      </c>
      <c r="B11" s="14">
        <v>182073.99579999998</v>
      </c>
      <c r="C11" s="14">
        <v>-452460.00449999992</v>
      </c>
      <c r="D11" s="14">
        <v>182026.55199999997</v>
      </c>
      <c r="E11" s="14">
        <v>-466707.09649999999</v>
      </c>
      <c r="F11" s="14">
        <v>210398.11029999994</v>
      </c>
      <c r="G11" s="14">
        <v>-344668.44290000008</v>
      </c>
    </row>
    <row r="14" spans="1:17" x14ac:dyDescent="0.3">
      <c r="K14" s="20" t="s">
        <v>4082</v>
      </c>
      <c r="L14" t="s">
        <v>4080</v>
      </c>
      <c r="M14" t="s">
        <v>4081</v>
      </c>
      <c r="N14" t="s">
        <v>4077</v>
      </c>
      <c r="P14" s="20" t="s">
        <v>4072</v>
      </c>
      <c r="Q14" t="s" vm="1">
        <v>4087</v>
      </c>
    </row>
    <row r="15" spans="1:17" x14ac:dyDescent="0.3">
      <c r="K15" s="21" t="s">
        <v>2016</v>
      </c>
      <c r="L15" s="14">
        <v>182073.9958</v>
      </c>
      <c r="M15" s="14">
        <v>0</v>
      </c>
      <c r="N15" s="14">
        <v>182073.9958</v>
      </c>
    </row>
    <row r="16" spans="1:17" x14ac:dyDescent="0.3">
      <c r="A16" s="20" t="s">
        <v>4059</v>
      </c>
      <c r="B16" s="20" t="s">
        <v>4057</v>
      </c>
      <c r="K16" s="21" t="s">
        <v>2019</v>
      </c>
      <c r="L16" s="14">
        <v>0</v>
      </c>
      <c r="M16" s="14">
        <v>452460.00450000027</v>
      </c>
      <c r="N16" s="14">
        <v>-452460.00450000027</v>
      </c>
      <c r="P16" s="20" t="s">
        <v>4055</v>
      </c>
      <c r="Q16" t="s">
        <v>4086</v>
      </c>
    </row>
    <row r="17" spans="1:17" x14ac:dyDescent="0.3">
      <c r="A17" s="20" t="s">
        <v>4055</v>
      </c>
      <c r="B17" t="s">
        <v>2016</v>
      </c>
      <c r="C17" t="s">
        <v>2019</v>
      </c>
      <c r="D17" t="s">
        <v>2017</v>
      </c>
      <c r="E17" t="s">
        <v>2015</v>
      </c>
      <c r="F17" t="s">
        <v>2018</v>
      </c>
      <c r="G17" t="s">
        <v>4056</v>
      </c>
      <c r="K17" s="21" t="s">
        <v>2017</v>
      </c>
      <c r="L17" s="14">
        <v>182026.55200000008</v>
      </c>
      <c r="M17" s="14">
        <v>0</v>
      </c>
      <c r="N17" s="14">
        <v>182026.55200000008</v>
      </c>
      <c r="P17" s="21" t="s">
        <v>2016</v>
      </c>
      <c r="Q17">
        <v>441246.87840000028</v>
      </c>
    </row>
    <row r="18" spans="1:17" x14ac:dyDescent="0.3">
      <c r="A18" s="21" t="s">
        <v>2030</v>
      </c>
      <c r="B18" s="14">
        <v>40256.816800000001</v>
      </c>
      <c r="C18" s="14">
        <v>-118473.2344</v>
      </c>
      <c r="D18" s="14">
        <v>39628.433000000005</v>
      </c>
      <c r="E18" s="14">
        <v>-102081.45420000001</v>
      </c>
      <c r="F18" s="14">
        <v>53385.898199999989</v>
      </c>
      <c r="G18" s="14">
        <v>-87283.540600000008</v>
      </c>
      <c r="K18" s="21" t="s">
        <v>2015</v>
      </c>
      <c r="L18" s="14">
        <v>0</v>
      </c>
      <c r="M18" s="14">
        <v>466707.09649999993</v>
      </c>
      <c r="N18" s="14">
        <v>-466707.09649999993</v>
      </c>
      <c r="P18" s="21" t="s">
        <v>4049</v>
      </c>
      <c r="Q18">
        <v>-2626647.654399999</v>
      </c>
    </row>
    <row r="19" spans="1:17" x14ac:dyDescent="0.3">
      <c r="A19" s="21" t="s">
        <v>2029</v>
      </c>
      <c r="B19" s="14">
        <v>45827.535300000003</v>
      </c>
      <c r="C19" s="14">
        <v>-61383.592400000009</v>
      </c>
      <c r="D19" s="14">
        <v>30545.047799999997</v>
      </c>
      <c r="E19" s="14">
        <v>-114329.05660000001</v>
      </c>
      <c r="F19" s="14">
        <v>44924.230200000005</v>
      </c>
      <c r="G19" s="14">
        <v>-54415.835700000011</v>
      </c>
      <c r="K19" s="21" t="s">
        <v>2018</v>
      </c>
      <c r="L19" s="14">
        <v>210398.11030000012</v>
      </c>
      <c r="M19" s="14">
        <v>0</v>
      </c>
      <c r="N19" s="14">
        <v>210398.11030000012</v>
      </c>
      <c r="P19" s="21" t="s">
        <v>4054</v>
      </c>
      <c r="Q19">
        <v>-3554211.406299999</v>
      </c>
    </row>
    <row r="20" spans="1:17" x14ac:dyDescent="0.3">
      <c r="A20" s="21" t="s">
        <v>2027</v>
      </c>
      <c r="B20" s="14">
        <v>34555.706900000005</v>
      </c>
      <c r="C20" s="14">
        <v>-98674.905000000028</v>
      </c>
      <c r="D20" s="14">
        <v>39698.959400000014</v>
      </c>
      <c r="E20" s="14">
        <v>-50626.231999999996</v>
      </c>
      <c r="F20" s="14">
        <v>28465.104299999988</v>
      </c>
      <c r="G20" s="14">
        <v>-46581.366400000014</v>
      </c>
      <c r="K20" s="21" t="s">
        <v>4056</v>
      </c>
      <c r="L20" s="14">
        <v>574498.65810000012</v>
      </c>
      <c r="M20" s="14">
        <v>919167.10100000026</v>
      </c>
      <c r="N20" s="14">
        <v>-344668.44289999997</v>
      </c>
      <c r="P20" s="21" t="s">
        <v>2019</v>
      </c>
      <c r="Q20">
        <v>-1117062.1670999995</v>
      </c>
    </row>
    <row r="21" spans="1:17" x14ac:dyDescent="0.3">
      <c r="A21" s="21" t="s">
        <v>2028</v>
      </c>
      <c r="B21" s="14">
        <v>29968.827999999998</v>
      </c>
      <c r="C21" s="14">
        <v>-71601.829399999988</v>
      </c>
      <c r="D21" s="14">
        <v>38285.7094</v>
      </c>
      <c r="E21" s="14">
        <v>-117942.37540000003</v>
      </c>
      <c r="F21" s="14">
        <v>52258.356500000002</v>
      </c>
      <c r="G21" s="14">
        <v>-69031.31090000004</v>
      </c>
      <c r="P21" s="21" t="s">
        <v>2017</v>
      </c>
      <c r="Q21">
        <v>451566.84859999991</v>
      </c>
    </row>
    <row r="22" spans="1:17" x14ac:dyDescent="0.3">
      <c r="A22" s="21" t="s">
        <v>2026</v>
      </c>
      <c r="B22" s="14">
        <v>31465.108799999995</v>
      </c>
      <c r="C22" s="14">
        <v>-102326.44329999998</v>
      </c>
      <c r="D22" s="14">
        <v>33868.402399999999</v>
      </c>
      <c r="E22" s="14">
        <v>-81727.978299999988</v>
      </c>
      <c r="F22" s="14">
        <v>31364.521100000002</v>
      </c>
      <c r="G22" s="14">
        <v>-87356.389299999995</v>
      </c>
      <c r="P22" s="21" t="s">
        <v>2015</v>
      </c>
      <c r="Q22">
        <v>-1068338.6088999992</v>
      </c>
    </row>
    <row r="23" spans="1:17" x14ac:dyDescent="0.3">
      <c r="A23" s="21" t="s">
        <v>4056</v>
      </c>
      <c r="B23" s="14">
        <v>182073.9958</v>
      </c>
      <c r="C23" s="14">
        <v>-452460.00450000004</v>
      </c>
      <c r="D23" s="14">
        <v>182026.552</v>
      </c>
      <c r="E23" s="14">
        <v>-466707.09649999999</v>
      </c>
      <c r="F23" s="14">
        <v>210398.1103</v>
      </c>
      <c r="G23" s="14">
        <v>-344668.44290000002</v>
      </c>
      <c r="P23" s="21" t="s">
        <v>4052</v>
      </c>
      <c r="Q23">
        <v>927563.75190000003</v>
      </c>
    </row>
    <row r="24" spans="1:17" x14ac:dyDescent="0.3">
      <c r="P24" s="21" t="s">
        <v>4048</v>
      </c>
      <c r="Q24">
        <v>-2185400.7759999987</v>
      </c>
    </row>
    <row r="25" spans="1:17" x14ac:dyDescent="0.3">
      <c r="P25" s="21" t="s">
        <v>2018</v>
      </c>
      <c r="Q25">
        <v>475996.90330000018</v>
      </c>
    </row>
    <row r="26" spans="1:17" ht="14.55" thickBot="1" x14ac:dyDescent="0.35">
      <c r="L26" s="8" t="s">
        <v>4050</v>
      </c>
      <c r="M26" t="s">
        <v>4053</v>
      </c>
      <c r="P26" s="21" t="s">
        <v>4056</v>
      </c>
      <c r="Q26">
        <v>-8255286.230499994</v>
      </c>
    </row>
    <row r="27" spans="1:17" ht="14.55" thickTop="1" x14ac:dyDescent="0.3">
      <c r="L27" s="18" t="s">
        <v>4047</v>
      </c>
      <c r="M27" s="14"/>
    </row>
    <row r="28" spans="1:17" x14ac:dyDescent="0.3">
      <c r="L28" s="3" t="s">
        <v>2019</v>
      </c>
      <c r="M28" s="14">
        <f>SUMIFS(GL_Table[NetAmountUSD],GL_Table[AccountName], "Online Sales")</f>
        <v>-1117062.1670999995</v>
      </c>
    </row>
    <row r="29" spans="1:17" x14ac:dyDescent="0.3">
      <c r="A29" s="20" t="s">
        <v>4074</v>
      </c>
      <c r="B29" s="20" t="s">
        <v>4057</v>
      </c>
      <c r="L29" s="3" t="s">
        <v>2015</v>
      </c>
      <c r="M29" s="14">
        <f>SUMIFS(GL_Table[NetAmountUSD],GL_Table[AccountName],"Sales Revenue")</f>
        <v>-1068338.6088999992</v>
      </c>
    </row>
    <row r="30" spans="1:17" x14ac:dyDescent="0.3">
      <c r="A30" s="20" t="s">
        <v>4055</v>
      </c>
      <c r="B30" t="s">
        <v>2016</v>
      </c>
      <c r="C30" t="s">
        <v>2019</v>
      </c>
      <c r="D30" t="s">
        <v>2017</v>
      </c>
      <c r="E30" t="s">
        <v>2015</v>
      </c>
      <c r="F30" t="s">
        <v>2018</v>
      </c>
      <c r="G30" t="s">
        <v>4056</v>
      </c>
      <c r="L30" s="5" t="s">
        <v>4048</v>
      </c>
      <c r="M30" s="14">
        <f>M28+M29</f>
        <v>-2185400.7759999987</v>
      </c>
    </row>
    <row r="31" spans="1:17" x14ac:dyDescent="0.3">
      <c r="A31" s="21" t="s">
        <v>4060</v>
      </c>
      <c r="B31" s="14">
        <v>18621.544999999998</v>
      </c>
      <c r="C31" s="14">
        <v>-25759.589000000004</v>
      </c>
      <c r="D31" s="14">
        <v>9232.625399999999</v>
      </c>
      <c r="E31" s="14">
        <v>-45397.436300000001</v>
      </c>
      <c r="F31" s="14">
        <v>8391.669100000001</v>
      </c>
      <c r="G31" s="14">
        <v>-34911.185800000007</v>
      </c>
      <c r="L31" s="3" t="s">
        <v>2016</v>
      </c>
      <c r="M31" s="14">
        <f>SUMIFS(GL_Table[NetAmountUSD],GL_Table[AccountName],"COGS")</f>
        <v>441246.87840000028</v>
      </c>
    </row>
    <row r="32" spans="1:17" x14ac:dyDescent="0.3">
      <c r="A32" s="21" t="s">
        <v>4061</v>
      </c>
      <c r="B32" s="14">
        <v>13560.648900000002</v>
      </c>
      <c r="C32" s="14">
        <v>-12620.868199999999</v>
      </c>
      <c r="D32" s="14">
        <v>15506.848700000002</v>
      </c>
      <c r="E32" s="14">
        <v>-61846.509599999998</v>
      </c>
      <c r="F32" s="14">
        <v>20181.1394</v>
      </c>
      <c r="G32" s="14">
        <v>-25218.740799999992</v>
      </c>
      <c r="L32" s="5" t="s">
        <v>4049</v>
      </c>
      <c r="M32" s="14">
        <f>M30-M31</f>
        <v>-2626647.654399999</v>
      </c>
    </row>
    <row r="33" spans="1:13" x14ac:dyDescent="0.3">
      <c r="A33" s="21" t="s">
        <v>4062</v>
      </c>
      <c r="B33" s="14">
        <v>10520.609899999999</v>
      </c>
      <c r="C33" s="14">
        <v>-64327.131199999996</v>
      </c>
      <c r="D33" s="14">
        <v>19586.986099999998</v>
      </c>
      <c r="E33" s="14">
        <v>-35773.608899999999</v>
      </c>
      <c r="F33" s="14">
        <v>18615.704900000001</v>
      </c>
      <c r="G33" s="14">
        <v>-51377.439200000008</v>
      </c>
      <c r="L33" s="19" t="s">
        <v>4051</v>
      </c>
      <c r="M33" s="14"/>
    </row>
    <row r="34" spans="1:13" x14ac:dyDescent="0.3">
      <c r="A34" s="21" t="s">
        <v>4063</v>
      </c>
      <c r="B34" s="14">
        <v>15248.726600000002</v>
      </c>
      <c r="C34" s="14">
        <v>-46629.745400000007</v>
      </c>
      <c r="D34" s="14">
        <v>14660.225100000001</v>
      </c>
      <c r="E34" s="14">
        <v>-26918.518000000004</v>
      </c>
      <c r="F34" s="14">
        <v>20143.619900000002</v>
      </c>
      <c r="G34" s="14">
        <v>-23495.691800000004</v>
      </c>
      <c r="L34" s="17" t="s">
        <v>2018</v>
      </c>
      <c r="M34" s="14">
        <f>SUMIFS(GL_Table[NetAmountUSD],GL_Table[AccountName],"Travel Expense")</f>
        <v>475996.90330000018</v>
      </c>
    </row>
    <row r="35" spans="1:13" x14ac:dyDescent="0.3">
      <c r="A35" s="21" t="s">
        <v>4064</v>
      </c>
      <c r="B35" s="14">
        <v>14500.830300000001</v>
      </c>
      <c r="C35" s="14">
        <v>-52643.614300000001</v>
      </c>
      <c r="D35" s="14">
        <v>24652.798200000001</v>
      </c>
      <c r="E35" s="14">
        <v>-44950.562400000003</v>
      </c>
      <c r="F35" s="14">
        <v>12115.481000000003</v>
      </c>
      <c r="G35" s="14">
        <v>-46325.067200000005</v>
      </c>
      <c r="L35" s="16" t="s">
        <v>2017</v>
      </c>
      <c r="M35" s="14">
        <f>SUMIFS(GL_Table[NetAmountUSD],GL_Table[AccountName],"Payroll Expense")</f>
        <v>451566.84859999991</v>
      </c>
    </row>
    <row r="36" spans="1:13" x14ac:dyDescent="0.3">
      <c r="A36" s="21" t="s">
        <v>4065</v>
      </c>
      <c r="B36" s="14">
        <v>9098.2314000000006</v>
      </c>
      <c r="C36" s="14">
        <v>-37879.708700000003</v>
      </c>
      <c r="D36" s="14">
        <v>19660.982599999999</v>
      </c>
      <c r="E36" s="14">
        <v>-40081.243900000009</v>
      </c>
      <c r="F36" s="14">
        <v>11946.034600000003</v>
      </c>
      <c r="G36" s="14">
        <v>-37255.704000000012</v>
      </c>
      <c r="L36" s="17" t="s">
        <v>4052</v>
      </c>
      <c r="M36" s="14">
        <f>M34+M35</f>
        <v>927563.75190000003</v>
      </c>
    </row>
    <row r="37" spans="1:13" ht="17.75" x14ac:dyDescent="0.5">
      <c r="A37" s="21" t="s">
        <v>4066</v>
      </c>
      <c r="B37" s="14">
        <v>14031.634500000002</v>
      </c>
      <c r="C37" s="14">
        <v>-50837.070200000009</v>
      </c>
      <c r="D37" s="14">
        <v>11153.8172</v>
      </c>
      <c r="E37" s="14">
        <v>-23817.745699999999</v>
      </c>
      <c r="F37" s="14">
        <v>22991.813300000002</v>
      </c>
      <c r="G37" s="14">
        <v>-26477.550900000009</v>
      </c>
      <c r="L37" s="23" t="s">
        <v>4054</v>
      </c>
      <c r="M37" s="14">
        <f>M32-M36</f>
        <v>-3554211.406299999</v>
      </c>
    </row>
    <row r="38" spans="1:13" x14ac:dyDescent="0.3">
      <c r="A38" s="21" t="s">
        <v>4067</v>
      </c>
      <c r="B38" s="14">
        <v>16805.1855</v>
      </c>
      <c r="C38" s="14">
        <v>-33351.368400000007</v>
      </c>
      <c r="D38" s="14">
        <v>17434.920000000002</v>
      </c>
      <c r="E38" s="14">
        <v>-16782.541699999998</v>
      </c>
      <c r="F38" s="14">
        <v>12030.261400000001</v>
      </c>
      <c r="G38" s="14">
        <v>-3863.5432000000019</v>
      </c>
    </row>
    <row r="39" spans="1:13" x14ac:dyDescent="0.3">
      <c r="A39" s="21" t="s">
        <v>4068</v>
      </c>
      <c r="B39" s="14">
        <v>15716.488599999999</v>
      </c>
      <c r="C39" s="14">
        <v>-19009.358899999999</v>
      </c>
      <c r="D39" s="14">
        <v>21377.0916</v>
      </c>
      <c r="E39" s="14">
        <v>-36142.763500000001</v>
      </c>
      <c r="F39" s="14">
        <v>26672.075699999994</v>
      </c>
      <c r="G39" s="14">
        <v>8613.5334999999905</v>
      </c>
    </row>
    <row r="40" spans="1:13" x14ac:dyDescent="0.3">
      <c r="A40" s="21" t="s">
        <v>4069</v>
      </c>
      <c r="B40" s="14">
        <v>26406.5272</v>
      </c>
      <c r="C40" s="14">
        <v>-40106.984099999994</v>
      </c>
      <c r="D40" s="14">
        <v>4743.5357999999997</v>
      </c>
      <c r="E40" s="14">
        <v>-37834.502900000007</v>
      </c>
      <c r="F40" s="14">
        <v>24297.723100000003</v>
      </c>
      <c r="G40" s="14">
        <v>-22493.700899999996</v>
      </c>
    </row>
    <row r="41" spans="1:13" x14ac:dyDescent="0.3">
      <c r="A41" s="21" t="s">
        <v>4070</v>
      </c>
      <c r="B41" s="14">
        <v>17100.800099999997</v>
      </c>
      <c r="C41" s="14">
        <v>-26747.002700000001</v>
      </c>
      <c r="D41" s="14">
        <v>11260.751400000001</v>
      </c>
      <c r="E41" s="14">
        <v>-56331.808499999999</v>
      </c>
      <c r="F41" s="14">
        <v>16337.445300000003</v>
      </c>
      <c r="G41" s="14">
        <v>-38379.814400000003</v>
      </c>
    </row>
    <row r="42" spans="1:13" x14ac:dyDescent="0.3">
      <c r="A42" s="21" t="s">
        <v>4071</v>
      </c>
      <c r="B42" s="14">
        <v>10462.767800000001</v>
      </c>
      <c r="C42" s="14">
        <v>-42547.563399999999</v>
      </c>
      <c r="D42" s="14">
        <v>12755.969900000002</v>
      </c>
      <c r="E42" s="14">
        <v>-40829.855099999993</v>
      </c>
      <c r="F42" s="14">
        <v>16675.142600000003</v>
      </c>
      <c r="G42" s="14">
        <v>-43483.538199999981</v>
      </c>
    </row>
    <row r="43" spans="1:13" x14ac:dyDescent="0.3">
      <c r="A43" s="21" t="s">
        <v>4056</v>
      </c>
      <c r="B43" s="14">
        <v>182073.99579999998</v>
      </c>
      <c r="C43" s="14">
        <v>-452460.0045000001</v>
      </c>
      <c r="D43" s="14">
        <v>182026.55200000005</v>
      </c>
      <c r="E43" s="14">
        <v>-466707.09649999999</v>
      </c>
      <c r="F43" s="14">
        <v>210398.1103</v>
      </c>
      <c r="G43" s="14">
        <v>-344668.44290000002</v>
      </c>
    </row>
    <row r="49" spans="1:17" x14ac:dyDescent="0.3">
      <c r="A49" s="20" t="s">
        <v>4076</v>
      </c>
      <c r="B49" t="s">
        <v>4075</v>
      </c>
      <c r="E49" t="s">
        <v>4075</v>
      </c>
      <c r="G49" s="20" t="s">
        <v>4076</v>
      </c>
      <c r="H49" t="s">
        <v>4075</v>
      </c>
      <c r="J49" s="20" t="s">
        <v>4076</v>
      </c>
      <c r="K49" t="s">
        <v>4081</v>
      </c>
      <c r="M49" s="20" t="s">
        <v>4076</v>
      </c>
      <c r="N49" t="s">
        <v>4080</v>
      </c>
      <c r="P49" s="20" t="s">
        <v>4076</v>
      </c>
      <c r="Q49" t="s">
        <v>4077</v>
      </c>
    </row>
    <row r="50" spans="1:17" x14ac:dyDescent="0.3">
      <c r="A50" s="21" t="s">
        <v>2015</v>
      </c>
      <c r="B50" s="35">
        <v>172</v>
      </c>
      <c r="E50" s="35">
        <v>839</v>
      </c>
      <c r="G50" s="21" t="s">
        <v>4060</v>
      </c>
      <c r="H50" s="35">
        <v>64</v>
      </c>
      <c r="J50" s="21" t="s">
        <v>4060</v>
      </c>
      <c r="K50" s="14">
        <v>71157.025300000008</v>
      </c>
      <c r="M50" s="21" t="s">
        <v>4060</v>
      </c>
      <c r="N50" s="14">
        <v>36245.839500000009</v>
      </c>
      <c r="P50" s="21" t="s">
        <v>4060</v>
      </c>
      <c r="Q50" s="14">
        <v>-34911.185800000007</v>
      </c>
    </row>
    <row r="51" spans="1:17" x14ac:dyDescent="0.3">
      <c r="A51" s="21" t="s">
        <v>2018</v>
      </c>
      <c r="B51" s="35">
        <v>171</v>
      </c>
      <c r="G51" s="21" t="s">
        <v>4061</v>
      </c>
      <c r="H51" s="35">
        <v>69</v>
      </c>
      <c r="J51" s="21" t="s">
        <v>4061</v>
      </c>
      <c r="K51" s="14">
        <v>74467.377800000002</v>
      </c>
      <c r="M51" s="21" t="s">
        <v>4061</v>
      </c>
      <c r="N51" s="14">
        <v>49248.636999999995</v>
      </c>
      <c r="P51" s="21" t="s">
        <v>4061</v>
      </c>
      <c r="Q51" s="14">
        <v>-25218.740800000003</v>
      </c>
    </row>
    <row r="52" spans="1:17" x14ac:dyDescent="0.3">
      <c r="A52" s="21" t="s">
        <v>2017</v>
      </c>
      <c r="B52" s="35">
        <v>170</v>
      </c>
      <c r="G52" s="21" t="s">
        <v>4062</v>
      </c>
      <c r="H52" s="35">
        <v>81</v>
      </c>
      <c r="J52" s="21" t="s">
        <v>4062</v>
      </c>
      <c r="K52" s="14">
        <v>100100.74010000002</v>
      </c>
      <c r="M52" s="21" t="s">
        <v>4062</v>
      </c>
      <c r="N52" s="14">
        <v>48723.300899999995</v>
      </c>
      <c r="P52" s="21" t="s">
        <v>4062</v>
      </c>
      <c r="Q52" s="14">
        <v>-51377.439200000015</v>
      </c>
    </row>
    <row r="53" spans="1:17" x14ac:dyDescent="0.3">
      <c r="A53" s="21" t="s">
        <v>2016</v>
      </c>
      <c r="B53" s="35">
        <v>166</v>
      </c>
      <c r="G53" s="21" t="s">
        <v>4063</v>
      </c>
      <c r="H53" s="35">
        <v>65</v>
      </c>
      <c r="J53" s="21" t="s">
        <v>4063</v>
      </c>
      <c r="K53" s="14">
        <v>73548.263399999996</v>
      </c>
      <c r="M53" s="21" t="s">
        <v>4063</v>
      </c>
      <c r="N53" s="14">
        <v>50052.57160000001</v>
      </c>
      <c r="P53" s="21" t="s">
        <v>4063</v>
      </c>
      <c r="Q53" s="14">
        <v>-23495.691799999997</v>
      </c>
    </row>
    <row r="54" spans="1:17" x14ac:dyDescent="0.3">
      <c r="A54" s="21" t="s">
        <v>2019</v>
      </c>
      <c r="B54" s="35">
        <v>160</v>
      </c>
      <c r="G54" s="21" t="s">
        <v>4064</v>
      </c>
      <c r="H54" s="35">
        <v>82</v>
      </c>
      <c r="J54" s="21" t="s">
        <v>4064</v>
      </c>
      <c r="K54" s="14">
        <v>97594.176699999996</v>
      </c>
      <c r="M54" s="21" t="s">
        <v>4064</v>
      </c>
      <c r="N54" s="14">
        <v>51269.109500000006</v>
      </c>
      <c r="P54" s="21" t="s">
        <v>4064</v>
      </c>
      <c r="Q54" s="14">
        <v>-46325.067199999998</v>
      </c>
    </row>
    <row r="55" spans="1:17" x14ac:dyDescent="0.3">
      <c r="A55" s="21" t="s">
        <v>4056</v>
      </c>
      <c r="B55" s="35">
        <v>839</v>
      </c>
      <c r="G55" s="21" t="s">
        <v>4065</v>
      </c>
      <c r="H55" s="35">
        <v>65</v>
      </c>
      <c r="J55" s="21" t="s">
        <v>4065</v>
      </c>
      <c r="K55" s="14">
        <v>77960.95259999999</v>
      </c>
      <c r="M55" s="21" t="s">
        <v>4065</v>
      </c>
      <c r="N55" s="14">
        <v>40705.248600000006</v>
      </c>
      <c r="P55" s="21" t="s">
        <v>4065</v>
      </c>
      <c r="Q55" s="14">
        <v>-37255.703999999983</v>
      </c>
    </row>
    <row r="56" spans="1:17" x14ac:dyDescent="0.3">
      <c r="G56" s="21" t="s">
        <v>4066</v>
      </c>
      <c r="H56" s="35">
        <v>67</v>
      </c>
      <c r="J56" s="21" t="s">
        <v>4066</v>
      </c>
      <c r="K56" s="14">
        <v>74654.815900000001</v>
      </c>
      <c r="M56" s="21" t="s">
        <v>4066</v>
      </c>
      <c r="N56" s="14">
        <v>48177.265000000014</v>
      </c>
      <c r="P56" s="21" t="s">
        <v>4066</v>
      </c>
      <c r="Q56" s="14">
        <v>-26477.550900000002</v>
      </c>
    </row>
    <row r="57" spans="1:17" x14ac:dyDescent="0.3">
      <c r="G57" s="21" t="s">
        <v>4067</v>
      </c>
      <c r="H57" s="35">
        <v>65</v>
      </c>
      <c r="J57" s="21" t="s">
        <v>4067</v>
      </c>
      <c r="K57" s="14">
        <v>50133.910099999994</v>
      </c>
      <c r="M57" s="21" t="s">
        <v>4067</v>
      </c>
      <c r="N57" s="14">
        <v>46270.366900000001</v>
      </c>
      <c r="P57" s="21" t="s">
        <v>4067</v>
      </c>
      <c r="Q57" s="14">
        <v>-3863.5431999999973</v>
      </c>
    </row>
    <row r="58" spans="1:17" x14ac:dyDescent="0.3">
      <c r="G58" s="21" t="s">
        <v>4068</v>
      </c>
      <c r="H58" s="35">
        <v>72</v>
      </c>
      <c r="J58" s="21" t="s">
        <v>4068</v>
      </c>
      <c r="K58" s="14">
        <v>55152.1224</v>
      </c>
      <c r="M58" s="21" t="s">
        <v>4068</v>
      </c>
      <c r="N58" s="14">
        <v>63765.655899999998</v>
      </c>
      <c r="P58" s="21" t="s">
        <v>4068</v>
      </c>
      <c r="Q58" s="14">
        <v>8613.5335000000014</v>
      </c>
    </row>
    <row r="59" spans="1:17" x14ac:dyDescent="0.3">
      <c r="G59" s="21" t="s">
        <v>4069</v>
      </c>
      <c r="H59" s="35">
        <v>73</v>
      </c>
      <c r="J59" s="21" t="s">
        <v>4069</v>
      </c>
      <c r="K59" s="14">
        <v>77941.487000000023</v>
      </c>
      <c r="M59" s="21" t="s">
        <v>4069</v>
      </c>
      <c r="N59" s="14">
        <v>55447.786099999998</v>
      </c>
      <c r="P59" s="21" t="s">
        <v>4069</v>
      </c>
      <c r="Q59" s="14">
        <v>-22493.700900000011</v>
      </c>
    </row>
    <row r="60" spans="1:17" x14ac:dyDescent="0.3">
      <c r="G60" s="21" t="s">
        <v>4070</v>
      </c>
      <c r="H60" s="35">
        <v>72</v>
      </c>
      <c r="J60" s="21" t="s">
        <v>4070</v>
      </c>
      <c r="K60" s="14">
        <v>83078.811199999996</v>
      </c>
      <c r="M60" s="21" t="s">
        <v>4070</v>
      </c>
      <c r="N60" s="14">
        <v>44698.996799999994</v>
      </c>
      <c r="P60" s="21" t="s">
        <v>4070</v>
      </c>
      <c r="Q60" s="14">
        <v>-38379.814400000003</v>
      </c>
    </row>
    <row r="61" spans="1:17" x14ac:dyDescent="0.3">
      <c r="G61" s="21" t="s">
        <v>4071</v>
      </c>
      <c r="H61" s="35">
        <v>64</v>
      </c>
      <c r="J61" s="21" t="s">
        <v>4071</v>
      </c>
      <c r="K61" s="14">
        <v>83377.4185</v>
      </c>
      <c r="M61" s="21" t="s">
        <v>4071</v>
      </c>
      <c r="N61" s="14">
        <v>39893.88029999999</v>
      </c>
      <c r="P61" s="21" t="s">
        <v>4071</v>
      </c>
      <c r="Q61" s="14">
        <v>-43483.53820000001</v>
      </c>
    </row>
    <row r="62" spans="1:17" x14ac:dyDescent="0.3">
      <c r="G62" s="21" t="s">
        <v>4056</v>
      </c>
      <c r="H62" s="35">
        <v>839</v>
      </c>
      <c r="J62" s="21" t="s">
        <v>4056</v>
      </c>
      <c r="K62" s="14">
        <v>919167.10100000002</v>
      </c>
      <c r="M62" s="21" t="s">
        <v>4056</v>
      </c>
      <c r="N62" s="14">
        <v>574498.6581</v>
      </c>
      <c r="P62" s="21" t="s">
        <v>4056</v>
      </c>
      <c r="Q62" s="14">
        <v>-344668.44290000008</v>
      </c>
    </row>
  </sheetData>
  <pageMargins left="0.7" right="0.7" top="0.75" bottom="0.75" header="0.3" footer="0.3"/>
  <drawing r:id="rId13"/>
  <tableParts count="1">
    <tablePart r:id="rId14"/>
  </tableParts>
  <extLs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A9BBD-0536-4BA9-A58C-671A21D9BE23}">
  <dimension ref="A1:U34"/>
  <sheetViews>
    <sheetView showGridLines="0" tabSelected="1" zoomScale="90" zoomScaleNormal="90" workbookViewId="0">
      <selection activeCell="P37" sqref="P37"/>
    </sheetView>
  </sheetViews>
  <sheetFormatPr defaultRowHeight="14" x14ac:dyDescent="0.3"/>
  <cols>
    <col min="10" max="10" width="16.296875" bestFit="1" customWidth="1"/>
    <col min="11" max="12" width="11.09765625" bestFit="1" customWidth="1"/>
    <col min="13" max="13" width="15.5" bestFit="1" customWidth="1"/>
    <col min="14" max="14" width="9.3984375" customWidth="1"/>
    <col min="15" max="15" width="19.19921875" bestFit="1" customWidth="1"/>
    <col min="16" max="16" width="12.5" bestFit="1" customWidth="1"/>
    <col min="18" max="18" width="12.5" bestFit="1" customWidth="1"/>
  </cols>
  <sheetData>
    <row r="1" spans="1:19" x14ac:dyDescent="0.3">
      <c r="A1" s="24"/>
      <c r="B1" s="24"/>
      <c r="C1" s="24"/>
      <c r="D1" s="24"/>
      <c r="E1" s="24"/>
      <c r="F1" s="24"/>
      <c r="G1" s="24"/>
      <c r="H1" s="24"/>
      <c r="I1" s="24"/>
      <c r="J1" s="24"/>
      <c r="K1" s="24"/>
      <c r="L1" s="24"/>
      <c r="M1" s="24"/>
      <c r="N1" s="24"/>
      <c r="O1" s="24"/>
      <c r="P1" s="24"/>
      <c r="Q1" s="24"/>
      <c r="R1" s="24"/>
      <c r="S1" s="24"/>
    </row>
    <row r="2" spans="1:19" x14ac:dyDescent="0.3">
      <c r="A2" s="24"/>
      <c r="B2" s="24"/>
      <c r="C2" s="24"/>
      <c r="D2" s="24"/>
      <c r="E2" s="24"/>
      <c r="F2" s="24"/>
      <c r="G2" s="24"/>
      <c r="H2" s="24"/>
      <c r="I2" s="24"/>
      <c r="J2" s="24"/>
      <c r="K2" s="24"/>
      <c r="L2" s="24"/>
      <c r="M2" s="24"/>
      <c r="N2" s="24"/>
      <c r="O2" s="24"/>
      <c r="P2" s="24"/>
      <c r="Q2" s="24"/>
      <c r="R2" s="24"/>
      <c r="S2" s="24"/>
    </row>
    <row r="3" spans="1:19" x14ac:dyDescent="0.3">
      <c r="A3" s="24"/>
      <c r="B3" s="24"/>
      <c r="C3" s="24"/>
      <c r="D3" s="24"/>
      <c r="E3" s="24"/>
      <c r="F3" s="24"/>
      <c r="G3" s="24"/>
      <c r="H3" s="24"/>
      <c r="I3" s="24"/>
      <c r="J3" s="24"/>
      <c r="K3" s="24"/>
      <c r="L3" s="24"/>
      <c r="M3" s="24"/>
      <c r="N3" s="24"/>
      <c r="O3" s="24"/>
      <c r="P3" s="24"/>
      <c r="Q3" s="24"/>
      <c r="R3" s="24"/>
      <c r="S3" s="24"/>
    </row>
    <row r="4" spans="1:19" x14ac:dyDescent="0.3">
      <c r="A4" s="24"/>
      <c r="B4" s="24"/>
      <c r="C4" s="24"/>
      <c r="D4" s="24"/>
      <c r="E4" s="24"/>
      <c r="F4" s="24"/>
      <c r="G4" s="24"/>
      <c r="H4" s="24"/>
      <c r="I4" s="24"/>
      <c r="J4" s="24"/>
      <c r="K4" s="24"/>
      <c r="L4" s="24"/>
      <c r="M4" s="24"/>
      <c r="N4" s="24"/>
      <c r="O4" s="24"/>
      <c r="P4" s="24"/>
      <c r="Q4" s="24"/>
      <c r="R4" s="24"/>
      <c r="S4" s="24"/>
    </row>
    <row r="5" spans="1:19" x14ac:dyDescent="0.3">
      <c r="A5" s="24"/>
      <c r="B5" s="24"/>
      <c r="C5" s="24"/>
      <c r="D5" s="25"/>
      <c r="E5" s="24"/>
      <c r="F5" s="24"/>
      <c r="G5" s="24"/>
      <c r="H5" s="24"/>
      <c r="I5" s="24"/>
      <c r="J5" s="24"/>
      <c r="K5" s="24"/>
      <c r="L5" s="24"/>
      <c r="M5" s="24"/>
      <c r="N5" s="24"/>
      <c r="O5" s="24"/>
      <c r="P5" s="24"/>
      <c r="Q5" s="24"/>
      <c r="R5" s="24"/>
      <c r="S5" s="24"/>
    </row>
    <row r="6" spans="1:19" x14ac:dyDescent="0.3">
      <c r="A6" s="24"/>
      <c r="B6" s="24"/>
      <c r="C6" s="24"/>
      <c r="D6" s="24"/>
      <c r="E6" s="24"/>
      <c r="F6" s="24"/>
      <c r="G6" s="24"/>
      <c r="H6" s="24"/>
      <c r="I6" s="24"/>
      <c r="J6" s="24"/>
      <c r="K6" s="24"/>
      <c r="L6" s="24"/>
      <c r="M6" s="24"/>
      <c r="N6" s="24"/>
      <c r="O6" s="24"/>
      <c r="P6" s="24"/>
      <c r="Q6" s="24"/>
      <c r="R6" s="24"/>
      <c r="S6" s="24"/>
    </row>
    <row r="7" spans="1:19" x14ac:dyDescent="0.3">
      <c r="A7" s="24"/>
      <c r="B7" s="24"/>
      <c r="C7" s="24"/>
      <c r="D7" s="24"/>
      <c r="E7" s="24"/>
      <c r="F7" s="24"/>
      <c r="G7" s="24"/>
      <c r="H7" s="24"/>
      <c r="I7" s="24"/>
      <c r="J7" s="24"/>
      <c r="K7" s="24"/>
      <c r="L7" s="24"/>
      <c r="M7" s="24"/>
      <c r="N7" s="24"/>
      <c r="O7" s="24"/>
      <c r="P7" s="24"/>
      <c r="Q7" s="24"/>
      <c r="R7" s="24"/>
      <c r="S7" s="24"/>
    </row>
    <row r="8" spans="1:19" x14ac:dyDescent="0.3">
      <c r="A8" s="24"/>
      <c r="B8" s="24"/>
      <c r="C8" s="24"/>
      <c r="D8" s="24"/>
      <c r="E8" s="24"/>
      <c r="F8" s="24"/>
      <c r="G8" s="24"/>
      <c r="H8" s="24"/>
      <c r="I8" s="24"/>
      <c r="J8" s="24"/>
      <c r="K8" s="24"/>
      <c r="L8" s="24"/>
      <c r="M8" s="24"/>
      <c r="N8" s="24"/>
      <c r="O8" s="24"/>
      <c r="P8" s="24"/>
      <c r="Q8" s="24"/>
      <c r="R8" s="24"/>
      <c r="S8" s="24"/>
    </row>
    <row r="9" spans="1:19" x14ac:dyDescent="0.3">
      <c r="A9" s="24"/>
      <c r="B9" s="24"/>
      <c r="C9" s="24"/>
      <c r="D9" s="24"/>
      <c r="E9" s="24"/>
      <c r="F9" s="24"/>
      <c r="G9" s="24"/>
      <c r="H9" s="24"/>
      <c r="I9" s="24"/>
      <c r="J9" s="24"/>
      <c r="K9" s="24"/>
      <c r="L9" s="24"/>
      <c r="M9" s="24"/>
      <c r="N9" s="24"/>
      <c r="O9" s="24"/>
      <c r="P9" s="24"/>
      <c r="Q9" s="24"/>
      <c r="R9" s="24"/>
      <c r="S9" s="24"/>
    </row>
    <row r="10" spans="1:19" x14ac:dyDescent="0.3">
      <c r="A10" s="24"/>
      <c r="B10" s="24"/>
      <c r="C10" s="24"/>
      <c r="D10" s="24"/>
      <c r="E10" s="24"/>
      <c r="F10" s="24"/>
      <c r="G10" s="24"/>
      <c r="H10" s="24"/>
      <c r="I10" s="24"/>
      <c r="J10" s="24"/>
      <c r="K10" s="24"/>
      <c r="L10" s="24"/>
      <c r="M10" s="24"/>
      <c r="N10" s="24"/>
      <c r="O10" s="24"/>
      <c r="P10" s="24"/>
      <c r="Q10" s="24"/>
      <c r="R10" s="24"/>
      <c r="S10" s="24"/>
    </row>
    <row r="11" spans="1:19" x14ac:dyDescent="0.3">
      <c r="A11" s="24"/>
      <c r="B11" s="24"/>
      <c r="C11" s="24"/>
      <c r="D11" s="24"/>
      <c r="E11" s="24"/>
      <c r="F11" s="24"/>
      <c r="G11" s="24"/>
      <c r="H11" s="24"/>
      <c r="I11" s="24"/>
      <c r="J11" s="24"/>
      <c r="K11" s="24"/>
      <c r="L11" s="24"/>
      <c r="M11" s="24"/>
      <c r="N11" s="24"/>
      <c r="O11" s="24"/>
      <c r="P11" s="24"/>
      <c r="Q11" s="24"/>
      <c r="R11" s="24"/>
      <c r="S11" s="24"/>
    </row>
    <row r="12" spans="1:19" x14ac:dyDescent="0.3">
      <c r="A12" s="24"/>
      <c r="B12" s="24"/>
      <c r="C12" s="24"/>
      <c r="D12" s="24"/>
      <c r="E12" s="24"/>
      <c r="F12" s="24"/>
      <c r="G12" s="24"/>
      <c r="H12" s="24"/>
      <c r="I12" s="24"/>
      <c r="J12" s="24"/>
      <c r="K12" s="24"/>
      <c r="L12" s="24"/>
      <c r="M12" s="24"/>
      <c r="N12" s="24"/>
      <c r="O12" s="24"/>
      <c r="P12" s="24"/>
      <c r="Q12" s="24"/>
      <c r="R12" s="24"/>
      <c r="S12" s="24"/>
    </row>
    <row r="13" spans="1:19" x14ac:dyDescent="0.3">
      <c r="A13" s="24"/>
      <c r="B13" s="24"/>
      <c r="C13" s="24"/>
      <c r="D13" s="24"/>
      <c r="E13" s="24"/>
      <c r="F13" s="24"/>
      <c r="G13" s="24"/>
      <c r="H13" s="24"/>
      <c r="I13" s="24"/>
      <c r="J13" s="24"/>
      <c r="K13" s="24"/>
      <c r="L13" s="24"/>
      <c r="M13" s="24"/>
      <c r="N13" s="24"/>
      <c r="O13" s="24"/>
      <c r="P13" s="24"/>
      <c r="Q13" s="24"/>
      <c r="R13" s="24"/>
      <c r="S13" s="24"/>
    </row>
    <row r="14" spans="1:19" x14ac:dyDescent="0.3">
      <c r="A14" s="24"/>
      <c r="B14" s="24"/>
      <c r="C14" s="24"/>
      <c r="D14" s="24"/>
      <c r="E14" s="24"/>
      <c r="F14" s="24"/>
      <c r="G14" s="24"/>
      <c r="H14" s="24"/>
      <c r="I14" s="24"/>
      <c r="J14" s="24"/>
      <c r="K14" s="24"/>
      <c r="L14" s="24"/>
      <c r="M14" s="24"/>
      <c r="N14" s="24"/>
      <c r="O14" s="24"/>
      <c r="P14" s="24"/>
      <c r="Q14" s="24"/>
      <c r="R14" s="24"/>
      <c r="S14" s="24"/>
    </row>
    <row r="15" spans="1:19" x14ac:dyDescent="0.3">
      <c r="A15" s="24"/>
      <c r="B15" s="24"/>
      <c r="C15" s="24"/>
      <c r="D15" s="24"/>
      <c r="E15" s="24"/>
      <c r="F15" s="24"/>
      <c r="G15" s="24"/>
      <c r="H15" s="24"/>
      <c r="I15" s="24"/>
      <c r="J15" s="24"/>
      <c r="K15" s="24"/>
      <c r="L15" s="24"/>
      <c r="M15" s="24"/>
      <c r="N15" s="24"/>
      <c r="O15" s="24"/>
      <c r="P15" s="24"/>
      <c r="Q15" s="24"/>
      <c r="R15" s="24"/>
      <c r="S15" s="24"/>
    </row>
    <row r="16" spans="1:19" x14ac:dyDescent="0.3">
      <c r="A16" s="24"/>
      <c r="B16" s="24"/>
      <c r="C16" s="24"/>
      <c r="D16" s="24"/>
      <c r="E16" s="24"/>
      <c r="F16" s="24"/>
      <c r="G16" s="24"/>
      <c r="H16" s="24"/>
      <c r="I16" s="24"/>
      <c r="J16" s="24"/>
      <c r="K16" s="24"/>
      <c r="L16" s="24"/>
      <c r="M16" s="24"/>
      <c r="N16" s="24"/>
      <c r="O16" s="24"/>
      <c r="P16" s="24"/>
      <c r="Q16" s="24"/>
      <c r="R16" s="24"/>
      <c r="S16" s="24"/>
    </row>
    <row r="17" spans="1:21" x14ac:dyDescent="0.3">
      <c r="A17" s="24"/>
      <c r="B17" s="24"/>
      <c r="C17" s="24"/>
      <c r="D17" s="24"/>
      <c r="E17" s="24"/>
      <c r="F17" s="24"/>
      <c r="G17" s="24"/>
      <c r="H17" s="24"/>
      <c r="I17" s="24"/>
      <c r="J17" s="24"/>
      <c r="K17" s="24"/>
      <c r="L17" s="24"/>
      <c r="M17" s="24"/>
      <c r="N17" s="24"/>
      <c r="O17" s="24"/>
      <c r="P17" s="24"/>
      <c r="Q17" s="24"/>
      <c r="R17" s="24"/>
      <c r="S17" s="24"/>
    </row>
    <row r="18" spans="1:21" x14ac:dyDescent="0.3">
      <c r="A18" s="24"/>
      <c r="B18" s="24"/>
      <c r="C18" s="24"/>
      <c r="D18" s="24"/>
      <c r="E18" s="24"/>
      <c r="F18" s="24"/>
      <c r="G18" s="24"/>
      <c r="H18" s="24"/>
      <c r="I18" s="24"/>
      <c r="J18" s="24"/>
      <c r="K18" s="24"/>
      <c r="L18" s="24"/>
      <c r="M18" s="24"/>
      <c r="N18" s="24"/>
      <c r="O18" s="24"/>
      <c r="P18" s="24"/>
      <c r="Q18" s="24"/>
      <c r="R18" s="24"/>
      <c r="S18" s="24"/>
    </row>
    <row r="19" spans="1:21" x14ac:dyDescent="0.3">
      <c r="A19" s="24"/>
      <c r="B19" s="24"/>
      <c r="C19" s="24"/>
      <c r="D19" s="24"/>
      <c r="E19" s="24"/>
      <c r="F19" s="24"/>
      <c r="G19" s="24"/>
      <c r="H19" s="24"/>
      <c r="I19" s="24"/>
      <c r="J19" s="24"/>
      <c r="K19" s="24"/>
      <c r="L19" s="24"/>
      <c r="M19" s="24"/>
      <c r="N19" s="24"/>
      <c r="O19" s="24"/>
      <c r="P19" s="24"/>
      <c r="Q19" s="24"/>
      <c r="R19" s="24"/>
      <c r="S19" s="24"/>
    </row>
    <row r="20" spans="1:21" x14ac:dyDescent="0.3">
      <c r="A20" s="24"/>
      <c r="B20" s="24"/>
      <c r="C20" s="24"/>
      <c r="D20" s="24"/>
      <c r="E20" s="24"/>
      <c r="F20" s="24"/>
      <c r="G20" s="24"/>
      <c r="H20" s="24"/>
      <c r="I20" s="24"/>
      <c r="J20" s="24"/>
      <c r="K20" s="24"/>
      <c r="L20" s="24"/>
      <c r="M20" s="24"/>
      <c r="N20" s="24"/>
      <c r="O20" s="24"/>
      <c r="P20" s="24"/>
      <c r="Q20" s="24"/>
      <c r="R20" s="24"/>
      <c r="S20" s="24"/>
      <c r="U20" s="34"/>
    </row>
    <row r="21" spans="1:21" x14ac:dyDescent="0.3">
      <c r="A21" s="24"/>
      <c r="B21" s="24"/>
      <c r="C21" s="24"/>
      <c r="D21" s="24"/>
      <c r="E21" s="24"/>
      <c r="F21" s="24"/>
      <c r="G21" s="24"/>
      <c r="H21" s="24"/>
      <c r="I21" s="24"/>
      <c r="J21" s="24"/>
      <c r="K21" s="24"/>
      <c r="L21" s="24"/>
      <c r="M21" s="24"/>
      <c r="N21" s="24"/>
      <c r="O21" s="24"/>
      <c r="P21" s="24"/>
      <c r="Q21" s="24"/>
      <c r="R21" s="24"/>
      <c r="S21" s="24"/>
    </row>
    <row r="22" spans="1:21" ht="17.75" x14ac:dyDescent="0.5">
      <c r="A22" s="24"/>
      <c r="B22" s="24"/>
      <c r="C22" s="24"/>
      <c r="D22" s="24"/>
      <c r="E22" s="24"/>
      <c r="F22" s="24"/>
      <c r="G22" s="24"/>
      <c r="H22" s="24"/>
      <c r="I22" s="24"/>
      <c r="J22" s="26" t="s">
        <v>4082</v>
      </c>
      <c r="K22" s="27" t="s">
        <v>4084</v>
      </c>
      <c r="L22" s="27" t="s">
        <v>4083</v>
      </c>
      <c r="M22" s="27" t="s">
        <v>4085</v>
      </c>
      <c r="N22" s="24"/>
      <c r="O22" s="28" t="str">
        <f>Table58[[#Headers],[Income Statement]]</f>
        <v>Income Statement</v>
      </c>
      <c r="P22" s="28" t="str">
        <f>Table58[[#Headers],[Result USD]]</f>
        <v>Result USD</v>
      </c>
      <c r="Q22" s="24"/>
      <c r="R22" s="24"/>
      <c r="S22" s="24"/>
    </row>
    <row r="23" spans="1:21" x14ac:dyDescent="0.3">
      <c r="A23" s="24"/>
      <c r="B23" s="24"/>
      <c r="C23" s="24"/>
      <c r="D23" s="24"/>
      <c r="E23" s="24"/>
      <c r="F23" s="24"/>
      <c r="G23" s="24"/>
      <c r="H23" s="24"/>
      <c r="I23" s="24"/>
      <c r="J23" s="29" t="s">
        <v>2016</v>
      </c>
      <c r="K23" s="30">
        <v>182073.9958</v>
      </c>
      <c r="L23" s="30">
        <v>0</v>
      </c>
      <c r="M23" s="30">
        <v>182073.9958</v>
      </c>
      <c r="N23" s="24"/>
      <c r="O23" s="31" t="str">
        <f>PivotTable!L27</f>
        <v>Revenue</v>
      </c>
      <c r="P23" s="24"/>
      <c r="Q23" s="24"/>
      <c r="R23" s="24"/>
      <c r="S23" s="24"/>
    </row>
    <row r="24" spans="1:21" x14ac:dyDescent="0.3">
      <c r="A24" s="24"/>
      <c r="B24" s="24"/>
      <c r="C24" s="24"/>
      <c r="D24" s="24"/>
      <c r="E24" s="24"/>
      <c r="F24" s="24"/>
      <c r="G24" s="24"/>
      <c r="H24" s="24"/>
      <c r="I24" s="24"/>
      <c r="J24" s="29" t="s">
        <v>2019</v>
      </c>
      <c r="K24" s="30">
        <v>0</v>
      </c>
      <c r="L24" s="30">
        <v>452460.00450000027</v>
      </c>
      <c r="M24" s="30">
        <v>-452460.00450000027</v>
      </c>
      <c r="N24" s="24"/>
      <c r="O24" s="27" t="str">
        <f>PivotTable!L28</f>
        <v>Online Sales</v>
      </c>
      <c r="P24" s="24">
        <f>PivotTable!M28</f>
        <v>-1117062.1670999995</v>
      </c>
      <c r="Q24" s="24"/>
      <c r="R24" s="24"/>
      <c r="S24" s="24"/>
    </row>
    <row r="25" spans="1:21" x14ac:dyDescent="0.3">
      <c r="A25" s="24"/>
      <c r="B25" s="24"/>
      <c r="C25" s="24"/>
      <c r="D25" s="24"/>
      <c r="E25" s="24"/>
      <c r="F25" s="24"/>
      <c r="G25" s="24"/>
      <c r="H25" s="24"/>
      <c r="I25" s="24"/>
      <c r="J25" s="29" t="s">
        <v>2017</v>
      </c>
      <c r="K25" s="30">
        <v>182026.55200000008</v>
      </c>
      <c r="L25" s="30">
        <v>0</v>
      </c>
      <c r="M25" s="30">
        <v>182026.55200000008</v>
      </c>
      <c r="N25" s="24"/>
      <c r="O25" s="27" t="str">
        <f>PivotTable!L29</f>
        <v>Sales Revenue</v>
      </c>
      <c r="P25" s="24">
        <f>PivotTable!M29</f>
        <v>-1068338.6088999992</v>
      </c>
      <c r="Q25" s="24"/>
      <c r="R25" s="24"/>
      <c r="S25" s="24"/>
    </row>
    <row r="26" spans="1:21" x14ac:dyDescent="0.3">
      <c r="A26" s="24"/>
      <c r="B26" s="24"/>
      <c r="C26" s="24"/>
      <c r="D26" s="24"/>
      <c r="E26" s="24"/>
      <c r="F26" s="24"/>
      <c r="G26" s="24"/>
      <c r="H26" s="24"/>
      <c r="I26" s="24"/>
      <c r="J26" s="29" t="s">
        <v>2015</v>
      </c>
      <c r="K26" s="30">
        <v>0</v>
      </c>
      <c r="L26" s="30">
        <v>466707.09649999993</v>
      </c>
      <c r="M26" s="30">
        <v>-466707.09649999993</v>
      </c>
      <c r="N26" s="24"/>
      <c r="O26" s="27" t="str">
        <f>PivotTable!L30</f>
        <v>Total Revenue</v>
      </c>
      <c r="P26" s="24">
        <f>PivotTable!M30</f>
        <v>-2185400.7759999987</v>
      </c>
      <c r="Q26" s="24"/>
      <c r="R26" s="24"/>
      <c r="S26" s="24"/>
    </row>
    <row r="27" spans="1:21" x14ac:dyDescent="0.3">
      <c r="A27" s="24"/>
      <c r="B27" s="24"/>
      <c r="C27" s="24"/>
      <c r="D27" s="24"/>
      <c r="E27" s="24"/>
      <c r="F27" s="24"/>
      <c r="G27" s="24"/>
      <c r="H27" s="24"/>
      <c r="I27" s="24"/>
      <c r="J27" s="29" t="s">
        <v>2018</v>
      </c>
      <c r="K27" s="30">
        <v>210398.11030000012</v>
      </c>
      <c r="L27" s="30">
        <v>0</v>
      </c>
      <c r="M27" s="30">
        <v>210398.11030000012</v>
      </c>
      <c r="N27" s="24"/>
      <c r="O27" s="27" t="str">
        <f>PivotTable!L31</f>
        <v>COGS</v>
      </c>
      <c r="P27" s="24">
        <f>PivotTable!M31</f>
        <v>441246.87840000028</v>
      </c>
      <c r="Q27" s="24"/>
      <c r="R27" s="24"/>
      <c r="S27" s="24"/>
    </row>
    <row r="28" spans="1:21" x14ac:dyDescent="0.3">
      <c r="A28" s="24"/>
      <c r="B28" s="24"/>
      <c r="C28" s="24"/>
      <c r="D28" s="24"/>
      <c r="E28" s="24"/>
      <c r="F28" s="24"/>
      <c r="G28" s="24"/>
      <c r="H28" s="24"/>
      <c r="I28" s="24"/>
      <c r="J28" s="32" t="s">
        <v>4056</v>
      </c>
      <c r="K28" s="33">
        <v>574498.65810000012</v>
      </c>
      <c r="L28" s="33">
        <v>919167.10100000026</v>
      </c>
      <c r="M28" s="33">
        <v>-344668.44289999997</v>
      </c>
      <c r="N28" s="24"/>
      <c r="O28" s="27" t="str">
        <f>PivotTable!L32</f>
        <v>Gross Profit</v>
      </c>
      <c r="P28" s="24">
        <f>PivotTable!M32</f>
        <v>-2626647.654399999</v>
      </c>
      <c r="Q28" s="24"/>
      <c r="R28" s="24"/>
      <c r="S28" s="24"/>
    </row>
    <row r="29" spans="1:21" x14ac:dyDescent="0.3">
      <c r="A29" s="24"/>
      <c r="B29" s="24"/>
      <c r="C29" s="24"/>
      <c r="D29" s="24"/>
      <c r="E29" s="24"/>
      <c r="F29" s="24"/>
      <c r="G29" s="24"/>
      <c r="H29" s="24"/>
      <c r="I29" s="24"/>
      <c r="J29" s="24"/>
      <c r="K29" s="24"/>
      <c r="L29" s="24"/>
      <c r="M29" s="24"/>
      <c r="N29" s="24"/>
      <c r="O29" s="31" t="str">
        <f>PivotTable!L33</f>
        <v>Operating Expenses</v>
      </c>
      <c r="P29" s="24"/>
      <c r="Q29" s="24"/>
      <c r="R29" s="24"/>
      <c r="S29" s="24"/>
    </row>
    <row r="30" spans="1:21" x14ac:dyDescent="0.3">
      <c r="A30" s="24"/>
      <c r="B30" s="24"/>
      <c r="C30" s="24"/>
      <c r="D30" s="24"/>
      <c r="E30" s="24"/>
      <c r="F30" s="24"/>
      <c r="G30" s="24"/>
      <c r="H30" s="24"/>
      <c r="I30" s="24"/>
      <c r="J30" s="24"/>
      <c r="K30" s="24"/>
      <c r="L30" s="24"/>
      <c r="M30" s="24"/>
      <c r="N30" s="24"/>
      <c r="O30" s="27" t="str">
        <f>PivotTable!L34</f>
        <v>Travel Expense</v>
      </c>
      <c r="P30" s="24">
        <f>PivotTable!M34</f>
        <v>475996.90330000018</v>
      </c>
      <c r="Q30" s="24"/>
      <c r="R30" s="24"/>
      <c r="S30" s="24"/>
    </row>
    <row r="31" spans="1:21" x14ac:dyDescent="0.3">
      <c r="A31" s="24"/>
      <c r="B31" s="24"/>
      <c r="C31" s="24"/>
      <c r="D31" s="24"/>
      <c r="E31" s="24"/>
      <c r="F31" s="24"/>
      <c r="G31" s="24"/>
      <c r="H31" s="24"/>
      <c r="I31" s="24"/>
      <c r="J31" s="24"/>
      <c r="K31" s="24"/>
      <c r="L31" s="24"/>
      <c r="M31" s="24"/>
      <c r="N31" s="24"/>
      <c r="O31" s="27" t="str">
        <f>PivotTable!L35</f>
        <v>Payroll Expense</v>
      </c>
      <c r="P31" s="24">
        <f>PivotTable!M35</f>
        <v>451566.84859999991</v>
      </c>
      <c r="Q31" s="24"/>
      <c r="R31" s="24"/>
      <c r="S31" s="24"/>
    </row>
    <row r="32" spans="1:21" x14ac:dyDescent="0.3">
      <c r="A32" s="24"/>
      <c r="B32" s="24"/>
      <c r="C32" s="24"/>
      <c r="D32" s="24"/>
      <c r="E32" s="24"/>
      <c r="F32" s="24"/>
      <c r="G32" s="24"/>
      <c r="H32" s="24"/>
      <c r="I32" s="24"/>
      <c r="J32" s="24"/>
      <c r="K32" s="24"/>
      <c r="L32" s="24"/>
      <c r="M32" s="24"/>
      <c r="N32" s="24"/>
      <c r="O32" s="27" t="str">
        <f>PivotTable!L36</f>
        <v>Total Expenses</v>
      </c>
      <c r="P32" s="24">
        <f>PivotTable!M36</f>
        <v>927563.75190000003</v>
      </c>
      <c r="Q32" s="24"/>
      <c r="R32" s="24"/>
      <c r="S32" s="24"/>
    </row>
    <row r="33" spans="1:19" x14ac:dyDescent="0.3">
      <c r="A33" s="24"/>
      <c r="B33" s="24"/>
      <c r="C33" s="24"/>
      <c r="D33" s="24"/>
      <c r="E33" s="24"/>
      <c r="F33" s="24"/>
      <c r="G33" s="24"/>
      <c r="H33" s="24"/>
      <c r="I33" s="24"/>
      <c r="J33" s="24"/>
      <c r="K33" s="24"/>
      <c r="L33" s="24"/>
      <c r="M33" s="24"/>
      <c r="N33" s="24"/>
      <c r="O33" s="27" t="str">
        <f>PivotTable!L37</f>
        <v>Net Income</v>
      </c>
      <c r="P33" s="24">
        <f>PivotTable!M37</f>
        <v>-3554211.406299999</v>
      </c>
      <c r="Q33" s="24"/>
      <c r="R33" s="24"/>
      <c r="S33" s="24"/>
    </row>
    <row r="34" spans="1:19" x14ac:dyDescent="0.3">
      <c r="A34" s="24"/>
      <c r="B34" s="24"/>
      <c r="C34" s="24"/>
      <c r="D34" s="24"/>
      <c r="E34" s="24"/>
      <c r="F34" s="24"/>
      <c r="G34" s="24"/>
      <c r="H34" s="24"/>
      <c r="I34" s="24"/>
      <c r="J34" s="24"/>
      <c r="K34" s="24"/>
      <c r="L34" s="24"/>
      <c r="M34" s="24"/>
      <c r="N34" s="24"/>
      <c r="O34" s="24"/>
      <c r="P34" s="24"/>
      <c r="Q34" s="24"/>
      <c r="R34" s="24"/>
      <c r="S34" s="24"/>
    </row>
  </sheetData>
  <conditionalFormatting sqref="P25">
    <cfRule type="colorScale" priority="25">
      <colorScale>
        <cfvo type="min"/>
        <cfvo type="percentile" val="50"/>
        <cfvo type="max"/>
        <color rgb="FFF8696B"/>
        <color rgb="FFFFEB84"/>
        <color rgb="FF63BE7B"/>
      </colorScale>
    </cfRule>
  </conditionalFormatting>
  <conditionalFormatting sqref="P24">
    <cfRule type="colorScale" priority="24">
      <colorScale>
        <cfvo type="min"/>
        <cfvo type="percentile" val="50"/>
        <cfvo type="max"/>
        <color rgb="FFF8696B"/>
        <color rgb="FFFFEB84"/>
        <color rgb="FF63BE7B"/>
      </colorScale>
    </cfRule>
  </conditionalFormatting>
  <conditionalFormatting sqref="P26">
    <cfRule type="colorScale" priority="23">
      <colorScale>
        <cfvo type="min"/>
        <cfvo type="percentile" val="50"/>
        <cfvo type="max"/>
        <color rgb="FFF8696B"/>
        <color rgb="FFFFEB84"/>
        <color rgb="FF63BE7B"/>
      </colorScale>
    </cfRule>
  </conditionalFormatting>
  <conditionalFormatting sqref="P27">
    <cfRule type="colorScale" priority="22">
      <colorScale>
        <cfvo type="min"/>
        <cfvo type="max"/>
        <color rgb="FF63BE7B"/>
        <color rgb="FFFFEF9C"/>
      </colorScale>
    </cfRule>
  </conditionalFormatting>
  <conditionalFormatting sqref="P28">
    <cfRule type="colorScale" priority="21">
      <colorScale>
        <cfvo type="min"/>
        <cfvo type="percentile" val="50"/>
        <cfvo type="max"/>
        <color rgb="FFF8696B"/>
        <color rgb="FFFFEB84"/>
        <color rgb="FF63BE7B"/>
      </colorScale>
    </cfRule>
  </conditionalFormatting>
  <conditionalFormatting sqref="P30">
    <cfRule type="colorScale" priority="20">
      <colorScale>
        <cfvo type="min"/>
        <cfvo type="percentile" val="50"/>
        <cfvo type="max"/>
        <color rgb="FF5A8AC6"/>
        <color rgb="FFFCFCFF"/>
        <color rgb="FFF8696B"/>
      </colorScale>
    </cfRule>
  </conditionalFormatting>
  <conditionalFormatting sqref="P31">
    <cfRule type="colorScale" priority="19">
      <colorScale>
        <cfvo type="min"/>
        <cfvo type="max"/>
        <color rgb="FFFCFCFF"/>
        <color rgb="FFF8696B"/>
      </colorScale>
    </cfRule>
  </conditionalFormatting>
  <conditionalFormatting sqref="P33">
    <cfRule type="colorScale" priority="18">
      <colorScale>
        <cfvo type="min"/>
        <cfvo type="percentile" val="50"/>
        <cfvo type="max"/>
        <color rgb="FFF8696B"/>
        <color rgb="FFFFEB84"/>
        <color rgb="FF63BE7B"/>
      </colorScale>
    </cfRule>
  </conditionalFormatting>
  <conditionalFormatting sqref="P32">
    <cfRule type="colorScale" priority="17">
      <colorScale>
        <cfvo type="min"/>
        <cfvo type="max"/>
        <color rgb="FFFCFCFF"/>
        <color rgb="FFF8696B"/>
      </colorScale>
    </cfRule>
  </conditionalFormatting>
  <conditionalFormatting pivot="1" sqref="K23">
    <cfRule type="colorScale" priority="16">
      <colorScale>
        <cfvo type="min"/>
        <cfvo type="max"/>
        <color rgb="FF63BE7B"/>
        <color rgb="FFFFEF9C"/>
      </colorScale>
    </cfRule>
  </conditionalFormatting>
  <conditionalFormatting pivot="1" sqref="K25">
    <cfRule type="colorScale" priority="14">
      <colorScale>
        <cfvo type="min"/>
        <cfvo type="max"/>
        <color rgb="FFFCFCFF"/>
        <color rgb="FFF8696B"/>
      </colorScale>
    </cfRule>
  </conditionalFormatting>
  <conditionalFormatting pivot="1" sqref="K27">
    <cfRule type="colorScale" priority="12">
      <colorScale>
        <cfvo type="min"/>
        <cfvo type="max"/>
        <color rgb="FFFCFCFF"/>
        <color rgb="FFF8696B"/>
      </colorScale>
    </cfRule>
  </conditionalFormatting>
  <conditionalFormatting pivot="1" sqref="K28">
    <cfRule type="colorScale" priority="11">
      <colorScale>
        <cfvo type="min"/>
        <cfvo type="max"/>
        <color rgb="FFFCFCFF"/>
        <color rgb="FFF8696B"/>
      </colorScale>
    </cfRule>
  </conditionalFormatting>
  <conditionalFormatting pivot="1" sqref="L24">
    <cfRule type="colorScale" priority="10">
      <colorScale>
        <cfvo type="min"/>
        <cfvo type="percentile" val="50"/>
        <cfvo type="max"/>
        <color rgb="FFF8696B"/>
        <color rgb="FFFFEB84"/>
        <color rgb="FF63BE7B"/>
      </colorScale>
    </cfRule>
  </conditionalFormatting>
  <conditionalFormatting pivot="1" sqref="L26">
    <cfRule type="colorScale" priority="9">
      <colorScale>
        <cfvo type="min"/>
        <cfvo type="percentile" val="50"/>
        <cfvo type="max"/>
        <color rgb="FFF8696B"/>
        <color rgb="FFFFEB84"/>
        <color rgb="FF63BE7B"/>
      </colorScale>
    </cfRule>
  </conditionalFormatting>
  <conditionalFormatting pivot="1" sqref="L28">
    <cfRule type="colorScale" priority="8">
      <colorScale>
        <cfvo type="min"/>
        <cfvo type="percentile" val="50"/>
        <cfvo type="max"/>
        <color rgb="FFF8696B"/>
        <color rgb="FFFFEB84"/>
        <color rgb="FF63BE7B"/>
      </colorScale>
    </cfRule>
  </conditionalFormatting>
  <conditionalFormatting pivot="1" sqref="M23">
    <cfRule type="colorScale" priority="7">
      <colorScale>
        <cfvo type="min"/>
        <cfvo type="max"/>
        <color rgb="FF63BE7B"/>
        <color rgb="FFFFEF9C"/>
      </colorScale>
    </cfRule>
  </conditionalFormatting>
  <conditionalFormatting pivot="1" sqref="M24">
    <cfRule type="colorScale" priority="6">
      <colorScale>
        <cfvo type="min"/>
        <cfvo type="percentile" val="50"/>
        <cfvo type="max"/>
        <color rgb="FFF8696B"/>
        <color rgb="FFFFEB84"/>
        <color rgb="FF63BE7B"/>
      </colorScale>
    </cfRule>
  </conditionalFormatting>
  <conditionalFormatting pivot="1" sqref="M25">
    <cfRule type="colorScale" priority="5">
      <colorScale>
        <cfvo type="min"/>
        <cfvo type="max"/>
        <color rgb="FFFCFCFF"/>
        <color rgb="FFF8696B"/>
      </colorScale>
    </cfRule>
  </conditionalFormatting>
  <conditionalFormatting pivot="1" sqref="M26">
    <cfRule type="colorScale" priority="4">
      <colorScale>
        <cfvo type="min"/>
        <cfvo type="percentile" val="50"/>
        <cfvo type="max"/>
        <color rgb="FFF8696B"/>
        <color rgb="FFFFEB84"/>
        <color rgb="FF63BE7B"/>
      </colorScale>
    </cfRule>
  </conditionalFormatting>
  <conditionalFormatting pivot="1" sqref="M27">
    <cfRule type="colorScale" priority="1">
      <colorScale>
        <cfvo type="min"/>
        <cfvo type="percentile" val="50"/>
        <cfvo type="max"/>
        <color rgb="FF63BE7B"/>
        <color rgb="FFFFEB84"/>
        <color rgb="FFF8696B"/>
      </colorScale>
    </cfRule>
  </conditionalFormatting>
  <conditionalFormatting pivot="1" sqref="M28">
    <cfRule type="colorScale" priority="2">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2001"/>
  <sheetViews>
    <sheetView topLeftCell="K7" workbookViewId="0">
      <selection activeCell="U28" sqref="U28"/>
    </sheetView>
  </sheetViews>
  <sheetFormatPr defaultRowHeight="14" x14ac:dyDescent="0.3"/>
  <cols>
    <col min="2" max="2" width="10.09765625" bestFit="1" customWidth="1"/>
    <col min="3" max="4" width="10.09765625" customWidth="1"/>
    <col min="5" max="5" width="16.5" customWidth="1"/>
    <col min="6" max="6" width="14.59765625" customWidth="1"/>
    <col min="7" max="7" width="10.09765625" bestFit="1" customWidth="1"/>
    <col min="8" max="8" width="10.59765625" bestFit="1" customWidth="1"/>
    <col min="9" max="9" width="10.19921875" bestFit="1" customWidth="1"/>
    <col min="10" max="10" width="12.19921875" customWidth="1"/>
    <col min="11" max="11" width="13.19921875" bestFit="1" customWidth="1"/>
    <col min="12" max="12" width="10.296875" customWidth="1"/>
    <col min="13" max="13" width="13.8984375" bestFit="1" customWidth="1"/>
    <col min="14" max="14" width="13.796875" bestFit="1" customWidth="1"/>
    <col min="15" max="16" width="13.796875" style="14" customWidth="1"/>
    <col min="17" max="17" width="18.8984375" style="14" bestFit="1" customWidth="1"/>
    <col min="18" max="18" width="16.296875" bestFit="1" customWidth="1"/>
    <col min="19" max="19" width="12.59765625" bestFit="1" customWidth="1"/>
    <col min="20" max="20" width="18.19921875" customWidth="1"/>
    <col min="21" max="21" width="14.19921875" bestFit="1" customWidth="1"/>
    <col min="22" max="22" width="16.59765625" bestFit="1" customWidth="1"/>
    <col min="23" max="23" width="16.19921875" customWidth="1"/>
    <col min="31" max="31" width="12.09765625" bestFit="1" customWidth="1"/>
    <col min="32" max="32" width="12.59765625" bestFit="1" customWidth="1"/>
    <col min="33" max="33" width="12.69921875" bestFit="1" customWidth="1"/>
  </cols>
  <sheetData>
    <row r="1" spans="1:33" ht="14.55" thickBot="1" x14ac:dyDescent="0.35">
      <c r="A1" s="2" t="s">
        <v>0</v>
      </c>
      <c r="B1" s="22" t="s">
        <v>1</v>
      </c>
      <c r="C1" s="2" t="s">
        <v>4072</v>
      </c>
      <c r="D1" s="2" t="s">
        <v>4073</v>
      </c>
      <c r="E1" s="2" t="s">
        <v>2</v>
      </c>
      <c r="F1" s="2" t="s">
        <v>3</v>
      </c>
      <c r="G1" s="2" t="s">
        <v>4</v>
      </c>
      <c r="H1" s="2" t="s">
        <v>5</v>
      </c>
      <c r="I1" s="2" t="s">
        <v>6</v>
      </c>
      <c r="J1" s="2" t="s">
        <v>7</v>
      </c>
      <c r="K1" s="2" t="s">
        <v>8</v>
      </c>
      <c r="L1" s="2" t="s">
        <v>9</v>
      </c>
      <c r="M1" s="2" t="s">
        <v>4040</v>
      </c>
      <c r="N1" s="2" t="s">
        <v>4041</v>
      </c>
      <c r="O1" s="15" t="s">
        <v>4043</v>
      </c>
      <c r="P1" s="15" t="s">
        <v>4044</v>
      </c>
      <c r="Q1" s="15" t="s">
        <v>4042</v>
      </c>
      <c r="R1" s="2" t="s">
        <v>4045</v>
      </c>
      <c r="T1" s="8" t="s">
        <v>3</v>
      </c>
      <c r="U1" t="s">
        <v>4043</v>
      </c>
      <c r="V1" t="s">
        <v>4044</v>
      </c>
      <c r="W1" t="s">
        <v>4042</v>
      </c>
    </row>
    <row r="2" spans="1:33" ht="14.55" thickTop="1" x14ac:dyDescent="0.3">
      <c r="A2" t="s">
        <v>10</v>
      </c>
      <c r="B2" s="1">
        <v>45417</v>
      </c>
      <c r="C2">
        <f>YEAR(GL_Table[[#This Row],[TxnDate]])</f>
        <v>2024</v>
      </c>
      <c r="D2" t="str">
        <f>TEXT(GL_Table[[#This Row],[TxnDate]], "mmm")</f>
        <v>May</v>
      </c>
      <c r="E2" t="s">
        <v>2010</v>
      </c>
      <c r="F2" t="s">
        <v>2015</v>
      </c>
      <c r="G2">
        <v>0</v>
      </c>
      <c r="H2">
        <v>2505.15</v>
      </c>
      <c r="I2" t="s">
        <v>2020</v>
      </c>
      <c r="J2" t="s">
        <v>2026</v>
      </c>
      <c r="K2" t="s">
        <v>2031</v>
      </c>
      <c r="L2" t="s">
        <v>4031</v>
      </c>
      <c r="M2">
        <f>GL_Table[[#This Row],[Debit]]-GL_Table[[#This Row],[Credit]]</f>
        <v>-2505.15</v>
      </c>
      <c r="N2">
        <f>INDEX(ExchangeRate[Rate2USD], MATCH(GL!L:L,ExchangeRate[Currency], 0))</f>
        <v>0.78</v>
      </c>
      <c r="O2" s="14">
        <f>GL_Table[[#This Row],[Debit]]*GL_Table[[#This Row],[RateToUSD]]</f>
        <v>0</v>
      </c>
      <c r="P2" s="14">
        <f>GL_Table[[#This Row],[Credit]]*GL_Table[[#This Row],[RateToUSD]]</f>
        <v>1954.0170000000001</v>
      </c>
      <c r="Q2" s="14">
        <f>GL_Table[NetAmount]*GL_Table[RateToUSD]</f>
        <v>-1954.0170000000001</v>
      </c>
      <c r="R2" s="14" t="str">
        <f>INDEX(AccountMapping[AccountType],MATCH(GL_Table[AccountName],AccountMapping[AccountName], 0))</f>
        <v>Revenue</v>
      </c>
      <c r="T2" s="3" t="s">
        <v>2016</v>
      </c>
      <c r="U2">
        <f>SUMIFS(GL_Table[Debit_USD],GL_Table[AccountName], T2)</f>
        <v>441246.87840000028</v>
      </c>
      <c r="V2">
        <f>SUMIFS(GL_Table[Credit_USD],GL_Table[AccountName],T2)</f>
        <v>0</v>
      </c>
      <c r="W2" s="14">
        <f>SUMIFS(GL_Table[NetAmountUSD], GL_Table[AccountName], T2:T6)</f>
        <v>441246.87840000028</v>
      </c>
    </row>
    <row r="3" spans="1:33" x14ac:dyDescent="0.3">
      <c r="A3" t="s">
        <v>11</v>
      </c>
      <c r="B3" s="1">
        <v>45466</v>
      </c>
      <c r="C3">
        <f>YEAR(GL_Table[[#This Row],[TxnDate]])</f>
        <v>2024</v>
      </c>
      <c r="D3" t="str">
        <f>TEXT(GL_Table[[#This Row],[TxnDate]], "mmm")</f>
        <v>Jun</v>
      </c>
      <c r="E3" t="s">
        <v>2011</v>
      </c>
      <c r="F3" t="s">
        <v>2016</v>
      </c>
      <c r="G3">
        <v>1184.73</v>
      </c>
      <c r="H3">
        <v>0</v>
      </c>
      <c r="I3" t="s">
        <v>2021</v>
      </c>
      <c r="J3" t="s">
        <v>2026</v>
      </c>
      <c r="K3" t="s">
        <v>2032</v>
      </c>
      <c r="L3" t="s">
        <v>4031</v>
      </c>
      <c r="M3">
        <f>GL_Table[[#This Row],[Debit]]-GL_Table[[#This Row],[Credit]]</f>
        <v>1184.73</v>
      </c>
      <c r="N3">
        <f>INDEX(ExchangeRate[Rate2USD], MATCH(GL!L:L,ExchangeRate[Currency], 0))</f>
        <v>0.78</v>
      </c>
      <c r="O3" s="14">
        <f>GL_Table[[#This Row],[Debit]]*GL_Table[[#This Row],[RateToUSD]]</f>
        <v>924.08940000000007</v>
      </c>
      <c r="P3" s="14">
        <f>GL_Table[[#This Row],[Credit]]*GL_Table[[#This Row],[RateToUSD]]</f>
        <v>0</v>
      </c>
      <c r="Q3" s="14">
        <f>GL_Table[NetAmount]*GL_Table[RateToUSD]</f>
        <v>924.08940000000007</v>
      </c>
      <c r="R3" s="14" t="str">
        <f>INDEX(AccountMapping[AccountType],MATCH(GL_Table[AccountName],AccountMapping[AccountName], 0))</f>
        <v>COGS</v>
      </c>
      <c r="T3" s="3" t="s">
        <v>2018</v>
      </c>
      <c r="U3">
        <f>SUMIFS(GL_Table[Debit_USD],GL_Table[AccountName], T3)</f>
        <v>475996.90330000018</v>
      </c>
      <c r="V3">
        <f>SUMIFS(GL_Table[Credit_USD],GL_Table[AccountName],T3)</f>
        <v>0</v>
      </c>
      <c r="W3" s="14">
        <f>SUMIFS(GL_Table[NetAmountUSD], GL_Table[AccountName], T3:T7)</f>
        <v>475996.90330000018</v>
      </c>
      <c r="AD3" t="s">
        <v>3</v>
      </c>
      <c r="AE3" t="s">
        <v>4036</v>
      </c>
      <c r="AF3" t="s">
        <v>4037</v>
      </c>
      <c r="AG3" t="s">
        <v>4038</v>
      </c>
    </row>
    <row r="4" spans="1:33" x14ac:dyDescent="0.3">
      <c r="A4" t="s">
        <v>12</v>
      </c>
      <c r="B4" s="1">
        <v>45666</v>
      </c>
      <c r="C4">
        <f>YEAR(GL_Table[[#This Row],[TxnDate]])</f>
        <v>2025</v>
      </c>
      <c r="D4" t="str">
        <f>TEXT(GL_Table[[#This Row],[TxnDate]], "mmm")</f>
        <v>Jan</v>
      </c>
      <c r="E4" t="s">
        <v>2011</v>
      </c>
      <c r="F4" t="s">
        <v>2016</v>
      </c>
      <c r="G4">
        <v>748.25</v>
      </c>
      <c r="H4">
        <v>0</v>
      </c>
      <c r="I4" t="s">
        <v>2022</v>
      </c>
      <c r="J4" t="s">
        <v>2027</v>
      </c>
      <c r="K4" t="s">
        <v>2033</v>
      </c>
      <c r="L4" t="s">
        <v>4032</v>
      </c>
      <c r="M4">
        <f>GL_Table[[#This Row],[Debit]]-GL_Table[[#This Row],[Credit]]</f>
        <v>748.25</v>
      </c>
      <c r="N4">
        <f>INDEX(ExchangeRate[Rate2USD], MATCH(GL!L:L,ExchangeRate[Currency], 0))</f>
        <v>0.92</v>
      </c>
      <c r="O4" s="14">
        <f>GL_Table[[#This Row],[Debit]]*GL_Table[[#This Row],[RateToUSD]]</f>
        <v>688.39</v>
      </c>
      <c r="P4" s="14">
        <f>GL_Table[[#This Row],[Credit]]*GL_Table[[#This Row],[RateToUSD]]</f>
        <v>0</v>
      </c>
      <c r="Q4" s="14">
        <f>GL_Table[NetAmount]*GL_Table[RateToUSD]</f>
        <v>688.39</v>
      </c>
      <c r="R4" s="14" t="str">
        <f>INDEX(AccountMapping[AccountType],MATCH(GL_Table[AccountName],AccountMapping[AccountName], 0))</f>
        <v>COGS</v>
      </c>
      <c r="T4" s="5" t="s">
        <v>2017</v>
      </c>
      <c r="U4">
        <f>SUMIFS(GL_Table[Debit_USD],GL_Table[AccountName], T4)</f>
        <v>451566.84859999991</v>
      </c>
      <c r="V4">
        <f>SUMIFS(GL_Table[Credit_USD],GL_Table[AccountName],T4)</f>
        <v>0</v>
      </c>
      <c r="W4" s="14">
        <f>SUMIFS(GL_Table[NetAmountUSD], GL_Table[AccountName], T4:T21)</f>
        <v>451566.84859999991</v>
      </c>
      <c r="AD4" s="3" t="s">
        <v>2016</v>
      </c>
      <c r="AE4" s="9">
        <f>SUMIFS(G:G, F:F, Table2[[#This Row],[AccountName]])</f>
        <v>397936.33000000013</v>
      </c>
      <c r="AF4" s="10">
        <f>SUMIFS(H:H, F:F, Table2[[#This Row],[AccountName]])</f>
        <v>0</v>
      </c>
      <c r="AG4" s="10">
        <f t="shared" ref="AG4:AG8" si="0">AE4-AF4</f>
        <v>397936.33000000013</v>
      </c>
    </row>
    <row r="5" spans="1:33" x14ac:dyDescent="0.3">
      <c r="A5" t="s">
        <v>13</v>
      </c>
      <c r="B5" s="1">
        <v>45199</v>
      </c>
      <c r="C5">
        <f>YEAR(GL_Table[[#This Row],[TxnDate]])</f>
        <v>2023</v>
      </c>
      <c r="D5" t="str">
        <f>TEXT(GL_Table[[#This Row],[TxnDate]], "mmm")</f>
        <v>Sep</v>
      </c>
      <c r="E5" t="s">
        <v>2012</v>
      </c>
      <c r="F5" t="s">
        <v>2017</v>
      </c>
      <c r="G5">
        <v>1610.64</v>
      </c>
      <c r="H5">
        <v>0</v>
      </c>
      <c r="I5" t="s">
        <v>2020</v>
      </c>
      <c r="J5" t="s">
        <v>2028</v>
      </c>
      <c r="K5" t="s">
        <v>2034</v>
      </c>
      <c r="L5" t="s">
        <v>4033</v>
      </c>
      <c r="M5">
        <f>GL_Table[[#This Row],[Debit]]-GL_Table[[#This Row],[Credit]]</f>
        <v>1610.64</v>
      </c>
      <c r="N5">
        <f>INDEX(ExchangeRate[Rate2USD], MATCH(GL!L:L,ExchangeRate[Currency], 0))</f>
        <v>1.51</v>
      </c>
      <c r="O5" s="14">
        <f>GL_Table[[#This Row],[Debit]]*GL_Table[[#This Row],[RateToUSD]]</f>
        <v>2432.0664000000002</v>
      </c>
      <c r="P5" s="14">
        <f>GL_Table[[#This Row],[Credit]]*GL_Table[[#This Row],[RateToUSD]]</f>
        <v>0</v>
      </c>
      <c r="Q5" s="14">
        <f>GL_Table[NetAmount]*GL_Table[RateToUSD]</f>
        <v>2432.0664000000002</v>
      </c>
      <c r="R5" s="14" t="str">
        <f>INDEX(AccountMapping[AccountType],MATCH(GL_Table[AccountName],AccountMapping[AccountName], 0))</f>
        <v>Expense</v>
      </c>
      <c r="T5" s="3" t="s">
        <v>2019</v>
      </c>
      <c r="U5">
        <f>SUMIFS(GL_Table[Debit_USD],GL_Table[AccountName], T5)</f>
        <v>0</v>
      </c>
      <c r="V5">
        <f>SUMIFS(GL_Table[Credit_USD],GL_Table[AccountName],T5)</f>
        <v>1117062.1670999995</v>
      </c>
      <c r="W5" s="14">
        <f>SUMIFS(GL_Table[NetAmountUSD], GL_Table[AccountName], T5:T22)</f>
        <v>-1117062.1670999995</v>
      </c>
      <c r="AD5" s="3" t="s">
        <v>2018</v>
      </c>
      <c r="AE5" s="5">
        <f>SUMIFS(G:G, F:F, Table2[[#This Row],[AccountName]])</f>
        <v>412380.47999999992</v>
      </c>
      <c r="AF5" s="10">
        <f>SUMIFS(H:H, F:F, Table2[[#This Row],[AccountName]])</f>
        <v>0</v>
      </c>
      <c r="AG5" s="10">
        <f t="shared" si="0"/>
        <v>412380.47999999992</v>
      </c>
    </row>
    <row r="6" spans="1:33" x14ac:dyDescent="0.3">
      <c r="A6" t="s">
        <v>14</v>
      </c>
      <c r="B6" s="1">
        <v>45141</v>
      </c>
      <c r="C6">
        <f>YEAR(GL_Table[[#This Row],[TxnDate]])</f>
        <v>2023</v>
      </c>
      <c r="D6" t="str">
        <f>TEXT(GL_Table[[#This Row],[TxnDate]], "mmm")</f>
        <v>Aug</v>
      </c>
      <c r="E6" t="s">
        <v>2011</v>
      </c>
      <c r="F6" t="s">
        <v>2016</v>
      </c>
      <c r="G6">
        <v>1053.1199999999999</v>
      </c>
      <c r="H6">
        <v>0</v>
      </c>
      <c r="I6" t="s">
        <v>2021</v>
      </c>
      <c r="J6" t="s">
        <v>2028</v>
      </c>
      <c r="K6" t="s">
        <v>2035</v>
      </c>
      <c r="L6" t="s">
        <v>4034</v>
      </c>
      <c r="M6">
        <f>GL_Table[[#This Row],[Debit]]-GL_Table[[#This Row],[Credit]]</f>
        <v>1053.1199999999999</v>
      </c>
      <c r="N6">
        <f>INDEX(ExchangeRate[Rate2USD], MATCH(GL!L:L,ExchangeRate[Currency], 0))</f>
        <v>1</v>
      </c>
      <c r="O6" s="14">
        <f>GL_Table[[#This Row],[Debit]]*GL_Table[[#This Row],[RateToUSD]]</f>
        <v>1053.1199999999999</v>
      </c>
      <c r="P6" s="14">
        <f>GL_Table[[#This Row],[Credit]]*GL_Table[[#This Row],[RateToUSD]]</f>
        <v>0</v>
      </c>
      <c r="Q6" s="14">
        <f>GL_Table[NetAmount]*GL_Table[RateToUSD]</f>
        <v>1053.1199999999999</v>
      </c>
      <c r="R6" s="14" t="str">
        <f>INDEX(AccountMapping[AccountType],MATCH(GL_Table[AccountName],AccountMapping[AccountName], 0))</f>
        <v>COGS</v>
      </c>
      <c r="T6" s="5" t="s">
        <v>2015</v>
      </c>
      <c r="U6">
        <f>SUMIFS(GL_Table[Debit_USD],GL_Table[AccountName], T6)</f>
        <v>0</v>
      </c>
      <c r="V6">
        <f>SUMIFS(GL_Table[Credit_USD],GL_Table[AccountName],T6)</f>
        <v>1068338.6088999992</v>
      </c>
      <c r="W6" s="14">
        <f>SUMIFS(GL_Table[NetAmountUSD], GL_Table[AccountName], T6:T23)</f>
        <v>-1068338.6088999992</v>
      </c>
      <c r="AD6" s="5" t="s">
        <v>2017</v>
      </c>
      <c r="AE6" s="5">
        <f>SUMIFS(G:G, F:F, Table2[[#This Row],[AccountName]])</f>
        <v>399923.6599999998</v>
      </c>
      <c r="AF6" s="10">
        <f>SUMIFS(H:H, F:F, Table2[[#This Row],[AccountName]])</f>
        <v>0</v>
      </c>
      <c r="AG6" s="10">
        <f t="shared" si="0"/>
        <v>399923.6599999998</v>
      </c>
    </row>
    <row r="7" spans="1:33" x14ac:dyDescent="0.3">
      <c r="A7" t="s">
        <v>15</v>
      </c>
      <c r="B7" s="1">
        <v>45788</v>
      </c>
      <c r="C7">
        <f>YEAR(GL_Table[[#This Row],[TxnDate]])</f>
        <v>2025</v>
      </c>
      <c r="D7" t="str">
        <f>TEXT(GL_Table[[#This Row],[TxnDate]], "mmm")</f>
        <v>May</v>
      </c>
      <c r="E7" t="s">
        <v>2012</v>
      </c>
      <c r="F7" t="s">
        <v>2017</v>
      </c>
      <c r="G7">
        <v>1653.64</v>
      </c>
      <c r="H7">
        <v>0</v>
      </c>
      <c r="I7" t="s">
        <v>2023</v>
      </c>
      <c r="J7" t="s">
        <v>2028</v>
      </c>
      <c r="K7" t="s">
        <v>2036</v>
      </c>
      <c r="L7" t="s">
        <v>4034</v>
      </c>
      <c r="M7">
        <f>GL_Table[[#This Row],[Debit]]-GL_Table[[#This Row],[Credit]]</f>
        <v>1653.64</v>
      </c>
      <c r="N7">
        <f>INDEX(ExchangeRate[Rate2USD], MATCH(GL!L:L,ExchangeRate[Currency], 0))</f>
        <v>1</v>
      </c>
      <c r="O7" s="14">
        <f>GL_Table[[#This Row],[Debit]]*GL_Table[[#This Row],[RateToUSD]]</f>
        <v>1653.64</v>
      </c>
      <c r="P7" s="14">
        <f>GL_Table[[#This Row],[Credit]]*GL_Table[[#This Row],[RateToUSD]]</f>
        <v>0</v>
      </c>
      <c r="Q7" s="14">
        <f>GL_Table[NetAmount]*GL_Table[RateToUSD]</f>
        <v>1653.64</v>
      </c>
      <c r="R7" s="14" t="str">
        <f>INDEX(AccountMapping[AccountType],MATCH(GL_Table[AccountName],AccountMapping[AccountName], 0))</f>
        <v>Expense</v>
      </c>
      <c r="W7" s="14">
        <f>SUM(W2:W6)</f>
        <v>-816590.14569999836</v>
      </c>
      <c r="AD7" s="3" t="s">
        <v>2019</v>
      </c>
      <c r="AE7" s="5">
        <f>SUMIFS(G:G, F:F, Table2[[#This Row],[AccountName]])</f>
        <v>0</v>
      </c>
      <c r="AF7" s="10">
        <f>SUMIFS(H:H, F:F, Table2[[#This Row],[AccountName]])</f>
        <v>1014147.8599999991</v>
      </c>
      <c r="AG7" s="10">
        <f t="shared" si="0"/>
        <v>-1014147.8599999991</v>
      </c>
    </row>
    <row r="8" spans="1:33" x14ac:dyDescent="0.3">
      <c r="A8" t="s">
        <v>16</v>
      </c>
      <c r="B8" s="1">
        <v>45142</v>
      </c>
      <c r="C8">
        <f>YEAR(GL_Table[[#This Row],[TxnDate]])</f>
        <v>2023</v>
      </c>
      <c r="D8" t="str">
        <f>TEXT(GL_Table[[#This Row],[TxnDate]], "mmm")</f>
        <v>Aug</v>
      </c>
      <c r="E8" t="s">
        <v>2013</v>
      </c>
      <c r="F8" t="s">
        <v>2018</v>
      </c>
      <c r="G8">
        <v>899.55</v>
      </c>
      <c r="H8">
        <v>0</v>
      </c>
      <c r="I8" t="s">
        <v>2021</v>
      </c>
      <c r="J8" t="s">
        <v>2029</v>
      </c>
      <c r="K8" t="s">
        <v>2037</v>
      </c>
      <c r="L8" t="s">
        <v>4034</v>
      </c>
      <c r="M8">
        <f>GL_Table[[#This Row],[Debit]]-GL_Table[[#This Row],[Credit]]</f>
        <v>899.55</v>
      </c>
      <c r="N8">
        <f>INDEX(ExchangeRate[Rate2USD], MATCH(GL!L:L,ExchangeRate[Currency], 0))</f>
        <v>1</v>
      </c>
      <c r="O8" s="14">
        <f>GL_Table[[#This Row],[Debit]]*GL_Table[[#This Row],[RateToUSD]]</f>
        <v>899.55</v>
      </c>
      <c r="P8" s="14">
        <f>GL_Table[[#This Row],[Credit]]*GL_Table[[#This Row],[RateToUSD]]</f>
        <v>0</v>
      </c>
      <c r="Q8" s="14">
        <f>GL_Table[NetAmount]*GL_Table[RateToUSD]</f>
        <v>899.55</v>
      </c>
      <c r="R8" s="14" t="str">
        <f>INDEX(AccountMapping[AccountType],MATCH(GL_Table[AccountName],AccountMapping[AccountName], 0))</f>
        <v>Expense</v>
      </c>
      <c r="AD8" s="7" t="s">
        <v>2015</v>
      </c>
      <c r="AE8" s="7">
        <f>SUMIFS(G:G, F:F, Table2[[#This Row],[AccountName]])</f>
        <v>0</v>
      </c>
      <c r="AF8" s="10">
        <f>SUMIFS(H:H, F:F, Table2[[#This Row],[AccountName]])</f>
        <v>959134.06999999972</v>
      </c>
      <c r="AG8" s="10">
        <f t="shared" si="0"/>
        <v>-959134.06999999972</v>
      </c>
    </row>
    <row r="9" spans="1:33" ht="14.55" thickBot="1" x14ac:dyDescent="0.35">
      <c r="A9" t="s">
        <v>17</v>
      </c>
      <c r="B9" s="1">
        <v>45282</v>
      </c>
      <c r="C9">
        <f>YEAR(GL_Table[[#This Row],[TxnDate]])</f>
        <v>2023</v>
      </c>
      <c r="D9" t="str">
        <f>TEXT(GL_Table[[#This Row],[TxnDate]], "mmm")</f>
        <v>Dec</v>
      </c>
      <c r="E9" t="s">
        <v>2012</v>
      </c>
      <c r="F9" t="s">
        <v>2017</v>
      </c>
      <c r="G9">
        <v>247.27</v>
      </c>
      <c r="H9">
        <v>0</v>
      </c>
      <c r="I9" t="s">
        <v>2023</v>
      </c>
      <c r="J9" t="s">
        <v>2026</v>
      </c>
      <c r="K9" t="s">
        <v>2038</v>
      </c>
      <c r="L9" t="s">
        <v>4034</v>
      </c>
      <c r="M9">
        <f>GL_Table[[#This Row],[Debit]]-GL_Table[[#This Row],[Credit]]</f>
        <v>247.27</v>
      </c>
      <c r="N9">
        <f>INDEX(ExchangeRate[Rate2USD], MATCH(GL!L:L,ExchangeRate[Currency], 0))</f>
        <v>1</v>
      </c>
      <c r="O9" s="14">
        <f>GL_Table[[#This Row],[Debit]]*GL_Table[[#This Row],[RateToUSD]]</f>
        <v>247.27</v>
      </c>
      <c r="P9" s="14">
        <f>GL_Table[[#This Row],[Credit]]*GL_Table[[#This Row],[RateToUSD]]</f>
        <v>0</v>
      </c>
      <c r="Q9" s="14">
        <f>GL_Table[NetAmount]*GL_Table[RateToUSD]</f>
        <v>247.27</v>
      </c>
      <c r="R9" s="14" t="str">
        <f>INDEX(AccountMapping[AccountType],MATCH(GL_Table[AccountName],AccountMapping[AccountName], 0))</f>
        <v>Expense</v>
      </c>
      <c r="T9" s="8" t="s">
        <v>3</v>
      </c>
      <c r="U9" t="s">
        <v>4045</v>
      </c>
      <c r="V9" t="s">
        <v>4042</v>
      </c>
      <c r="AG9">
        <f>SUM(Table2[NetBalance])</f>
        <v>-763041.45999999903</v>
      </c>
    </row>
    <row r="10" spans="1:33" ht="14.55" thickTop="1" x14ac:dyDescent="0.3">
      <c r="A10" t="s">
        <v>18</v>
      </c>
      <c r="B10" s="1">
        <v>45412</v>
      </c>
      <c r="C10">
        <f>YEAR(GL_Table[[#This Row],[TxnDate]])</f>
        <v>2024</v>
      </c>
      <c r="D10" t="str">
        <f>TEXT(GL_Table[[#This Row],[TxnDate]], "mmm")</f>
        <v>Apr</v>
      </c>
      <c r="E10" t="s">
        <v>2011</v>
      </c>
      <c r="F10" t="s">
        <v>2016</v>
      </c>
      <c r="G10">
        <v>202.02</v>
      </c>
      <c r="H10">
        <v>0</v>
      </c>
      <c r="I10" t="s">
        <v>2024</v>
      </c>
      <c r="J10" t="s">
        <v>2027</v>
      </c>
      <c r="K10" t="s">
        <v>2039</v>
      </c>
      <c r="L10" t="s">
        <v>4031</v>
      </c>
      <c r="M10">
        <f>GL_Table[[#This Row],[Debit]]-GL_Table[[#This Row],[Credit]]</f>
        <v>202.02</v>
      </c>
      <c r="N10">
        <f>INDEX(ExchangeRate[Rate2USD], MATCH(GL!L:L,ExchangeRate[Currency], 0))</f>
        <v>0.78</v>
      </c>
      <c r="O10" s="14">
        <f>GL_Table[[#This Row],[Debit]]*GL_Table[[#This Row],[RateToUSD]]</f>
        <v>157.57560000000001</v>
      </c>
      <c r="P10" s="14">
        <f>GL_Table[[#This Row],[Credit]]*GL_Table[[#This Row],[RateToUSD]]</f>
        <v>0</v>
      </c>
      <c r="Q10" s="14">
        <f>GL_Table[NetAmount]*GL_Table[RateToUSD]</f>
        <v>157.57560000000001</v>
      </c>
      <c r="R10" s="14" t="str">
        <f>INDEX(AccountMapping[AccountType],MATCH(GL_Table[AccountName],AccountMapping[AccountName], 0))</f>
        <v>COGS</v>
      </c>
      <c r="T10" s="3" t="s">
        <v>2016</v>
      </c>
      <c r="U10" t="s">
        <v>2016</v>
      </c>
      <c r="V10">
        <f>SUMIFS(GL_Table[NetAmountUSD], GL_Table[AccountType], "COGS")</f>
        <v>441246.87840000028</v>
      </c>
    </row>
    <row r="11" spans="1:33" x14ac:dyDescent="0.3">
      <c r="A11" t="s">
        <v>19</v>
      </c>
      <c r="B11" s="1">
        <v>45029</v>
      </c>
      <c r="C11">
        <f>YEAR(GL_Table[[#This Row],[TxnDate]])</f>
        <v>2023</v>
      </c>
      <c r="D11" t="str">
        <f>TEXT(GL_Table[[#This Row],[TxnDate]], "mmm")</f>
        <v>Apr</v>
      </c>
      <c r="E11" t="s">
        <v>2011</v>
      </c>
      <c r="F11" t="s">
        <v>2016</v>
      </c>
      <c r="G11">
        <v>1093.72</v>
      </c>
      <c r="H11">
        <v>0</v>
      </c>
      <c r="I11" t="s">
        <v>2021</v>
      </c>
      <c r="J11" t="s">
        <v>2028</v>
      </c>
      <c r="K11" t="s">
        <v>2040</v>
      </c>
      <c r="L11" t="s">
        <v>4034</v>
      </c>
      <c r="M11">
        <f>GL_Table[[#This Row],[Debit]]-GL_Table[[#This Row],[Credit]]</f>
        <v>1093.72</v>
      </c>
      <c r="N11">
        <f>INDEX(ExchangeRate[Rate2USD], MATCH(GL!L:L,ExchangeRate[Currency], 0))</f>
        <v>1</v>
      </c>
      <c r="O11" s="14">
        <f>GL_Table[[#This Row],[Debit]]*GL_Table[[#This Row],[RateToUSD]]</f>
        <v>1093.72</v>
      </c>
      <c r="P11" s="14">
        <f>GL_Table[[#This Row],[Credit]]*GL_Table[[#This Row],[RateToUSD]]</f>
        <v>0</v>
      </c>
      <c r="Q11" s="14">
        <f>GL_Table[NetAmount]*GL_Table[RateToUSD]</f>
        <v>1093.72</v>
      </c>
      <c r="R11" s="14" t="str">
        <f>INDEX(AccountMapping[AccountType],MATCH(GL_Table[AccountName],AccountMapping[AccountName], 0))</f>
        <v>COGS</v>
      </c>
      <c r="T11" s="3" t="s">
        <v>2018</v>
      </c>
      <c r="U11" t="s">
        <v>4046</v>
      </c>
      <c r="V11">
        <f>SUMIFS(GL_Table[NetAmountUSD],GL_Table[AccountName], "Travel Expense")</f>
        <v>475996.90330000018</v>
      </c>
    </row>
    <row r="12" spans="1:33" x14ac:dyDescent="0.3">
      <c r="A12" t="s">
        <v>20</v>
      </c>
      <c r="B12" s="1">
        <v>45250</v>
      </c>
      <c r="C12">
        <f>YEAR(GL_Table[[#This Row],[TxnDate]])</f>
        <v>2023</v>
      </c>
      <c r="D12" t="str">
        <f>TEXT(GL_Table[[#This Row],[TxnDate]], "mmm")</f>
        <v>Nov</v>
      </c>
      <c r="E12" t="s">
        <v>2014</v>
      </c>
      <c r="F12" t="s">
        <v>2019</v>
      </c>
      <c r="G12">
        <v>0</v>
      </c>
      <c r="H12">
        <v>3282.35</v>
      </c>
      <c r="I12" t="s">
        <v>2023</v>
      </c>
      <c r="J12" t="s">
        <v>2030</v>
      </c>
      <c r="K12" t="s">
        <v>2041</v>
      </c>
      <c r="L12" t="s">
        <v>4035</v>
      </c>
      <c r="M12">
        <f>GL_Table[[#This Row],[Debit]]-GL_Table[[#This Row],[Credit]]</f>
        <v>-3282.35</v>
      </c>
      <c r="N12">
        <f>INDEX(ExchangeRate[Rate2USD], MATCH(GL!L:L,ExchangeRate[Currency], 0))</f>
        <v>1.36</v>
      </c>
      <c r="O12" s="14">
        <f>GL_Table[[#This Row],[Debit]]*GL_Table[[#This Row],[RateToUSD]]</f>
        <v>0</v>
      </c>
      <c r="P12" s="14">
        <f>GL_Table[[#This Row],[Credit]]*GL_Table[[#This Row],[RateToUSD]]</f>
        <v>4463.9960000000001</v>
      </c>
      <c r="Q12" s="14">
        <f>GL_Table[NetAmount]*GL_Table[RateToUSD]</f>
        <v>-4463.9960000000001</v>
      </c>
      <c r="R12" s="14" t="str">
        <f>INDEX(AccountMapping[AccountType],MATCH(GL_Table[AccountName],AccountMapping[AccountName], 0))</f>
        <v>Revenue</v>
      </c>
      <c r="T12" s="5" t="s">
        <v>2017</v>
      </c>
      <c r="U12" t="s">
        <v>4046</v>
      </c>
      <c r="V12">
        <f>SUMIFS(GL_Table[NetAmountUSD],GL_Table[AccountName], "Payroll Expense")</f>
        <v>451566.84859999991</v>
      </c>
    </row>
    <row r="13" spans="1:33" x14ac:dyDescent="0.3">
      <c r="A13" t="s">
        <v>21</v>
      </c>
      <c r="B13" s="1">
        <v>45608</v>
      </c>
      <c r="C13">
        <f>YEAR(GL_Table[[#This Row],[TxnDate]])</f>
        <v>2024</v>
      </c>
      <c r="D13" t="str">
        <f>TEXT(GL_Table[[#This Row],[TxnDate]], "mmm")</f>
        <v>Nov</v>
      </c>
      <c r="E13" t="s">
        <v>2010</v>
      </c>
      <c r="F13" t="s">
        <v>2015</v>
      </c>
      <c r="G13">
        <v>0</v>
      </c>
      <c r="H13">
        <v>2452.1999999999998</v>
      </c>
      <c r="I13" t="s">
        <v>2023</v>
      </c>
      <c r="J13" t="s">
        <v>2029</v>
      </c>
      <c r="K13" t="s">
        <v>2042</v>
      </c>
      <c r="L13" t="s">
        <v>4032</v>
      </c>
      <c r="M13">
        <f>GL_Table[[#This Row],[Debit]]-GL_Table[[#This Row],[Credit]]</f>
        <v>-2452.1999999999998</v>
      </c>
      <c r="N13">
        <f>INDEX(ExchangeRate[Rate2USD], MATCH(GL!L:L,ExchangeRate[Currency], 0))</f>
        <v>0.92</v>
      </c>
      <c r="O13" s="14">
        <f>GL_Table[[#This Row],[Debit]]*GL_Table[[#This Row],[RateToUSD]]</f>
        <v>0</v>
      </c>
      <c r="P13" s="14">
        <f>GL_Table[[#This Row],[Credit]]*GL_Table[[#This Row],[RateToUSD]]</f>
        <v>2256.0239999999999</v>
      </c>
      <c r="Q13" s="14">
        <f>GL_Table[NetAmount]*GL_Table[RateToUSD]</f>
        <v>-2256.0239999999999</v>
      </c>
      <c r="R13" s="14" t="str">
        <f>INDEX(AccountMapping[AccountType],MATCH(GL_Table[AccountName],AccountMapping[AccountName], 0))</f>
        <v>Revenue</v>
      </c>
      <c r="T13" s="3" t="s">
        <v>2019</v>
      </c>
      <c r="U13" t="s">
        <v>4047</v>
      </c>
      <c r="V13">
        <f>SUMIFS(GL_Table[NetAmountUSD],GL_Table[AccountName], "Online Sales")</f>
        <v>-1117062.1670999995</v>
      </c>
    </row>
    <row r="14" spans="1:33" x14ac:dyDescent="0.3">
      <c r="A14" t="s">
        <v>22</v>
      </c>
      <c r="B14" s="1">
        <v>45437</v>
      </c>
      <c r="C14">
        <f>YEAR(GL_Table[[#This Row],[TxnDate]])</f>
        <v>2024</v>
      </c>
      <c r="D14" t="str">
        <f>TEXT(GL_Table[[#This Row],[TxnDate]], "mmm")</f>
        <v>May</v>
      </c>
      <c r="E14" t="s">
        <v>2010</v>
      </c>
      <c r="F14" t="s">
        <v>2015</v>
      </c>
      <c r="G14">
        <v>0</v>
      </c>
      <c r="H14">
        <v>3490.39</v>
      </c>
      <c r="I14" t="s">
        <v>2023</v>
      </c>
      <c r="J14" t="s">
        <v>2026</v>
      </c>
      <c r="K14" t="s">
        <v>2043</v>
      </c>
      <c r="L14" t="s">
        <v>4035</v>
      </c>
      <c r="M14">
        <f>GL_Table[[#This Row],[Debit]]-GL_Table[[#This Row],[Credit]]</f>
        <v>-3490.39</v>
      </c>
      <c r="N14">
        <f>INDEX(ExchangeRate[Rate2USD], MATCH(GL!L:L,ExchangeRate[Currency], 0))</f>
        <v>1.36</v>
      </c>
      <c r="O14" s="14">
        <f>GL_Table[[#This Row],[Debit]]*GL_Table[[#This Row],[RateToUSD]]</f>
        <v>0</v>
      </c>
      <c r="P14" s="14">
        <f>GL_Table[[#This Row],[Credit]]*GL_Table[[#This Row],[RateToUSD]]</f>
        <v>4746.9304000000002</v>
      </c>
      <c r="Q14" s="14">
        <f>GL_Table[NetAmount]*GL_Table[RateToUSD]</f>
        <v>-4746.9304000000002</v>
      </c>
      <c r="R14" s="14" t="str">
        <f>INDEX(AccountMapping[AccountType],MATCH(GL_Table[AccountName],AccountMapping[AccountName], 0))</f>
        <v>Revenue</v>
      </c>
      <c r="T14" s="5" t="s">
        <v>2015</v>
      </c>
      <c r="U14" t="s">
        <v>4047</v>
      </c>
      <c r="V14">
        <f>SUMIFS(GL_Table[NetAmountUSD],GL_Table[AccountName], "Sales Revenue")</f>
        <v>-1068338.6088999992</v>
      </c>
    </row>
    <row r="15" spans="1:33" x14ac:dyDescent="0.3">
      <c r="A15" t="s">
        <v>23</v>
      </c>
      <c r="B15" s="1">
        <v>45344</v>
      </c>
      <c r="C15">
        <f>YEAR(GL_Table[[#This Row],[TxnDate]])</f>
        <v>2024</v>
      </c>
      <c r="D15" t="str">
        <f>TEXT(GL_Table[[#This Row],[TxnDate]], "mmm")</f>
        <v>Feb</v>
      </c>
      <c r="E15" t="s">
        <v>2010</v>
      </c>
      <c r="F15" t="s">
        <v>2015</v>
      </c>
      <c r="G15">
        <v>0</v>
      </c>
      <c r="H15">
        <v>3379.63</v>
      </c>
      <c r="I15" t="s">
        <v>2020</v>
      </c>
      <c r="J15" t="s">
        <v>2030</v>
      </c>
      <c r="K15" t="s">
        <v>2044</v>
      </c>
      <c r="L15" t="s">
        <v>4035</v>
      </c>
      <c r="M15">
        <f>GL_Table[[#This Row],[Debit]]-GL_Table[[#This Row],[Credit]]</f>
        <v>-3379.63</v>
      </c>
      <c r="N15">
        <f>INDEX(ExchangeRate[Rate2USD], MATCH(GL!L:L,ExchangeRate[Currency], 0))</f>
        <v>1.36</v>
      </c>
      <c r="O15" s="14">
        <f>GL_Table[[#This Row],[Debit]]*GL_Table[[#This Row],[RateToUSD]]</f>
        <v>0</v>
      </c>
      <c r="P15" s="14">
        <f>GL_Table[[#This Row],[Credit]]*GL_Table[[#This Row],[RateToUSD]]</f>
        <v>4596.2968000000001</v>
      </c>
      <c r="Q15" s="14">
        <f>GL_Table[NetAmount]*GL_Table[RateToUSD]</f>
        <v>-4596.2968000000001</v>
      </c>
      <c r="R15" s="14" t="str">
        <f>INDEX(AccountMapping[AccountType],MATCH(GL_Table[AccountName],AccountMapping[AccountName], 0))</f>
        <v>Revenue</v>
      </c>
    </row>
    <row r="16" spans="1:33" x14ac:dyDescent="0.3">
      <c r="A16" t="s">
        <v>24</v>
      </c>
      <c r="B16" s="1">
        <v>45776</v>
      </c>
      <c r="C16">
        <f>YEAR(GL_Table[[#This Row],[TxnDate]])</f>
        <v>2025</v>
      </c>
      <c r="D16" t="str">
        <f>TEXT(GL_Table[[#This Row],[TxnDate]], "mmm")</f>
        <v>Apr</v>
      </c>
      <c r="E16" t="s">
        <v>2014</v>
      </c>
      <c r="F16" t="s">
        <v>2019</v>
      </c>
      <c r="G16">
        <v>0</v>
      </c>
      <c r="H16">
        <v>1490.43</v>
      </c>
      <c r="I16" t="s">
        <v>2020</v>
      </c>
      <c r="J16" t="s">
        <v>2028</v>
      </c>
      <c r="K16" t="s">
        <v>2045</v>
      </c>
      <c r="L16" t="s">
        <v>4031</v>
      </c>
      <c r="M16">
        <f>GL_Table[[#This Row],[Debit]]-GL_Table[[#This Row],[Credit]]</f>
        <v>-1490.43</v>
      </c>
      <c r="N16">
        <f>INDEX(ExchangeRate[Rate2USD], MATCH(GL!L:L,ExchangeRate[Currency], 0))</f>
        <v>0.78</v>
      </c>
      <c r="O16" s="14">
        <f>GL_Table[[#This Row],[Debit]]*GL_Table[[#This Row],[RateToUSD]]</f>
        <v>0</v>
      </c>
      <c r="P16" s="14">
        <f>GL_Table[[#This Row],[Credit]]*GL_Table[[#This Row],[RateToUSD]]</f>
        <v>1162.5354</v>
      </c>
      <c r="Q16" s="14">
        <f>GL_Table[NetAmount]*GL_Table[RateToUSD]</f>
        <v>-1162.5354</v>
      </c>
      <c r="R16" s="14" t="str">
        <f>INDEX(AccountMapping[AccountType],MATCH(GL_Table[AccountName],AccountMapping[AccountName], 0))</f>
        <v>Revenue</v>
      </c>
    </row>
    <row r="17" spans="1:21" ht="14.55" thickBot="1" x14ac:dyDescent="0.35">
      <c r="A17" t="s">
        <v>25</v>
      </c>
      <c r="B17" s="1">
        <v>45018</v>
      </c>
      <c r="C17">
        <f>YEAR(GL_Table[[#This Row],[TxnDate]])</f>
        <v>2023</v>
      </c>
      <c r="D17" t="str">
        <f>TEXT(GL_Table[[#This Row],[TxnDate]], "mmm")</f>
        <v>Apr</v>
      </c>
      <c r="E17" t="s">
        <v>2011</v>
      </c>
      <c r="F17" t="s">
        <v>2016</v>
      </c>
      <c r="G17">
        <v>1119.05</v>
      </c>
      <c r="H17">
        <v>0</v>
      </c>
      <c r="I17" t="s">
        <v>2021</v>
      </c>
      <c r="J17" t="s">
        <v>2030</v>
      </c>
      <c r="K17" t="s">
        <v>2046</v>
      </c>
      <c r="L17" t="s">
        <v>4033</v>
      </c>
      <c r="M17">
        <f>GL_Table[[#This Row],[Debit]]-GL_Table[[#This Row],[Credit]]</f>
        <v>1119.05</v>
      </c>
      <c r="N17">
        <f>INDEX(ExchangeRate[Rate2USD], MATCH(GL!L:L,ExchangeRate[Currency], 0))</f>
        <v>1.51</v>
      </c>
      <c r="O17" s="14">
        <f>GL_Table[[#This Row],[Debit]]*GL_Table[[#This Row],[RateToUSD]]</f>
        <v>1689.7655</v>
      </c>
      <c r="P17" s="14">
        <f>GL_Table[[#This Row],[Credit]]*GL_Table[[#This Row],[RateToUSD]]</f>
        <v>0</v>
      </c>
      <c r="Q17" s="14">
        <f>GL_Table[NetAmount]*GL_Table[RateToUSD]</f>
        <v>1689.7655</v>
      </c>
      <c r="R17" s="14" t="str">
        <f>INDEX(AccountMapping[AccountType],MATCH(GL_Table[AccountName],AccountMapping[AccountName], 0))</f>
        <v>COGS</v>
      </c>
      <c r="T17" s="8" t="s">
        <v>4050</v>
      </c>
      <c r="U17" t="s">
        <v>4053</v>
      </c>
    </row>
    <row r="18" spans="1:21" ht="14.55" thickTop="1" x14ac:dyDescent="0.3">
      <c r="A18" t="s">
        <v>26</v>
      </c>
      <c r="B18" s="1">
        <v>45722</v>
      </c>
      <c r="C18">
        <f>YEAR(GL_Table[[#This Row],[TxnDate]])</f>
        <v>2025</v>
      </c>
      <c r="D18" t="str">
        <f>TEXT(GL_Table[[#This Row],[TxnDate]], "mmm")</f>
        <v>Mar</v>
      </c>
      <c r="E18" t="s">
        <v>2014</v>
      </c>
      <c r="F18" t="s">
        <v>2019</v>
      </c>
      <c r="G18">
        <v>0</v>
      </c>
      <c r="H18">
        <v>4006.73</v>
      </c>
      <c r="I18" t="s">
        <v>2020</v>
      </c>
      <c r="J18" t="s">
        <v>2029</v>
      </c>
      <c r="K18" t="s">
        <v>2047</v>
      </c>
      <c r="L18" t="s">
        <v>4032</v>
      </c>
      <c r="M18">
        <f>GL_Table[[#This Row],[Debit]]-GL_Table[[#This Row],[Credit]]</f>
        <v>-4006.73</v>
      </c>
      <c r="N18">
        <f>INDEX(ExchangeRate[Rate2USD], MATCH(GL!L:L,ExchangeRate[Currency], 0))</f>
        <v>0.92</v>
      </c>
      <c r="O18" s="14">
        <f>GL_Table[[#This Row],[Debit]]*GL_Table[[#This Row],[RateToUSD]]</f>
        <v>0</v>
      </c>
      <c r="P18" s="14">
        <f>GL_Table[[#This Row],[Credit]]*GL_Table[[#This Row],[RateToUSD]]</f>
        <v>3686.1916000000001</v>
      </c>
      <c r="Q18" s="14">
        <f>GL_Table[NetAmount]*GL_Table[RateToUSD]</f>
        <v>-3686.1916000000001</v>
      </c>
      <c r="R18" s="14" t="str">
        <f>INDEX(AccountMapping[AccountType],MATCH(GL_Table[AccountName],AccountMapping[AccountName], 0))</f>
        <v>Revenue</v>
      </c>
      <c r="T18" s="18" t="s">
        <v>4047</v>
      </c>
      <c r="U18" s="14"/>
    </row>
    <row r="19" spans="1:21" x14ac:dyDescent="0.3">
      <c r="A19" t="s">
        <v>27</v>
      </c>
      <c r="B19" s="1">
        <v>45605</v>
      </c>
      <c r="C19">
        <f>YEAR(GL_Table[[#This Row],[TxnDate]])</f>
        <v>2024</v>
      </c>
      <c r="D19" t="str">
        <f>TEXT(GL_Table[[#This Row],[TxnDate]], "mmm")</f>
        <v>Nov</v>
      </c>
      <c r="E19" t="s">
        <v>2010</v>
      </c>
      <c r="F19" t="s">
        <v>2015</v>
      </c>
      <c r="G19">
        <v>0</v>
      </c>
      <c r="H19">
        <v>259.83999999999997</v>
      </c>
      <c r="I19" t="s">
        <v>2025</v>
      </c>
      <c r="J19" t="s">
        <v>2030</v>
      </c>
      <c r="K19" t="s">
        <v>2048</v>
      </c>
      <c r="L19" t="s">
        <v>4033</v>
      </c>
      <c r="M19">
        <f>GL_Table[[#This Row],[Debit]]-GL_Table[[#This Row],[Credit]]</f>
        <v>-259.83999999999997</v>
      </c>
      <c r="N19">
        <f>INDEX(ExchangeRate[Rate2USD], MATCH(GL!L:L,ExchangeRate[Currency], 0))</f>
        <v>1.51</v>
      </c>
      <c r="O19" s="14">
        <f>GL_Table[[#This Row],[Debit]]*GL_Table[[#This Row],[RateToUSD]]</f>
        <v>0</v>
      </c>
      <c r="P19" s="14">
        <f>GL_Table[[#This Row],[Credit]]*GL_Table[[#This Row],[RateToUSD]]</f>
        <v>392.35839999999996</v>
      </c>
      <c r="Q19" s="14">
        <f>GL_Table[NetAmount]*GL_Table[RateToUSD]</f>
        <v>-392.35839999999996</v>
      </c>
      <c r="R19" s="14" t="str">
        <f>INDEX(AccountMapping[AccountType],MATCH(GL_Table[AccountName],AccountMapping[AccountName], 0))</f>
        <v>Revenue</v>
      </c>
      <c r="T19" s="3" t="s">
        <v>2019</v>
      </c>
      <c r="U19" s="14">
        <f>SUMIFS(GL_Table[NetAmountUSD],GL_Table[AccountName], "Online Sales")</f>
        <v>-1117062.1670999995</v>
      </c>
    </row>
    <row r="20" spans="1:21" x14ac:dyDescent="0.3">
      <c r="A20" t="s">
        <v>28</v>
      </c>
      <c r="B20" s="1">
        <v>44953</v>
      </c>
      <c r="C20">
        <f>YEAR(GL_Table[[#This Row],[TxnDate]])</f>
        <v>2023</v>
      </c>
      <c r="D20" t="str">
        <f>TEXT(GL_Table[[#This Row],[TxnDate]], "mmm")</f>
        <v>Jan</v>
      </c>
      <c r="E20" t="s">
        <v>2013</v>
      </c>
      <c r="F20" t="s">
        <v>2018</v>
      </c>
      <c r="G20">
        <v>735.45</v>
      </c>
      <c r="H20">
        <v>0</v>
      </c>
      <c r="I20" t="s">
        <v>2022</v>
      </c>
      <c r="J20" t="s">
        <v>2030</v>
      </c>
      <c r="K20" t="s">
        <v>2049</v>
      </c>
      <c r="L20" t="s">
        <v>4035</v>
      </c>
      <c r="M20">
        <f>GL_Table[[#This Row],[Debit]]-GL_Table[[#This Row],[Credit]]</f>
        <v>735.45</v>
      </c>
      <c r="N20">
        <f>INDEX(ExchangeRate[Rate2USD], MATCH(GL!L:L,ExchangeRate[Currency], 0))</f>
        <v>1.36</v>
      </c>
      <c r="O20" s="14">
        <f>GL_Table[[#This Row],[Debit]]*GL_Table[[#This Row],[RateToUSD]]</f>
        <v>1000.2120000000001</v>
      </c>
      <c r="P20" s="14">
        <f>GL_Table[[#This Row],[Credit]]*GL_Table[[#This Row],[RateToUSD]]</f>
        <v>0</v>
      </c>
      <c r="Q20" s="14">
        <f>GL_Table[NetAmount]*GL_Table[RateToUSD]</f>
        <v>1000.2120000000001</v>
      </c>
      <c r="R20" s="14" t="str">
        <f>INDEX(AccountMapping[AccountType],MATCH(GL_Table[AccountName],AccountMapping[AccountName], 0))</f>
        <v>Expense</v>
      </c>
      <c r="T20" s="3" t="s">
        <v>2015</v>
      </c>
      <c r="U20" s="14">
        <f>SUMIFS(GL_Table[NetAmountUSD],GL_Table[AccountName],"Sales Revenue")</f>
        <v>-1068338.6088999992</v>
      </c>
    </row>
    <row r="21" spans="1:21" x14ac:dyDescent="0.3">
      <c r="A21" t="s">
        <v>29</v>
      </c>
      <c r="B21" s="1">
        <v>45537</v>
      </c>
      <c r="C21">
        <f>YEAR(GL_Table[[#This Row],[TxnDate]])</f>
        <v>2024</v>
      </c>
      <c r="D21" t="str">
        <f>TEXT(GL_Table[[#This Row],[TxnDate]], "mmm")</f>
        <v>Sep</v>
      </c>
      <c r="E21" t="s">
        <v>2011</v>
      </c>
      <c r="F21" t="s">
        <v>2016</v>
      </c>
      <c r="G21">
        <v>154.43</v>
      </c>
      <c r="H21">
        <v>0</v>
      </c>
      <c r="I21" t="s">
        <v>2025</v>
      </c>
      <c r="J21" t="s">
        <v>2027</v>
      </c>
      <c r="K21" t="s">
        <v>2050</v>
      </c>
      <c r="L21" t="s">
        <v>4035</v>
      </c>
      <c r="M21">
        <f>GL_Table[[#This Row],[Debit]]-GL_Table[[#This Row],[Credit]]</f>
        <v>154.43</v>
      </c>
      <c r="N21">
        <f>INDEX(ExchangeRate[Rate2USD], MATCH(GL!L:L,ExchangeRate[Currency], 0))</f>
        <v>1.36</v>
      </c>
      <c r="O21" s="14">
        <f>GL_Table[[#This Row],[Debit]]*GL_Table[[#This Row],[RateToUSD]]</f>
        <v>210.02480000000003</v>
      </c>
      <c r="P21" s="14">
        <f>GL_Table[[#This Row],[Credit]]*GL_Table[[#This Row],[RateToUSD]]</f>
        <v>0</v>
      </c>
      <c r="Q21" s="14">
        <f>GL_Table[NetAmount]*GL_Table[RateToUSD]</f>
        <v>210.02480000000003</v>
      </c>
      <c r="R21" s="14" t="str">
        <f>INDEX(AccountMapping[AccountType],MATCH(GL_Table[AccountName],AccountMapping[AccountName], 0))</f>
        <v>COGS</v>
      </c>
      <c r="T21" s="5" t="s">
        <v>4048</v>
      </c>
      <c r="U21" s="14">
        <f>U19+U20</f>
        <v>-2185400.7759999987</v>
      </c>
    </row>
    <row r="22" spans="1:21" x14ac:dyDescent="0.3">
      <c r="A22" t="s">
        <v>30</v>
      </c>
      <c r="B22" s="1">
        <v>45379</v>
      </c>
      <c r="C22">
        <f>YEAR(GL_Table[[#This Row],[TxnDate]])</f>
        <v>2024</v>
      </c>
      <c r="D22" t="str">
        <f>TEXT(GL_Table[[#This Row],[TxnDate]], "mmm")</f>
        <v>Mar</v>
      </c>
      <c r="E22" t="s">
        <v>2012</v>
      </c>
      <c r="F22" t="s">
        <v>2017</v>
      </c>
      <c r="G22">
        <v>359.1</v>
      </c>
      <c r="H22">
        <v>0</v>
      </c>
      <c r="I22" t="s">
        <v>2022</v>
      </c>
      <c r="J22" t="s">
        <v>2027</v>
      </c>
      <c r="K22" t="s">
        <v>2051</v>
      </c>
      <c r="L22" t="s">
        <v>4035</v>
      </c>
      <c r="M22">
        <f>GL_Table[[#This Row],[Debit]]-GL_Table[[#This Row],[Credit]]</f>
        <v>359.1</v>
      </c>
      <c r="N22">
        <f>INDEX(ExchangeRate[Rate2USD], MATCH(GL!L:L,ExchangeRate[Currency], 0))</f>
        <v>1.36</v>
      </c>
      <c r="O22" s="14">
        <f>GL_Table[[#This Row],[Debit]]*GL_Table[[#This Row],[RateToUSD]]</f>
        <v>488.37600000000009</v>
      </c>
      <c r="P22" s="14">
        <f>GL_Table[[#This Row],[Credit]]*GL_Table[[#This Row],[RateToUSD]]</f>
        <v>0</v>
      </c>
      <c r="Q22" s="14">
        <f>GL_Table[NetAmount]*GL_Table[RateToUSD]</f>
        <v>488.37600000000009</v>
      </c>
      <c r="R22" s="14" t="str">
        <f>INDEX(AccountMapping[AccountType],MATCH(GL_Table[AccountName],AccountMapping[AccountName], 0))</f>
        <v>Expense</v>
      </c>
      <c r="T22" s="3" t="s">
        <v>2016</v>
      </c>
      <c r="U22" s="14">
        <f>SUMIFS(GL_Table[NetAmountUSD],GL_Table[AccountName],"COGS")</f>
        <v>441246.87840000028</v>
      </c>
    </row>
    <row r="23" spans="1:21" x14ac:dyDescent="0.3">
      <c r="A23" t="s">
        <v>31</v>
      </c>
      <c r="B23" s="1">
        <v>45108</v>
      </c>
      <c r="C23">
        <f>YEAR(GL_Table[[#This Row],[TxnDate]])</f>
        <v>2023</v>
      </c>
      <c r="D23" t="str">
        <f>TEXT(GL_Table[[#This Row],[TxnDate]], "mmm")</f>
        <v>Jul</v>
      </c>
      <c r="E23" t="s">
        <v>2014</v>
      </c>
      <c r="F23" t="s">
        <v>2019</v>
      </c>
      <c r="G23">
        <v>0</v>
      </c>
      <c r="H23">
        <v>1632.86</v>
      </c>
      <c r="I23" t="s">
        <v>2022</v>
      </c>
      <c r="J23" t="s">
        <v>2026</v>
      </c>
      <c r="K23" t="s">
        <v>2052</v>
      </c>
      <c r="L23" t="s">
        <v>4035</v>
      </c>
      <c r="M23">
        <f>GL_Table[[#This Row],[Debit]]-GL_Table[[#This Row],[Credit]]</f>
        <v>-1632.86</v>
      </c>
      <c r="N23">
        <f>INDEX(ExchangeRate[Rate2USD], MATCH(GL!L:L,ExchangeRate[Currency], 0))</f>
        <v>1.36</v>
      </c>
      <c r="O23" s="14">
        <f>GL_Table[[#This Row],[Debit]]*GL_Table[[#This Row],[RateToUSD]]</f>
        <v>0</v>
      </c>
      <c r="P23" s="14">
        <f>GL_Table[[#This Row],[Credit]]*GL_Table[[#This Row],[RateToUSD]]</f>
        <v>2220.6896000000002</v>
      </c>
      <c r="Q23" s="14">
        <f>GL_Table[NetAmount]*GL_Table[RateToUSD]</f>
        <v>-2220.6896000000002</v>
      </c>
      <c r="R23" s="14" t="str">
        <f>INDEX(AccountMapping[AccountType],MATCH(GL_Table[AccountName],AccountMapping[AccountName], 0))</f>
        <v>Revenue</v>
      </c>
      <c r="T23" s="5" t="s">
        <v>4049</v>
      </c>
      <c r="U23" s="14">
        <f>U21-U22</f>
        <v>-2626647.654399999</v>
      </c>
    </row>
    <row r="24" spans="1:21" x14ac:dyDescent="0.3">
      <c r="A24" t="s">
        <v>32</v>
      </c>
      <c r="B24" s="1">
        <v>45441</v>
      </c>
      <c r="C24">
        <f>YEAR(GL_Table[[#This Row],[TxnDate]])</f>
        <v>2024</v>
      </c>
      <c r="D24" t="str">
        <f>TEXT(GL_Table[[#This Row],[TxnDate]], "mmm")</f>
        <v>May</v>
      </c>
      <c r="E24" t="s">
        <v>2011</v>
      </c>
      <c r="F24" t="s">
        <v>2016</v>
      </c>
      <c r="G24">
        <v>319.7</v>
      </c>
      <c r="H24">
        <v>0</v>
      </c>
      <c r="I24" t="s">
        <v>2022</v>
      </c>
      <c r="J24" t="s">
        <v>2026</v>
      </c>
      <c r="K24" t="s">
        <v>2053</v>
      </c>
      <c r="L24" t="s">
        <v>4034</v>
      </c>
      <c r="M24">
        <f>GL_Table[[#This Row],[Debit]]-GL_Table[[#This Row],[Credit]]</f>
        <v>319.7</v>
      </c>
      <c r="N24">
        <f>INDEX(ExchangeRate[Rate2USD], MATCH(GL!L:L,ExchangeRate[Currency], 0))</f>
        <v>1</v>
      </c>
      <c r="O24" s="14">
        <f>GL_Table[[#This Row],[Debit]]*GL_Table[[#This Row],[RateToUSD]]</f>
        <v>319.7</v>
      </c>
      <c r="P24" s="14">
        <f>GL_Table[[#This Row],[Credit]]*GL_Table[[#This Row],[RateToUSD]]</f>
        <v>0</v>
      </c>
      <c r="Q24" s="14">
        <f>GL_Table[NetAmount]*GL_Table[RateToUSD]</f>
        <v>319.7</v>
      </c>
      <c r="R24" s="14" t="str">
        <f>INDEX(AccountMapping[AccountType],MATCH(GL_Table[AccountName],AccountMapping[AccountName], 0))</f>
        <v>COGS</v>
      </c>
      <c r="T24" s="19" t="s">
        <v>4051</v>
      </c>
      <c r="U24" s="14"/>
    </row>
    <row r="25" spans="1:21" x14ac:dyDescent="0.3">
      <c r="A25" t="s">
        <v>33</v>
      </c>
      <c r="B25" s="1">
        <v>45007</v>
      </c>
      <c r="C25">
        <f>YEAR(GL_Table[[#This Row],[TxnDate]])</f>
        <v>2023</v>
      </c>
      <c r="D25" t="str">
        <f>TEXT(GL_Table[[#This Row],[TxnDate]], "mmm")</f>
        <v>Mar</v>
      </c>
      <c r="E25" t="s">
        <v>2011</v>
      </c>
      <c r="F25" t="s">
        <v>2016</v>
      </c>
      <c r="G25">
        <v>546.02</v>
      </c>
      <c r="H25">
        <v>0</v>
      </c>
      <c r="I25" t="s">
        <v>2022</v>
      </c>
      <c r="J25" t="s">
        <v>2029</v>
      </c>
      <c r="K25" t="s">
        <v>2054</v>
      </c>
      <c r="L25" t="s">
        <v>4035</v>
      </c>
      <c r="M25">
        <f>GL_Table[[#This Row],[Debit]]-GL_Table[[#This Row],[Credit]]</f>
        <v>546.02</v>
      </c>
      <c r="N25">
        <f>INDEX(ExchangeRate[Rate2USD], MATCH(GL!L:L,ExchangeRate[Currency], 0))</f>
        <v>1.36</v>
      </c>
      <c r="O25" s="14">
        <f>GL_Table[[#This Row],[Debit]]*GL_Table[[#This Row],[RateToUSD]]</f>
        <v>742.58720000000005</v>
      </c>
      <c r="P25" s="14">
        <f>GL_Table[[#This Row],[Credit]]*GL_Table[[#This Row],[RateToUSD]]</f>
        <v>0</v>
      </c>
      <c r="Q25" s="14">
        <f>GL_Table[NetAmount]*GL_Table[RateToUSD]</f>
        <v>742.58720000000005</v>
      </c>
      <c r="R25" s="14" t="str">
        <f>INDEX(AccountMapping[AccountType],MATCH(GL_Table[AccountName],AccountMapping[AccountName], 0))</f>
        <v>COGS</v>
      </c>
      <c r="T25" s="17" t="s">
        <v>2018</v>
      </c>
      <c r="U25" s="14">
        <f>SUMIFS(GL_Table[NetAmountUSD],GL_Table[AccountName],"Travel Expense")</f>
        <v>475996.90330000018</v>
      </c>
    </row>
    <row r="26" spans="1:21" x14ac:dyDescent="0.3">
      <c r="A26" t="s">
        <v>34</v>
      </c>
      <c r="B26" s="1">
        <v>45025</v>
      </c>
      <c r="C26">
        <f>YEAR(GL_Table[[#This Row],[TxnDate]])</f>
        <v>2023</v>
      </c>
      <c r="D26" t="str">
        <f>TEXT(GL_Table[[#This Row],[TxnDate]], "mmm")</f>
        <v>Apr</v>
      </c>
      <c r="E26" t="s">
        <v>2013</v>
      </c>
      <c r="F26" t="s">
        <v>2018</v>
      </c>
      <c r="G26">
        <v>267.04000000000002</v>
      </c>
      <c r="H26">
        <v>0</v>
      </c>
      <c r="I26" t="s">
        <v>2021</v>
      </c>
      <c r="J26" t="s">
        <v>2029</v>
      </c>
      <c r="K26" t="s">
        <v>2055</v>
      </c>
      <c r="L26" t="s">
        <v>4033</v>
      </c>
      <c r="M26">
        <f>GL_Table[[#This Row],[Debit]]-GL_Table[[#This Row],[Credit]]</f>
        <v>267.04000000000002</v>
      </c>
      <c r="N26">
        <f>INDEX(ExchangeRate[Rate2USD], MATCH(GL!L:L,ExchangeRate[Currency], 0))</f>
        <v>1.51</v>
      </c>
      <c r="O26" s="14">
        <f>GL_Table[[#This Row],[Debit]]*GL_Table[[#This Row],[RateToUSD]]</f>
        <v>403.23040000000003</v>
      </c>
      <c r="P26" s="14">
        <f>GL_Table[[#This Row],[Credit]]*GL_Table[[#This Row],[RateToUSD]]</f>
        <v>0</v>
      </c>
      <c r="Q26" s="14">
        <f>GL_Table[NetAmount]*GL_Table[RateToUSD]</f>
        <v>403.23040000000003</v>
      </c>
      <c r="R26" s="14" t="str">
        <f>INDEX(AccountMapping[AccountType],MATCH(GL_Table[AccountName],AccountMapping[AccountName], 0))</f>
        <v>Expense</v>
      </c>
      <c r="T26" s="16" t="s">
        <v>2017</v>
      </c>
      <c r="U26" s="14">
        <f>SUMIFS(GL_Table[NetAmountUSD],GL_Table[AccountName],"Payroll Expense")</f>
        <v>451566.84859999991</v>
      </c>
    </row>
    <row r="27" spans="1:21" x14ac:dyDescent="0.3">
      <c r="A27" t="s">
        <v>35</v>
      </c>
      <c r="B27" s="1">
        <v>45802</v>
      </c>
      <c r="C27">
        <f>YEAR(GL_Table[[#This Row],[TxnDate]])</f>
        <v>2025</v>
      </c>
      <c r="D27" t="str">
        <f>TEXT(GL_Table[[#This Row],[TxnDate]], "mmm")</f>
        <v>May</v>
      </c>
      <c r="E27" t="s">
        <v>2010</v>
      </c>
      <c r="F27" t="s">
        <v>2015</v>
      </c>
      <c r="G27">
        <v>0</v>
      </c>
      <c r="H27">
        <v>1650.08</v>
      </c>
      <c r="I27" t="s">
        <v>2022</v>
      </c>
      <c r="J27" t="s">
        <v>2029</v>
      </c>
      <c r="K27" t="s">
        <v>2056</v>
      </c>
      <c r="L27" t="s">
        <v>4034</v>
      </c>
      <c r="M27">
        <f>GL_Table[[#This Row],[Debit]]-GL_Table[[#This Row],[Credit]]</f>
        <v>-1650.08</v>
      </c>
      <c r="N27">
        <f>INDEX(ExchangeRate[Rate2USD], MATCH(GL!L:L,ExchangeRate[Currency], 0))</f>
        <v>1</v>
      </c>
      <c r="O27" s="14">
        <f>GL_Table[[#This Row],[Debit]]*GL_Table[[#This Row],[RateToUSD]]</f>
        <v>0</v>
      </c>
      <c r="P27" s="14">
        <f>GL_Table[[#This Row],[Credit]]*GL_Table[[#This Row],[RateToUSD]]</f>
        <v>1650.08</v>
      </c>
      <c r="Q27" s="14">
        <f>GL_Table[NetAmount]*GL_Table[RateToUSD]</f>
        <v>-1650.08</v>
      </c>
      <c r="R27" s="14" t="str">
        <f>INDEX(AccountMapping[AccountType],MATCH(GL_Table[AccountName],AccountMapping[AccountName], 0))</f>
        <v>Revenue</v>
      </c>
      <c r="T27" s="17" t="s">
        <v>4052</v>
      </c>
      <c r="U27" s="14">
        <f>U25+U26</f>
        <v>927563.75190000003</v>
      </c>
    </row>
    <row r="28" spans="1:21" ht="17.75" x14ac:dyDescent="0.5">
      <c r="A28" t="s">
        <v>36</v>
      </c>
      <c r="B28" s="1">
        <v>45610</v>
      </c>
      <c r="C28">
        <f>YEAR(GL_Table[[#This Row],[TxnDate]])</f>
        <v>2024</v>
      </c>
      <c r="D28" t="str">
        <f>TEXT(GL_Table[[#This Row],[TxnDate]], "mmm")</f>
        <v>Nov</v>
      </c>
      <c r="E28" t="s">
        <v>2011</v>
      </c>
      <c r="F28" t="s">
        <v>2016</v>
      </c>
      <c r="G28">
        <v>115</v>
      </c>
      <c r="H28">
        <v>0</v>
      </c>
      <c r="I28" t="s">
        <v>2020</v>
      </c>
      <c r="J28" t="s">
        <v>2030</v>
      </c>
      <c r="K28" t="s">
        <v>2057</v>
      </c>
      <c r="L28" t="s">
        <v>4033</v>
      </c>
      <c r="M28">
        <f>GL_Table[[#This Row],[Debit]]-GL_Table[[#This Row],[Credit]]</f>
        <v>115</v>
      </c>
      <c r="N28">
        <f>INDEX(ExchangeRate[Rate2USD], MATCH(GL!L:L,ExchangeRate[Currency], 0))</f>
        <v>1.51</v>
      </c>
      <c r="O28" s="14">
        <f>GL_Table[[#This Row],[Debit]]*GL_Table[[#This Row],[RateToUSD]]</f>
        <v>173.65</v>
      </c>
      <c r="P28" s="14">
        <f>GL_Table[[#This Row],[Credit]]*GL_Table[[#This Row],[RateToUSD]]</f>
        <v>0</v>
      </c>
      <c r="Q28" s="14">
        <f>GL_Table[NetAmount]*GL_Table[RateToUSD]</f>
        <v>173.65</v>
      </c>
      <c r="R28" s="14" t="str">
        <f>INDEX(AccountMapping[AccountType],MATCH(GL_Table[AccountName],AccountMapping[AccountName], 0))</f>
        <v>COGS</v>
      </c>
      <c r="T28" s="23" t="s">
        <v>4054</v>
      </c>
      <c r="U28" s="14">
        <f>U23-U27</f>
        <v>-3554211.406299999</v>
      </c>
    </row>
    <row r="29" spans="1:21" x14ac:dyDescent="0.3">
      <c r="A29" t="s">
        <v>37</v>
      </c>
      <c r="B29" s="1">
        <v>45820</v>
      </c>
      <c r="C29">
        <f>YEAR(GL_Table[[#This Row],[TxnDate]])</f>
        <v>2025</v>
      </c>
      <c r="D29" t="str">
        <f>TEXT(GL_Table[[#This Row],[TxnDate]], "mmm")</f>
        <v>Jun</v>
      </c>
      <c r="E29" t="s">
        <v>2014</v>
      </c>
      <c r="F29" t="s">
        <v>2019</v>
      </c>
      <c r="G29">
        <v>0</v>
      </c>
      <c r="H29">
        <v>1073.4100000000001</v>
      </c>
      <c r="I29" t="s">
        <v>2020</v>
      </c>
      <c r="J29" t="s">
        <v>2028</v>
      </c>
      <c r="K29" t="s">
        <v>2058</v>
      </c>
      <c r="L29" t="s">
        <v>4033</v>
      </c>
      <c r="M29">
        <f>GL_Table[[#This Row],[Debit]]-GL_Table[[#This Row],[Credit]]</f>
        <v>-1073.4100000000001</v>
      </c>
      <c r="N29">
        <f>INDEX(ExchangeRate[Rate2USD], MATCH(GL!L:L,ExchangeRate[Currency], 0))</f>
        <v>1.51</v>
      </c>
      <c r="O29" s="14">
        <f>GL_Table[[#This Row],[Debit]]*GL_Table[[#This Row],[RateToUSD]]</f>
        <v>0</v>
      </c>
      <c r="P29" s="14">
        <f>GL_Table[[#This Row],[Credit]]*GL_Table[[#This Row],[RateToUSD]]</f>
        <v>1620.8491000000001</v>
      </c>
      <c r="Q29" s="14">
        <f>GL_Table[NetAmount]*GL_Table[RateToUSD]</f>
        <v>-1620.8491000000001</v>
      </c>
      <c r="R29" s="14" t="str">
        <f>INDEX(AccountMapping[AccountType],MATCH(GL_Table[AccountName],AccountMapping[AccountName], 0))</f>
        <v>Revenue</v>
      </c>
    </row>
    <row r="30" spans="1:21" x14ac:dyDescent="0.3">
      <c r="A30" t="s">
        <v>38</v>
      </c>
      <c r="B30" s="1">
        <v>45735</v>
      </c>
      <c r="C30">
        <f>YEAR(GL_Table[[#This Row],[TxnDate]])</f>
        <v>2025</v>
      </c>
      <c r="D30" t="str">
        <f>TEXT(GL_Table[[#This Row],[TxnDate]], "mmm")</f>
        <v>Mar</v>
      </c>
      <c r="E30" t="s">
        <v>2014</v>
      </c>
      <c r="F30" t="s">
        <v>2019</v>
      </c>
      <c r="G30">
        <v>0</v>
      </c>
      <c r="H30">
        <v>3466</v>
      </c>
      <c r="I30" t="s">
        <v>2024</v>
      </c>
      <c r="J30" t="s">
        <v>2028</v>
      </c>
      <c r="K30" t="s">
        <v>2059</v>
      </c>
      <c r="L30" t="s">
        <v>4031</v>
      </c>
      <c r="M30">
        <f>GL_Table[[#This Row],[Debit]]-GL_Table[[#This Row],[Credit]]</f>
        <v>-3466</v>
      </c>
      <c r="N30">
        <f>INDEX(ExchangeRate[Rate2USD], MATCH(GL!L:L,ExchangeRate[Currency], 0))</f>
        <v>0.78</v>
      </c>
      <c r="O30" s="14">
        <f>GL_Table[[#This Row],[Debit]]*GL_Table[[#This Row],[RateToUSD]]</f>
        <v>0</v>
      </c>
      <c r="P30" s="14">
        <f>GL_Table[[#This Row],[Credit]]*GL_Table[[#This Row],[RateToUSD]]</f>
        <v>2703.48</v>
      </c>
      <c r="Q30" s="14">
        <f>GL_Table[NetAmount]*GL_Table[RateToUSD]</f>
        <v>-2703.48</v>
      </c>
      <c r="R30" s="14" t="str">
        <f>INDEX(AccountMapping[AccountType],MATCH(GL_Table[AccountName],AccountMapping[AccountName], 0))</f>
        <v>Revenue</v>
      </c>
    </row>
    <row r="31" spans="1:21" x14ac:dyDescent="0.3">
      <c r="A31" t="s">
        <v>39</v>
      </c>
      <c r="B31" s="1">
        <v>45377</v>
      </c>
      <c r="C31">
        <f>YEAR(GL_Table[[#This Row],[TxnDate]])</f>
        <v>2024</v>
      </c>
      <c r="D31" t="str">
        <f>TEXT(GL_Table[[#This Row],[TxnDate]], "mmm")</f>
        <v>Mar</v>
      </c>
      <c r="E31" t="s">
        <v>2013</v>
      </c>
      <c r="F31" t="s">
        <v>2018</v>
      </c>
      <c r="G31">
        <v>947.43</v>
      </c>
      <c r="H31">
        <v>0</v>
      </c>
      <c r="I31" t="s">
        <v>2020</v>
      </c>
      <c r="J31" t="s">
        <v>2027</v>
      </c>
      <c r="K31" t="s">
        <v>2060</v>
      </c>
      <c r="L31" t="s">
        <v>4035</v>
      </c>
      <c r="M31">
        <f>GL_Table[[#This Row],[Debit]]-GL_Table[[#This Row],[Credit]]</f>
        <v>947.43</v>
      </c>
      <c r="N31">
        <f>INDEX(ExchangeRate[Rate2USD], MATCH(GL!L:L,ExchangeRate[Currency], 0))</f>
        <v>1.36</v>
      </c>
      <c r="O31" s="14">
        <f>GL_Table[[#This Row],[Debit]]*GL_Table[[#This Row],[RateToUSD]]</f>
        <v>1288.5047999999999</v>
      </c>
      <c r="P31" s="14">
        <f>GL_Table[[#This Row],[Credit]]*GL_Table[[#This Row],[RateToUSD]]</f>
        <v>0</v>
      </c>
      <c r="Q31" s="14">
        <f>GL_Table[NetAmount]*GL_Table[RateToUSD]</f>
        <v>1288.5047999999999</v>
      </c>
      <c r="R31" s="14" t="str">
        <f>INDEX(AccountMapping[AccountType],MATCH(GL_Table[AccountName],AccountMapping[AccountName], 0))</f>
        <v>Expense</v>
      </c>
    </row>
    <row r="32" spans="1:21" x14ac:dyDescent="0.3">
      <c r="A32" t="s">
        <v>40</v>
      </c>
      <c r="B32" s="1">
        <v>45298</v>
      </c>
      <c r="C32">
        <f>YEAR(GL_Table[[#This Row],[TxnDate]])</f>
        <v>2024</v>
      </c>
      <c r="D32" t="str">
        <f>TEXT(GL_Table[[#This Row],[TxnDate]], "mmm")</f>
        <v>Jan</v>
      </c>
      <c r="E32" t="s">
        <v>2014</v>
      </c>
      <c r="F32" t="s">
        <v>2019</v>
      </c>
      <c r="G32">
        <v>0</v>
      </c>
      <c r="H32">
        <v>4495.8900000000003</v>
      </c>
      <c r="I32" t="s">
        <v>2020</v>
      </c>
      <c r="J32" t="s">
        <v>2028</v>
      </c>
      <c r="K32" t="s">
        <v>2061</v>
      </c>
      <c r="L32" t="s">
        <v>4031</v>
      </c>
      <c r="M32">
        <f>GL_Table[[#This Row],[Debit]]-GL_Table[[#This Row],[Credit]]</f>
        <v>-4495.8900000000003</v>
      </c>
      <c r="N32">
        <f>INDEX(ExchangeRate[Rate2USD], MATCH(GL!L:L,ExchangeRate[Currency], 0))</f>
        <v>0.78</v>
      </c>
      <c r="O32" s="14">
        <f>GL_Table[[#This Row],[Debit]]*GL_Table[[#This Row],[RateToUSD]]</f>
        <v>0</v>
      </c>
      <c r="P32" s="14">
        <f>GL_Table[[#This Row],[Credit]]*GL_Table[[#This Row],[RateToUSD]]</f>
        <v>3506.7942000000003</v>
      </c>
      <c r="Q32" s="14">
        <f>GL_Table[NetAmount]*GL_Table[RateToUSD]</f>
        <v>-3506.7942000000003</v>
      </c>
      <c r="R32" s="14" t="str">
        <f>INDEX(AccountMapping[AccountType],MATCH(GL_Table[AccountName],AccountMapping[AccountName], 0))</f>
        <v>Revenue</v>
      </c>
    </row>
    <row r="33" spans="1:18" x14ac:dyDescent="0.3">
      <c r="A33" t="s">
        <v>41</v>
      </c>
      <c r="B33" s="1">
        <v>45416</v>
      </c>
      <c r="C33">
        <f>YEAR(GL_Table[[#This Row],[TxnDate]])</f>
        <v>2024</v>
      </c>
      <c r="D33" t="str">
        <f>TEXT(GL_Table[[#This Row],[TxnDate]], "mmm")</f>
        <v>May</v>
      </c>
      <c r="E33" t="s">
        <v>2011</v>
      </c>
      <c r="F33" t="s">
        <v>2016</v>
      </c>
      <c r="G33">
        <v>72.88</v>
      </c>
      <c r="H33">
        <v>0</v>
      </c>
      <c r="I33" t="s">
        <v>2020</v>
      </c>
      <c r="J33" t="s">
        <v>2026</v>
      </c>
      <c r="K33" t="s">
        <v>2062</v>
      </c>
      <c r="L33" t="s">
        <v>4035</v>
      </c>
      <c r="M33">
        <f>GL_Table[[#This Row],[Debit]]-GL_Table[[#This Row],[Credit]]</f>
        <v>72.88</v>
      </c>
      <c r="N33">
        <f>INDEX(ExchangeRate[Rate2USD], MATCH(GL!L:L,ExchangeRate[Currency], 0))</f>
        <v>1.36</v>
      </c>
      <c r="O33" s="14">
        <f>GL_Table[[#This Row],[Debit]]*GL_Table[[#This Row],[RateToUSD]]</f>
        <v>99.116799999999998</v>
      </c>
      <c r="P33" s="14">
        <f>GL_Table[[#This Row],[Credit]]*GL_Table[[#This Row],[RateToUSD]]</f>
        <v>0</v>
      </c>
      <c r="Q33" s="14">
        <f>GL_Table[NetAmount]*GL_Table[RateToUSD]</f>
        <v>99.116799999999998</v>
      </c>
      <c r="R33" s="14" t="str">
        <f>INDEX(AccountMapping[AccountType],MATCH(GL_Table[AccountName],AccountMapping[AccountName], 0))</f>
        <v>COGS</v>
      </c>
    </row>
    <row r="34" spans="1:18" x14ac:dyDescent="0.3">
      <c r="A34" t="s">
        <v>42</v>
      </c>
      <c r="B34" s="1">
        <v>44941</v>
      </c>
      <c r="C34">
        <f>YEAR(GL_Table[[#This Row],[TxnDate]])</f>
        <v>2023</v>
      </c>
      <c r="D34" t="str">
        <f>TEXT(GL_Table[[#This Row],[TxnDate]], "mmm")</f>
        <v>Jan</v>
      </c>
      <c r="E34" t="s">
        <v>2014</v>
      </c>
      <c r="F34" t="s">
        <v>2019</v>
      </c>
      <c r="G34">
        <v>0</v>
      </c>
      <c r="H34">
        <v>867.61</v>
      </c>
      <c r="I34" t="s">
        <v>2022</v>
      </c>
      <c r="J34" t="s">
        <v>2026</v>
      </c>
      <c r="K34" t="s">
        <v>2063</v>
      </c>
      <c r="L34" t="s">
        <v>4033</v>
      </c>
      <c r="M34">
        <f>GL_Table[[#This Row],[Debit]]-GL_Table[[#This Row],[Credit]]</f>
        <v>-867.61</v>
      </c>
      <c r="N34">
        <f>INDEX(ExchangeRate[Rate2USD], MATCH(GL!L:L,ExchangeRate[Currency], 0))</f>
        <v>1.51</v>
      </c>
      <c r="O34" s="14">
        <f>GL_Table[[#This Row],[Debit]]*GL_Table[[#This Row],[RateToUSD]]</f>
        <v>0</v>
      </c>
      <c r="P34" s="14">
        <f>GL_Table[[#This Row],[Credit]]*GL_Table[[#This Row],[RateToUSD]]</f>
        <v>1310.0911000000001</v>
      </c>
      <c r="Q34" s="14">
        <f>GL_Table[NetAmount]*GL_Table[RateToUSD]</f>
        <v>-1310.0911000000001</v>
      </c>
      <c r="R34" s="14" t="str">
        <f>INDEX(AccountMapping[AccountType],MATCH(GL_Table[AccountName],AccountMapping[AccountName], 0))</f>
        <v>Revenue</v>
      </c>
    </row>
    <row r="35" spans="1:18" x14ac:dyDescent="0.3">
      <c r="A35" t="s">
        <v>43</v>
      </c>
      <c r="B35" s="1">
        <v>45247</v>
      </c>
      <c r="C35">
        <f>YEAR(GL_Table[[#This Row],[TxnDate]])</f>
        <v>2023</v>
      </c>
      <c r="D35" t="str">
        <f>TEXT(GL_Table[[#This Row],[TxnDate]], "mmm")</f>
        <v>Nov</v>
      </c>
      <c r="E35" t="s">
        <v>2013</v>
      </c>
      <c r="F35" t="s">
        <v>2018</v>
      </c>
      <c r="G35">
        <v>1416.83</v>
      </c>
      <c r="H35">
        <v>0</v>
      </c>
      <c r="I35" t="s">
        <v>2025</v>
      </c>
      <c r="J35" t="s">
        <v>2026</v>
      </c>
      <c r="K35" t="s">
        <v>2064</v>
      </c>
      <c r="L35" t="s">
        <v>4034</v>
      </c>
      <c r="M35">
        <f>GL_Table[[#This Row],[Debit]]-GL_Table[[#This Row],[Credit]]</f>
        <v>1416.83</v>
      </c>
      <c r="N35">
        <f>INDEX(ExchangeRate[Rate2USD], MATCH(GL!L:L,ExchangeRate[Currency], 0))</f>
        <v>1</v>
      </c>
      <c r="O35" s="14">
        <f>GL_Table[[#This Row],[Debit]]*GL_Table[[#This Row],[RateToUSD]]</f>
        <v>1416.83</v>
      </c>
      <c r="P35" s="14">
        <f>GL_Table[[#This Row],[Credit]]*GL_Table[[#This Row],[RateToUSD]]</f>
        <v>0</v>
      </c>
      <c r="Q35" s="14">
        <f>GL_Table[NetAmount]*GL_Table[RateToUSD]</f>
        <v>1416.83</v>
      </c>
      <c r="R35" s="14" t="str">
        <f>INDEX(AccountMapping[AccountType],MATCH(GL_Table[AccountName],AccountMapping[AccountName], 0))</f>
        <v>Expense</v>
      </c>
    </row>
    <row r="36" spans="1:18" x14ac:dyDescent="0.3">
      <c r="A36" t="s">
        <v>44</v>
      </c>
      <c r="B36" s="1">
        <v>45501</v>
      </c>
      <c r="C36">
        <f>YEAR(GL_Table[[#This Row],[TxnDate]])</f>
        <v>2024</v>
      </c>
      <c r="D36" t="str">
        <f>TEXT(GL_Table[[#This Row],[TxnDate]], "mmm")</f>
        <v>Jul</v>
      </c>
      <c r="E36" t="s">
        <v>2013</v>
      </c>
      <c r="F36" t="s">
        <v>2018</v>
      </c>
      <c r="G36">
        <v>806.72</v>
      </c>
      <c r="H36">
        <v>0</v>
      </c>
      <c r="I36" t="s">
        <v>2020</v>
      </c>
      <c r="J36" t="s">
        <v>2030</v>
      </c>
      <c r="K36" t="s">
        <v>2065</v>
      </c>
      <c r="L36" t="s">
        <v>4033</v>
      </c>
      <c r="M36">
        <f>GL_Table[[#This Row],[Debit]]-GL_Table[[#This Row],[Credit]]</f>
        <v>806.72</v>
      </c>
      <c r="N36">
        <f>INDEX(ExchangeRate[Rate2USD], MATCH(GL!L:L,ExchangeRate[Currency], 0))</f>
        <v>1.51</v>
      </c>
      <c r="O36" s="14">
        <f>GL_Table[[#This Row],[Debit]]*GL_Table[[#This Row],[RateToUSD]]</f>
        <v>1218.1472000000001</v>
      </c>
      <c r="P36" s="14">
        <f>GL_Table[[#This Row],[Credit]]*GL_Table[[#This Row],[RateToUSD]]</f>
        <v>0</v>
      </c>
      <c r="Q36" s="14">
        <f>GL_Table[NetAmount]*GL_Table[RateToUSD]</f>
        <v>1218.1472000000001</v>
      </c>
      <c r="R36" s="14" t="str">
        <f>INDEX(AccountMapping[AccountType],MATCH(GL_Table[AccountName],AccountMapping[AccountName], 0))</f>
        <v>Expense</v>
      </c>
    </row>
    <row r="37" spans="1:18" x14ac:dyDescent="0.3">
      <c r="A37" t="s">
        <v>45</v>
      </c>
      <c r="B37" s="1">
        <v>45425</v>
      </c>
      <c r="C37">
        <f>YEAR(GL_Table[[#This Row],[TxnDate]])</f>
        <v>2024</v>
      </c>
      <c r="D37" t="str">
        <f>TEXT(GL_Table[[#This Row],[TxnDate]], "mmm")</f>
        <v>May</v>
      </c>
      <c r="E37" t="s">
        <v>2010</v>
      </c>
      <c r="F37" t="s">
        <v>2015</v>
      </c>
      <c r="G37">
        <v>0</v>
      </c>
      <c r="H37">
        <v>391.57</v>
      </c>
      <c r="I37" t="s">
        <v>2024</v>
      </c>
      <c r="J37" t="s">
        <v>2029</v>
      </c>
      <c r="K37" t="s">
        <v>2066</v>
      </c>
      <c r="L37" t="s">
        <v>4032</v>
      </c>
      <c r="M37">
        <f>GL_Table[[#This Row],[Debit]]-GL_Table[[#This Row],[Credit]]</f>
        <v>-391.57</v>
      </c>
      <c r="N37">
        <f>INDEX(ExchangeRate[Rate2USD], MATCH(GL!L:L,ExchangeRate[Currency], 0))</f>
        <v>0.92</v>
      </c>
      <c r="O37" s="14">
        <f>GL_Table[[#This Row],[Debit]]*GL_Table[[#This Row],[RateToUSD]]</f>
        <v>0</v>
      </c>
      <c r="P37" s="14">
        <f>GL_Table[[#This Row],[Credit]]*GL_Table[[#This Row],[RateToUSD]]</f>
        <v>360.24439999999998</v>
      </c>
      <c r="Q37" s="14">
        <f>GL_Table[NetAmount]*GL_Table[RateToUSD]</f>
        <v>-360.24439999999998</v>
      </c>
      <c r="R37" s="14" t="str">
        <f>INDEX(AccountMapping[AccountType],MATCH(GL_Table[AccountName],AccountMapping[AccountName], 0))</f>
        <v>Revenue</v>
      </c>
    </row>
    <row r="38" spans="1:18" x14ac:dyDescent="0.3">
      <c r="A38" t="s">
        <v>46</v>
      </c>
      <c r="B38" s="1">
        <v>45767</v>
      </c>
      <c r="C38">
        <f>YEAR(GL_Table[[#This Row],[TxnDate]])</f>
        <v>2025</v>
      </c>
      <c r="D38" t="str">
        <f>TEXT(GL_Table[[#This Row],[TxnDate]], "mmm")</f>
        <v>Apr</v>
      </c>
      <c r="E38" t="s">
        <v>2011</v>
      </c>
      <c r="F38" t="s">
        <v>2016</v>
      </c>
      <c r="G38">
        <v>248.09</v>
      </c>
      <c r="H38">
        <v>0</v>
      </c>
      <c r="I38" t="s">
        <v>2024</v>
      </c>
      <c r="J38" t="s">
        <v>2026</v>
      </c>
      <c r="K38" t="s">
        <v>2067</v>
      </c>
      <c r="L38" t="s">
        <v>4032</v>
      </c>
      <c r="M38">
        <f>GL_Table[[#This Row],[Debit]]-GL_Table[[#This Row],[Credit]]</f>
        <v>248.09</v>
      </c>
      <c r="N38">
        <f>INDEX(ExchangeRate[Rate2USD], MATCH(GL!L:L,ExchangeRate[Currency], 0))</f>
        <v>0.92</v>
      </c>
      <c r="O38" s="14">
        <f>GL_Table[[#This Row],[Debit]]*GL_Table[[#This Row],[RateToUSD]]</f>
        <v>228.24280000000002</v>
      </c>
      <c r="P38" s="14">
        <f>GL_Table[[#This Row],[Credit]]*GL_Table[[#This Row],[RateToUSD]]</f>
        <v>0</v>
      </c>
      <c r="Q38" s="14">
        <f>GL_Table[NetAmount]*GL_Table[RateToUSD]</f>
        <v>228.24280000000002</v>
      </c>
      <c r="R38" s="14" t="str">
        <f>INDEX(AccountMapping[AccountType],MATCH(GL_Table[AccountName],AccountMapping[AccountName], 0))</f>
        <v>COGS</v>
      </c>
    </row>
    <row r="39" spans="1:18" x14ac:dyDescent="0.3">
      <c r="A39" t="s">
        <v>47</v>
      </c>
      <c r="B39" s="1">
        <v>45096</v>
      </c>
      <c r="C39">
        <f>YEAR(GL_Table[[#This Row],[TxnDate]])</f>
        <v>2023</v>
      </c>
      <c r="D39" t="str">
        <f>TEXT(GL_Table[[#This Row],[TxnDate]], "mmm")</f>
        <v>Jun</v>
      </c>
      <c r="E39" t="s">
        <v>2013</v>
      </c>
      <c r="F39" t="s">
        <v>2018</v>
      </c>
      <c r="G39">
        <v>1469.2</v>
      </c>
      <c r="H39">
        <v>0</v>
      </c>
      <c r="I39" t="s">
        <v>2022</v>
      </c>
      <c r="J39" t="s">
        <v>2026</v>
      </c>
      <c r="K39" t="s">
        <v>2068</v>
      </c>
      <c r="L39" t="s">
        <v>4034</v>
      </c>
      <c r="M39">
        <f>GL_Table[[#This Row],[Debit]]-GL_Table[[#This Row],[Credit]]</f>
        <v>1469.2</v>
      </c>
      <c r="N39">
        <f>INDEX(ExchangeRate[Rate2USD], MATCH(GL!L:L,ExchangeRate[Currency], 0))</f>
        <v>1</v>
      </c>
      <c r="O39" s="14">
        <f>GL_Table[[#This Row],[Debit]]*GL_Table[[#This Row],[RateToUSD]]</f>
        <v>1469.2</v>
      </c>
      <c r="P39" s="14">
        <f>GL_Table[[#This Row],[Credit]]*GL_Table[[#This Row],[RateToUSD]]</f>
        <v>0</v>
      </c>
      <c r="Q39" s="14">
        <f>GL_Table[NetAmount]*GL_Table[RateToUSD]</f>
        <v>1469.2</v>
      </c>
      <c r="R39" s="14" t="str">
        <f>INDEX(AccountMapping[AccountType],MATCH(GL_Table[AccountName],AccountMapping[AccountName], 0))</f>
        <v>Expense</v>
      </c>
    </row>
    <row r="40" spans="1:18" x14ac:dyDescent="0.3">
      <c r="A40" t="s">
        <v>48</v>
      </c>
      <c r="B40" s="1">
        <v>45660</v>
      </c>
      <c r="C40">
        <f>YEAR(GL_Table[[#This Row],[TxnDate]])</f>
        <v>2025</v>
      </c>
      <c r="D40" t="str">
        <f>TEXT(GL_Table[[#This Row],[TxnDate]], "mmm")</f>
        <v>Jan</v>
      </c>
      <c r="E40" t="s">
        <v>2012</v>
      </c>
      <c r="F40" t="s">
        <v>2017</v>
      </c>
      <c r="G40">
        <v>1924.85</v>
      </c>
      <c r="H40">
        <v>0</v>
      </c>
      <c r="I40" t="s">
        <v>2024</v>
      </c>
      <c r="J40" t="s">
        <v>2030</v>
      </c>
      <c r="K40" t="s">
        <v>2069</v>
      </c>
      <c r="L40" t="s">
        <v>4032</v>
      </c>
      <c r="M40">
        <f>GL_Table[[#This Row],[Debit]]-GL_Table[[#This Row],[Credit]]</f>
        <v>1924.85</v>
      </c>
      <c r="N40">
        <f>INDEX(ExchangeRate[Rate2USD], MATCH(GL!L:L,ExchangeRate[Currency], 0))</f>
        <v>0.92</v>
      </c>
      <c r="O40" s="14">
        <f>GL_Table[[#This Row],[Debit]]*GL_Table[[#This Row],[RateToUSD]]</f>
        <v>1770.8620000000001</v>
      </c>
      <c r="P40" s="14">
        <f>GL_Table[[#This Row],[Credit]]*GL_Table[[#This Row],[RateToUSD]]</f>
        <v>0</v>
      </c>
      <c r="Q40" s="14">
        <f>GL_Table[NetAmount]*GL_Table[RateToUSD]</f>
        <v>1770.8620000000001</v>
      </c>
      <c r="R40" s="14" t="str">
        <f>INDEX(AccountMapping[AccountType],MATCH(GL_Table[AccountName],AccountMapping[AccountName], 0))</f>
        <v>Expense</v>
      </c>
    </row>
    <row r="41" spans="1:18" x14ac:dyDescent="0.3">
      <c r="A41" t="s">
        <v>49</v>
      </c>
      <c r="B41" s="1">
        <v>45325</v>
      </c>
      <c r="C41">
        <f>YEAR(GL_Table[[#This Row],[TxnDate]])</f>
        <v>2024</v>
      </c>
      <c r="D41" t="str">
        <f>TEXT(GL_Table[[#This Row],[TxnDate]], "mmm")</f>
        <v>Feb</v>
      </c>
      <c r="E41" t="s">
        <v>2013</v>
      </c>
      <c r="F41" t="s">
        <v>2018</v>
      </c>
      <c r="G41">
        <v>1416.63</v>
      </c>
      <c r="H41">
        <v>0</v>
      </c>
      <c r="I41" t="s">
        <v>2022</v>
      </c>
      <c r="J41" t="s">
        <v>2028</v>
      </c>
      <c r="K41" t="s">
        <v>2070</v>
      </c>
      <c r="L41" t="s">
        <v>4035</v>
      </c>
      <c r="M41">
        <f>GL_Table[[#This Row],[Debit]]-GL_Table[[#This Row],[Credit]]</f>
        <v>1416.63</v>
      </c>
      <c r="N41">
        <f>INDEX(ExchangeRate[Rate2USD], MATCH(GL!L:L,ExchangeRate[Currency], 0))</f>
        <v>1.36</v>
      </c>
      <c r="O41" s="14">
        <f>GL_Table[[#This Row],[Debit]]*GL_Table[[#This Row],[RateToUSD]]</f>
        <v>1926.6168000000002</v>
      </c>
      <c r="P41" s="14">
        <f>GL_Table[[#This Row],[Credit]]*GL_Table[[#This Row],[RateToUSD]]</f>
        <v>0</v>
      </c>
      <c r="Q41" s="14">
        <f>GL_Table[NetAmount]*GL_Table[RateToUSD]</f>
        <v>1926.6168000000002</v>
      </c>
      <c r="R41" s="14" t="str">
        <f>INDEX(AccountMapping[AccountType],MATCH(GL_Table[AccountName],AccountMapping[AccountName], 0))</f>
        <v>Expense</v>
      </c>
    </row>
    <row r="42" spans="1:18" x14ac:dyDescent="0.3">
      <c r="A42" t="s">
        <v>50</v>
      </c>
      <c r="B42" s="1">
        <v>45648</v>
      </c>
      <c r="C42">
        <f>YEAR(GL_Table[[#This Row],[TxnDate]])</f>
        <v>2024</v>
      </c>
      <c r="D42" t="str">
        <f>TEXT(GL_Table[[#This Row],[TxnDate]], "mmm")</f>
        <v>Dec</v>
      </c>
      <c r="E42" t="s">
        <v>2012</v>
      </c>
      <c r="F42" t="s">
        <v>2017</v>
      </c>
      <c r="G42">
        <v>358.23</v>
      </c>
      <c r="H42">
        <v>0</v>
      </c>
      <c r="I42" t="s">
        <v>2020</v>
      </c>
      <c r="J42" t="s">
        <v>2028</v>
      </c>
      <c r="K42" t="s">
        <v>2071</v>
      </c>
      <c r="L42" t="s">
        <v>4033</v>
      </c>
      <c r="M42">
        <f>GL_Table[[#This Row],[Debit]]-GL_Table[[#This Row],[Credit]]</f>
        <v>358.23</v>
      </c>
      <c r="N42">
        <f>INDEX(ExchangeRate[Rate2USD], MATCH(GL!L:L,ExchangeRate[Currency], 0))</f>
        <v>1.51</v>
      </c>
      <c r="O42" s="14">
        <f>GL_Table[[#This Row],[Debit]]*GL_Table[[#This Row],[RateToUSD]]</f>
        <v>540.92730000000006</v>
      </c>
      <c r="P42" s="14">
        <f>GL_Table[[#This Row],[Credit]]*GL_Table[[#This Row],[RateToUSD]]</f>
        <v>0</v>
      </c>
      <c r="Q42" s="14">
        <f>GL_Table[NetAmount]*GL_Table[RateToUSD]</f>
        <v>540.92730000000006</v>
      </c>
      <c r="R42" s="14" t="str">
        <f>INDEX(AccountMapping[AccountType],MATCH(GL_Table[AccountName],AccountMapping[AccountName], 0))</f>
        <v>Expense</v>
      </c>
    </row>
    <row r="43" spans="1:18" x14ac:dyDescent="0.3">
      <c r="A43" t="s">
        <v>51</v>
      </c>
      <c r="B43" s="1">
        <v>45196</v>
      </c>
      <c r="C43">
        <f>YEAR(GL_Table[[#This Row],[TxnDate]])</f>
        <v>2023</v>
      </c>
      <c r="D43" t="str">
        <f>TEXT(GL_Table[[#This Row],[TxnDate]], "mmm")</f>
        <v>Sep</v>
      </c>
      <c r="E43" t="s">
        <v>2013</v>
      </c>
      <c r="F43" t="s">
        <v>2018</v>
      </c>
      <c r="G43">
        <v>1647.4</v>
      </c>
      <c r="H43">
        <v>0</v>
      </c>
      <c r="I43" t="s">
        <v>2021</v>
      </c>
      <c r="J43" t="s">
        <v>2030</v>
      </c>
      <c r="K43" t="s">
        <v>2072</v>
      </c>
      <c r="L43" t="s">
        <v>4032</v>
      </c>
      <c r="M43">
        <f>GL_Table[[#This Row],[Debit]]-GL_Table[[#This Row],[Credit]]</f>
        <v>1647.4</v>
      </c>
      <c r="N43">
        <f>INDEX(ExchangeRate[Rate2USD], MATCH(GL!L:L,ExchangeRate[Currency], 0))</f>
        <v>0.92</v>
      </c>
      <c r="O43" s="14">
        <f>GL_Table[[#This Row],[Debit]]*GL_Table[[#This Row],[RateToUSD]]</f>
        <v>1515.6080000000002</v>
      </c>
      <c r="P43" s="14">
        <f>GL_Table[[#This Row],[Credit]]*GL_Table[[#This Row],[RateToUSD]]</f>
        <v>0</v>
      </c>
      <c r="Q43" s="14">
        <f>GL_Table[NetAmount]*GL_Table[RateToUSD]</f>
        <v>1515.6080000000002</v>
      </c>
      <c r="R43" s="14" t="str">
        <f>INDEX(AccountMapping[AccountType],MATCH(GL_Table[AccountName],AccountMapping[AccountName], 0))</f>
        <v>Expense</v>
      </c>
    </row>
    <row r="44" spans="1:18" x14ac:dyDescent="0.3">
      <c r="A44" t="s">
        <v>52</v>
      </c>
      <c r="B44" s="1">
        <v>44965</v>
      </c>
      <c r="C44">
        <f>YEAR(GL_Table[[#This Row],[TxnDate]])</f>
        <v>2023</v>
      </c>
      <c r="D44" t="str">
        <f>TEXT(GL_Table[[#This Row],[TxnDate]], "mmm")</f>
        <v>Feb</v>
      </c>
      <c r="E44" t="s">
        <v>2011</v>
      </c>
      <c r="F44" t="s">
        <v>2016</v>
      </c>
      <c r="G44">
        <v>945.76</v>
      </c>
      <c r="H44">
        <v>0</v>
      </c>
      <c r="I44" t="s">
        <v>2023</v>
      </c>
      <c r="J44" t="s">
        <v>2027</v>
      </c>
      <c r="K44" t="s">
        <v>2073</v>
      </c>
      <c r="L44" t="s">
        <v>4033</v>
      </c>
      <c r="M44">
        <f>GL_Table[[#This Row],[Debit]]-GL_Table[[#This Row],[Credit]]</f>
        <v>945.76</v>
      </c>
      <c r="N44">
        <f>INDEX(ExchangeRate[Rate2USD], MATCH(GL!L:L,ExchangeRate[Currency], 0))</f>
        <v>1.51</v>
      </c>
      <c r="O44" s="14">
        <f>GL_Table[[#This Row],[Debit]]*GL_Table[[#This Row],[RateToUSD]]</f>
        <v>1428.0976000000001</v>
      </c>
      <c r="P44" s="14">
        <f>GL_Table[[#This Row],[Credit]]*GL_Table[[#This Row],[RateToUSD]]</f>
        <v>0</v>
      </c>
      <c r="Q44" s="14">
        <f>GL_Table[NetAmount]*GL_Table[RateToUSD]</f>
        <v>1428.0976000000001</v>
      </c>
      <c r="R44" s="14" t="str">
        <f>INDEX(AccountMapping[AccountType],MATCH(GL_Table[AccountName],AccountMapping[AccountName], 0))</f>
        <v>COGS</v>
      </c>
    </row>
    <row r="45" spans="1:18" x14ac:dyDescent="0.3">
      <c r="A45" t="s">
        <v>53</v>
      </c>
      <c r="B45" s="1">
        <v>45000</v>
      </c>
      <c r="C45">
        <f>YEAR(GL_Table[[#This Row],[TxnDate]])</f>
        <v>2023</v>
      </c>
      <c r="D45" t="str">
        <f>TEXT(GL_Table[[#This Row],[TxnDate]], "mmm")</f>
        <v>Mar</v>
      </c>
      <c r="E45" t="s">
        <v>2012</v>
      </c>
      <c r="F45" t="s">
        <v>2017</v>
      </c>
      <c r="G45">
        <v>941.14</v>
      </c>
      <c r="H45">
        <v>0</v>
      </c>
      <c r="I45" t="s">
        <v>2024</v>
      </c>
      <c r="J45" t="s">
        <v>2028</v>
      </c>
      <c r="K45" t="s">
        <v>2074</v>
      </c>
      <c r="L45" t="s">
        <v>4032</v>
      </c>
      <c r="M45">
        <f>GL_Table[[#This Row],[Debit]]-GL_Table[[#This Row],[Credit]]</f>
        <v>941.14</v>
      </c>
      <c r="N45">
        <f>INDEX(ExchangeRate[Rate2USD], MATCH(GL!L:L,ExchangeRate[Currency], 0))</f>
        <v>0.92</v>
      </c>
      <c r="O45" s="14">
        <f>GL_Table[[#This Row],[Debit]]*GL_Table[[#This Row],[RateToUSD]]</f>
        <v>865.84879999999998</v>
      </c>
      <c r="P45" s="14">
        <f>GL_Table[[#This Row],[Credit]]*GL_Table[[#This Row],[RateToUSD]]</f>
        <v>0</v>
      </c>
      <c r="Q45" s="14">
        <f>GL_Table[NetAmount]*GL_Table[RateToUSD]</f>
        <v>865.84879999999998</v>
      </c>
      <c r="R45" s="14" t="str">
        <f>INDEX(AccountMapping[AccountType],MATCH(GL_Table[AccountName],AccountMapping[AccountName], 0))</f>
        <v>Expense</v>
      </c>
    </row>
    <row r="46" spans="1:18" x14ac:dyDescent="0.3">
      <c r="A46" t="s">
        <v>54</v>
      </c>
      <c r="B46" s="1">
        <v>45532</v>
      </c>
      <c r="C46">
        <f>YEAR(GL_Table[[#This Row],[TxnDate]])</f>
        <v>2024</v>
      </c>
      <c r="D46" t="str">
        <f>TEXT(GL_Table[[#This Row],[TxnDate]], "mmm")</f>
        <v>Aug</v>
      </c>
      <c r="E46" t="s">
        <v>2012</v>
      </c>
      <c r="F46" t="s">
        <v>2017</v>
      </c>
      <c r="G46">
        <v>142.16</v>
      </c>
      <c r="H46">
        <v>0</v>
      </c>
      <c r="I46" t="s">
        <v>2025</v>
      </c>
      <c r="J46" t="s">
        <v>2029</v>
      </c>
      <c r="K46" t="s">
        <v>2075</v>
      </c>
      <c r="L46" t="s">
        <v>4032</v>
      </c>
      <c r="M46">
        <f>GL_Table[[#This Row],[Debit]]-GL_Table[[#This Row],[Credit]]</f>
        <v>142.16</v>
      </c>
      <c r="N46">
        <f>INDEX(ExchangeRate[Rate2USD], MATCH(GL!L:L,ExchangeRate[Currency], 0))</f>
        <v>0.92</v>
      </c>
      <c r="O46" s="14">
        <f>GL_Table[[#This Row],[Debit]]*GL_Table[[#This Row],[RateToUSD]]</f>
        <v>130.78720000000001</v>
      </c>
      <c r="P46" s="14">
        <f>GL_Table[[#This Row],[Credit]]*GL_Table[[#This Row],[RateToUSD]]</f>
        <v>0</v>
      </c>
      <c r="Q46" s="14">
        <f>GL_Table[NetAmount]*GL_Table[RateToUSD]</f>
        <v>130.78720000000001</v>
      </c>
      <c r="R46" s="14" t="str">
        <f>INDEX(AccountMapping[AccountType],MATCH(GL_Table[AccountName],AccountMapping[AccountName], 0))</f>
        <v>Expense</v>
      </c>
    </row>
    <row r="47" spans="1:18" x14ac:dyDescent="0.3">
      <c r="A47" t="s">
        <v>55</v>
      </c>
      <c r="B47" s="1">
        <v>45370</v>
      </c>
      <c r="C47">
        <f>YEAR(GL_Table[[#This Row],[TxnDate]])</f>
        <v>2024</v>
      </c>
      <c r="D47" t="str">
        <f>TEXT(GL_Table[[#This Row],[TxnDate]], "mmm")</f>
        <v>Mar</v>
      </c>
      <c r="E47" t="s">
        <v>2014</v>
      </c>
      <c r="F47" t="s">
        <v>2019</v>
      </c>
      <c r="G47">
        <v>0</v>
      </c>
      <c r="H47">
        <v>1368.77</v>
      </c>
      <c r="I47" t="s">
        <v>2023</v>
      </c>
      <c r="J47" t="s">
        <v>2026</v>
      </c>
      <c r="K47" t="s">
        <v>2076</v>
      </c>
      <c r="L47" t="s">
        <v>4032</v>
      </c>
      <c r="M47">
        <f>GL_Table[[#This Row],[Debit]]-GL_Table[[#This Row],[Credit]]</f>
        <v>-1368.77</v>
      </c>
      <c r="N47">
        <f>INDEX(ExchangeRate[Rate2USD], MATCH(GL!L:L,ExchangeRate[Currency], 0))</f>
        <v>0.92</v>
      </c>
      <c r="O47" s="14">
        <f>GL_Table[[#This Row],[Debit]]*GL_Table[[#This Row],[RateToUSD]]</f>
        <v>0</v>
      </c>
      <c r="P47" s="14">
        <f>GL_Table[[#This Row],[Credit]]*GL_Table[[#This Row],[RateToUSD]]</f>
        <v>1259.2683999999999</v>
      </c>
      <c r="Q47" s="14">
        <f>GL_Table[NetAmount]*GL_Table[RateToUSD]</f>
        <v>-1259.2683999999999</v>
      </c>
      <c r="R47" s="14" t="str">
        <f>INDEX(AccountMapping[AccountType],MATCH(GL_Table[AccountName],AccountMapping[AccountName], 0))</f>
        <v>Revenue</v>
      </c>
    </row>
    <row r="48" spans="1:18" x14ac:dyDescent="0.3">
      <c r="A48" t="s">
        <v>56</v>
      </c>
      <c r="B48" s="1">
        <v>44951</v>
      </c>
      <c r="C48">
        <f>YEAR(GL_Table[[#This Row],[TxnDate]])</f>
        <v>2023</v>
      </c>
      <c r="D48" t="str">
        <f>TEXT(GL_Table[[#This Row],[TxnDate]], "mmm")</f>
        <v>Jan</v>
      </c>
      <c r="E48" t="s">
        <v>2010</v>
      </c>
      <c r="F48" t="s">
        <v>2015</v>
      </c>
      <c r="G48">
        <v>0</v>
      </c>
      <c r="H48">
        <v>2507.52</v>
      </c>
      <c r="I48" t="s">
        <v>2023</v>
      </c>
      <c r="J48" t="s">
        <v>2028</v>
      </c>
      <c r="K48" t="s">
        <v>2077</v>
      </c>
      <c r="L48" t="s">
        <v>4032</v>
      </c>
      <c r="M48">
        <f>GL_Table[[#This Row],[Debit]]-GL_Table[[#This Row],[Credit]]</f>
        <v>-2507.52</v>
      </c>
      <c r="N48">
        <f>INDEX(ExchangeRate[Rate2USD], MATCH(GL!L:L,ExchangeRate[Currency], 0))</f>
        <v>0.92</v>
      </c>
      <c r="O48" s="14">
        <f>GL_Table[[#This Row],[Debit]]*GL_Table[[#This Row],[RateToUSD]]</f>
        <v>0</v>
      </c>
      <c r="P48" s="14">
        <f>GL_Table[[#This Row],[Credit]]*GL_Table[[#This Row],[RateToUSD]]</f>
        <v>2306.9184</v>
      </c>
      <c r="Q48" s="14">
        <f>GL_Table[NetAmount]*GL_Table[RateToUSD]</f>
        <v>-2306.9184</v>
      </c>
      <c r="R48" s="14" t="str">
        <f>INDEX(AccountMapping[AccountType],MATCH(GL_Table[AccountName],AccountMapping[AccountName], 0))</f>
        <v>Revenue</v>
      </c>
    </row>
    <row r="49" spans="1:18" x14ac:dyDescent="0.3">
      <c r="A49" t="s">
        <v>57</v>
      </c>
      <c r="B49" s="1">
        <v>45359</v>
      </c>
      <c r="C49">
        <f>YEAR(GL_Table[[#This Row],[TxnDate]])</f>
        <v>2024</v>
      </c>
      <c r="D49" t="str">
        <f>TEXT(GL_Table[[#This Row],[TxnDate]], "mmm")</f>
        <v>Mar</v>
      </c>
      <c r="E49" t="s">
        <v>2010</v>
      </c>
      <c r="F49" t="s">
        <v>2015</v>
      </c>
      <c r="G49">
        <v>0</v>
      </c>
      <c r="H49">
        <v>1744.89</v>
      </c>
      <c r="I49" t="s">
        <v>2024</v>
      </c>
      <c r="J49" t="s">
        <v>2028</v>
      </c>
      <c r="K49" t="s">
        <v>2078</v>
      </c>
      <c r="L49" t="s">
        <v>4034</v>
      </c>
      <c r="M49">
        <f>GL_Table[[#This Row],[Debit]]-GL_Table[[#This Row],[Credit]]</f>
        <v>-1744.89</v>
      </c>
      <c r="N49">
        <f>INDEX(ExchangeRate[Rate2USD], MATCH(GL!L:L,ExchangeRate[Currency], 0))</f>
        <v>1</v>
      </c>
      <c r="O49" s="14">
        <f>GL_Table[[#This Row],[Debit]]*GL_Table[[#This Row],[RateToUSD]]</f>
        <v>0</v>
      </c>
      <c r="P49" s="14">
        <f>GL_Table[[#This Row],[Credit]]*GL_Table[[#This Row],[RateToUSD]]</f>
        <v>1744.89</v>
      </c>
      <c r="Q49" s="14">
        <f>GL_Table[NetAmount]*GL_Table[RateToUSD]</f>
        <v>-1744.89</v>
      </c>
      <c r="R49" s="14" t="str">
        <f>INDEX(AccountMapping[AccountType],MATCH(GL_Table[AccountName],AccountMapping[AccountName], 0))</f>
        <v>Revenue</v>
      </c>
    </row>
    <row r="50" spans="1:18" x14ac:dyDescent="0.3">
      <c r="A50" t="s">
        <v>58</v>
      </c>
      <c r="B50" s="1">
        <v>45788</v>
      </c>
      <c r="C50">
        <f>YEAR(GL_Table[[#This Row],[TxnDate]])</f>
        <v>2025</v>
      </c>
      <c r="D50" t="str">
        <f>TEXT(GL_Table[[#This Row],[TxnDate]], "mmm")</f>
        <v>May</v>
      </c>
      <c r="E50" t="s">
        <v>2012</v>
      </c>
      <c r="F50" t="s">
        <v>2017</v>
      </c>
      <c r="G50">
        <v>1408.09</v>
      </c>
      <c r="H50">
        <v>0</v>
      </c>
      <c r="I50" t="s">
        <v>2022</v>
      </c>
      <c r="J50" t="s">
        <v>2028</v>
      </c>
      <c r="K50" t="s">
        <v>2079</v>
      </c>
      <c r="L50" t="s">
        <v>4035</v>
      </c>
      <c r="M50">
        <f>GL_Table[[#This Row],[Debit]]-GL_Table[[#This Row],[Credit]]</f>
        <v>1408.09</v>
      </c>
      <c r="N50">
        <f>INDEX(ExchangeRate[Rate2USD], MATCH(GL!L:L,ExchangeRate[Currency], 0))</f>
        <v>1.36</v>
      </c>
      <c r="O50" s="14">
        <f>GL_Table[[#This Row],[Debit]]*GL_Table[[#This Row],[RateToUSD]]</f>
        <v>1915.0024000000001</v>
      </c>
      <c r="P50" s="14">
        <f>GL_Table[[#This Row],[Credit]]*GL_Table[[#This Row],[RateToUSD]]</f>
        <v>0</v>
      </c>
      <c r="Q50" s="14">
        <f>GL_Table[NetAmount]*GL_Table[RateToUSD]</f>
        <v>1915.0024000000001</v>
      </c>
      <c r="R50" s="14" t="str">
        <f>INDEX(AccountMapping[AccountType],MATCH(GL_Table[AccountName],AccountMapping[AccountName], 0))</f>
        <v>Expense</v>
      </c>
    </row>
    <row r="51" spans="1:18" x14ac:dyDescent="0.3">
      <c r="A51" t="s">
        <v>59</v>
      </c>
      <c r="B51" s="1">
        <v>44999</v>
      </c>
      <c r="C51">
        <f>YEAR(GL_Table[[#This Row],[TxnDate]])</f>
        <v>2023</v>
      </c>
      <c r="D51" t="str">
        <f>TEXT(GL_Table[[#This Row],[TxnDate]], "mmm")</f>
        <v>Mar</v>
      </c>
      <c r="E51" t="s">
        <v>2012</v>
      </c>
      <c r="F51" t="s">
        <v>2017</v>
      </c>
      <c r="G51">
        <v>480.19</v>
      </c>
      <c r="H51">
        <v>0</v>
      </c>
      <c r="I51" t="s">
        <v>2023</v>
      </c>
      <c r="J51" t="s">
        <v>2030</v>
      </c>
      <c r="K51" t="s">
        <v>2080</v>
      </c>
      <c r="L51" t="s">
        <v>4032</v>
      </c>
      <c r="M51">
        <f>GL_Table[[#This Row],[Debit]]-GL_Table[[#This Row],[Credit]]</f>
        <v>480.19</v>
      </c>
      <c r="N51">
        <f>INDEX(ExchangeRate[Rate2USD], MATCH(GL!L:L,ExchangeRate[Currency], 0))</f>
        <v>0.92</v>
      </c>
      <c r="O51" s="14">
        <f>GL_Table[[#This Row],[Debit]]*GL_Table[[#This Row],[RateToUSD]]</f>
        <v>441.77480000000003</v>
      </c>
      <c r="P51" s="14">
        <f>GL_Table[[#This Row],[Credit]]*GL_Table[[#This Row],[RateToUSD]]</f>
        <v>0</v>
      </c>
      <c r="Q51" s="14">
        <f>GL_Table[NetAmount]*GL_Table[RateToUSD]</f>
        <v>441.77480000000003</v>
      </c>
      <c r="R51" s="14" t="str">
        <f>INDEX(AccountMapping[AccountType],MATCH(GL_Table[AccountName],AccountMapping[AccountName], 0))</f>
        <v>Expense</v>
      </c>
    </row>
    <row r="52" spans="1:18" x14ac:dyDescent="0.3">
      <c r="A52" t="s">
        <v>60</v>
      </c>
      <c r="B52" s="1">
        <v>45553</v>
      </c>
      <c r="C52">
        <f>YEAR(GL_Table[[#This Row],[TxnDate]])</f>
        <v>2024</v>
      </c>
      <c r="D52" t="str">
        <f>TEXT(GL_Table[[#This Row],[TxnDate]], "mmm")</f>
        <v>Sep</v>
      </c>
      <c r="E52" t="s">
        <v>2011</v>
      </c>
      <c r="F52" t="s">
        <v>2016</v>
      </c>
      <c r="G52">
        <v>1444.62</v>
      </c>
      <c r="H52">
        <v>0</v>
      </c>
      <c r="I52" t="s">
        <v>2023</v>
      </c>
      <c r="J52" t="s">
        <v>2030</v>
      </c>
      <c r="K52" t="s">
        <v>2081</v>
      </c>
      <c r="L52" t="s">
        <v>4035</v>
      </c>
      <c r="M52">
        <f>GL_Table[[#This Row],[Debit]]-GL_Table[[#This Row],[Credit]]</f>
        <v>1444.62</v>
      </c>
      <c r="N52">
        <f>INDEX(ExchangeRate[Rate2USD], MATCH(GL!L:L,ExchangeRate[Currency], 0))</f>
        <v>1.36</v>
      </c>
      <c r="O52" s="14">
        <f>GL_Table[[#This Row],[Debit]]*GL_Table[[#This Row],[RateToUSD]]</f>
        <v>1964.6831999999999</v>
      </c>
      <c r="P52" s="14">
        <f>GL_Table[[#This Row],[Credit]]*GL_Table[[#This Row],[RateToUSD]]</f>
        <v>0</v>
      </c>
      <c r="Q52" s="14">
        <f>GL_Table[NetAmount]*GL_Table[RateToUSD]</f>
        <v>1964.6831999999999</v>
      </c>
      <c r="R52" s="14" t="str">
        <f>INDEX(AccountMapping[AccountType],MATCH(GL_Table[AccountName],AccountMapping[AccountName], 0))</f>
        <v>COGS</v>
      </c>
    </row>
    <row r="53" spans="1:18" x14ac:dyDescent="0.3">
      <c r="A53" t="s">
        <v>61</v>
      </c>
      <c r="B53" s="1">
        <v>45591</v>
      </c>
      <c r="C53">
        <f>YEAR(GL_Table[[#This Row],[TxnDate]])</f>
        <v>2024</v>
      </c>
      <c r="D53" t="str">
        <f>TEXT(GL_Table[[#This Row],[TxnDate]], "mmm")</f>
        <v>Oct</v>
      </c>
      <c r="E53" t="s">
        <v>2010</v>
      </c>
      <c r="F53" t="s">
        <v>2015</v>
      </c>
      <c r="G53">
        <v>0</v>
      </c>
      <c r="H53">
        <v>4456.24</v>
      </c>
      <c r="I53" t="s">
        <v>2021</v>
      </c>
      <c r="J53" t="s">
        <v>2028</v>
      </c>
      <c r="K53" t="s">
        <v>2082</v>
      </c>
      <c r="L53" t="s">
        <v>4035</v>
      </c>
      <c r="M53">
        <f>GL_Table[[#This Row],[Debit]]-GL_Table[[#This Row],[Credit]]</f>
        <v>-4456.24</v>
      </c>
      <c r="N53">
        <f>INDEX(ExchangeRate[Rate2USD], MATCH(GL!L:L,ExchangeRate[Currency], 0))</f>
        <v>1.36</v>
      </c>
      <c r="O53" s="14">
        <f>GL_Table[[#This Row],[Debit]]*GL_Table[[#This Row],[RateToUSD]]</f>
        <v>0</v>
      </c>
      <c r="P53" s="14">
        <f>GL_Table[[#This Row],[Credit]]*GL_Table[[#This Row],[RateToUSD]]</f>
        <v>6060.4863999999998</v>
      </c>
      <c r="Q53" s="14">
        <f>GL_Table[NetAmount]*GL_Table[RateToUSD]</f>
        <v>-6060.4863999999998</v>
      </c>
      <c r="R53" s="14" t="str">
        <f>INDEX(AccountMapping[AccountType],MATCH(GL_Table[AccountName],AccountMapping[AccountName], 0))</f>
        <v>Revenue</v>
      </c>
    </row>
    <row r="54" spans="1:18" x14ac:dyDescent="0.3">
      <c r="A54" t="s">
        <v>62</v>
      </c>
      <c r="B54" s="1">
        <v>45817</v>
      </c>
      <c r="C54">
        <f>YEAR(GL_Table[[#This Row],[TxnDate]])</f>
        <v>2025</v>
      </c>
      <c r="D54" t="str">
        <f>TEXT(GL_Table[[#This Row],[TxnDate]], "mmm")</f>
        <v>Jun</v>
      </c>
      <c r="E54" t="s">
        <v>2010</v>
      </c>
      <c r="F54" t="s">
        <v>2015</v>
      </c>
      <c r="G54">
        <v>0</v>
      </c>
      <c r="H54">
        <v>4800.28</v>
      </c>
      <c r="I54" t="s">
        <v>2025</v>
      </c>
      <c r="J54" t="s">
        <v>2028</v>
      </c>
      <c r="K54" t="s">
        <v>2083</v>
      </c>
      <c r="L54" t="s">
        <v>4035</v>
      </c>
      <c r="M54">
        <f>GL_Table[[#This Row],[Debit]]-GL_Table[[#This Row],[Credit]]</f>
        <v>-4800.28</v>
      </c>
      <c r="N54">
        <f>INDEX(ExchangeRate[Rate2USD], MATCH(GL!L:L,ExchangeRate[Currency], 0))</f>
        <v>1.36</v>
      </c>
      <c r="O54" s="14">
        <f>GL_Table[[#This Row],[Debit]]*GL_Table[[#This Row],[RateToUSD]]</f>
        <v>0</v>
      </c>
      <c r="P54" s="14">
        <f>GL_Table[[#This Row],[Credit]]*GL_Table[[#This Row],[RateToUSD]]</f>
        <v>6528.3807999999999</v>
      </c>
      <c r="Q54" s="14">
        <f>GL_Table[NetAmount]*GL_Table[RateToUSD]</f>
        <v>-6528.3807999999999</v>
      </c>
      <c r="R54" s="14" t="str">
        <f>INDEX(AccountMapping[AccountType],MATCH(GL_Table[AccountName],AccountMapping[AccountName], 0))</f>
        <v>Revenue</v>
      </c>
    </row>
    <row r="55" spans="1:18" x14ac:dyDescent="0.3">
      <c r="A55" t="s">
        <v>63</v>
      </c>
      <c r="B55" s="1">
        <v>45249</v>
      </c>
      <c r="C55">
        <f>YEAR(GL_Table[[#This Row],[TxnDate]])</f>
        <v>2023</v>
      </c>
      <c r="D55" t="str">
        <f>TEXT(GL_Table[[#This Row],[TxnDate]], "mmm")</f>
        <v>Nov</v>
      </c>
      <c r="E55" t="s">
        <v>2011</v>
      </c>
      <c r="F55" t="s">
        <v>2016</v>
      </c>
      <c r="G55">
        <v>425.12</v>
      </c>
      <c r="H55">
        <v>0</v>
      </c>
      <c r="I55" t="s">
        <v>2023</v>
      </c>
      <c r="J55" t="s">
        <v>2026</v>
      </c>
      <c r="K55" t="s">
        <v>2084</v>
      </c>
      <c r="L55" t="s">
        <v>4033</v>
      </c>
      <c r="M55">
        <f>GL_Table[[#This Row],[Debit]]-GL_Table[[#This Row],[Credit]]</f>
        <v>425.12</v>
      </c>
      <c r="N55">
        <f>INDEX(ExchangeRate[Rate2USD], MATCH(GL!L:L,ExchangeRate[Currency], 0))</f>
        <v>1.51</v>
      </c>
      <c r="O55" s="14">
        <f>GL_Table[[#This Row],[Debit]]*GL_Table[[#This Row],[RateToUSD]]</f>
        <v>641.93119999999999</v>
      </c>
      <c r="P55" s="14">
        <f>GL_Table[[#This Row],[Credit]]*GL_Table[[#This Row],[RateToUSD]]</f>
        <v>0</v>
      </c>
      <c r="Q55" s="14">
        <f>GL_Table[NetAmount]*GL_Table[RateToUSD]</f>
        <v>641.93119999999999</v>
      </c>
      <c r="R55" s="14" t="str">
        <f>INDEX(AccountMapping[AccountType],MATCH(GL_Table[AccountName],AccountMapping[AccountName], 0))</f>
        <v>COGS</v>
      </c>
    </row>
    <row r="56" spans="1:18" x14ac:dyDescent="0.3">
      <c r="A56" t="s">
        <v>64</v>
      </c>
      <c r="B56" s="1">
        <v>45408</v>
      </c>
      <c r="C56">
        <f>YEAR(GL_Table[[#This Row],[TxnDate]])</f>
        <v>2024</v>
      </c>
      <c r="D56" t="str">
        <f>TEXT(GL_Table[[#This Row],[TxnDate]], "mmm")</f>
        <v>Apr</v>
      </c>
      <c r="E56" t="s">
        <v>2012</v>
      </c>
      <c r="F56" t="s">
        <v>2017</v>
      </c>
      <c r="G56">
        <v>1830.18</v>
      </c>
      <c r="H56">
        <v>0</v>
      </c>
      <c r="I56" t="s">
        <v>2024</v>
      </c>
      <c r="J56" t="s">
        <v>2026</v>
      </c>
      <c r="K56" t="s">
        <v>2085</v>
      </c>
      <c r="L56" t="s">
        <v>4032</v>
      </c>
      <c r="M56">
        <f>GL_Table[[#This Row],[Debit]]-GL_Table[[#This Row],[Credit]]</f>
        <v>1830.18</v>
      </c>
      <c r="N56">
        <f>INDEX(ExchangeRate[Rate2USD], MATCH(GL!L:L,ExchangeRate[Currency], 0))</f>
        <v>0.92</v>
      </c>
      <c r="O56" s="14">
        <f>GL_Table[[#This Row],[Debit]]*GL_Table[[#This Row],[RateToUSD]]</f>
        <v>1683.7656000000002</v>
      </c>
      <c r="P56" s="14">
        <f>GL_Table[[#This Row],[Credit]]*GL_Table[[#This Row],[RateToUSD]]</f>
        <v>0</v>
      </c>
      <c r="Q56" s="14">
        <f>GL_Table[NetAmount]*GL_Table[RateToUSD]</f>
        <v>1683.7656000000002</v>
      </c>
      <c r="R56" s="14" t="str">
        <f>INDEX(AccountMapping[AccountType],MATCH(GL_Table[AccountName],AccountMapping[AccountName], 0))</f>
        <v>Expense</v>
      </c>
    </row>
    <row r="57" spans="1:18" x14ac:dyDescent="0.3">
      <c r="A57" t="s">
        <v>65</v>
      </c>
      <c r="B57" s="1">
        <v>45598</v>
      </c>
      <c r="C57">
        <f>YEAR(GL_Table[[#This Row],[TxnDate]])</f>
        <v>2024</v>
      </c>
      <c r="D57" t="str">
        <f>TEXT(GL_Table[[#This Row],[TxnDate]], "mmm")</f>
        <v>Nov</v>
      </c>
      <c r="E57" t="s">
        <v>2010</v>
      </c>
      <c r="F57" t="s">
        <v>2015</v>
      </c>
      <c r="G57">
        <v>0</v>
      </c>
      <c r="H57">
        <v>4128.6400000000003</v>
      </c>
      <c r="I57" t="s">
        <v>2020</v>
      </c>
      <c r="J57" t="s">
        <v>2030</v>
      </c>
      <c r="K57" t="s">
        <v>2086</v>
      </c>
      <c r="L57" t="s">
        <v>4033</v>
      </c>
      <c r="M57">
        <f>GL_Table[[#This Row],[Debit]]-GL_Table[[#This Row],[Credit]]</f>
        <v>-4128.6400000000003</v>
      </c>
      <c r="N57">
        <f>INDEX(ExchangeRate[Rate2USD], MATCH(GL!L:L,ExchangeRate[Currency], 0))</f>
        <v>1.51</v>
      </c>
      <c r="O57" s="14">
        <f>GL_Table[[#This Row],[Debit]]*GL_Table[[#This Row],[RateToUSD]]</f>
        <v>0</v>
      </c>
      <c r="P57" s="14">
        <f>GL_Table[[#This Row],[Credit]]*GL_Table[[#This Row],[RateToUSD]]</f>
        <v>6234.2464000000009</v>
      </c>
      <c r="Q57" s="14">
        <f>GL_Table[NetAmount]*GL_Table[RateToUSD]</f>
        <v>-6234.2464000000009</v>
      </c>
      <c r="R57" s="14" t="str">
        <f>INDEX(AccountMapping[AccountType],MATCH(GL_Table[AccountName],AccountMapping[AccountName], 0))</f>
        <v>Revenue</v>
      </c>
    </row>
    <row r="58" spans="1:18" x14ac:dyDescent="0.3">
      <c r="A58" t="s">
        <v>66</v>
      </c>
      <c r="B58" s="1">
        <v>45041</v>
      </c>
      <c r="C58">
        <f>YEAR(GL_Table[[#This Row],[TxnDate]])</f>
        <v>2023</v>
      </c>
      <c r="D58" t="str">
        <f>TEXT(GL_Table[[#This Row],[TxnDate]], "mmm")</f>
        <v>Apr</v>
      </c>
      <c r="E58" t="s">
        <v>2011</v>
      </c>
      <c r="F58" t="s">
        <v>2016</v>
      </c>
      <c r="G58">
        <v>609.79999999999995</v>
      </c>
      <c r="H58">
        <v>0</v>
      </c>
      <c r="I58" t="s">
        <v>2021</v>
      </c>
      <c r="J58" t="s">
        <v>2027</v>
      </c>
      <c r="K58" t="s">
        <v>2087</v>
      </c>
      <c r="L58" t="s">
        <v>4035</v>
      </c>
      <c r="M58">
        <f>GL_Table[[#This Row],[Debit]]-GL_Table[[#This Row],[Credit]]</f>
        <v>609.79999999999995</v>
      </c>
      <c r="N58">
        <f>INDEX(ExchangeRate[Rate2USD], MATCH(GL!L:L,ExchangeRate[Currency], 0))</f>
        <v>1.36</v>
      </c>
      <c r="O58" s="14">
        <f>GL_Table[[#This Row],[Debit]]*GL_Table[[#This Row],[RateToUSD]]</f>
        <v>829.32799999999997</v>
      </c>
      <c r="P58" s="14">
        <f>GL_Table[[#This Row],[Credit]]*GL_Table[[#This Row],[RateToUSD]]</f>
        <v>0</v>
      </c>
      <c r="Q58" s="14">
        <f>GL_Table[NetAmount]*GL_Table[RateToUSD]</f>
        <v>829.32799999999997</v>
      </c>
      <c r="R58" s="14" t="str">
        <f>INDEX(AccountMapping[AccountType],MATCH(GL_Table[AccountName],AccountMapping[AccountName], 0))</f>
        <v>COGS</v>
      </c>
    </row>
    <row r="59" spans="1:18" x14ac:dyDescent="0.3">
      <c r="A59" t="s">
        <v>67</v>
      </c>
      <c r="B59" s="1">
        <v>45279</v>
      </c>
      <c r="C59">
        <f>YEAR(GL_Table[[#This Row],[TxnDate]])</f>
        <v>2023</v>
      </c>
      <c r="D59" t="str">
        <f>TEXT(GL_Table[[#This Row],[TxnDate]], "mmm")</f>
        <v>Dec</v>
      </c>
      <c r="E59" t="s">
        <v>2013</v>
      </c>
      <c r="F59" t="s">
        <v>2018</v>
      </c>
      <c r="G59">
        <v>279.32</v>
      </c>
      <c r="H59">
        <v>0</v>
      </c>
      <c r="I59" t="s">
        <v>2023</v>
      </c>
      <c r="J59" t="s">
        <v>2028</v>
      </c>
      <c r="K59" t="s">
        <v>2088</v>
      </c>
      <c r="L59" t="s">
        <v>4034</v>
      </c>
      <c r="M59">
        <f>GL_Table[[#This Row],[Debit]]-GL_Table[[#This Row],[Credit]]</f>
        <v>279.32</v>
      </c>
      <c r="N59">
        <f>INDEX(ExchangeRate[Rate2USD], MATCH(GL!L:L,ExchangeRate[Currency], 0))</f>
        <v>1</v>
      </c>
      <c r="O59" s="14">
        <f>GL_Table[[#This Row],[Debit]]*GL_Table[[#This Row],[RateToUSD]]</f>
        <v>279.32</v>
      </c>
      <c r="P59" s="14">
        <f>GL_Table[[#This Row],[Credit]]*GL_Table[[#This Row],[RateToUSD]]</f>
        <v>0</v>
      </c>
      <c r="Q59" s="14">
        <f>GL_Table[NetAmount]*GL_Table[RateToUSD]</f>
        <v>279.32</v>
      </c>
      <c r="R59" s="14" t="str">
        <f>INDEX(AccountMapping[AccountType],MATCH(GL_Table[AccountName],AccountMapping[AccountName], 0))</f>
        <v>Expense</v>
      </c>
    </row>
    <row r="60" spans="1:18" x14ac:dyDescent="0.3">
      <c r="A60" t="s">
        <v>68</v>
      </c>
      <c r="B60" s="1">
        <v>45546</v>
      </c>
      <c r="C60">
        <f>YEAR(GL_Table[[#This Row],[TxnDate]])</f>
        <v>2024</v>
      </c>
      <c r="D60" t="str">
        <f>TEXT(GL_Table[[#This Row],[TxnDate]], "mmm")</f>
        <v>Sep</v>
      </c>
      <c r="E60" t="s">
        <v>2014</v>
      </c>
      <c r="F60" t="s">
        <v>2019</v>
      </c>
      <c r="G60">
        <v>0</v>
      </c>
      <c r="H60">
        <v>1790.31</v>
      </c>
      <c r="I60" t="s">
        <v>2024</v>
      </c>
      <c r="J60" t="s">
        <v>2026</v>
      </c>
      <c r="K60" t="s">
        <v>2089</v>
      </c>
      <c r="L60" t="s">
        <v>4035</v>
      </c>
      <c r="M60">
        <f>GL_Table[[#This Row],[Debit]]-GL_Table[[#This Row],[Credit]]</f>
        <v>-1790.31</v>
      </c>
      <c r="N60">
        <f>INDEX(ExchangeRate[Rate2USD], MATCH(GL!L:L,ExchangeRate[Currency], 0))</f>
        <v>1.36</v>
      </c>
      <c r="O60" s="14">
        <f>GL_Table[[#This Row],[Debit]]*GL_Table[[#This Row],[RateToUSD]]</f>
        <v>0</v>
      </c>
      <c r="P60" s="14">
        <f>GL_Table[[#This Row],[Credit]]*GL_Table[[#This Row],[RateToUSD]]</f>
        <v>2434.8216000000002</v>
      </c>
      <c r="Q60" s="14">
        <f>GL_Table[NetAmount]*GL_Table[RateToUSD]</f>
        <v>-2434.8216000000002</v>
      </c>
      <c r="R60" s="14" t="str">
        <f>INDEX(AccountMapping[AccountType],MATCH(GL_Table[AccountName],AccountMapping[AccountName], 0))</f>
        <v>Revenue</v>
      </c>
    </row>
    <row r="61" spans="1:18" x14ac:dyDescent="0.3">
      <c r="A61" t="s">
        <v>69</v>
      </c>
      <c r="B61" s="1">
        <v>45324</v>
      </c>
      <c r="C61">
        <f>YEAR(GL_Table[[#This Row],[TxnDate]])</f>
        <v>2024</v>
      </c>
      <c r="D61" t="str">
        <f>TEXT(GL_Table[[#This Row],[TxnDate]], "mmm")</f>
        <v>Feb</v>
      </c>
      <c r="E61" t="s">
        <v>2013</v>
      </c>
      <c r="F61" t="s">
        <v>2018</v>
      </c>
      <c r="G61">
        <v>1635.65</v>
      </c>
      <c r="H61">
        <v>0</v>
      </c>
      <c r="I61" t="s">
        <v>2021</v>
      </c>
      <c r="J61" t="s">
        <v>2028</v>
      </c>
      <c r="K61" t="s">
        <v>2090</v>
      </c>
      <c r="L61" t="s">
        <v>4035</v>
      </c>
      <c r="M61">
        <f>GL_Table[[#This Row],[Debit]]-GL_Table[[#This Row],[Credit]]</f>
        <v>1635.65</v>
      </c>
      <c r="N61">
        <f>INDEX(ExchangeRate[Rate2USD], MATCH(GL!L:L,ExchangeRate[Currency], 0))</f>
        <v>1.36</v>
      </c>
      <c r="O61" s="14">
        <f>GL_Table[[#This Row],[Debit]]*GL_Table[[#This Row],[RateToUSD]]</f>
        <v>2224.4840000000004</v>
      </c>
      <c r="P61" s="14">
        <f>GL_Table[[#This Row],[Credit]]*GL_Table[[#This Row],[RateToUSD]]</f>
        <v>0</v>
      </c>
      <c r="Q61" s="14">
        <f>GL_Table[NetAmount]*GL_Table[RateToUSD]</f>
        <v>2224.4840000000004</v>
      </c>
      <c r="R61" s="14" t="str">
        <f>INDEX(AccountMapping[AccountType],MATCH(GL_Table[AccountName],AccountMapping[AccountName], 0))</f>
        <v>Expense</v>
      </c>
    </row>
    <row r="62" spans="1:18" x14ac:dyDescent="0.3">
      <c r="A62" t="s">
        <v>70</v>
      </c>
      <c r="B62" s="1">
        <v>45412</v>
      </c>
      <c r="C62">
        <f>YEAR(GL_Table[[#This Row],[TxnDate]])</f>
        <v>2024</v>
      </c>
      <c r="D62" t="str">
        <f>TEXT(GL_Table[[#This Row],[TxnDate]], "mmm")</f>
        <v>Apr</v>
      </c>
      <c r="E62" t="s">
        <v>2010</v>
      </c>
      <c r="F62" t="s">
        <v>2015</v>
      </c>
      <c r="G62">
        <v>0</v>
      </c>
      <c r="H62">
        <v>3300.5</v>
      </c>
      <c r="I62" t="s">
        <v>2024</v>
      </c>
      <c r="J62" t="s">
        <v>2028</v>
      </c>
      <c r="K62" t="s">
        <v>2091</v>
      </c>
      <c r="L62" t="s">
        <v>4034</v>
      </c>
      <c r="M62">
        <f>GL_Table[[#This Row],[Debit]]-GL_Table[[#This Row],[Credit]]</f>
        <v>-3300.5</v>
      </c>
      <c r="N62">
        <f>INDEX(ExchangeRate[Rate2USD], MATCH(GL!L:L,ExchangeRate[Currency], 0))</f>
        <v>1</v>
      </c>
      <c r="O62" s="14">
        <f>GL_Table[[#This Row],[Debit]]*GL_Table[[#This Row],[RateToUSD]]</f>
        <v>0</v>
      </c>
      <c r="P62" s="14">
        <f>GL_Table[[#This Row],[Credit]]*GL_Table[[#This Row],[RateToUSD]]</f>
        <v>3300.5</v>
      </c>
      <c r="Q62" s="14">
        <f>GL_Table[NetAmount]*GL_Table[RateToUSD]</f>
        <v>-3300.5</v>
      </c>
      <c r="R62" s="14" t="str">
        <f>INDEX(AccountMapping[AccountType],MATCH(GL_Table[AccountName],AccountMapping[AccountName], 0))</f>
        <v>Revenue</v>
      </c>
    </row>
    <row r="63" spans="1:18" x14ac:dyDescent="0.3">
      <c r="A63" t="s">
        <v>71</v>
      </c>
      <c r="B63" s="1">
        <v>45465</v>
      </c>
      <c r="C63">
        <f>YEAR(GL_Table[[#This Row],[TxnDate]])</f>
        <v>2024</v>
      </c>
      <c r="D63" t="str">
        <f>TEXT(GL_Table[[#This Row],[TxnDate]], "mmm")</f>
        <v>Jun</v>
      </c>
      <c r="E63" t="s">
        <v>2012</v>
      </c>
      <c r="F63" t="s">
        <v>2017</v>
      </c>
      <c r="G63">
        <v>1704.76</v>
      </c>
      <c r="H63">
        <v>0</v>
      </c>
      <c r="I63" t="s">
        <v>2023</v>
      </c>
      <c r="J63" t="s">
        <v>2027</v>
      </c>
      <c r="K63" t="s">
        <v>2092</v>
      </c>
      <c r="L63" t="s">
        <v>4033</v>
      </c>
      <c r="M63">
        <f>GL_Table[[#This Row],[Debit]]-GL_Table[[#This Row],[Credit]]</f>
        <v>1704.76</v>
      </c>
      <c r="N63">
        <f>INDEX(ExchangeRate[Rate2USD], MATCH(GL!L:L,ExchangeRate[Currency], 0))</f>
        <v>1.51</v>
      </c>
      <c r="O63" s="14">
        <f>GL_Table[[#This Row],[Debit]]*GL_Table[[#This Row],[RateToUSD]]</f>
        <v>2574.1876000000002</v>
      </c>
      <c r="P63" s="14">
        <f>GL_Table[[#This Row],[Credit]]*GL_Table[[#This Row],[RateToUSD]]</f>
        <v>0</v>
      </c>
      <c r="Q63" s="14">
        <f>GL_Table[NetAmount]*GL_Table[RateToUSD]</f>
        <v>2574.1876000000002</v>
      </c>
      <c r="R63" s="14" t="str">
        <f>INDEX(AccountMapping[AccountType],MATCH(GL_Table[AccountName],AccountMapping[AccountName], 0))</f>
        <v>Expense</v>
      </c>
    </row>
    <row r="64" spans="1:18" x14ac:dyDescent="0.3">
      <c r="A64" t="s">
        <v>72</v>
      </c>
      <c r="B64" s="1">
        <v>45185</v>
      </c>
      <c r="C64">
        <f>YEAR(GL_Table[[#This Row],[TxnDate]])</f>
        <v>2023</v>
      </c>
      <c r="D64" t="str">
        <f>TEXT(GL_Table[[#This Row],[TxnDate]], "mmm")</f>
        <v>Sep</v>
      </c>
      <c r="E64" t="s">
        <v>2013</v>
      </c>
      <c r="F64" t="s">
        <v>2018</v>
      </c>
      <c r="G64">
        <v>145.25</v>
      </c>
      <c r="H64">
        <v>0</v>
      </c>
      <c r="I64" t="s">
        <v>2022</v>
      </c>
      <c r="J64" t="s">
        <v>2027</v>
      </c>
      <c r="K64" t="s">
        <v>2093</v>
      </c>
      <c r="L64" t="s">
        <v>4032</v>
      </c>
      <c r="M64">
        <f>GL_Table[[#This Row],[Debit]]-GL_Table[[#This Row],[Credit]]</f>
        <v>145.25</v>
      </c>
      <c r="N64">
        <f>INDEX(ExchangeRate[Rate2USD], MATCH(GL!L:L,ExchangeRate[Currency], 0))</f>
        <v>0.92</v>
      </c>
      <c r="O64" s="14">
        <f>GL_Table[[#This Row],[Debit]]*GL_Table[[#This Row],[RateToUSD]]</f>
        <v>133.63</v>
      </c>
      <c r="P64" s="14">
        <f>GL_Table[[#This Row],[Credit]]*GL_Table[[#This Row],[RateToUSD]]</f>
        <v>0</v>
      </c>
      <c r="Q64" s="14">
        <f>GL_Table[NetAmount]*GL_Table[RateToUSD]</f>
        <v>133.63</v>
      </c>
      <c r="R64" s="14" t="str">
        <f>INDEX(AccountMapping[AccountType],MATCH(GL_Table[AccountName],AccountMapping[AccountName], 0))</f>
        <v>Expense</v>
      </c>
    </row>
    <row r="65" spans="1:18" x14ac:dyDescent="0.3">
      <c r="A65" t="s">
        <v>73</v>
      </c>
      <c r="B65" s="1">
        <v>45529</v>
      </c>
      <c r="C65">
        <f>YEAR(GL_Table[[#This Row],[TxnDate]])</f>
        <v>2024</v>
      </c>
      <c r="D65" t="str">
        <f>TEXT(GL_Table[[#This Row],[TxnDate]], "mmm")</f>
        <v>Aug</v>
      </c>
      <c r="E65" t="s">
        <v>2012</v>
      </c>
      <c r="F65" t="s">
        <v>2017</v>
      </c>
      <c r="G65">
        <v>1423.44</v>
      </c>
      <c r="H65">
        <v>0</v>
      </c>
      <c r="I65" t="s">
        <v>2023</v>
      </c>
      <c r="J65" t="s">
        <v>2027</v>
      </c>
      <c r="K65" t="s">
        <v>2094</v>
      </c>
      <c r="L65" t="s">
        <v>4032</v>
      </c>
      <c r="M65">
        <f>GL_Table[[#This Row],[Debit]]-GL_Table[[#This Row],[Credit]]</f>
        <v>1423.44</v>
      </c>
      <c r="N65">
        <f>INDEX(ExchangeRate[Rate2USD], MATCH(GL!L:L,ExchangeRate[Currency], 0))</f>
        <v>0.92</v>
      </c>
      <c r="O65" s="14">
        <f>GL_Table[[#This Row],[Debit]]*GL_Table[[#This Row],[RateToUSD]]</f>
        <v>1309.5648000000001</v>
      </c>
      <c r="P65" s="14">
        <f>GL_Table[[#This Row],[Credit]]*GL_Table[[#This Row],[RateToUSD]]</f>
        <v>0</v>
      </c>
      <c r="Q65" s="14">
        <f>GL_Table[NetAmount]*GL_Table[RateToUSD]</f>
        <v>1309.5648000000001</v>
      </c>
      <c r="R65" s="14" t="str">
        <f>INDEX(AccountMapping[AccountType],MATCH(GL_Table[AccountName],AccountMapping[AccountName], 0))</f>
        <v>Expense</v>
      </c>
    </row>
    <row r="66" spans="1:18" x14ac:dyDescent="0.3">
      <c r="A66" t="s">
        <v>74</v>
      </c>
      <c r="B66" s="1">
        <v>45172</v>
      </c>
      <c r="C66">
        <f>YEAR(GL_Table[[#This Row],[TxnDate]])</f>
        <v>2023</v>
      </c>
      <c r="D66" t="str">
        <f>TEXT(GL_Table[[#This Row],[TxnDate]], "mmm")</f>
        <v>Sep</v>
      </c>
      <c r="E66" t="s">
        <v>2013</v>
      </c>
      <c r="F66" t="s">
        <v>2018</v>
      </c>
      <c r="G66">
        <v>793.01</v>
      </c>
      <c r="H66">
        <v>0</v>
      </c>
      <c r="I66" t="s">
        <v>2022</v>
      </c>
      <c r="J66" t="s">
        <v>2030</v>
      </c>
      <c r="K66" t="s">
        <v>2095</v>
      </c>
      <c r="L66" t="s">
        <v>4035</v>
      </c>
      <c r="M66">
        <f>GL_Table[[#This Row],[Debit]]-GL_Table[[#This Row],[Credit]]</f>
        <v>793.01</v>
      </c>
      <c r="N66">
        <f>INDEX(ExchangeRate[Rate2USD], MATCH(GL!L:L,ExchangeRate[Currency], 0))</f>
        <v>1.36</v>
      </c>
      <c r="O66" s="14">
        <f>GL_Table[[#This Row],[Debit]]*GL_Table[[#This Row],[RateToUSD]]</f>
        <v>1078.4936</v>
      </c>
      <c r="P66" s="14">
        <f>GL_Table[[#This Row],[Credit]]*GL_Table[[#This Row],[RateToUSD]]</f>
        <v>0</v>
      </c>
      <c r="Q66" s="14">
        <f>GL_Table[NetAmount]*GL_Table[RateToUSD]</f>
        <v>1078.4936</v>
      </c>
      <c r="R66" s="14" t="str">
        <f>INDEX(AccountMapping[AccountType],MATCH(GL_Table[AccountName],AccountMapping[AccountName], 0))</f>
        <v>Expense</v>
      </c>
    </row>
    <row r="67" spans="1:18" x14ac:dyDescent="0.3">
      <c r="A67" t="s">
        <v>75</v>
      </c>
      <c r="B67" s="1">
        <v>44984</v>
      </c>
      <c r="C67">
        <f>YEAR(GL_Table[[#This Row],[TxnDate]])</f>
        <v>2023</v>
      </c>
      <c r="D67" t="str">
        <f>TEXT(GL_Table[[#This Row],[TxnDate]], "mmm")</f>
        <v>Feb</v>
      </c>
      <c r="E67" t="s">
        <v>2014</v>
      </c>
      <c r="F67" t="s">
        <v>2019</v>
      </c>
      <c r="G67">
        <v>0</v>
      </c>
      <c r="H67">
        <v>2977.78</v>
      </c>
      <c r="I67" t="s">
        <v>2023</v>
      </c>
      <c r="J67" t="s">
        <v>2027</v>
      </c>
      <c r="K67" t="s">
        <v>2096</v>
      </c>
      <c r="L67" t="s">
        <v>4034</v>
      </c>
      <c r="M67">
        <f>GL_Table[[#This Row],[Debit]]-GL_Table[[#This Row],[Credit]]</f>
        <v>-2977.78</v>
      </c>
      <c r="N67">
        <f>INDEX(ExchangeRate[Rate2USD], MATCH(GL!L:L,ExchangeRate[Currency], 0))</f>
        <v>1</v>
      </c>
      <c r="O67" s="14">
        <f>GL_Table[[#This Row],[Debit]]*GL_Table[[#This Row],[RateToUSD]]</f>
        <v>0</v>
      </c>
      <c r="P67" s="14">
        <f>GL_Table[[#This Row],[Credit]]*GL_Table[[#This Row],[RateToUSD]]</f>
        <v>2977.78</v>
      </c>
      <c r="Q67" s="14">
        <f>GL_Table[NetAmount]*GL_Table[RateToUSD]</f>
        <v>-2977.78</v>
      </c>
      <c r="R67" s="14" t="str">
        <f>INDEX(AccountMapping[AccountType],MATCH(GL_Table[AccountName],AccountMapping[AccountName], 0))</f>
        <v>Revenue</v>
      </c>
    </row>
    <row r="68" spans="1:18" x14ac:dyDescent="0.3">
      <c r="A68" t="s">
        <v>76</v>
      </c>
      <c r="B68" s="1">
        <v>45214</v>
      </c>
      <c r="C68">
        <f>YEAR(GL_Table[[#This Row],[TxnDate]])</f>
        <v>2023</v>
      </c>
      <c r="D68" t="str">
        <f>TEXT(GL_Table[[#This Row],[TxnDate]], "mmm")</f>
        <v>Oct</v>
      </c>
      <c r="E68" t="s">
        <v>2013</v>
      </c>
      <c r="F68" t="s">
        <v>2018</v>
      </c>
      <c r="G68">
        <v>1212.6500000000001</v>
      </c>
      <c r="H68">
        <v>0</v>
      </c>
      <c r="I68" t="s">
        <v>2025</v>
      </c>
      <c r="J68" t="s">
        <v>2026</v>
      </c>
      <c r="K68" t="s">
        <v>2097</v>
      </c>
      <c r="L68" t="s">
        <v>4032</v>
      </c>
      <c r="M68">
        <f>GL_Table[[#This Row],[Debit]]-GL_Table[[#This Row],[Credit]]</f>
        <v>1212.6500000000001</v>
      </c>
      <c r="N68">
        <f>INDEX(ExchangeRate[Rate2USD], MATCH(GL!L:L,ExchangeRate[Currency], 0))</f>
        <v>0.92</v>
      </c>
      <c r="O68" s="14">
        <f>GL_Table[[#This Row],[Debit]]*GL_Table[[#This Row],[RateToUSD]]</f>
        <v>1115.6380000000001</v>
      </c>
      <c r="P68" s="14">
        <f>GL_Table[[#This Row],[Credit]]*GL_Table[[#This Row],[RateToUSD]]</f>
        <v>0</v>
      </c>
      <c r="Q68" s="14">
        <f>GL_Table[NetAmount]*GL_Table[RateToUSD]</f>
        <v>1115.6380000000001</v>
      </c>
      <c r="R68" s="14" t="str">
        <f>INDEX(AccountMapping[AccountType],MATCH(GL_Table[AccountName],AccountMapping[AccountName], 0))</f>
        <v>Expense</v>
      </c>
    </row>
    <row r="69" spans="1:18" x14ac:dyDescent="0.3">
      <c r="A69" t="s">
        <v>77</v>
      </c>
      <c r="B69" s="1">
        <v>45778</v>
      </c>
      <c r="C69">
        <f>YEAR(GL_Table[[#This Row],[TxnDate]])</f>
        <v>2025</v>
      </c>
      <c r="D69" t="str">
        <f>TEXT(GL_Table[[#This Row],[TxnDate]], "mmm")</f>
        <v>May</v>
      </c>
      <c r="E69" t="s">
        <v>2010</v>
      </c>
      <c r="F69" t="s">
        <v>2015</v>
      </c>
      <c r="G69">
        <v>0</v>
      </c>
      <c r="H69">
        <v>1204.96</v>
      </c>
      <c r="I69" t="s">
        <v>2025</v>
      </c>
      <c r="J69" t="s">
        <v>2027</v>
      </c>
      <c r="K69" t="s">
        <v>2098</v>
      </c>
      <c r="L69" t="s">
        <v>4031</v>
      </c>
      <c r="M69">
        <f>GL_Table[[#This Row],[Debit]]-GL_Table[[#This Row],[Credit]]</f>
        <v>-1204.96</v>
      </c>
      <c r="N69">
        <f>INDEX(ExchangeRate[Rate2USD], MATCH(GL!L:L,ExchangeRate[Currency], 0))</f>
        <v>0.78</v>
      </c>
      <c r="O69" s="14">
        <f>GL_Table[[#This Row],[Debit]]*GL_Table[[#This Row],[RateToUSD]]</f>
        <v>0</v>
      </c>
      <c r="P69" s="14">
        <f>GL_Table[[#This Row],[Credit]]*GL_Table[[#This Row],[RateToUSD]]</f>
        <v>939.86880000000008</v>
      </c>
      <c r="Q69" s="14">
        <f>GL_Table[NetAmount]*GL_Table[RateToUSD]</f>
        <v>-939.86880000000008</v>
      </c>
      <c r="R69" s="14" t="str">
        <f>INDEX(AccountMapping[AccountType],MATCH(GL_Table[AccountName],AccountMapping[AccountName], 0))</f>
        <v>Revenue</v>
      </c>
    </row>
    <row r="70" spans="1:18" x14ac:dyDescent="0.3">
      <c r="A70" t="s">
        <v>78</v>
      </c>
      <c r="B70" s="1">
        <v>45831</v>
      </c>
      <c r="C70">
        <f>YEAR(GL_Table[[#This Row],[TxnDate]])</f>
        <v>2025</v>
      </c>
      <c r="D70" t="str">
        <f>TEXT(GL_Table[[#This Row],[TxnDate]], "mmm")</f>
        <v>Jun</v>
      </c>
      <c r="E70" t="s">
        <v>2013</v>
      </c>
      <c r="F70" t="s">
        <v>2018</v>
      </c>
      <c r="G70">
        <v>1735.7</v>
      </c>
      <c r="H70">
        <v>0</v>
      </c>
      <c r="I70" t="s">
        <v>2023</v>
      </c>
      <c r="J70" t="s">
        <v>2030</v>
      </c>
      <c r="K70" t="s">
        <v>2099</v>
      </c>
      <c r="L70" t="s">
        <v>4034</v>
      </c>
      <c r="M70">
        <f>GL_Table[[#This Row],[Debit]]-GL_Table[[#This Row],[Credit]]</f>
        <v>1735.7</v>
      </c>
      <c r="N70">
        <f>INDEX(ExchangeRate[Rate2USD], MATCH(GL!L:L,ExchangeRate[Currency], 0))</f>
        <v>1</v>
      </c>
      <c r="O70" s="14">
        <f>GL_Table[[#This Row],[Debit]]*GL_Table[[#This Row],[RateToUSD]]</f>
        <v>1735.7</v>
      </c>
      <c r="P70" s="14">
        <f>GL_Table[[#This Row],[Credit]]*GL_Table[[#This Row],[RateToUSD]]</f>
        <v>0</v>
      </c>
      <c r="Q70" s="14">
        <f>GL_Table[NetAmount]*GL_Table[RateToUSD]</f>
        <v>1735.7</v>
      </c>
      <c r="R70" s="14" t="str">
        <f>INDEX(AccountMapping[AccountType],MATCH(GL_Table[AccountName],AccountMapping[AccountName], 0))</f>
        <v>Expense</v>
      </c>
    </row>
    <row r="71" spans="1:18" x14ac:dyDescent="0.3">
      <c r="A71" t="s">
        <v>79</v>
      </c>
      <c r="B71" s="1">
        <v>45826</v>
      </c>
      <c r="C71">
        <f>YEAR(GL_Table[[#This Row],[TxnDate]])</f>
        <v>2025</v>
      </c>
      <c r="D71" t="str">
        <f>TEXT(GL_Table[[#This Row],[TxnDate]], "mmm")</f>
        <v>Jun</v>
      </c>
      <c r="E71" t="s">
        <v>2012</v>
      </c>
      <c r="F71" t="s">
        <v>2017</v>
      </c>
      <c r="G71">
        <v>1095.32</v>
      </c>
      <c r="H71">
        <v>0</v>
      </c>
      <c r="I71" t="s">
        <v>2024</v>
      </c>
      <c r="J71" t="s">
        <v>2026</v>
      </c>
      <c r="K71" t="s">
        <v>2100</v>
      </c>
      <c r="L71" t="s">
        <v>4033</v>
      </c>
      <c r="M71">
        <f>GL_Table[[#This Row],[Debit]]-GL_Table[[#This Row],[Credit]]</f>
        <v>1095.32</v>
      </c>
      <c r="N71">
        <f>INDEX(ExchangeRate[Rate2USD], MATCH(GL!L:L,ExchangeRate[Currency], 0))</f>
        <v>1.51</v>
      </c>
      <c r="O71" s="14">
        <f>GL_Table[[#This Row],[Debit]]*GL_Table[[#This Row],[RateToUSD]]</f>
        <v>1653.9331999999999</v>
      </c>
      <c r="P71" s="14">
        <f>GL_Table[[#This Row],[Credit]]*GL_Table[[#This Row],[RateToUSD]]</f>
        <v>0</v>
      </c>
      <c r="Q71" s="14">
        <f>GL_Table[NetAmount]*GL_Table[RateToUSD]</f>
        <v>1653.9331999999999</v>
      </c>
      <c r="R71" s="14" t="str">
        <f>INDEX(AccountMapping[AccountType],MATCH(GL_Table[AccountName],AccountMapping[AccountName], 0))</f>
        <v>Expense</v>
      </c>
    </row>
    <row r="72" spans="1:18" x14ac:dyDescent="0.3">
      <c r="A72" t="s">
        <v>80</v>
      </c>
      <c r="B72" s="1">
        <v>45430</v>
      </c>
      <c r="C72">
        <f>YEAR(GL_Table[[#This Row],[TxnDate]])</f>
        <v>2024</v>
      </c>
      <c r="D72" t="str">
        <f>TEXT(GL_Table[[#This Row],[TxnDate]], "mmm")</f>
        <v>May</v>
      </c>
      <c r="E72" t="s">
        <v>2012</v>
      </c>
      <c r="F72" t="s">
        <v>2017</v>
      </c>
      <c r="G72">
        <v>553.17999999999995</v>
      </c>
      <c r="H72">
        <v>0</v>
      </c>
      <c r="I72" t="s">
        <v>2022</v>
      </c>
      <c r="J72" t="s">
        <v>2027</v>
      </c>
      <c r="K72" t="s">
        <v>2101</v>
      </c>
      <c r="L72" t="s">
        <v>4034</v>
      </c>
      <c r="M72">
        <f>GL_Table[[#This Row],[Debit]]-GL_Table[[#This Row],[Credit]]</f>
        <v>553.17999999999995</v>
      </c>
      <c r="N72">
        <f>INDEX(ExchangeRate[Rate2USD], MATCH(GL!L:L,ExchangeRate[Currency], 0))</f>
        <v>1</v>
      </c>
      <c r="O72" s="14">
        <f>GL_Table[[#This Row],[Debit]]*GL_Table[[#This Row],[RateToUSD]]</f>
        <v>553.17999999999995</v>
      </c>
      <c r="P72" s="14">
        <f>GL_Table[[#This Row],[Credit]]*GL_Table[[#This Row],[RateToUSD]]</f>
        <v>0</v>
      </c>
      <c r="Q72" s="14">
        <f>GL_Table[NetAmount]*GL_Table[RateToUSD]</f>
        <v>553.17999999999995</v>
      </c>
      <c r="R72" s="14" t="str">
        <f>INDEX(AccountMapping[AccountType],MATCH(GL_Table[AccountName],AccountMapping[AccountName], 0))</f>
        <v>Expense</v>
      </c>
    </row>
    <row r="73" spans="1:18" x14ac:dyDescent="0.3">
      <c r="A73" t="s">
        <v>81</v>
      </c>
      <c r="B73" s="1">
        <v>45781</v>
      </c>
      <c r="C73">
        <f>YEAR(GL_Table[[#This Row],[TxnDate]])</f>
        <v>2025</v>
      </c>
      <c r="D73" t="str">
        <f>TEXT(GL_Table[[#This Row],[TxnDate]], "mmm")</f>
        <v>May</v>
      </c>
      <c r="E73" t="s">
        <v>2010</v>
      </c>
      <c r="F73" t="s">
        <v>2015</v>
      </c>
      <c r="G73">
        <v>0</v>
      </c>
      <c r="H73">
        <v>2434.5500000000002</v>
      </c>
      <c r="I73" t="s">
        <v>2024</v>
      </c>
      <c r="J73" t="s">
        <v>2027</v>
      </c>
      <c r="K73" t="s">
        <v>2102</v>
      </c>
      <c r="L73" t="s">
        <v>4035</v>
      </c>
      <c r="M73">
        <f>GL_Table[[#This Row],[Debit]]-GL_Table[[#This Row],[Credit]]</f>
        <v>-2434.5500000000002</v>
      </c>
      <c r="N73">
        <f>INDEX(ExchangeRate[Rate2USD], MATCH(GL!L:L,ExchangeRate[Currency], 0))</f>
        <v>1.36</v>
      </c>
      <c r="O73" s="14">
        <f>GL_Table[[#This Row],[Debit]]*GL_Table[[#This Row],[RateToUSD]]</f>
        <v>0</v>
      </c>
      <c r="P73" s="14">
        <f>GL_Table[[#This Row],[Credit]]*GL_Table[[#This Row],[RateToUSD]]</f>
        <v>3310.9880000000003</v>
      </c>
      <c r="Q73" s="14">
        <f>GL_Table[NetAmount]*GL_Table[RateToUSD]</f>
        <v>-3310.9880000000003</v>
      </c>
      <c r="R73" s="14" t="str">
        <f>INDEX(AccountMapping[AccountType],MATCH(GL_Table[AccountName],AccountMapping[AccountName], 0))</f>
        <v>Revenue</v>
      </c>
    </row>
    <row r="74" spans="1:18" x14ac:dyDescent="0.3">
      <c r="A74" t="s">
        <v>82</v>
      </c>
      <c r="B74" s="1">
        <v>45343</v>
      </c>
      <c r="C74">
        <f>YEAR(GL_Table[[#This Row],[TxnDate]])</f>
        <v>2024</v>
      </c>
      <c r="D74" t="str">
        <f>TEXT(GL_Table[[#This Row],[TxnDate]], "mmm")</f>
        <v>Feb</v>
      </c>
      <c r="E74" t="s">
        <v>2011</v>
      </c>
      <c r="F74" t="s">
        <v>2016</v>
      </c>
      <c r="G74">
        <v>156.53</v>
      </c>
      <c r="H74">
        <v>0</v>
      </c>
      <c r="I74" t="s">
        <v>2024</v>
      </c>
      <c r="J74" t="s">
        <v>2026</v>
      </c>
      <c r="K74" t="s">
        <v>2103</v>
      </c>
      <c r="L74" t="s">
        <v>4034</v>
      </c>
      <c r="M74">
        <f>GL_Table[[#This Row],[Debit]]-GL_Table[[#This Row],[Credit]]</f>
        <v>156.53</v>
      </c>
      <c r="N74">
        <f>INDEX(ExchangeRate[Rate2USD], MATCH(GL!L:L,ExchangeRate[Currency], 0))</f>
        <v>1</v>
      </c>
      <c r="O74" s="14">
        <f>GL_Table[[#This Row],[Debit]]*GL_Table[[#This Row],[RateToUSD]]</f>
        <v>156.53</v>
      </c>
      <c r="P74" s="14">
        <f>GL_Table[[#This Row],[Credit]]*GL_Table[[#This Row],[RateToUSD]]</f>
        <v>0</v>
      </c>
      <c r="Q74" s="14">
        <f>GL_Table[NetAmount]*GL_Table[RateToUSD]</f>
        <v>156.53</v>
      </c>
      <c r="R74" s="14" t="str">
        <f>INDEX(AccountMapping[AccountType],MATCH(GL_Table[AccountName],AccountMapping[AccountName], 0))</f>
        <v>COGS</v>
      </c>
    </row>
    <row r="75" spans="1:18" x14ac:dyDescent="0.3">
      <c r="A75" t="s">
        <v>83</v>
      </c>
      <c r="B75" s="1">
        <v>45690</v>
      </c>
      <c r="C75">
        <f>YEAR(GL_Table[[#This Row],[TxnDate]])</f>
        <v>2025</v>
      </c>
      <c r="D75" t="str">
        <f>TEXT(GL_Table[[#This Row],[TxnDate]], "mmm")</f>
        <v>Feb</v>
      </c>
      <c r="E75" t="s">
        <v>2012</v>
      </c>
      <c r="F75" t="s">
        <v>2017</v>
      </c>
      <c r="G75">
        <v>1231.32</v>
      </c>
      <c r="H75">
        <v>0</v>
      </c>
      <c r="I75" t="s">
        <v>2021</v>
      </c>
      <c r="J75" t="s">
        <v>2029</v>
      </c>
      <c r="K75" t="s">
        <v>2104</v>
      </c>
      <c r="L75" t="s">
        <v>4031</v>
      </c>
      <c r="M75">
        <f>GL_Table[[#This Row],[Debit]]-GL_Table[[#This Row],[Credit]]</f>
        <v>1231.32</v>
      </c>
      <c r="N75">
        <f>INDEX(ExchangeRate[Rate2USD], MATCH(GL!L:L,ExchangeRate[Currency], 0))</f>
        <v>0.78</v>
      </c>
      <c r="O75" s="14">
        <f>GL_Table[[#This Row],[Debit]]*GL_Table[[#This Row],[RateToUSD]]</f>
        <v>960.42959999999994</v>
      </c>
      <c r="P75" s="14">
        <f>GL_Table[[#This Row],[Credit]]*GL_Table[[#This Row],[RateToUSD]]</f>
        <v>0</v>
      </c>
      <c r="Q75" s="14">
        <f>GL_Table[NetAmount]*GL_Table[RateToUSD]</f>
        <v>960.42959999999994</v>
      </c>
      <c r="R75" s="14" t="str">
        <f>INDEX(AccountMapping[AccountType],MATCH(GL_Table[AccountName],AccountMapping[AccountName], 0))</f>
        <v>Expense</v>
      </c>
    </row>
    <row r="76" spans="1:18" x14ac:dyDescent="0.3">
      <c r="A76" t="s">
        <v>84</v>
      </c>
      <c r="B76" s="1">
        <v>45551</v>
      </c>
      <c r="C76">
        <f>YEAR(GL_Table[[#This Row],[TxnDate]])</f>
        <v>2024</v>
      </c>
      <c r="D76" t="str">
        <f>TEXT(GL_Table[[#This Row],[TxnDate]], "mmm")</f>
        <v>Sep</v>
      </c>
      <c r="E76" t="s">
        <v>2013</v>
      </c>
      <c r="F76" t="s">
        <v>2018</v>
      </c>
      <c r="G76">
        <v>1844.88</v>
      </c>
      <c r="H76">
        <v>0</v>
      </c>
      <c r="I76" t="s">
        <v>2020</v>
      </c>
      <c r="J76" t="s">
        <v>2030</v>
      </c>
      <c r="K76" t="s">
        <v>2105</v>
      </c>
      <c r="L76" t="s">
        <v>4033</v>
      </c>
      <c r="M76">
        <f>GL_Table[[#This Row],[Debit]]-GL_Table[[#This Row],[Credit]]</f>
        <v>1844.88</v>
      </c>
      <c r="N76">
        <f>INDEX(ExchangeRate[Rate2USD], MATCH(GL!L:L,ExchangeRate[Currency], 0))</f>
        <v>1.51</v>
      </c>
      <c r="O76" s="14">
        <f>GL_Table[[#This Row],[Debit]]*GL_Table[[#This Row],[RateToUSD]]</f>
        <v>2785.7688000000003</v>
      </c>
      <c r="P76" s="14">
        <f>GL_Table[[#This Row],[Credit]]*GL_Table[[#This Row],[RateToUSD]]</f>
        <v>0</v>
      </c>
      <c r="Q76" s="14">
        <f>GL_Table[NetAmount]*GL_Table[RateToUSD]</f>
        <v>2785.7688000000003</v>
      </c>
      <c r="R76" s="14" t="str">
        <f>INDEX(AccountMapping[AccountType],MATCH(GL_Table[AccountName],AccountMapping[AccountName], 0))</f>
        <v>Expense</v>
      </c>
    </row>
    <row r="77" spans="1:18" x14ac:dyDescent="0.3">
      <c r="A77" t="s">
        <v>85</v>
      </c>
      <c r="B77" s="1">
        <v>45751</v>
      </c>
      <c r="C77">
        <f>YEAR(GL_Table[[#This Row],[TxnDate]])</f>
        <v>2025</v>
      </c>
      <c r="D77" t="str">
        <f>TEXT(GL_Table[[#This Row],[TxnDate]], "mmm")</f>
        <v>Apr</v>
      </c>
      <c r="E77" t="s">
        <v>2013</v>
      </c>
      <c r="F77" t="s">
        <v>2018</v>
      </c>
      <c r="G77">
        <v>1368.26</v>
      </c>
      <c r="H77">
        <v>0</v>
      </c>
      <c r="I77" t="s">
        <v>2024</v>
      </c>
      <c r="J77" t="s">
        <v>2026</v>
      </c>
      <c r="K77" t="s">
        <v>2106</v>
      </c>
      <c r="L77" t="s">
        <v>4031</v>
      </c>
      <c r="M77">
        <f>GL_Table[[#This Row],[Debit]]-GL_Table[[#This Row],[Credit]]</f>
        <v>1368.26</v>
      </c>
      <c r="N77">
        <f>INDEX(ExchangeRate[Rate2USD], MATCH(GL!L:L,ExchangeRate[Currency], 0))</f>
        <v>0.78</v>
      </c>
      <c r="O77" s="14">
        <f>GL_Table[[#This Row],[Debit]]*GL_Table[[#This Row],[RateToUSD]]</f>
        <v>1067.2428</v>
      </c>
      <c r="P77" s="14">
        <f>GL_Table[[#This Row],[Credit]]*GL_Table[[#This Row],[RateToUSD]]</f>
        <v>0</v>
      </c>
      <c r="Q77" s="14">
        <f>GL_Table[NetAmount]*GL_Table[RateToUSD]</f>
        <v>1067.2428</v>
      </c>
      <c r="R77" s="14" t="str">
        <f>INDEX(AccountMapping[AccountType],MATCH(GL_Table[AccountName],AccountMapping[AccountName], 0))</f>
        <v>Expense</v>
      </c>
    </row>
    <row r="78" spans="1:18" x14ac:dyDescent="0.3">
      <c r="A78" t="s">
        <v>86</v>
      </c>
      <c r="B78" s="1">
        <v>45437</v>
      </c>
      <c r="C78">
        <f>YEAR(GL_Table[[#This Row],[TxnDate]])</f>
        <v>2024</v>
      </c>
      <c r="D78" t="str">
        <f>TEXT(GL_Table[[#This Row],[TxnDate]], "mmm")</f>
        <v>May</v>
      </c>
      <c r="E78" t="s">
        <v>2010</v>
      </c>
      <c r="F78" t="s">
        <v>2015</v>
      </c>
      <c r="G78">
        <v>0</v>
      </c>
      <c r="H78">
        <v>2609.56</v>
      </c>
      <c r="I78" t="s">
        <v>2020</v>
      </c>
      <c r="J78" t="s">
        <v>2028</v>
      </c>
      <c r="K78" t="s">
        <v>2107</v>
      </c>
      <c r="L78" t="s">
        <v>4031</v>
      </c>
      <c r="M78">
        <f>GL_Table[[#This Row],[Debit]]-GL_Table[[#This Row],[Credit]]</f>
        <v>-2609.56</v>
      </c>
      <c r="N78">
        <f>INDEX(ExchangeRate[Rate2USD], MATCH(GL!L:L,ExchangeRate[Currency], 0))</f>
        <v>0.78</v>
      </c>
      <c r="O78" s="14">
        <f>GL_Table[[#This Row],[Debit]]*GL_Table[[#This Row],[RateToUSD]]</f>
        <v>0</v>
      </c>
      <c r="P78" s="14">
        <f>GL_Table[[#This Row],[Credit]]*GL_Table[[#This Row],[RateToUSD]]</f>
        <v>2035.4567999999999</v>
      </c>
      <c r="Q78" s="14">
        <f>GL_Table[NetAmount]*GL_Table[RateToUSD]</f>
        <v>-2035.4567999999999</v>
      </c>
      <c r="R78" s="14" t="str">
        <f>INDEX(AccountMapping[AccountType],MATCH(GL_Table[AccountName],AccountMapping[AccountName], 0))</f>
        <v>Revenue</v>
      </c>
    </row>
    <row r="79" spans="1:18" x14ac:dyDescent="0.3">
      <c r="A79" t="s">
        <v>87</v>
      </c>
      <c r="B79" s="1">
        <v>45012</v>
      </c>
      <c r="C79">
        <f>YEAR(GL_Table[[#This Row],[TxnDate]])</f>
        <v>2023</v>
      </c>
      <c r="D79" t="str">
        <f>TEXT(GL_Table[[#This Row],[TxnDate]], "mmm")</f>
        <v>Mar</v>
      </c>
      <c r="E79" t="s">
        <v>2012</v>
      </c>
      <c r="F79" t="s">
        <v>2017</v>
      </c>
      <c r="G79">
        <v>1420.84</v>
      </c>
      <c r="H79">
        <v>0</v>
      </c>
      <c r="I79" t="s">
        <v>2022</v>
      </c>
      <c r="J79" t="s">
        <v>2028</v>
      </c>
      <c r="K79" t="s">
        <v>2108</v>
      </c>
      <c r="L79" t="s">
        <v>4033</v>
      </c>
      <c r="M79">
        <f>GL_Table[[#This Row],[Debit]]-GL_Table[[#This Row],[Credit]]</f>
        <v>1420.84</v>
      </c>
      <c r="N79">
        <f>INDEX(ExchangeRate[Rate2USD], MATCH(GL!L:L,ExchangeRate[Currency], 0))</f>
        <v>1.51</v>
      </c>
      <c r="O79" s="14">
        <f>GL_Table[[#This Row],[Debit]]*GL_Table[[#This Row],[RateToUSD]]</f>
        <v>2145.4683999999997</v>
      </c>
      <c r="P79" s="14">
        <f>GL_Table[[#This Row],[Credit]]*GL_Table[[#This Row],[RateToUSD]]</f>
        <v>0</v>
      </c>
      <c r="Q79" s="14">
        <f>GL_Table[NetAmount]*GL_Table[RateToUSD]</f>
        <v>2145.4683999999997</v>
      </c>
      <c r="R79" s="14" t="str">
        <f>INDEX(AccountMapping[AccountType],MATCH(GL_Table[AccountName],AccountMapping[AccountName], 0))</f>
        <v>Expense</v>
      </c>
    </row>
    <row r="80" spans="1:18" x14ac:dyDescent="0.3">
      <c r="A80" t="s">
        <v>88</v>
      </c>
      <c r="B80" s="1">
        <v>45742</v>
      </c>
      <c r="C80">
        <f>YEAR(GL_Table[[#This Row],[TxnDate]])</f>
        <v>2025</v>
      </c>
      <c r="D80" t="str">
        <f>TEXT(GL_Table[[#This Row],[TxnDate]], "mmm")</f>
        <v>Mar</v>
      </c>
      <c r="E80" t="s">
        <v>2011</v>
      </c>
      <c r="F80" t="s">
        <v>2016</v>
      </c>
      <c r="G80">
        <v>1671.57</v>
      </c>
      <c r="H80">
        <v>0</v>
      </c>
      <c r="I80" t="s">
        <v>2024</v>
      </c>
      <c r="J80" t="s">
        <v>2027</v>
      </c>
      <c r="K80" t="s">
        <v>2109</v>
      </c>
      <c r="L80" t="s">
        <v>4031</v>
      </c>
      <c r="M80">
        <f>GL_Table[[#This Row],[Debit]]-GL_Table[[#This Row],[Credit]]</f>
        <v>1671.57</v>
      </c>
      <c r="N80">
        <f>INDEX(ExchangeRate[Rate2USD], MATCH(GL!L:L,ExchangeRate[Currency], 0))</f>
        <v>0.78</v>
      </c>
      <c r="O80" s="14">
        <f>GL_Table[[#This Row],[Debit]]*GL_Table[[#This Row],[RateToUSD]]</f>
        <v>1303.8245999999999</v>
      </c>
      <c r="P80" s="14">
        <f>GL_Table[[#This Row],[Credit]]*GL_Table[[#This Row],[RateToUSD]]</f>
        <v>0</v>
      </c>
      <c r="Q80" s="14">
        <f>GL_Table[NetAmount]*GL_Table[RateToUSD]</f>
        <v>1303.8245999999999</v>
      </c>
      <c r="R80" s="14" t="str">
        <f>INDEX(AccountMapping[AccountType],MATCH(GL_Table[AccountName],AccountMapping[AccountName], 0))</f>
        <v>COGS</v>
      </c>
    </row>
    <row r="81" spans="1:18" x14ac:dyDescent="0.3">
      <c r="A81" t="s">
        <v>89</v>
      </c>
      <c r="B81" s="1">
        <v>45001</v>
      </c>
      <c r="C81">
        <f>YEAR(GL_Table[[#This Row],[TxnDate]])</f>
        <v>2023</v>
      </c>
      <c r="D81" t="str">
        <f>TEXT(GL_Table[[#This Row],[TxnDate]], "mmm")</f>
        <v>Mar</v>
      </c>
      <c r="E81" t="s">
        <v>2012</v>
      </c>
      <c r="F81" t="s">
        <v>2017</v>
      </c>
      <c r="G81">
        <v>498.83</v>
      </c>
      <c r="H81">
        <v>0</v>
      </c>
      <c r="I81" t="s">
        <v>2025</v>
      </c>
      <c r="J81" t="s">
        <v>2027</v>
      </c>
      <c r="K81" t="s">
        <v>2110</v>
      </c>
      <c r="L81" t="s">
        <v>4033</v>
      </c>
      <c r="M81">
        <f>GL_Table[[#This Row],[Debit]]-GL_Table[[#This Row],[Credit]]</f>
        <v>498.83</v>
      </c>
      <c r="N81">
        <f>INDEX(ExchangeRate[Rate2USD], MATCH(GL!L:L,ExchangeRate[Currency], 0))</f>
        <v>1.51</v>
      </c>
      <c r="O81" s="14">
        <f>GL_Table[[#This Row],[Debit]]*GL_Table[[#This Row],[RateToUSD]]</f>
        <v>753.23329999999999</v>
      </c>
      <c r="P81" s="14">
        <f>GL_Table[[#This Row],[Credit]]*GL_Table[[#This Row],[RateToUSD]]</f>
        <v>0</v>
      </c>
      <c r="Q81" s="14">
        <f>GL_Table[NetAmount]*GL_Table[RateToUSD]</f>
        <v>753.23329999999999</v>
      </c>
      <c r="R81" s="14" t="str">
        <f>INDEX(AccountMapping[AccountType],MATCH(GL_Table[AccountName],AccountMapping[AccountName], 0))</f>
        <v>Expense</v>
      </c>
    </row>
    <row r="82" spans="1:18" x14ac:dyDescent="0.3">
      <c r="A82" t="s">
        <v>90</v>
      </c>
      <c r="B82" s="1">
        <v>45799</v>
      </c>
      <c r="C82">
        <f>YEAR(GL_Table[[#This Row],[TxnDate]])</f>
        <v>2025</v>
      </c>
      <c r="D82" t="str">
        <f>TEXT(GL_Table[[#This Row],[TxnDate]], "mmm")</f>
        <v>May</v>
      </c>
      <c r="E82" t="s">
        <v>2013</v>
      </c>
      <c r="F82" t="s">
        <v>2018</v>
      </c>
      <c r="G82">
        <v>1528.9</v>
      </c>
      <c r="H82">
        <v>0</v>
      </c>
      <c r="I82" t="s">
        <v>2020</v>
      </c>
      <c r="J82" t="s">
        <v>2029</v>
      </c>
      <c r="K82" t="s">
        <v>2111</v>
      </c>
      <c r="L82" t="s">
        <v>4034</v>
      </c>
      <c r="M82">
        <f>GL_Table[[#This Row],[Debit]]-GL_Table[[#This Row],[Credit]]</f>
        <v>1528.9</v>
      </c>
      <c r="N82">
        <f>INDEX(ExchangeRate[Rate2USD], MATCH(GL!L:L,ExchangeRate[Currency], 0))</f>
        <v>1</v>
      </c>
      <c r="O82" s="14">
        <f>GL_Table[[#This Row],[Debit]]*GL_Table[[#This Row],[RateToUSD]]</f>
        <v>1528.9</v>
      </c>
      <c r="P82" s="14">
        <f>GL_Table[[#This Row],[Credit]]*GL_Table[[#This Row],[RateToUSD]]</f>
        <v>0</v>
      </c>
      <c r="Q82" s="14">
        <f>GL_Table[NetAmount]*GL_Table[RateToUSD]</f>
        <v>1528.9</v>
      </c>
      <c r="R82" s="14" t="str">
        <f>INDEX(AccountMapping[AccountType],MATCH(GL_Table[AccountName],AccountMapping[AccountName], 0))</f>
        <v>Expense</v>
      </c>
    </row>
    <row r="83" spans="1:18" x14ac:dyDescent="0.3">
      <c r="A83" t="s">
        <v>91</v>
      </c>
      <c r="B83" s="1">
        <v>45172</v>
      </c>
      <c r="C83">
        <f>YEAR(GL_Table[[#This Row],[TxnDate]])</f>
        <v>2023</v>
      </c>
      <c r="D83" t="str">
        <f>TEXT(GL_Table[[#This Row],[TxnDate]], "mmm")</f>
        <v>Sep</v>
      </c>
      <c r="E83" t="s">
        <v>2010</v>
      </c>
      <c r="F83" t="s">
        <v>2015</v>
      </c>
      <c r="G83">
        <v>0</v>
      </c>
      <c r="H83">
        <v>4706.6099999999997</v>
      </c>
      <c r="I83" t="s">
        <v>2022</v>
      </c>
      <c r="J83" t="s">
        <v>2027</v>
      </c>
      <c r="K83" t="s">
        <v>2112</v>
      </c>
      <c r="L83" t="s">
        <v>4032</v>
      </c>
      <c r="M83">
        <f>GL_Table[[#This Row],[Debit]]-GL_Table[[#This Row],[Credit]]</f>
        <v>-4706.6099999999997</v>
      </c>
      <c r="N83">
        <f>INDEX(ExchangeRate[Rate2USD], MATCH(GL!L:L,ExchangeRate[Currency], 0))</f>
        <v>0.92</v>
      </c>
      <c r="O83" s="14">
        <f>GL_Table[[#This Row],[Debit]]*GL_Table[[#This Row],[RateToUSD]]</f>
        <v>0</v>
      </c>
      <c r="P83" s="14">
        <f>GL_Table[[#This Row],[Credit]]*GL_Table[[#This Row],[RateToUSD]]</f>
        <v>4330.0811999999996</v>
      </c>
      <c r="Q83" s="14">
        <f>GL_Table[NetAmount]*GL_Table[RateToUSD]</f>
        <v>-4330.0811999999996</v>
      </c>
      <c r="R83" s="14" t="str">
        <f>INDEX(AccountMapping[AccountType],MATCH(GL_Table[AccountName],AccountMapping[AccountName], 0))</f>
        <v>Revenue</v>
      </c>
    </row>
    <row r="84" spans="1:18" x14ac:dyDescent="0.3">
      <c r="A84" t="s">
        <v>92</v>
      </c>
      <c r="B84" s="1">
        <v>45284</v>
      </c>
      <c r="C84">
        <f>YEAR(GL_Table[[#This Row],[TxnDate]])</f>
        <v>2023</v>
      </c>
      <c r="D84" t="str">
        <f>TEXT(GL_Table[[#This Row],[TxnDate]], "mmm")</f>
        <v>Dec</v>
      </c>
      <c r="E84" t="s">
        <v>2013</v>
      </c>
      <c r="F84" t="s">
        <v>2018</v>
      </c>
      <c r="G84">
        <v>1105.6300000000001</v>
      </c>
      <c r="H84">
        <v>0</v>
      </c>
      <c r="I84" t="s">
        <v>2020</v>
      </c>
      <c r="J84" t="s">
        <v>2027</v>
      </c>
      <c r="K84" t="s">
        <v>2113</v>
      </c>
      <c r="L84" t="s">
        <v>4033</v>
      </c>
      <c r="M84">
        <f>GL_Table[[#This Row],[Debit]]-GL_Table[[#This Row],[Credit]]</f>
        <v>1105.6300000000001</v>
      </c>
      <c r="N84">
        <f>INDEX(ExchangeRate[Rate2USD], MATCH(GL!L:L,ExchangeRate[Currency], 0))</f>
        <v>1.51</v>
      </c>
      <c r="O84" s="14">
        <f>GL_Table[[#This Row],[Debit]]*GL_Table[[#This Row],[RateToUSD]]</f>
        <v>1669.5013000000001</v>
      </c>
      <c r="P84" s="14">
        <f>GL_Table[[#This Row],[Credit]]*GL_Table[[#This Row],[RateToUSD]]</f>
        <v>0</v>
      </c>
      <c r="Q84" s="14">
        <f>GL_Table[NetAmount]*GL_Table[RateToUSD]</f>
        <v>1669.5013000000001</v>
      </c>
      <c r="R84" s="14" t="str">
        <f>INDEX(AccountMapping[AccountType],MATCH(GL_Table[AccountName],AccountMapping[AccountName], 0))</f>
        <v>Expense</v>
      </c>
    </row>
    <row r="85" spans="1:18" x14ac:dyDescent="0.3">
      <c r="A85" t="s">
        <v>93</v>
      </c>
      <c r="B85" s="1">
        <v>45222</v>
      </c>
      <c r="C85">
        <f>YEAR(GL_Table[[#This Row],[TxnDate]])</f>
        <v>2023</v>
      </c>
      <c r="D85" t="str">
        <f>TEXT(GL_Table[[#This Row],[TxnDate]], "mmm")</f>
        <v>Oct</v>
      </c>
      <c r="E85" t="s">
        <v>2014</v>
      </c>
      <c r="F85" t="s">
        <v>2019</v>
      </c>
      <c r="G85">
        <v>0</v>
      </c>
      <c r="H85">
        <v>3399.04</v>
      </c>
      <c r="I85" t="s">
        <v>2022</v>
      </c>
      <c r="J85" t="s">
        <v>2029</v>
      </c>
      <c r="K85" t="s">
        <v>2114</v>
      </c>
      <c r="L85" t="s">
        <v>4033</v>
      </c>
      <c r="M85">
        <f>GL_Table[[#This Row],[Debit]]-GL_Table[[#This Row],[Credit]]</f>
        <v>-3399.04</v>
      </c>
      <c r="N85">
        <f>INDEX(ExchangeRate[Rate2USD], MATCH(GL!L:L,ExchangeRate[Currency], 0))</f>
        <v>1.51</v>
      </c>
      <c r="O85" s="14">
        <f>GL_Table[[#This Row],[Debit]]*GL_Table[[#This Row],[RateToUSD]]</f>
        <v>0</v>
      </c>
      <c r="P85" s="14">
        <f>GL_Table[[#This Row],[Credit]]*GL_Table[[#This Row],[RateToUSD]]</f>
        <v>5132.5504000000001</v>
      </c>
      <c r="Q85" s="14">
        <f>GL_Table[NetAmount]*GL_Table[RateToUSD]</f>
        <v>-5132.5504000000001</v>
      </c>
      <c r="R85" s="14" t="str">
        <f>INDEX(AccountMapping[AccountType],MATCH(GL_Table[AccountName],AccountMapping[AccountName], 0))</f>
        <v>Revenue</v>
      </c>
    </row>
    <row r="86" spans="1:18" x14ac:dyDescent="0.3">
      <c r="A86" t="s">
        <v>94</v>
      </c>
      <c r="B86" s="1">
        <v>45291</v>
      </c>
      <c r="C86">
        <f>YEAR(GL_Table[[#This Row],[TxnDate]])</f>
        <v>2023</v>
      </c>
      <c r="D86" t="str">
        <f>TEXT(GL_Table[[#This Row],[TxnDate]], "mmm")</f>
        <v>Dec</v>
      </c>
      <c r="E86" t="s">
        <v>2013</v>
      </c>
      <c r="F86" t="s">
        <v>2018</v>
      </c>
      <c r="G86">
        <v>1163.98</v>
      </c>
      <c r="H86">
        <v>0</v>
      </c>
      <c r="I86" t="s">
        <v>2020</v>
      </c>
      <c r="J86" t="s">
        <v>2030</v>
      </c>
      <c r="K86" t="s">
        <v>2115</v>
      </c>
      <c r="L86" t="s">
        <v>4031</v>
      </c>
      <c r="M86">
        <f>GL_Table[[#This Row],[Debit]]-GL_Table[[#This Row],[Credit]]</f>
        <v>1163.98</v>
      </c>
      <c r="N86">
        <f>INDEX(ExchangeRate[Rate2USD], MATCH(GL!L:L,ExchangeRate[Currency], 0))</f>
        <v>0.78</v>
      </c>
      <c r="O86" s="14">
        <f>GL_Table[[#This Row],[Debit]]*GL_Table[[#This Row],[RateToUSD]]</f>
        <v>907.90440000000001</v>
      </c>
      <c r="P86" s="14">
        <f>GL_Table[[#This Row],[Credit]]*GL_Table[[#This Row],[RateToUSD]]</f>
        <v>0</v>
      </c>
      <c r="Q86" s="14">
        <f>GL_Table[NetAmount]*GL_Table[RateToUSD]</f>
        <v>907.90440000000001</v>
      </c>
      <c r="R86" s="14" t="str">
        <f>INDEX(AccountMapping[AccountType],MATCH(GL_Table[AccountName],AccountMapping[AccountName], 0))</f>
        <v>Expense</v>
      </c>
    </row>
    <row r="87" spans="1:18" x14ac:dyDescent="0.3">
      <c r="A87" t="s">
        <v>95</v>
      </c>
      <c r="B87" s="1">
        <v>45221</v>
      </c>
      <c r="C87">
        <f>YEAR(GL_Table[[#This Row],[TxnDate]])</f>
        <v>2023</v>
      </c>
      <c r="D87" t="str">
        <f>TEXT(GL_Table[[#This Row],[TxnDate]], "mmm")</f>
        <v>Oct</v>
      </c>
      <c r="E87" t="s">
        <v>2010</v>
      </c>
      <c r="F87" t="s">
        <v>2015</v>
      </c>
      <c r="G87">
        <v>0</v>
      </c>
      <c r="H87">
        <v>3532.66</v>
      </c>
      <c r="I87" t="s">
        <v>2022</v>
      </c>
      <c r="J87" t="s">
        <v>2027</v>
      </c>
      <c r="K87" t="s">
        <v>2116</v>
      </c>
      <c r="L87" t="s">
        <v>4034</v>
      </c>
      <c r="M87">
        <f>GL_Table[[#This Row],[Debit]]-GL_Table[[#This Row],[Credit]]</f>
        <v>-3532.66</v>
      </c>
      <c r="N87">
        <f>INDEX(ExchangeRate[Rate2USD], MATCH(GL!L:L,ExchangeRate[Currency], 0))</f>
        <v>1</v>
      </c>
      <c r="O87" s="14">
        <f>GL_Table[[#This Row],[Debit]]*GL_Table[[#This Row],[RateToUSD]]</f>
        <v>0</v>
      </c>
      <c r="P87" s="14">
        <f>GL_Table[[#This Row],[Credit]]*GL_Table[[#This Row],[RateToUSD]]</f>
        <v>3532.66</v>
      </c>
      <c r="Q87" s="14">
        <f>GL_Table[NetAmount]*GL_Table[RateToUSD]</f>
        <v>-3532.66</v>
      </c>
      <c r="R87" s="14" t="str">
        <f>INDEX(AccountMapping[AccountType],MATCH(GL_Table[AccountName],AccountMapping[AccountName], 0))</f>
        <v>Revenue</v>
      </c>
    </row>
    <row r="88" spans="1:18" x14ac:dyDescent="0.3">
      <c r="A88" t="s">
        <v>96</v>
      </c>
      <c r="B88" s="1">
        <v>45709</v>
      </c>
      <c r="C88">
        <f>YEAR(GL_Table[[#This Row],[TxnDate]])</f>
        <v>2025</v>
      </c>
      <c r="D88" t="str">
        <f>TEXT(GL_Table[[#This Row],[TxnDate]], "mmm")</f>
        <v>Feb</v>
      </c>
      <c r="E88" t="s">
        <v>2013</v>
      </c>
      <c r="F88" t="s">
        <v>2018</v>
      </c>
      <c r="G88">
        <v>1395.59</v>
      </c>
      <c r="H88">
        <v>0</v>
      </c>
      <c r="I88" t="s">
        <v>2021</v>
      </c>
      <c r="J88" t="s">
        <v>2030</v>
      </c>
      <c r="K88" t="s">
        <v>2117</v>
      </c>
      <c r="L88" t="s">
        <v>4034</v>
      </c>
      <c r="M88">
        <f>GL_Table[[#This Row],[Debit]]-GL_Table[[#This Row],[Credit]]</f>
        <v>1395.59</v>
      </c>
      <c r="N88">
        <f>INDEX(ExchangeRate[Rate2USD], MATCH(GL!L:L,ExchangeRate[Currency], 0))</f>
        <v>1</v>
      </c>
      <c r="O88" s="14">
        <f>GL_Table[[#This Row],[Debit]]*GL_Table[[#This Row],[RateToUSD]]</f>
        <v>1395.59</v>
      </c>
      <c r="P88" s="14">
        <f>GL_Table[[#This Row],[Credit]]*GL_Table[[#This Row],[RateToUSD]]</f>
        <v>0</v>
      </c>
      <c r="Q88" s="14">
        <f>GL_Table[NetAmount]*GL_Table[RateToUSD]</f>
        <v>1395.59</v>
      </c>
      <c r="R88" s="14" t="str">
        <f>INDEX(AccountMapping[AccountType],MATCH(GL_Table[AccountName],AccountMapping[AccountName], 0))</f>
        <v>Expense</v>
      </c>
    </row>
    <row r="89" spans="1:18" x14ac:dyDescent="0.3">
      <c r="A89" t="s">
        <v>97</v>
      </c>
      <c r="B89" s="1">
        <v>45618</v>
      </c>
      <c r="C89">
        <f>YEAR(GL_Table[[#This Row],[TxnDate]])</f>
        <v>2024</v>
      </c>
      <c r="D89" t="str">
        <f>TEXT(GL_Table[[#This Row],[TxnDate]], "mmm")</f>
        <v>Nov</v>
      </c>
      <c r="E89" t="s">
        <v>2011</v>
      </c>
      <c r="F89" t="s">
        <v>2016</v>
      </c>
      <c r="G89">
        <v>1441.07</v>
      </c>
      <c r="H89">
        <v>0</v>
      </c>
      <c r="I89" t="s">
        <v>2024</v>
      </c>
      <c r="J89" t="s">
        <v>2030</v>
      </c>
      <c r="K89" t="s">
        <v>2118</v>
      </c>
      <c r="L89" t="s">
        <v>4035</v>
      </c>
      <c r="M89">
        <f>GL_Table[[#This Row],[Debit]]-GL_Table[[#This Row],[Credit]]</f>
        <v>1441.07</v>
      </c>
      <c r="N89">
        <f>INDEX(ExchangeRate[Rate2USD], MATCH(GL!L:L,ExchangeRate[Currency], 0))</f>
        <v>1.36</v>
      </c>
      <c r="O89" s="14">
        <f>GL_Table[[#This Row],[Debit]]*GL_Table[[#This Row],[RateToUSD]]</f>
        <v>1959.8552</v>
      </c>
      <c r="P89" s="14">
        <f>GL_Table[[#This Row],[Credit]]*GL_Table[[#This Row],[RateToUSD]]</f>
        <v>0</v>
      </c>
      <c r="Q89" s="14">
        <f>GL_Table[NetAmount]*GL_Table[RateToUSD]</f>
        <v>1959.8552</v>
      </c>
      <c r="R89" s="14" t="str">
        <f>INDEX(AccountMapping[AccountType],MATCH(GL_Table[AccountName],AccountMapping[AccountName], 0))</f>
        <v>COGS</v>
      </c>
    </row>
    <row r="90" spans="1:18" x14ac:dyDescent="0.3">
      <c r="A90" t="s">
        <v>98</v>
      </c>
      <c r="B90" s="1">
        <v>45275</v>
      </c>
      <c r="C90">
        <f>YEAR(GL_Table[[#This Row],[TxnDate]])</f>
        <v>2023</v>
      </c>
      <c r="D90" t="str">
        <f>TEXT(GL_Table[[#This Row],[TxnDate]], "mmm")</f>
        <v>Dec</v>
      </c>
      <c r="E90" t="s">
        <v>2014</v>
      </c>
      <c r="F90" t="s">
        <v>2019</v>
      </c>
      <c r="G90">
        <v>0</v>
      </c>
      <c r="H90">
        <v>3845.76</v>
      </c>
      <c r="I90" t="s">
        <v>2020</v>
      </c>
      <c r="J90" t="s">
        <v>2026</v>
      </c>
      <c r="K90" t="s">
        <v>2119</v>
      </c>
      <c r="L90" t="s">
        <v>4034</v>
      </c>
      <c r="M90">
        <f>GL_Table[[#This Row],[Debit]]-GL_Table[[#This Row],[Credit]]</f>
        <v>-3845.76</v>
      </c>
      <c r="N90">
        <f>INDEX(ExchangeRate[Rate2USD], MATCH(GL!L:L,ExchangeRate[Currency], 0))</f>
        <v>1</v>
      </c>
      <c r="O90" s="14">
        <f>GL_Table[[#This Row],[Debit]]*GL_Table[[#This Row],[RateToUSD]]</f>
        <v>0</v>
      </c>
      <c r="P90" s="14">
        <f>GL_Table[[#This Row],[Credit]]*GL_Table[[#This Row],[RateToUSD]]</f>
        <v>3845.76</v>
      </c>
      <c r="Q90" s="14">
        <f>GL_Table[NetAmount]*GL_Table[RateToUSD]</f>
        <v>-3845.76</v>
      </c>
      <c r="R90" s="14" t="str">
        <f>INDEX(AccountMapping[AccountType],MATCH(GL_Table[AccountName],AccountMapping[AccountName], 0))</f>
        <v>Revenue</v>
      </c>
    </row>
    <row r="91" spans="1:18" x14ac:dyDescent="0.3">
      <c r="A91" t="s">
        <v>99</v>
      </c>
      <c r="B91" s="1">
        <v>45135</v>
      </c>
      <c r="C91">
        <f>YEAR(GL_Table[[#This Row],[TxnDate]])</f>
        <v>2023</v>
      </c>
      <c r="D91" t="str">
        <f>TEXT(GL_Table[[#This Row],[TxnDate]], "mmm")</f>
        <v>Jul</v>
      </c>
      <c r="E91" t="s">
        <v>2012</v>
      </c>
      <c r="F91" t="s">
        <v>2017</v>
      </c>
      <c r="G91">
        <v>1448.69</v>
      </c>
      <c r="H91">
        <v>0</v>
      </c>
      <c r="I91" t="s">
        <v>2023</v>
      </c>
      <c r="J91" t="s">
        <v>2027</v>
      </c>
      <c r="K91" t="s">
        <v>2120</v>
      </c>
      <c r="L91" t="s">
        <v>4035</v>
      </c>
      <c r="M91">
        <f>GL_Table[[#This Row],[Debit]]-GL_Table[[#This Row],[Credit]]</f>
        <v>1448.69</v>
      </c>
      <c r="N91">
        <f>INDEX(ExchangeRate[Rate2USD], MATCH(GL!L:L,ExchangeRate[Currency], 0))</f>
        <v>1.36</v>
      </c>
      <c r="O91" s="14">
        <f>GL_Table[[#This Row],[Debit]]*GL_Table[[#This Row],[RateToUSD]]</f>
        <v>1970.2184000000002</v>
      </c>
      <c r="P91" s="14">
        <f>GL_Table[[#This Row],[Credit]]*GL_Table[[#This Row],[RateToUSD]]</f>
        <v>0</v>
      </c>
      <c r="Q91" s="14">
        <f>GL_Table[NetAmount]*GL_Table[RateToUSD]</f>
        <v>1970.2184000000002</v>
      </c>
      <c r="R91" s="14" t="str">
        <f>INDEX(AccountMapping[AccountType],MATCH(GL_Table[AccountName],AccountMapping[AccountName], 0))</f>
        <v>Expense</v>
      </c>
    </row>
    <row r="92" spans="1:18" x14ac:dyDescent="0.3">
      <c r="A92" t="s">
        <v>100</v>
      </c>
      <c r="B92" s="1">
        <v>45396</v>
      </c>
      <c r="C92">
        <f>YEAR(GL_Table[[#This Row],[TxnDate]])</f>
        <v>2024</v>
      </c>
      <c r="D92" t="str">
        <f>TEXT(GL_Table[[#This Row],[TxnDate]], "mmm")</f>
        <v>Apr</v>
      </c>
      <c r="E92" t="s">
        <v>2011</v>
      </c>
      <c r="F92" t="s">
        <v>2016</v>
      </c>
      <c r="G92">
        <v>74.5</v>
      </c>
      <c r="H92">
        <v>0</v>
      </c>
      <c r="I92" t="s">
        <v>2022</v>
      </c>
      <c r="J92" t="s">
        <v>2026</v>
      </c>
      <c r="K92" t="s">
        <v>2121</v>
      </c>
      <c r="L92" t="s">
        <v>4031</v>
      </c>
      <c r="M92">
        <f>GL_Table[[#This Row],[Debit]]-GL_Table[[#This Row],[Credit]]</f>
        <v>74.5</v>
      </c>
      <c r="N92">
        <f>INDEX(ExchangeRate[Rate2USD], MATCH(GL!L:L,ExchangeRate[Currency], 0))</f>
        <v>0.78</v>
      </c>
      <c r="O92" s="14">
        <f>GL_Table[[#This Row],[Debit]]*GL_Table[[#This Row],[RateToUSD]]</f>
        <v>58.11</v>
      </c>
      <c r="P92" s="14">
        <f>GL_Table[[#This Row],[Credit]]*GL_Table[[#This Row],[RateToUSD]]</f>
        <v>0</v>
      </c>
      <c r="Q92" s="14">
        <f>GL_Table[NetAmount]*GL_Table[RateToUSD]</f>
        <v>58.11</v>
      </c>
      <c r="R92" s="14" t="str">
        <f>INDEX(AccountMapping[AccountType],MATCH(GL_Table[AccountName],AccountMapping[AccountName], 0))</f>
        <v>COGS</v>
      </c>
    </row>
    <row r="93" spans="1:18" x14ac:dyDescent="0.3">
      <c r="A93" t="s">
        <v>101</v>
      </c>
      <c r="B93" s="1">
        <v>45620</v>
      </c>
      <c r="C93">
        <f>YEAR(GL_Table[[#This Row],[TxnDate]])</f>
        <v>2024</v>
      </c>
      <c r="D93" t="str">
        <f>TEXT(GL_Table[[#This Row],[TxnDate]], "mmm")</f>
        <v>Nov</v>
      </c>
      <c r="E93" t="s">
        <v>2010</v>
      </c>
      <c r="F93" t="s">
        <v>2015</v>
      </c>
      <c r="G93">
        <v>0</v>
      </c>
      <c r="H93">
        <v>1071.73</v>
      </c>
      <c r="I93" t="s">
        <v>2025</v>
      </c>
      <c r="J93" t="s">
        <v>2028</v>
      </c>
      <c r="K93" t="s">
        <v>2122</v>
      </c>
      <c r="L93" t="s">
        <v>4034</v>
      </c>
      <c r="M93">
        <f>GL_Table[[#This Row],[Debit]]-GL_Table[[#This Row],[Credit]]</f>
        <v>-1071.73</v>
      </c>
      <c r="N93">
        <f>INDEX(ExchangeRate[Rate2USD], MATCH(GL!L:L,ExchangeRate[Currency], 0))</f>
        <v>1</v>
      </c>
      <c r="O93" s="14">
        <f>GL_Table[[#This Row],[Debit]]*GL_Table[[#This Row],[RateToUSD]]</f>
        <v>0</v>
      </c>
      <c r="P93" s="14">
        <f>GL_Table[[#This Row],[Credit]]*GL_Table[[#This Row],[RateToUSD]]</f>
        <v>1071.73</v>
      </c>
      <c r="Q93" s="14">
        <f>GL_Table[NetAmount]*GL_Table[RateToUSD]</f>
        <v>-1071.73</v>
      </c>
      <c r="R93" s="14" t="str">
        <f>INDEX(AccountMapping[AccountType],MATCH(GL_Table[AccountName],AccountMapping[AccountName], 0))</f>
        <v>Revenue</v>
      </c>
    </row>
    <row r="94" spans="1:18" x14ac:dyDescent="0.3">
      <c r="A94" t="s">
        <v>102</v>
      </c>
      <c r="B94" s="1">
        <v>45709</v>
      </c>
      <c r="C94">
        <f>YEAR(GL_Table[[#This Row],[TxnDate]])</f>
        <v>2025</v>
      </c>
      <c r="D94" t="str">
        <f>TEXT(GL_Table[[#This Row],[TxnDate]], "mmm")</f>
        <v>Feb</v>
      </c>
      <c r="E94" t="s">
        <v>2011</v>
      </c>
      <c r="F94" t="s">
        <v>2016</v>
      </c>
      <c r="G94">
        <v>1875.56</v>
      </c>
      <c r="H94">
        <v>0</v>
      </c>
      <c r="I94" t="s">
        <v>2024</v>
      </c>
      <c r="J94" t="s">
        <v>2027</v>
      </c>
      <c r="K94" t="s">
        <v>2123</v>
      </c>
      <c r="L94" t="s">
        <v>4031</v>
      </c>
      <c r="M94">
        <f>GL_Table[[#This Row],[Debit]]-GL_Table[[#This Row],[Credit]]</f>
        <v>1875.56</v>
      </c>
      <c r="N94">
        <f>INDEX(ExchangeRate[Rate2USD], MATCH(GL!L:L,ExchangeRate[Currency], 0))</f>
        <v>0.78</v>
      </c>
      <c r="O94" s="14">
        <f>GL_Table[[#This Row],[Debit]]*GL_Table[[#This Row],[RateToUSD]]</f>
        <v>1462.9367999999999</v>
      </c>
      <c r="P94" s="14">
        <f>GL_Table[[#This Row],[Credit]]*GL_Table[[#This Row],[RateToUSD]]</f>
        <v>0</v>
      </c>
      <c r="Q94" s="14">
        <f>GL_Table[NetAmount]*GL_Table[RateToUSD]</f>
        <v>1462.9367999999999</v>
      </c>
      <c r="R94" s="14" t="str">
        <f>INDEX(AccountMapping[AccountType],MATCH(GL_Table[AccountName],AccountMapping[AccountName], 0))</f>
        <v>COGS</v>
      </c>
    </row>
    <row r="95" spans="1:18" x14ac:dyDescent="0.3">
      <c r="A95" t="s">
        <v>103</v>
      </c>
      <c r="B95" s="1">
        <v>45424</v>
      </c>
      <c r="C95">
        <f>YEAR(GL_Table[[#This Row],[TxnDate]])</f>
        <v>2024</v>
      </c>
      <c r="D95" t="str">
        <f>TEXT(GL_Table[[#This Row],[TxnDate]], "mmm")</f>
        <v>May</v>
      </c>
      <c r="E95" t="s">
        <v>2012</v>
      </c>
      <c r="F95" t="s">
        <v>2017</v>
      </c>
      <c r="G95">
        <v>1449.67</v>
      </c>
      <c r="H95">
        <v>0</v>
      </c>
      <c r="I95" t="s">
        <v>2020</v>
      </c>
      <c r="J95" t="s">
        <v>2029</v>
      </c>
      <c r="K95" t="s">
        <v>2124</v>
      </c>
      <c r="L95" t="s">
        <v>4034</v>
      </c>
      <c r="M95">
        <f>GL_Table[[#This Row],[Debit]]-GL_Table[[#This Row],[Credit]]</f>
        <v>1449.67</v>
      </c>
      <c r="N95">
        <f>INDEX(ExchangeRate[Rate2USD], MATCH(GL!L:L,ExchangeRate[Currency], 0))</f>
        <v>1</v>
      </c>
      <c r="O95" s="14">
        <f>GL_Table[[#This Row],[Debit]]*GL_Table[[#This Row],[RateToUSD]]</f>
        <v>1449.67</v>
      </c>
      <c r="P95" s="14">
        <f>GL_Table[[#This Row],[Credit]]*GL_Table[[#This Row],[RateToUSD]]</f>
        <v>0</v>
      </c>
      <c r="Q95" s="14">
        <f>GL_Table[NetAmount]*GL_Table[RateToUSD]</f>
        <v>1449.67</v>
      </c>
      <c r="R95" s="14" t="str">
        <f>INDEX(AccountMapping[AccountType],MATCH(GL_Table[AccountName],AccountMapping[AccountName], 0))</f>
        <v>Expense</v>
      </c>
    </row>
    <row r="96" spans="1:18" x14ac:dyDescent="0.3">
      <c r="A96" t="s">
        <v>104</v>
      </c>
      <c r="B96" s="1">
        <v>45215</v>
      </c>
      <c r="C96">
        <f>YEAR(GL_Table[[#This Row],[TxnDate]])</f>
        <v>2023</v>
      </c>
      <c r="D96" t="str">
        <f>TEXT(GL_Table[[#This Row],[TxnDate]], "mmm")</f>
        <v>Oct</v>
      </c>
      <c r="E96" t="s">
        <v>2011</v>
      </c>
      <c r="F96" t="s">
        <v>2016</v>
      </c>
      <c r="G96">
        <v>1782.21</v>
      </c>
      <c r="H96">
        <v>0</v>
      </c>
      <c r="I96" t="s">
        <v>2025</v>
      </c>
      <c r="J96" t="s">
        <v>2026</v>
      </c>
      <c r="K96" t="s">
        <v>2125</v>
      </c>
      <c r="L96" t="s">
        <v>4033</v>
      </c>
      <c r="M96">
        <f>GL_Table[[#This Row],[Debit]]-GL_Table[[#This Row],[Credit]]</f>
        <v>1782.21</v>
      </c>
      <c r="N96">
        <f>INDEX(ExchangeRate[Rate2USD], MATCH(GL!L:L,ExchangeRate[Currency], 0))</f>
        <v>1.51</v>
      </c>
      <c r="O96" s="14">
        <f>GL_Table[[#This Row],[Debit]]*GL_Table[[#This Row],[RateToUSD]]</f>
        <v>2691.1370999999999</v>
      </c>
      <c r="P96" s="14">
        <f>GL_Table[[#This Row],[Credit]]*GL_Table[[#This Row],[RateToUSD]]</f>
        <v>0</v>
      </c>
      <c r="Q96" s="14">
        <f>GL_Table[NetAmount]*GL_Table[RateToUSD]</f>
        <v>2691.1370999999999</v>
      </c>
      <c r="R96" s="14" t="str">
        <f>INDEX(AccountMapping[AccountType],MATCH(GL_Table[AccountName],AccountMapping[AccountName], 0))</f>
        <v>COGS</v>
      </c>
    </row>
    <row r="97" spans="1:18" x14ac:dyDescent="0.3">
      <c r="A97" t="s">
        <v>105</v>
      </c>
      <c r="B97" s="1">
        <v>45041</v>
      </c>
      <c r="C97">
        <f>YEAR(GL_Table[[#This Row],[TxnDate]])</f>
        <v>2023</v>
      </c>
      <c r="D97" t="str">
        <f>TEXT(GL_Table[[#This Row],[TxnDate]], "mmm")</f>
        <v>Apr</v>
      </c>
      <c r="E97" t="s">
        <v>2014</v>
      </c>
      <c r="F97" t="s">
        <v>2019</v>
      </c>
      <c r="G97">
        <v>0</v>
      </c>
      <c r="H97">
        <v>4889.25</v>
      </c>
      <c r="I97" t="s">
        <v>2025</v>
      </c>
      <c r="J97" t="s">
        <v>2027</v>
      </c>
      <c r="K97" t="s">
        <v>2126</v>
      </c>
      <c r="L97" t="s">
        <v>4033</v>
      </c>
      <c r="M97">
        <f>GL_Table[[#This Row],[Debit]]-GL_Table[[#This Row],[Credit]]</f>
        <v>-4889.25</v>
      </c>
      <c r="N97">
        <f>INDEX(ExchangeRate[Rate2USD], MATCH(GL!L:L,ExchangeRate[Currency], 0))</f>
        <v>1.51</v>
      </c>
      <c r="O97" s="14">
        <f>GL_Table[[#This Row],[Debit]]*GL_Table[[#This Row],[RateToUSD]]</f>
        <v>0</v>
      </c>
      <c r="P97" s="14">
        <f>GL_Table[[#This Row],[Credit]]*GL_Table[[#This Row],[RateToUSD]]</f>
        <v>7382.7674999999999</v>
      </c>
      <c r="Q97" s="14">
        <f>GL_Table[NetAmount]*GL_Table[RateToUSD]</f>
        <v>-7382.7674999999999</v>
      </c>
      <c r="R97" s="14" t="str">
        <f>INDEX(AccountMapping[AccountType],MATCH(GL_Table[AccountName],AccountMapping[AccountName], 0))</f>
        <v>Revenue</v>
      </c>
    </row>
    <row r="98" spans="1:18" x14ac:dyDescent="0.3">
      <c r="A98" t="s">
        <v>106</v>
      </c>
      <c r="B98" s="1">
        <v>45211</v>
      </c>
      <c r="C98">
        <f>YEAR(GL_Table[[#This Row],[TxnDate]])</f>
        <v>2023</v>
      </c>
      <c r="D98" t="str">
        <f>TEXT(GL_Table[[#This Row],[TxnDate]], "mmm")</f>
        <v>Oct</v>
      </c>
      <c r="E98" t="s">
        <v>2012</v>
      </c>
      <c r="F98" t="s">
        <v>2017</v>
      </c>
      <c r="G98">
        <v>1101.33</v>
      </c>
      <c r="H98">
        <v>0</v>
      </c>
      <c r="I98" t="s">
        <v>2020</v>
      </c>
      <c r="J98" t="s">
        <v>2026</v>
      </c>
      <c r="K98" t="s">
        <v>2127</v>
      </c>
      <c r="L98" t="s">
        <v>4031</v>
      </c>
      <c r="M98">
        <f>GL_Table[[#This Row],[Debit]]-GL_Table[[#This Row],[Credit]]</f>
        <v>1101.33</v>
      </c>
      <c r="N98">
        <f>INDEX(ExchangeRate[Rate2USD], MATCH(GL!L:L,ExchangeRate[Currency], 0))</f>
        <v>0.78</v>
      </c>
      <c r="O98" s="14">
        <f>GL_Table[[#This Row],[Debit]]*GL_Table[[#This Row],[RateToUSD]]</f>
        <v>859.03739999999993</v>
      </c>
      <c r="P98" s="14">
        <f>GL_Table[[#This Row],[Credit]]*GL_Table[[#This Row],[RateToUSD]]</f>
        <v>0</v>
      </c>
      <c r="Q98" s="14">
        <f>GL_Table[NetAmount]*GL_Table[RateToUSD]</f>
        <v>859.03739999999993</v>
      </c>
      <c r="R98" s="14" t="str">
        <f>INDEX(AccountMapping[AccountType],MATCH(GL_Table[AccountName],AccountMapping[AccountName], 0))</f>
        <v>Expense</v>
      </c>
    </row>
    <row r="99" spans="1:18" x14ac:dyDescent="0.3">
      <c r="A99" t="s">
        <v>107</v>
      </c>
      <c r="B99" s="1">
        <v>45789</v>
      </c>
      <c r="C99">
        <f>YEAR(GL_Table[[#This Row],[TxnDate]])</f>
        <v>2025</v>
      </c>
      <c r="D99" t="str">
        <f>TEXT(GL_Table[[#This Row],[TxnDate]], "mmm")</f>
        <v>May</v>
      </c>
      <c r="E99" t="s">
        <v>2013</v>
      </c>
      <c r="F99" t="s">
        <v>2018</v>
      </c>
      <c r="G99">
        <v>121.65</v>
      </c>
      <c r="H99">
        <v>0</v>
      </c>
      <c r="I99" t="s">
        <v>2021</v>
      </c>
      <c r="J99" t="s">
        <v>2029</v>
      </c>
      <c r="K99" t="s">
        <v>2128</v>
      </c>
      <c r="L99" t="s">
        <v>4034</v>
      </c>
      <c r="M99">
        <f>GL_Table[[#This Row],[Debit]]-GL_Table[[#This Row],[Credit]]</f>
        <v>121.65</v>
      </c>
      <c r="N99">
        <f>INDEX(ExchangeRate[Rate2USD], MATCH(GL!L:L,ExchangeRate[Currency], 0))</f>
        <v>1</v>
      </c>
      <c r="O99" s="14">
        <f>GL_Table[[#This Row],[Debit]]*GL_Table[[#This Row],[RateToUSD]]</f>
        <v>121.65</v>
      </c>
      <c r="P99" s="14">
        <f>GL_Table[[#This Row],[Credit]]*GL_Table[[#This Row],[RateToUSD]]</f>
        <v>0</v>
      </c>
      <c r="Q99" s="14">
        <f>GL_Table[NetAmount]*GL_Table[RateToUSD]</f>
        <v>121.65</v>
      </c>
      <c r="R99" s="14" t="str">
        <f>INDEX(AccountMapping[AccountType],MATCH(GL_Table[AccountName],AccountMapping[AccountName], 0))</f>
        <v>Expense</v>
      </c>
    </row>
    <row r="100" spans="1:18" x14ac:dyDescent="0.3">
      <c r="A100" t="s">
        <v>108</v>
      </c>
      <c r="B100" s="1">
        <v>44972</v>
      </c>
      <c r="C100">
        <f>YEAR(GL_Table[[#This Row],[TxnDate]])</f>
        <v>2023</v>
      </c>
      <c r="D100" t="str">
        <f>TEXT(GL_Table[[#This Row],[TxnDate]], "mmm")</f>
        <v>Feb</v>
      </c>
      <c r="E100" t="s">
        <v>2013</v>
      </c>
      <c r="F100" t="s">
        <v>2018</v>
      </c>
      <c r="G100">
        <v>137.87</v>
      </c>
      <c r="H100">
        <v>0</v>
      </c>
      <c r="I100" t="s">
        <v>2020</v>
      </c>
      <c r="J100" t="s">
        <v>2026</v>
      </c>
      <c r="K100" t="s">
        <v>2129</v>
      </c>
      <c r="L100" t="s">
        <v>4033</v>
      </c>
      <c r="M100">
        <f>GL_Table[[#This Row],[Debit]]-GL_Table[[#This Row],[Credit]]</f>
        <v>137.87</v>
      </c>
      <c r="N100">
        <f>INDEX(ExchangeRate[Rate2USD], MATCH(GL!L:L,ExchangeRate[Currency], 0))</f>
        <v>1.51</v>
      </c>
      <c r="O100" s="14">
        <f>GL_Table[[#This Row],[Debit]]*GL_Table[[#This Row],[RateToUSD]]</f>
        <v>208.18370000000002</v>
      </c>
      <c r="P100" s="14">
        <f>GL_Table[[#This Row],[Credit]]*GL_Table[[#This Row],[RateToUSD]]</f>
        <v>0</v>
      </c>
      <c r="Q100" s="14">
        <f>GL_Table[NetAmount]*GL_Table[RateToUSD]</f>
        <v>208.18370000000002</v>
      </c>
      <c r="R100" s="14" t="str">
        <f>INDEX(AccountMapping[AccountType],MATCH(GL_Table[AccountName],AccountMapping[AccountName], 0))</f>
        <v>Expense</v>
      </c>
    </row>
    <row r="101" spans="1:18" x14ac:dyDescent="0.3">
      <c r="A101" t="s">
        <v>109</v>
      </c>
      <c r="B101" s="1">
        <v>44935</v>
      </c>
      <c r="C101">
        <f>YEAR(GL_Table[[#This Row],[TxnDate]])</f>
        <v>2023</v>
      </c>
      <c r="D101" t="str">
        <f>TEXT(GL_Table[[#This Row],[TxnDate]], "mmm")</f>
        <v>Jan</v>
      </c>
      <c r="E101" t="s">
        <v>2010</v>
      </c>
      <c r="F101" t="s">
        <v>2015</v>
      </c>
      <c r="G101">
        <v>0</v>
      </c>
      <c r="H101">
        <v>792.94</v>
      </c>
      <c r="I101" t="s">
        <v>2024</v>
      </c>
      <c r="J101" t="s">
        <v>2028</v>
      </c>
      <c r="K101" t="s">
        <v>2130</v>
      </c>
      <c r="L101" t="s">
        <v>4035</v>
      </c>
      <c r="M101">
        <f>GL_Table[[#This Row],[Debit]]-GL_Table[[#This Row],[Credit]]</f>
        <v>-792.94</v>
      </c>
      <c r="N101">
        <f>INDEX(ExchangeRate[Rate2USD], MATCH(GL!L:L,ExchangeRate[Currency], 0))</f>
        <v>1.36</v>
      </c>
      <c r="O101" s="14">
        <f>GL_Table[[#This Row],[Debit]]*GL_Table[[#This Row],[RateToUSD]]</f>
        <v>0</v>
      </c>
      <c r="P101" s="14">
        <f>GL_Table[[#This Row],[Credit]]*GL_Table[[#This Row],[RateToUSD]]</f>
        <v>1078.3984000000003</v>
      </c>
      <c r="Q101" s="14">
        <f>GL_Table[NetAmount]*GL_Table[RateToUSD]</f>
        <v>-1078.3984000000003</v>
      </c>
      <c r="R101" s="14" t="str">
        <f>INDEX(AccountMapping[AccountType],MATCH(GL_Table[AccountName],AccountMapping[AccountName], 0))</f>
        <v>Revenue</v>
      </c>
    </row>
    <row r="102" spans="1:18" x14ac:dyDescent="0.3">
      <c r="A102" t="s">
        <v>110</v>
      </c>
      <c r="B102" s="1">
        <v>45667</v>
      </c>
      <c r="C102">
        <f>YEAR(GL_Table[[#This Row],[TxnDate]])</f>
        <v>2025</v>
      </c>
      <c r="D102" t="str">
        <f>TEXT(GL_Table[[#This Row],[TxnDate]], "mmm")</f>
        <v>Jan</v>
      </c>
      <c r="E102" t="s">
        <v>2014</v>
      </c>
      <c r="F102" t="s">
        <v>2019</v>
      </c>
      <c r="G102">
        <v>0</v>
      </c>
      <c r="H102">
        <v>1346.1</v>
      </c>
      <c r="I102" t="s">
        <v>2021</v>
      </c>
      <c r="J102" t="s">
        <v>2027</v>
      </c>
      <c r="K102" t="s">
        <v>2131</v>
      </c>
      <c r="L102" t="s">
        <v>4034</v>
      </c>
      <c r="M102">
        <f>GL_Table[[#This Row],[Debit]]-GL_Table[[#This Row],[Credit]]</f>
        <v>-1346.1</v>
      </c>
      <c r="N102">
        <f>INDEX(ExchangeRate[Rate2USD], MATCH(GL!L:L,ExchangeRate[Currency], 0))</f>
        <v>1</v>
      </c>
      <c r="O102" s="14">
        <f>GL_Table[[#This Row],[Debit]]*GL_Table[[#This Row],[RateToUSD]]</f>
        <v>0</v>
      </c>
      <c r="P102" s="14">
        <f>GL_Table[[#This Row],[Credit]]*GL_Table[[#This Row],[RateToUSD]]</f>
        <v>1346.1</v>
      </c>
      <c r="Q102" s="14">
        <f>GL_Table[NetAmount]*GL_Table[RateToUSD]</f>
        <v>-1346.1</v>
      </c>
      <c r="R102" s="14" t="str">
        <f>INDEX(AccountMapping[AccountType],MATCH(GL_Table[AccountName],AccountMapping[AccountName], 0))</f>
        <v>Revenue</v>
      </c>
    </row>
    <row r="103" spans="1:18" x14ac:dyDescent="0.3">
      <c r="A103" t="s">
        <v>111</v>
      </c>
      <c r="B103" s="1">
        <v>45478</v>
      </c>
      <c r="C103">
        <f>YEAR(GL_Table[[#This Row],[TxnDate]])</f>
        <v>2024</v>
      </c>
      <c r="D103" t="str">
        <f>TEXT(GL_Table[[#This Row],[TxnDate]], "mmm")</f>
        <v>Jul</v>
      </c>
      <c r="E103" t="s">
        <v>2014</v>
      </c>
      <c r="F103" t="s">
        <v>2019</v>
      </c>
      <c r="G103">
        <v>0</v>
      </c>
      <c r="H103">
        <v>961.26</v>
      </c>
      <c r="I103" t="s">
        <v>2025</v>
      </c>
      <c r="J103" t="s">
        <v>2027</v>
      </c>
      <c r="K103" t="s">
        <v>2132</v>
      </c>
      <c r="L103" t="s">
        <v>4035</v>
      </c>
      <c r="M103">
        <f>GL_Table[[#This Row],[Debit]]-GL_Table[[#This Row],[Credit]]</f>
        <v>-961.26</v>
      </c>
      <c r="N103">
        <f>INDEX(ExchangeRate[Rate2USD], MATCH(GL!L:L,ExchangeRate[Currency], 0))</f>
        <v>1.36</v>
      </c>
      <c r="O103" s="14">
        <f>GL_Table[[#This Row],[Debit]]*GL_Table[[#This Row],[RateToUSD]]</f>
        <v>0</v>
      </c>
      <c r="P103" s="14">
        <f>GL_Table[[#This Row],[Credit]]*GL_Table[[#This Row],[RateToUSD]]</f>
        <v>1307.3136000000002</v>
      </c>
      <c r="Q103" s="14">
        <f>GL_Table[NetAmount]*GL_Table[RateToUSD]</f>
        <v>-1307.3136000000002</v>
      </c>
      <c r="R103" s="14" t="str">
        <f>INDEX(AccountMapping[AccountType],MATCH(GL_Table[AccountName],AccountMapping[AccountName], 0))</f>
        <v>Revenue</v>
      </c>
    </row>
    <row r="104" spans="1:18" x14ac:dyDescent="0.3">
      <c r="A104" t="s">
        <v>112</v>
      </c>
      <c r="B104" s="1">
        <v>45572</v>
      </c>
      <c r="C104">
        <f>YEAR(GL_Table[[#This Row],[TxnDate]])</f>
        <v>2024</v>
      </c>
      <c r="D104" t="str">
        <f>TEXT(GL_Table[[#This Row],[TxnDate]], "mmm")</f>
        <v>Oct</v>
      </c>
      <c r="E104" t="s">
        <v>2011</v>
      </c>
      <c r="F104" t="s">
        <v>2016</v>
      </c>
      <c r="G104">
        <v>421.91</v>
      </c>
      <c r="H104">
        <v>0</v>
      </c>
      <c r="I104" t="s">
        <v>2025</v>
      </c>
      <c r="J104" t="s">
        <v>2027</v>
      </c>
      <c r="K104" t="s">
        <v>2133</v>
      </c>
      <c r="L104" t="s">
        <v>4032</v>
      </c>
      <c r="M104">
        <f>GL_Table[[#This Row],[Debit]]-GL_Table[[#This Row],[Credit]]</f>
        <v>421.91</v>
      </c>
      <c r="N104">
        <f>INDEX(ExchangeRate[Rate2USD], MATCH(GL!L:L,ExchangeRate[Currency], 0))</f>
        <v>0.92</v>
      </c>
      <c r="O104" s="14">
        <f>GL_Table[[#This Row],[Debit]]*GL_Table[[#This Row],[RateToUSD]]</f>
        <v>388.15720000000005</v>
      </c>
      <c r="P104" s="14">
        <f>GL_Table[[#This Row],[Credit]]*GL_Table[[#This Row],[RateToUSD]]</f>
        <v>0</v>
      </c>
      <c r="Q104" s="14">
        <f>GL_Table[NetAmount]*GL_Table[RateToUSD]</f>
        <v>388.15720000000005</v>
      </c>
      <c r="R104" s="14" t="str">
        <f>INDEX(AccountMapping[AccountType],MATCH(GL_Table[AccountName],AccountMapping[AccountName], 0))</f>
        <v>COGS</v>
      </c>
    </row>
    <row r="105" spans="1:18" x14ac:dyDescent="0.3">
      <c r="A105" t="s">
        <v>113</v>
      </c>
      <c r="B105" s="1">
        <v>45799</v>
      </c>
      <c r="C105">
        <f>YEAR(GL_Table[[#This Row],[TxnDate]])</f>
        <v>2025</v>
      </c>
      <c r="D105" t="str">
        <f>TEXT(GL_Table[[#This Row],[TxnDate]], "mmm")</f>
        <v>May</v>
      </c>
      <c r="E105" t="s">
        <v>2010</v>
      </c>
      <c r="F105" t="s">
        <v>2015</v>
      </c>
      <c r="G105">
        <v>0</v>
      </c>
      <c r="H105">
        <v>1902.45</v>
      </c>
      <c r="I105" t="s">
        <v>2022</v>
      </c>
      <c r="J105" t="s">
        <v>2026</v>
      </c>
      <c r="K105" t="s">
        <v>2134</v>
      </c>
      <c r="L105" t="s">
        <v>4031</v>
      </c>
      <c r="M105">
        <f>GL_Table[[#This Row],[Debit]]-GL_Table[[#This Row],[Credit]]</f>
        <v>-1902.45</v>
      </c>
      <c r="N105">
        <f>INDEX(ExchangeRate[Rate2USD], MATCH(GL!L:L,ExchangeRate[Currency], 0))</f>
        <v>0.78</v>
      </c>
      <c r="O105" s="14">
        <f>GL_Table[[#This Row],[Debit]]*GL_Table[[#This Row],[RateToUSD]]</f>
        <v>0</v>
      </c>
      <c r="P105" s="14">
        <f>GL_Table[[#This Row],[Credit]]*GL_Table[[#This Row],[RateToUSD]]</f>
        <v>1483.9110000000001</v>
      </c>
      <c r="Q105" s="14">
        <f>GL_Table[NetAmount]*GL_Table[RateToUSD]</f>
        <v>-1483.9110000000001</v>
      </c>
      <c r="R105" s="14" t="str">
        <f>INDEX(AccountMapping[AccountType],MATCH(GL_Table[AccountName],AccountMapping[AccountName], 0))</f>
        <v>Revenue</v>
      </c>
    </row>
    <row r="106" spans="1:18" x14ac:dyDescent="0.3">
      <c r="A106" t="s">
        <v>114</v>
      </c>
      <c r="B106" s="1">
        <v>45170</v>
      </c>
      <c r="C106">
        <f>YEAR(GL_Table[[#This Row],[TxnDate]])</f>
        <v>2023</v>
      </c>
      <c r="D106" t="str">
        <f>TEXT(GL_Table[[#This Row],[TxnDate]], "mmm")</f>
        <v>Sep</v>
      </c>
      <c r="E106" t="s">
        <v>2012</v>
      </c>
      <c r="F106" t="s">
        <v>2017</v>
      </c>
      <c r="G106">
        <v>764.96</v>
      </c>
      <c r="H106">
        <v>0</v>
      </c>
      <c r="I106" t="s">
        <v>2024</v>
      </c>
      <c r="J106" t="s">
        <v>2029</v>
      </c>
      <c r="K106" t="s">
        <v>2135</v>
      </c>
      <c r="L106" t="s">
        <v>4034</v>
      </c>
      <c r="M106">
        <f>GL_Table[[#This Row],[Debit]]-GL_Table[[#This Row],[Credit]]</f>
        <v>764.96</v>
      </c>
      <c r="N106">
        <f>INDEX(ExchangeRate[Rate2USD], MATCH(GL!L:L,ExchangeRate[Currency], 0))</f>
        <v>1</v>
      </c>
      <c r="O106" s="14">
        <f>GL_Table[[#This Row],[Debit]]*GL_Table[[#This Row],[RateToUSD]]</f>
        <v>764.96</v>
      </c>
      <c r="P106" s="14">
        <f>GL_Table[[#This Row],[Credit]]*GL_Table[[#This Row],[RateToUSD]]</f>
        <v>0</v>
      </c>
      <c r="Q106" s="14">
        <f>GL_Table[NetAmount]*GL_Table[RateToUSD]</f>
        <v>764.96</v>
      </c>
      <c r="R106" s="14" t="str">
        <f>INDEX(AccountMapping[AccountType],MATCH(GL_Table[AccountName],AccountMapping[AccountName], 0))</f>
        <v>Expense</v>
      </c>
    </row>
    <row r="107" spans="1:18" x14ac:dyDescent="0.3">
      <c r="A107" t="s">
        <v>115</v>
      </c>
      <c r="B107" s="1">
        <v>45162</v>
      </c>
      <c r="C107">
        <f>YEAR(GL_Table[[#This Row],[TxnDate]])</f>
        <v>2023</v>
      </c>
      <c r="D107" t="str">
        <f>TEXT(GL_Table[[#This Row],[TxnDate]], "mmm")</f>
        <v>Aug</v>
      </c>
      <c r="E107" t="s">
        <v>2010</v>
      </c>
      <c r="F107" t="s">
        <v>2015</v>
      </c>
      <c r="G107">
        <v>0</v>
      </c>
      <c r="H107">
        <v>734.03</v>
      </c>
      <c r="I107" t="s">
        <v>2020</v>
      </c>
      <c r="J107" t="s">
        <v>2030</v>
      </c>
      <c r="K107" t="s">
        <v>2136</v>
      </c>
      <c r="L107" t="s">
        <v>4032</v>
      </c>
      <c r="M107">
        <f>GL_Table[[#This Row],[Debit]]-GL_Table[[#This Row],[Credit]]</f>
        <v>-734.03</v>
      </c>
      <c r="N107">
        <f>INDEX(ExchangeRate[Rate2USD], MATCH(GL!L:L,ExchangeRate[Currency], 0))</f>
        <v>0.92</v>
      </c>
      <c r="O107" s="14">
        <f>GL_Table[[#This Row],[Debit]]*GL_Table[[#This Row],[RateToUSD]]</f>
        <v>0</v>
      </c>
      <c r="P107" s="14">
        <f>GL_Table[[#This Row],[Credit]]*GL_Table[[#This Row],[RateToUSD]]</f>
        <v>675.30759999999998</v>
      </c>
      <c r="Q107" s="14">
        <f>GL_Table[NetAmount]*GL_Table[RateToUSD]</f>
        <v>-675.30759999999998</v>
      </c>
      <c r="R107" s="14" t="str">
        <f>INDEX(AccountMapping[AccountType],MATCH(GL_Table[AccountName],AccountMapping[AccountName], 0))</f>
        <v>Revenue</v>
      </c>
    </row>
    <row r="108" spans="1:18" x14ac:dyDescent="0.3">
      <c r="A108" t="s">
        <v>116</v>
      </c>
      <c r="B108" s="1">
        <v>45107</v>
      </c>
      <c r="C108">
        <f>YEAR(GL_Table[[#This Row],[TxnDate]])</f>
        <v>2023</v>
      </c>
      <c r="D108" t="str">
        <f>TEXT(GL_Table[[#This Row],[TxnDate]], "mmm")</f>
        <v>Jun</v>
      </c>
      <c r="E108" t="s">
        <v>2011</v>
      </c>
      <c r="F108" t="s">
        <v>2016</v>
      </c>
      <c r="G108">
        <v>1157.81</v>
      </c>
      <c r="H108">
        <v>0</v>
      </c>
      <c r="I108" t="s">
        <v>2023</v>
      </c>
      <c r="J108" t="s">
        <v>2028</v>
      </c>
      <c r="K108" t="s">
        <v>2137</v>
      </c>
      <c r="L108" t="s">
        <v>4033</v>
      </c>
      <c r="M108">
        <f>GL_Table[[#This Row],[Debit]]-GL_Table[[#This Row],[Credit]]</f>
        <v>1157.81</v>
      </c>
      <c r="N108">
        <f>INDEX(ExchangeRate[Rate2USD], MATCH(GL!L:L,ExchangeRate[Currency], 0))</f>
        <v>1.51</v>
      </c>
      <c r="O108" s="14">
        <f>GL_Table[[#This Row],[Debit]]*GL_Table[[#This Row],[RateToUSD]]</f>
        <v>1748.2930999999999</v>
      </c>
      <c r="P108" s="14">
        <f>GL_Table[[#This Row],[Credit]]*GL_Table[[#This Row],[RateToUSD]]</f>
        <v>0</v>
      </c>
      <c r="Q108" s="14">
        <f>GL_Table[NetAmount]*GL_Table[RateToUSD]</f>
        <v>1748.2930999999999</v>
      </c>
      <c r="R108" s="14" t="str">
        <f>INDEX(AccountMapping[AccountType],MATCH(GL_Table[AccountName],AccountMapping[AccountName], 0))</f>
        <v>COGS</v>
      </c>
    </row>
    <row r="109" spans="1:18" x14ac:dyDescent="0.3">
      <c r="A109" t="s">
        <v>117</v>
      </c>
      <c r="B109" s="1">
        <v>45823</v>
      </c>
      <c r="C109">
        <f>YEAR(GL_Table[[#This Row],[TxnDate]])</f>
        <v>2025</v>
      </c>
      <c r="D109" t="str">
        <f>TEXT(GL_Table[[#This Row],[TxnDate]], "mmm")</f>
        <v>Jun</v>
      </c>
      <c r="E109" t="s">
        <v>2013</v>
      </c>
      <c r="F109" t="s">
        <v>2018</v>
      </c>
      <c r="G109">
        <v>1552.29</v>
      </c>
      <c r="H109">
        <v>0</v>
      </c>
      <c r="I109" t="s">
        <v>2024</v>
      </c>
      <c r="J109" t="s">
        <v>2028</v>
      </c>
      <c r="K109" t="s">
        <v>2138</v>
      </c>
      <c r="L109" t="s">
        <v>4031</v>
      </c>
      <c r="M109">
        <f>GL_Table[[#This Row],[Debit]]-GL_Table[[#This Row],[Credit]]</f>
        <v>1552.29</v>
      </c>
      <c r="N109">
        <f>INDEX(ExchangeRate[Rate2USD], MATCH(GL!L:L,ExchangeRate[Currency], 0))</f>
        <v>0.78</v>
      </c>
      <c r="O109" s="14">
        <f>GL_Table[[#This Row],[Debit]]*GL_Table[[#This Row],[RateToUSD]]</f>
        <v>1210.7862</v>
      </c>
      <c r="P109" s="14">
        <f>GL_Table[[#This Row],[Credit]]*GL_Table[[#This Row],[RateToUSD]]</f>
        <v>0</v>
      </c>
      <c r="Q109" s="14">
        <f>GL_Table[NetAmount]*GL_Table[RateToUSD]</f>
        <v>1210.7862</v>
      </c>
      <c r="R109" s="14" t="str">
        <f>INDEX(AccountMapping[AccountType],MATCH(GL_Table[AccountName],AccountMapping[AccountName], 0))</f>
        <v>Expense</v>
      </c>
    </row>
    <row r="110" spans="1:18" x14ac:dyDescent="0.3">
      <c r="A110" t="s">
        <v>118</v>
      </c>
      <c r="B110" s="1">
        <v>45319</v>
      </c>
      <c r="C110">
        <f>YEAR(GL_Table[[#This Row],[TxnDate]])</f>
        <v>2024</v>
      </c>
      <c r="D110" t="str">
        <f>TEXT(GL_Table[[#This Row],[TxnDate]], "mmm")</f>
        <v>Jan</v>
      </c>
      <c r="E110" t="s">
        <v>2012</v>
      </c>
      <c r="F110" t="s">
        <v>2017</v>
      </c>
      <c r="G110">
        <v>1400.69</v>
      </c>
      <c r="H110">
        <v>0</v>
      </c>
      <c r="I110" t="s">
        <v>2021</v>
      </c>
      <c r="J110" t="s">
        <v>2028</v>
      </c>
      <c r="K110" t="s">
        <v>2139</v>
      </c>
      <c r="L110" t="s">
        <v>4031</v>
      </c>
      <c r="M110">
        <f>GL_Table[[#This Row],[Debit]]-GL_Table[[#This Row],[Credit]]</f>
        <v>1400.69</v>
      </c>
      <c r="N110">
        <f>INDEX(ExchangeRate[Rate2USD], MATCH(GL!L:L,ExchangeRate[Currency], 0))</f>
        <v>0.78</v>
      </c>
      <c r="O110" s="14">
        <f>GL_Table[[#This Row],[Debit]]*GL_Table[[#This Row],[RateToUSD]]</f>
        <v>1092.5382000000002</v>
      </c>
      <c r="P110" s="14">
        <f>GL_Table[[#This Row],[Credit]]*GL_Table[[#This Row],[RateToUSD]]</f>
        <v>0</v>
      </c>
      <c r="Q110" s="14">
        <f>GL_Table[NetAmount]*GL_Table[RateToUSD]</f>
        <v>1092.5382000000002</v>
      </c>
      <c r="R110" s="14" t="str">
        <f>INDEX(AccountMapping[AccountType],MATCH(GL_Table[AccountName],AccountMapping[AccountName], 0))</f>
        <v>Expense</v>
      </c>
    </row>
    <row r="111" spans="1:18" x14ac:dyDescent="0.3">
      <c r="A111" t="s">
        <v>119</v>
      </c>
      <c r="B111" s="1">
        <v>45355</v>
      </c>
      <c r="C111">
        <f>YEAR(GL_Table[[#This Row],[TxnDate]])</f>
        <v>2024</v>
      </c>
      <c r="D111" t="str">
        <f>TEXT(GL_Table[[#This Row],[TxnDate]], "mmm")</f>
        <v>Mar</v>
      </c>
      <c r="E111" t="s">
        <v>2013</v>
      </c>
      <c r="F111" t="s">
        <v>2018</v>
      </c>
      <c r="G111">
        <v>1548.81</v>
      </c>
      <c r="H111">
        <v>0</v>
      </c>
      <c r="I111" t="s">
        <v>2025</v>
      </c>
      <c r="J111" t="s">
        <v>2030</v>
      </c>
      <c r="K111" t="s">
        <v>2140</v>
      </c>
      <c r="L111" t="s">
        <v>4033</v>
      </c>
      <c r="M111">
        <f>GL_Table[[#This Row],[Debit]]-GL_Table[[#This Row],[Credit]]</f>
        <v>1548.81</v>
      </c>
      <c r="N111">
        <f>INDEX(ExchangeRate[Rate2USD], MATCH(GL!L:L,ExchangeRate[Currency], 0))</f>
        <v>1.51</v>
      </c>
      <c r="O111" s="14">
        <f>GL_Table[[#This Row],[Debit]]*GL_Table[[#This Row],[RateToUSD]]</f>
        <v>2338.7030999999997</v>
      </c>
      <c r="P111" s="14">
        <f>GL_Table[[#This Row],[Credit]]*GL_Table[[#This Row],[RateToUSD]]</f>
        <v>0</v>
      </c>
      <c r="Q111" s="14">
        <f>GL_Table[NetAmount]*GL_Table[RateToUSD]</f>
        <v>2338.7030999999997</v>
      </c>
      <c r="R111" s="14" t="str">
        <f>INDEX(AccountMapping[AccountType],MATCH(GL_Table[AccountName],AccountMapping[AccountName], 0))</f>
        <v>Expense</v>
      </c>
    </row>
    <row r="112" spans="1:18" x14ac:dyDescent="0.3">
      <c r="A112" t="s">
        <v>120</v>
      </c>
      <c r="B112" s="1">
        <v>45702</v>
      </c>
      <c r="C112">
        <f>YEAR(GL_Table[[#This Row],[TxnDate]])</f>
        <v>2025</v>
      </c>
      <c r="D112" t="str">
        <f>TEXT(GL_Table[[#This Row],[TxnDate]], "mmm")</f>
        <v>Feb</v>
      </c>
      <c r="E112" t="s">
        <v>2012</v>
      </c>
      <c r="F112" t="s">
        <v>2017</v>
      </c>
      <c r="G112">
        <v>1166.95</v>
      </c>
      <c r="H112">
        <v>0</v>
      </c>
      <c r="I112" t="s">
        <v>2020</v>
      </c>
      <c r="J112" t="s">
        <v>2030</v>
      </c>
      <c r="K112" t="s">
        <v>2141</v>
      </c>
      <c r="L112" t="s">
        <v>4031</v>
      </c>
      <c r="M112">
        <f>GL_Table[[#This Row],[Debit]]-GL_Table[[#This Row],[Credit]]</f>
        <v>1166.95</v>
      </c>
      <c r="N112">
        <f>INDEX(ExchangeRate[Rate2USD], MATCH(GL!L:L,ExchangeRate[Currency], 0))</f>
        <v>0.78</v>
      </c>
      <c r="O112" s="14">
        <f>GL_Table[[#This Row],[Debit]]*GL_Table[[#This Row],[RateToUSD]]</f>
        <v>910.22100000000012</v>
      </c>
      <c r="P112" s="14">
        <f>GL_Table[[#This Row],[Credit]]*GL_Table[[#This Row],[RateToUSD]]</f>
        <v>0</v>
      </c>
      <c r="Q112" s="14">
        <f>GL_Table[NetAmount]*GL_Table[RateToUSD]</f>
        <v>910.22100000000012</v>
      </c>
      <c r="R112" s="14" t="str">
        <f>INDEX(AccountMapping[AccountType],MATCH(GL_Table[AccountName],AccountMapping[AccountName], 0))</f>
        <v>Expense</v>
      </c>
    </row>
    <row r="113" spans="1:18" x14ac:dyDescent="0.3">
      <c r="A113" t="s">
        <v>121</v>
      </c>
      <c r="B113" s="1">
        <v>45102</v>
      </c>
      <c r="C113">
        <f>YEAR(GL_Table[[#This Row],[TxnDate]])</f>
        <v>2023</v>
      </c>
      <c r="D113" t="str">
        <f>TEXT(GL_Table[[#This Row],[TxnDate]], "mmm")</f>
        <v>Jun</v>
      </c>
      <c r="E113" t="s">
        <v>2010</v>
      </c>
      <c r="F113" t="s">
        <v>2015</v>
      </c>
      <c r="G113">
        <v>0</v>
      </c>
      <c r="H113">
        <v>3630.78</v>
      </c>
      <c r="I113" t="s">
        <v>2024</v>
      </c>
      <c r="J113" t="s">
        <v>2027</v>
      </c>
      <c r="K113" t="s">
        <v>2142</v>
      </c>
      <c r="L113" t="s">
        <v>4035</v>
      </c>
      <c r="M113">
        <f>GL_Table[[#This Row],[Debit]]-GL_Table[[#This Row],[Credit]]</f>
        <v>-3630.78</v>
      </c>
      <c r="N113">
        <f>INDEX(ExchangeRate[Rate2USD], MATCH(GL!L:L,ExchangeRate[Currency], 0))</f>
        <v>1.36</v>
      </c>
      <c r="O113" s="14">
        <f>GL_Table[[#This Row],[Debit]]*GL_Table[[#This Row],[RateToUSD]]</f>
        <v>0</v>
      </c>
      <c r="P113" s="14">
        <f>GL_Table[[#This Row],[Credit]]*GL_Table[[#This Row],[RateToUSD]]</f>
        <v>4937.8608000000004</v>
      </c>
      <c r="Q113" s="14">
        <f>GL_Table[NetAmount]*GL_Table[RateToUSD]</f>
        <v>-4937.8608000000004</v>
      </c>
      <c r="R113" s="14" t="str">
        <f>INDEX(AccountMapping[AccountType],MATCH(GL_Table[AccountName],AccountMapping[AccountName], 0))</f>
        <v>Revenue</v>
      </c>
    </row>
    <row r="114" spans="1:18" x14ac:dyDescent="0.3">
      <c r="A114" t="s">
        <v>122</v>
      </c>
      <c r="B114" s="1">
        <v>45381</v>
      </c>
      <c r="C114">
        <f>YEAR(GL_Table[[#This Row],[TxnDate]])</f>
        <v>2024</v>
      </c>
      <c r="D114" t="str">
        <f>TEXT(GL_Table[[#This Row],[TxnDate]], "mmm")</f>
        <v>Mar</v>
      </c>
      <c r="E114" t="s">
        <v>2010</v>
      </c>
      <c r="F114" t="s">
        <v>2015</v>
      </c>
      <c r="G114">
        <v>0</v>
      </c>
      <c r="H114">
        <v>1148.97</v>
      </c>
      <c r="I114" t="s">
        <v>2021</v>
      </c>
      <c r="J114" t="s">
        <v>2030</v>
      </c>
      <c r="K114" t="s">
        <v>2143</v>
      </c>
      <c r="L114" t="s">
        <v>4035</v>
      </c>
      <c r="M114">
        <f>GL_Table[[#This Row],[Debit]]-GL_Table[[#This Row],[Credit]]</f>
        <v>-1148.97</v>
      </c>
      <c r="N114">
        <f>INDEX(ExchangeRate[Rate2USD], MATCH(GL!L:L,ExchangeRate[Currency], 0))</f>
        <v>1.36</v>
      </c>
      <c r="O114" s="14">
        <f>GL_Table[[#This Row],[Debit]]*GL_Table[[#This Row],[RateToUSD]]</f>
        <v>0</v>
      </c>
      <c r="P114" s="14">
        <f>GL_Table[[#This Row],[Credit]]*GL_Table[[#This Row],[RateToUSD]]</f>
        <v>1562.5992000000001</v>
      </c>
      <c r="Q114" s="14">
        <f>GL_Table[NetAmount]*GL_Table[RateToUSD]</f>
        <v>-1562.5992000000001</v>
      </c>
      <c r="R114" s="14" t="str">
        <f>INDEX(AccountMapping[AccountType],MATCH(GL_Table[AccountName],AccountMapping[AccountName], 0))</f>
        <v>Revenue</v>
      </c>
    </row>
    <row r="115" spans="1:18" x14ac:dyDescent="0.3">
      <c r="A115" t="s">
        <v>123</v>
      </c>
      <c r="B115" s="1">
        <v>45545</v>
      </c>
      <c r="C115">
        <f>YEAR(GL_Table[[#This Row],[TxnDate]])</f>
        <v>2024</v>
      </c>
      <c r="D115" t="str">
        <f>TEXT(GL_Table[[#This Row],[TxnDate]], "mmm")</f>
        <v>Sep</v>
      </c>
      <c r="E115" t="s">
        <v>2010</v>
      </c>
      <c r="F115" t="s">
        <v>2015</v>
      </c>
      <c r="G115">
        <v>0</v>
      </c>
      <c r="H115">
        <v>1826.98</v>
      </c>
      <c r="I115" t="s">
        <v>2024</v>
      </c>
      <c r="J115" t="s">
        <v>2029</v>
      </c>
      <c r="K115" t="s">
        <v>2144</v>
      </c>
      <c r="L115" t="s">
        <v>4033</v>
      </c>
      <c r="M115">
        <f>GL_Table[[#This Row],[Debit]]-GL_Table[[#This Row],[Credit]]</f>
        <v>-1826.98</v>
      </c>
      <c r="N115">
        <f>INDEX(ExchangeRate[Rate2USD], MATCH(GL!L:L,ExchangeRate[Currency], 0))</f>
        <v>1.51</v>
      </c>
      <c r="O115" s="14">
        <f>GL_Table[[#This Row],[Debit]]*GL_Table[[#This Row],[RateToUSD]]</f>
        <v>0</v>
      </c>
      <c r="P115" s="14">
        <f>GL_Table[[#This Row],[Credit]]*GL_Table[[#This Row],[RateToUSD]]</f>
        <v>2758.7397999999998</v>
      </c>
      <c r="Q115" s="14">
        <f>GL_Table[NetAmount]*GL_Table[RateToUSD]</f>
        <v>-2758.7397999999998</v>
      </c>
      <c r="R115" s="14" t="str">
        <f>INDEX(AccountMapping[AccountType],MATCH(GL_Table[AccountName],AccountMapping[AccountName], 0))</f>
        <v>Revenue</v>
      </c>
    </row>
    <row r="116" spans="1:18" x14ac:dyDescent="0.3">
      <c r="A116" t="s">
        <v>124</v>
      </c>
      <c r="B116" s="1">
        <v>45227</v>
      </c>
      <c r="C116">
        <f>YEAR(GL_Table[[#This Row],[TxnDate]])</f>
        <v>2023</v>
      </c>
      <c r="D116" t="str">
        <f>TEXT(GL_Table[[#This Row],[TxnDate]], "mmm")</f>
        <v>Oct</v>
      </c>
      <c r="E116" t="s">
        <v>2013</v>
      </c>
      <c r="F116" t="s">
        <v>2018</v>
      </c>
      <c r="G116">
        <v>464.27</v>
      </c>
      <c r="H116">
        <v>0</v>
      </c>
      <c r="I116" t="s">
        <v>2024</v>
      </c>
      <c r="J116" t="s">
        <v>2026</v>
      </c>
      <c r="K116" t="s">
        <v>2145</v>
      </c>
      <c r="L116" t="s">
        <v>4034</v>
      </c>
      <c r="M116">
        <f>GL_Table[[#This Row],[Debit]]-GL_Table[[#This Row],[Credit]]</f>
        <v>464.27</v>
      </c>
      <c r="N116">
        <f>INDEX(ExchangeRate[Rate2USD], MATCH(GL!L:L,ExchangeRate[Currency], 0))</f>
        <v>1</v>
      </c>
      <c r="O116" s="14">
        <f>GL_Table[[#This Row],[Debit]]*GL_Table[[#This Row],[RateToUSD]]</f>
        <v>464.27</v>
      </c>
      <c r="P116" s="14">
        <f>GL_Table[[#This Row],[Credit]]*GL_Table[[#This Row],[RateToUSD]]</f>
        <v>0</v>
      </c>
      <c r="Q116" s="14">
        <f>GL_Table[NetAmount]*GL_Table[RateToUSD]</f>
        <v>464.27</v>
      </c>
      <c r="R116" s="14" t="str">
        <f>INDEX(AccountMapping[AccountType],MATCH(GL_Table[AccountName],AccountMapping[AccountName], 0))</f>
        <v>Expense</v>
      </c>
    </row>
    <row r="117" spans="1:18" x14ac:dyDescent="0.3">
      <c r="A117" t="s">
        <v>125</v>
      </c>
      <c r="B117" s="1">
        <v>45762</v>
      </c>
      <c r="C117">
        <f>YEAR(GL_Table[[#This Row],[TxnDate]])</f>
        <v>2025</v>
      </c>
      <c r="D117" t="str">
        <f>TEXT(GL_Table[[#This Row],[TxnDate]], "mmm")</f>
        <v>Apr</v>
      </c>
      <c r="E117" t="s">
        <v>2013</v>
      </c>
      <c r="F117" t="s">
        <v>2018</v>
      </c>
      <c r="G117">
        <v>325.08999999999997</v>
      </c>
      <c r="H117">
        <v>0</v>
      </c>
      <c r="I117" t="s">
        <v>2024</v>
      </c>
      <c r="J117" t="s">
        <v>2028</v>
      </c>
      <c r="K117" t="s">
        <v>2146</v>
      </c>
      <c r="L117" t="s">
        <v>4034</v>
      </c>
      <c r="M117">
        <f>GL_Table[[#This Row],[Debit]]-GL_Table[[#This Row],[Credit]]</f>
        <v>325.08999999999997</v>
      </c>
      <c r="N117">
        <f>INDEX(ExchangeRate[Rate2USD], MATCH(GL!L:L,ExchangeRate[Currency], 0))</f>
        <v>1</v>
      </c>
      <c r="O117" s="14">
        <f>GL_Table[[#This Row],[Debit]]*GL_Table[[#This Row],[RateToUSD]]</f>
        <v>325.08999999999997</v>
      </c>
      <c r="P117" s="14">
        <f>GL_Table[[#This Row],[Credit]]*GL_Table[[#This Row],[RateToUSD]]</f>
        <v>0</v>
      </c>
      <c r="Q117" s="14">
        <f>GL_Table[NetAmount]*GL_Table[RateToUSD]</f>
        <v>325.08999999999997</v>
      </c>
      <c r="R117" s="14" t="str">
        <f>INDEX(AccountMapping[AccountType],MATCH(GL_Table[AccountName],AccountMapping[AccountName], 0))</f>
        <v>Expense</v>
      </c>
    </row>
    <row r="118" spans="1:18" x14ac:dyDescent="0.3">
      <c r="A118" t="s">
        <v>126</v>
      </c>
      <c r="B118" s="1">
        <v>45029</v>
      </c>
      <c r="C118">
        <f>YEAR(GL_Table[[#This Row],[TxnDate]])</f>
        <v>2023</v>
      </c>
      <c r="D118" t="str">
        <f>TEXT(GL_Table[[#This Row],[TxnDate]], "mmm")</f>
        <v>Apr</v>
      </c>
      <c r="E118" t="s">
        <v>2010</v>
      </c>
      <c r="F118" t="s">
        <v>2015</v>
      </c>
      <c r="G118">
        <v>0</v>
      </c>
      <c r="H118">
        <v>3674.13</v>
      </c>
      <c r="I118" t="s">
        <v>2021</v>
      </c>
      <c r="J118" t="s">
        <v>2030</v>
      </c>
      <c r="K118" t="s">
        <v>2147</v>
      </c>
      <c r="L118" t="s">
        <v>4035</v>
      </c>
      <c r="M118">
        <f>GL_Table[[#This Row],[Debit]]-GL_Table[[#This Row],[Credit]]</f>
        <v>-3674.13</v>
      </c>
      <c r="N118">
        <f>INDEX(ExchangeRate[Rate2USD], MATCH(GL!L:L,ExchangeRate[Currency], 0))</f>
        <v>1.36</v>
      </c>
      <c r="O118" s="14">
        <f>GL_Table[[#This Row],[Debit]]*GL_Table[[#This Row],[RateToUSD]]</f>
        <v>0</v>
      </c>
      <c r="P118" s="14">
        <f>GL_Table[[#This Row],[Credit]]*GL_Table[[#This Row],[RateToUSD]]</f>
        <v>4996.8168000000005</v>
      </c>
      <c r="Q118" s="14">
        <f>GL_Table[NetAmount]*GL_Table[RateToUSD]</f>
        <v>-4996.8168000000005</v>
      </c>
      <c r="R118" s="14" t="str">
        <f>INDEX(AccountMapping[AccountType],MATCH(GL_Table[AccountName],AccountMapping[AccountName], 0))</f>
        <v>Revenue</v>
      </c>
    </row>
    <row r="119" spans="1:18" x14ac:dyDescent="0.3">
      <c r="A119" t="s">
        <v>127</v>
      </c>
      <c r="B119" s="1">
        <v>45170</v>
      </c>
      <c r="C119">
        <f>YEAR(GL_Table[[#This Row],[TxnDate]])</f>
        <v>2023</v>
      </c>
      <c r="D119" t="str">
        <f>TEXT(GL_Table[[#This Row],[TxnDate]], "mmm")</f>
        <v>Sep</v>
      </c>
      <c r="E119" t="s">
        <v>2014</v>
      </c>
      <c r="F119" t="s">
        <v>2019</v>
      </c>
      <c r="G119">
        <v>0</v>
      </c>
      <c r="H119">
        <v>2578.4299999999998</v>
      </c>
      <c r="I119" t="s">
        <v>2024</v>
      </c>
      <c r="J119" t="s">
        <v>2027</v>
      </c>
      <c r="K119" t="s">
        <v>2148</v>
      </c>
      <c r="L119" t="s">
        <v>4031</v>
      </c>
      <c r="M119">
        <f>GL_Table[[#This Row],[Debit]]-GL_Table[[#This Row],[Credit]]</f>
        <v>-2578.4299999999998</v>
      </c>
      <c r="N119">
        <f>INDEX(ExchangeRate[Rate2USD], MATCH(GL!L:L,ExchangeRate[Currency], 0))</f>
        <v>0.78</v>
      </c>
      <c r="O119" s="14">
        <f>GL_Table[[#This Row],[Debit]]*GL_Table[[#This Row],[RateToUSD]]</f>
        <v>0</v>
      </c>
      <c r="P119" s="14">
        <f>GL_Table[[#This Row],[Credit]]*GL_Table[[#This Row],[RateToUSD]]</f>
        <v>2011.1753999999999</v>
      </c>
      <c r="Q119" s="14">
        <f>GL_Table[NetAmount]*GL_Table[RateToUSD]</f>
        <v>-2011.1753999999999</v>
      </c>
      <c r="R119" s="14" t="str">
        <f>INDEX(AccountMapping[AccountType],MATCH(GL_Table[AccountName],AccountMapping[AccountName], 0))</f>
        <v>Revenue</v>
      </c>
    </row>
    <row r="120" spans="1:18" x14ac:dyDescent="0.3">
      <c r="A120" t="s">
        <v>128</v>
      </c>
      <c r="B120" s="1">
        <v>45669</v>
      </c>
      <c r="C120">
        <f>YEAR(GL_Table[[#This Row],[TxnDate]])</f>
        <v>2025</v>
      </c>
      <c r="D120" t="str">
        <f>TEXT(GL_Table[[#This Row],[TxnDate]], "mmm")</f>
        <v>Jan</v>
      </c>
      <c r="E120" t="s">
        <v>2012</v>
      </c>
      <c r="F120" t="s">
        <v>2017</v>
      </c>
      <c r="G120">
        <v>523.80999999999995</v>
      </c>
      <c r="H120">
        <v>0</v>
      </c>
      <c r="I120" t="s">
        <v>2023</v>
      </c>
      <c r="J120" t="s">
        <v>2026</v>
      </c>
      <c r="K120" t="s">
        <v>2149</v>
      </c>
      <c r="L120" t="s">
        <v>4033</v>
      </c>
      <c r="M120">
        <f>GL_Table[[#This Row],[Debit]]-GL_Table[[#This Row],[Credit]]</f>
        <v>523.80999999999995</v>
      </c>
      <c r="N120">
        <f>INDEX(ExchangeRate[Rate2USD], MATCH(GL!L:L,ExchangeRate[Currency], 0))</f>
        <v>1.51</v>
      </c>
      <c r="O120" s="14">
        <f>GL_Table[[#This Row],[Debit]]*GL_Table[[#This Row],[RateToUSD]]</f>
        <v>790.95309999999995</v>
      </c>
      <c r="P120" s="14">
        <f>GL_Table[[#This Row],[Credit]]*GL_Table[[#This Row],[RateToUSD]]</f>
        <v>0</v>
      </c>
      <c r="Q120" s="14">
        <f>GL_Table[NetAmount]*GL_Table[RateToUSD]</f>
        <v>790.95309999999995</v>
      </c>
      <c r="R120" s="14" t="str">
        <f>INDEX(AccountMapping[AccountType],MATCH(GL_Table[AccountName],AccountMapping[AccountName], 0))</f>
        <v>Expense</v>
      </c>
    </row>
    <row r="121" spans="1:18" x14ac:dyDescent="0.3">
      <c r="A121" t="s">
        <v>129</v>
      </c>
      <c r="B121" s="1">
        <v>45626</v>
      </c>
      <c r="C121">
        <f>YEAR(GL_Table[[#This Row],[TxnDate]])</f>
        <v>2024</v>
      </c>
      <c r="D121" t="str">
        <f>TEXT(GL_Table[[#This Row],[TxnDate]], "mmm")</f>
        <v>Nov</v>
      </c>
      <c r="E121" t="s">
        <v>2013</v>
      </c>
      <c r="F121" t="s">
        <v>2018</v>
      </c>
      <c r="G121">
        <v>1120.46</v>
      </c>
      <c r="H121">
        <v>0</v>
      </c>
      <c r="I121" t="s">
        <v>2024</v>
      </c>
      <c r="J121" t="s">
        <v>2027</v>
      </c>
      <c r="K121" t="s">
        <v>2150</v>
      </c>
      <c r="L121" t="s">
        <v>4033</v>
      </c>
      <c r="M121">
        <f>GL_Table[[#This Row],[Debit]]-GL_Table[[#This Row],[Credit]]</f>
        <v>1120.46</v>
      </c>
      <c r="N121">
        <f>INDEX(ExchangeRate[Rate2USD], MATCH(GL!L:L,ExchangeRate[Currency], 0))</f>
        <v>1.51</v>
      </c>
      <c r="O121" s="14">
        <f>GL_Table[[#This Row],[Debit]]*GL_Table[[#This Row],[RateToUSD]]</f>
        <v>1691.8946000000001</v>
      </c>
      <c r="P121" s="14">
        <f>GL_Table[[#This Row],[Credit]]*GL_Table[[#This Row],[RateToUSD]]</f>
        <v>0</v>
      </c>
      <c r="Q121" s="14">
        <f>GL_Table[NetAmount]*GL_Table[RateToUSD]</f>
        <v>1691.8946000000001</v>
      </c>
      <c r="R121" s="14" t="str">
        <f>INDEX(AccountMapping[AccountType],MATCH(GL_Table[AccountName],AccountMapping[AccountName], 0))</f>
        <v>Expense</v>
      </c>
    </row>
    <row r="122" spans="1:18" x14ac:dyDescent="0.3">
      <c r="A122" t="s">
        <v>130</v>
      </c>
      <c r="B122" s="1">
        <v>45000</v>
      </c>
      <c r="C122">
        <f>YEAR(GL_Table[[#This Row],[TxnDate]])</f>
        <v>2023</v>
      </c>
      <c r="D122" t="str">
        <f>TEXT(GL_Table[[#This Row],[TxnDate]], "mmm")</f>
        <v>Mar</v>
      </c>
      <c r="E122" t="s">
        <v>2011</v>
      </c>
      <c r="F122" t="s">
        <v>2016</v>
      </c>
      <c r="G122">
        <v>547.59</v>
      </c>
      <c r="H122">
        <v>0</v>
      </c>
      <c r="I122" t="s">
        <v>2022</v>
      </c>
      <c r="J122" t="s">
        <v>2026</v>
      </c>
      <c r="K122" t="s">
        <v>2151</v>
      </c>
      <c r="L122" t="s">
        <v>4033</v>
      </c>
      <c r="M122">
        <f>GL_Table[[#This Row],[Debit]]-GL_Table[[#This Row],[Credit]]</f>
        <v>547.59</v>
      </c>
      <c r="N122">
        <f>INDEX(ExchangeRate[Rate2USD], MATCH(GL!L:L,ExchangeRate[Currency], 0))</f>
        <v>1.51</v>
      </c>
      <c r="O122" s="14">
        <f>GL_Table[[#This Row],[Debit]]*GL_Table[[#This Row],[RateToUSD]]</f>
        <v>826.86090000000002</v>
      </c>
      <c r="P122" s="14">
        <f>GL_Table[[#This Row],[Credit]]*GL_Table[[#This Row],[RateToUSD]]</f>
        <v>0</v>
      </c>
      <c r="Q122" s="14">
        <f>GL_Table[NetAmount]*GL_Table[RateToUSD]</f>
        <v>826.86090000000002</v>
      </c>
      <c r="R122" s="14" t="str">
        <f>INDEX(AccountMapping[AccountType],MATCH(GL_Table[AccountName],AccountMapping[AccountName], 0))</f>
        <v>COGS</v>
      </c>
    </row>
    <row r="123" spans="1:18" x14ac:dyDescent="0.3">
      <c r="A123" t="s">
        <v>131</v>
      </c>
      <c r="B123" s="1">
        <v>45681</v>
      </c>
      <c r="C123">
        <f>YEAR(GL_Table[[#This Row],[TxnDate]])</f>
        <v>2025</v>
      </c>
      <c r="D123" t="str">
        <f>TEXT(GL_Table[[#This Row],[TxnDate]], "mmm")</f>
        <v>Jan</v>
      </c>
      <c r="E123" t="s">
        <v>2014</v>
      </c>
      <c r="F123" t="s">
        <v>2019</v>
      </c>
      <c r="G123">
        <v>0</v>
      </c>
      <c r="H123">
        <v>2032.52</v>
      </c>
      <c r="I123" t="s">
        <v>2025</v>
      </c>
      <c r="J123" t="s">
        <v>2028</v>
      </c>
      <c r="K123" t="s">
        <v>2152</v>
      </c>
      <c r="L123" t="s">
        <v>4035</v>
      </c>
      <c r="M123">
        <f>GL_Table[[#This Row],[Debit]]-GL_Table[[#This Row],[Credit]]</f>
        <v>-2032.52</v>
      </c>
      <c r="N123">
        <f>INDEX(ExchangeRate[Rate2USD], MATCH(GL!L:L,ExchangeRate[Currency], 0))</f>
        <v>1.36</v>
      </c>
      <c r="O123" s="14">
        <f>GL_Table[[#This Row],[Debit]]*GL_Table[[#This Row],[RateToUSD]]</f>
        <v>0</v>
      </c>
      <c r="P123" s="14">
        <f>GL_Table[[#This Row],[Credit]]*GL_Table[[#This Row],[RateToUSD]]</f>
        <v>2764.2272000000003</v>
      </c>
      <c r="Q123" s="14">
        <f>GL_Table[NetAmount]*GL_Table[RateToUSD]</f>
        <v>-2764.2272000000003</v>
      </c>
      <c r="R123" s="14" t="str">
        <f>INDEX(AccountMapping[AccountType],MATCH(GL_Table[AccountName],AccountMapping[AccountName], 0))</f>
        <v>Revenue</v>
      </c>
    </row>
    <row r="124" spans="1:18" x14ac:dyDescent="0.3">
      <c r="A124" t="s">
        <v>132</v>
      </c>
      <c r="B124" s="1">
        <v>45128</v>
      </c>
      <c r="C124">
        <f>YEAR(GL_Table[[#This Row],[TxnDate]])</f>
        <v>2023</v>
      </c>
      <c r="D124" t="str">
        <f>TEXT(GL_Table[[#This Row],[TxnDate]], "mmm")</f>
        <v>Jul</v>
      </c>
      <c r="E124" t="s">
        <v>2012</v>
      </c>
      <c r="F124" t="s">
        <v>2017</v>
      </c>
      <c r="G124">
        <v>1405.18</v>
      </c>
      <c r="H124">
        <v>0</v>
      </c>
      <c r="I124" t="s">
        <v>2025</v>
      </c>
      <c r="J124" t="s">
        <v>2027</v>
      </c>
      <c r="K124" t="s">
        <v>2153</v>
      </c>
      <c r="L124" t="s">
        <v>4031</v>
      </c>
      <c r="M124">
        <f>GL_Table[[#This Row],[Debit]]-GL_Table[[#This Row],[Credit]]</f>
        <v>1405.18</v>
      </c>
      <c r="N124">
        <f>INDEX(ExchangeRate[Rate2USD], MATCH(GL!L:L,ExchangeRate[Currency], 0))</f>
        <v>0.78</v>
      </c>
      <c r="O124" s="14">
        <f>GL_Table[[#This Row],[Debit]]*GL_Table[[#This Row],[RateToUSD]]</f>
        <v>1096.0404000000001</v>
      </c>
      <c r="P124" s="14">
        <f>GL_Table[[#This Row],[Credit]]*GL_Table[[#This Row],[RateToUSD]]</f>
        <v>0</v>
      </c>
      <c r="Q124" s="14">
        <f>GL_Table[NetAmount]*GL_Table[RateToUSD]</f>
        <v>1096.0404000000001</v>
      </c>
      <c r="R124" s="14" t="str">
        <f>INDEX(AccountMapping[AccountType],MATCH(GL_Table[AccountName],AccountMapping[AccountName], 0))</f>
        <v>Expense</v>
      </c>
    </row>
    <row r="125" spans="1:18" x14ac:dyDescent="0.3">
      <c r="A125" t="s">
        <v>133</v>
      </c>
      <c r="B125" s="1">
        <v>45345</v>
      </c>
      <c r="C125">
        <f>YEAR(GL_Table[[#This Row],[TxnDate]])</f>
        <v>2024</v>
      </c>
      <c r="D125" t="str">
        <f>TEXT(GL_Table[[#This Row],[TxnDate]], "mmm")</f>
        <v>Feb</v>
      </c>
      <c r="E125" t="s">
        <v>2011</v>
      </c>
      <c r="F125" t="s">
        <v>2016</v>
      </c>
      <c r="G125">
        <v>150.66999999999999</v>
      </c>
      <c r="H125">
        <v>0</v>
      </c>
      <c r="I125" t="s">
        <v>2023</v>
      </c>
      <c r="J125" t="s">
        <v>2026</v>
      </c>
      <c r="K125" t="s">
        <v>2154</v>
      </c>
      <c r="L125" t="s">
        <v>4035</v>
      </c>
      <c r="M125">
        <f>GL_Table[[#This Row],[Debit]]-GL_Table[[#This Row],[Credit]]</f>
        <v>150.66999999999999</v>
      </c>
      <c r="N125">
        <f>INDEX(ExchangeRate[Rate2USD], MATCH(GL!L:L,ExchangeRate[Currency], 0))</f>
        <v>1.36</v>
      </c>
      <c r="O125" s="14">
        <f>GL_Table[[#This Row],[Debit]]*GL_Table[[#This Row],[RateToUSD]]</f>
        <v>204.91120000000001</v>
      </c>
      <c r="P125" s="14">
        <f>GL_Table[[#This Row],[Credit]]*GL_Table[[#This Row],[RateToUSD]]</f>
        <v>0</v>
      </c>
      <c r="Q125" s="14">
        <f>GL_Table[NetAmount]*GL_Table[RateToUSD]</f>
        <v>204.91120000000001</v>
      </c>
      <c r="R125" s="14" t="str">
        <f>INDEX(AccountMapping[AccountType],MATCH(GL_Table[AccountName],AccountMapping[AccountName], 0))</f>
        <v>COGS</v>
      </c>
    </row>
    <row r="126" spans="1:18" x14ac:dyDescent="0.3">
      <c r="A126" t="s">
        <v>134</v>
      </c>
      <c r="B126" s="1">
        <v>45510</v>
      </c>
      <c r="C126">
        <f>YEAR(GL_Table[[#This Row],[TxnDate]])</f>
        <v>2024</v>
      </c>
      <c r="D126" t="str">
        <f>TEXT(GL_Table[[#This Row],[TxnDate]], "mmm")</f>
        <v>Aug</v>
      </c>
      <c r="E126" t="s">
        <v>2014</v>
      </c>
      <c r="F126" t="s">
        <v>2019</v>
      </c>
      <c r="G126">
        <v>0</v>
      </c>
      <c r="H126">
        <v>902.67</v>
      </c>
      <c r="I126" t="s">
        <v>2022</v>
      </c>
      <c r="J126" t="s">
        <v>2027</v>
      </c>
      <c r="K126" t="s">
        <v>2155</v>
      </c>
      <c r="L126" t="s">
        <v>4035</v>
      </c>
      <c r="M126">
        <f>GL_Table[[#This Row],[Debit]]-GL_Table[[#This Row],[Credit]]</f>
        <v>-902.67</v>
      </c>
      <c r="N126">
        <f>INDEX(ExchangeRate[Rate2USD], MATCH(GL!L:L,ExchangeRate[Currency], 0))</f>
        <v>1.36</v>
      </c>
      <c r="O126" s="14">
        <f>GL_Table[[#This Row],[Debit]]*GL_Table[[#This Row],[RateToUSD]]</f>
        <v>0</v>
      </c>
      <c r="P126" s="14">
        <f>GL_Table[[#This Row],[Credit]]*GL_Table[[#This Row],[RateToUSD]]</f>
        <v>1227.6312</v>
      </c>
      <c r="Q126" s="14">
        <f>GL_Table[NetAmount]*GL_Table[RateToUSD]</f>
        <v>-1227.6312</v>
      </c>
      <c r="R126" s="14" t="str">
        <f>INDEX(AccountMapping[AccountType],MATCH(GL_Table[AccountName],AccountMapping[AccountName], 0))</f>
        <v>Revenue</v>
      </c>
    </row>
    <row r="127" spans="1:18" x14ac:dyDescent="0.3">
      <c r="A127" t="s">
        <v>135</v>
      </c>
      <c r="B127" s="1">
        <v>45260</v>
      </c>
      <c r="C127">
        <f>YEAR(GL_Table[[#This Row],[TxnDate]])</f>
        <v>2023</v>
      </c>
      <c r="D127" t="str">
        <f>TEXT(GL_Table[[#This Row],[TxnDate]], "mmm")</f>
        <v>Nov</v>
      </c>
      <c r="E127" t="s">
        <v>2010</v>
      </c>
      <c r="F127" t="s">
        <v>2015</v>
      </c>
      <c r="G127">
        <v>0</v>
      </c>
      <c r="H127">
        <v>160.09</v>
      </c>
      <c r="I127" t="s">
        <v>2024</v>
      </c>
      <c r="J127" t="s">
        <v>2026</v>
      </c>
      <c r="K127" t="s">
        <v>2156</v>
      </c>
      <c r="L127" t="s">
        <v>4035</v>
      </c>
      <c r="M127">
        <f>GL_Table[[#This Row],[Debit]]-GL_Table[[#This Row],[Credit]]</f>
        <v>-160.09</v>
      </c>
      <c r="N127">
        <f>INDEX(ExchangeRate[Rate2USD], MATCH(GL!L:L,ExchangeRate[Currency], 0))</f>
        <v>1.36</v>
      </c>
      <c r="O127" s="14">
        <f>GL_Table[[#This Row],[Debit]]*GL_Table[[#This Row],[RateToUSD]]</f>
        <v>0</v>
      </c>
      <c r="P127" s="14">
        <f>GL_Table[[#This Row],[Credit]]*GL_Table[[#This Row],[RateToUSD]]</f>
        <v>217.72240000000002</v>
      </c>
      <c r="Q127" s="14">
        <f>GL_Table[NetAmount]*GL_Table[RateToUSD]</f>
        <v>-217.72240000000002</v>
      </c>
      <c r="R127" s="14" t="str">
        <f>INDEX(AccountMapping[AccountType],MATCH(GL_Table[AccountName],AccountMapping[AccountName], 0))</f>
        <v>Revenue</v>
      </c>
    </row>
    <row r="128" spans="1:18" x14ac:dyDescent="0.3">
      <c r="A128" t="s">
        <v>136</v>
      </c>
      <c r="B128" s="1">
        <v>45276</v>
      </c>
      <c r="C128">
        <f>YEAR(GL_Table[[#This Row],[TxnDate]])</f>
        <v>2023</v>
      </c>
      <c r="D128" t="str">
        <f>TEXT(GL_Table[[#This Row],[TxnDate]], "mmm")</f>
        <v>Dec</v>
      </c>
      <c r="E128" t="s">
        <v>2013</v>
      </c>
      <c r="F128" t="s">
        <v>2018</v>
      </c>
      <c r="G128">
        <v>367.4</v>
      </c>
      <c r="H128">
        <v>0</v>
      </c>
      <c r="I128" t="s">
        <v>2022</v>
      </c>
      <c r="J128" t="s">
        <v>2026</v>
      </c>
      <c r="K128" t="s">
        <v>2157</v>
      </c>
      <c r="L128" t="s">
        <v>4033</v>
      </c>
      <c r="M128">
        <f>GL_Table[[#This Row],[Debit]]-GL_Table[[#This Row],[Credit]]</f>
        <v>367.4</v>
      </c>
      <c r="N128">
        <f>INDEX(ExchangeRate[Rate2USD], MATCH(GL!L:L,ExchangeRate[Currency], 0))</f>
        <v>1.51</v>
      </c>
      <c r="O128" s="14">
        <f>GL_Table[[#This Row],[Debit]]*GL_Table[[#This Row],[RateToUSD]]</f>
        <v>554.774</v>
      </c>
      <c r="P128" s="14">
        <f>GL_Table[[#This Row],[Credit]]*GL_Table[[#This Row],[RateToUSD]]</f>
        <v>0</v>
      </c>
      <c r="Q128" s="14">
        <f>GL_Table[NetAmount]*GL_Table[RateToUSD]</f>
        <v>554.774</v>
      </c>
      <c r="R128" s="14" t="str">
        <f>INDEX(AccountMapping[AccountType],MATCH(GL_Table[AccountName],AccountMapping[AccountName], 0))</f>
        <v>Expense</v>
      </c>
    </row>
    <row r="129" spans="1:18" x14ac:dyDescent="0.3">
      <c r="A129" t="s">
        <v>137</v>
      </c>
      <c r="B129" s="1">
        <v>44962</v>
      </c>
      <c r="C129">
        <f>YEAR(GL_Table[[#This Row],[TxnDate]])</f>
        <v>2023</v>
      </c>
      <c r="D129" t="str">
        <f>TEXT(GL_Table[[#This Row],[TxnDate]], "mmm")</f>
        <v>Feb</v>
      </c>
      <c r="E129" t="s">
        <v>2010</v>
      </c>
      <c r="F129" t="s">
        <v>2015</v>
      </c>
      <c r="G129">
        <v>0</v>
      </c>
      <c r="H129">
        <v>4964.84</v>
      </c>
      <c r="I129" t="s">
        <v>2021</v>
      </c>
      <c r="J129" t="s">
        <v>2026</v>
      </c>
      <c r="K129" t="s">
        <v>2158</v>
      </c>
      <c r="L129" t="s">
        <v>4031</v>
      </c>
      <c r="M129">
        <f>GL_Table[[#This Row],[Debit]]-GL_Table[[#This Row],[Credit]]</f>
        <v>-4964.84</v>
      </c>
      <c r="N129">
        <f>INDEX(ExchangeRate[Rate2USD], MATCH(GL!L:L,ExchangeRate[Currency], 0))</f>
        <v>0.78</v>
      </c>
      <c r="O129" s="14">
        <f>GL_Table[[#This Row],[Debit]]*GL_Table[[#This Row],[RateToUSD]]</f>
        <v>0</v>
      </c>
      <c r="P129" s="14">
        <f>GL_Table[[#This Row],[Credit]]*GL_Table[[#This Row],[RateToUSD]]</f>
        <v>3872.5752000000002</v>
      </c>
      <c r="Q129" s="14">
        <f>GL_Table[NetAmount]*GL_Table[RateToUSD]</f>
        <v>-3872.5752000000002</v>
      </c>
      <c r="R129" s="14" t="str">
        <f>INDEX(AccountMapping[AccountType],MATCH(GL_Table[AccountName],AccountMapping[AccountName], 0))</f>
        <v>Revenue</v>
      </c>
    </row>
    <row r="130" spans="1:18" x14ac:dyDescent="0.3">
      <c r="A130" t="s">
        <v>138</v>
      </c>
      <c r="B130" s="1">
        <v>45762</v>
      </c>
      <c r="C130">
        <f>YEAR(GL_Table[[#This Row],[TxnDate]])</f>
        <v>2025</v>
      </c>
      <c r="D130" t="str">
        <f>TEXT(GL_Table[[#This Row],[TxnDate]], "mmm")</f>
        <v>Apr</v>
      </c>
      <c r="E130" t="s">
        <v>2013</v>
      </c>
      <c r="F130" t="s">
        <v>2018</v>
      </c>
      <c r="G130">
        <v>925</v>
      </c>
      <c r="H130">
        <v>0</v>
      </c>
      <c r="I130" t="s">
        <v>2020</v>
      </c>
      <c r="J130" t="s">
        <v>2026</v>
      </c>
      <c r="K130" t="s">
        <v>2159</v>
      </c>
      <c r="L130" t="s">
        <v>4032</v>
      </c>
      <c r="M130">
        <f>GL_Table[[#This Row],[Debit]]-GL_Table[[#This Row],[Credit]]</f>
        <v>925</v>
      </c>
      <c r="N130">
        <f>INDEX(ExchangeRate[Rate2USD], MATCH(GL!L:L,ExchangeRate[Currency], 0))</f>
        <v>0.92</v>
      </c>
      <c r="O130" s="14">
        <f>GL_Table[[#This Row],[Debit]]*GL_Table[[#This Row],[RateToUSD]]</f>
        <v>851</v>
      </c>
      <c r="P130" s="14">
        <f>GL_Table[[#This Row],[Credit]]*GL_Table[[#This Row],[RateToUSD]]</f>
        <v>0</v>
      </c>
      <c r="Q130" s="14">
        <f>GL_Table[NetAmount]*GL_Table[RateToUSD]</f>
        <v>851</v>
      </c>
      <c r="R130" s="14" t="str">
        <f>INDEX(AccountMapping[AccountType],MATCH(GL_Table[AccountName],AccountMapping[AccountName], 0))</f>
        <v>Expense</v>
      </c>
    </row>
    <row r="131" spans="1:18" x14ac:dyDescent="0.3">
      <c r="A131" t="s">
        <v>139</v>
      </c>
      <c r="B131" s="1">
        <v>45671</v>
      </c>
      <c r="C131">
        <f>YEAR(GL_Table[[#This Row],[TxnDate]])</f>
        <v>2025</v>
      </c>
      <c r="D131" t="str">
        <f>TEXT(GL_Table[[#This Row],[TxnDate]], "mmm")</f>
        <v>Jan</v>
      </c>
      <c r="E131" t="s">
        <v>2011</v>
      </c>
      <c r="F131" t="s">
        <v>2016</v>
      </c>
      <c r="G131">
        <v>1697.34</v>
      </c>
      <c r="H131">
        <v>0</v>
      </c>
      <c r="I131" t="s">
        <v>2022</v>
      </c>
      <c r="J131" t="s">
        <v>2026</v>
      </c>
      <c r="K131" t="s">
        <v>2160</v>
      </c>
      <c r="L131" t="s">
        <v>4032</v>
      </c>
      <c r="M131">
        <f>GL_Table[[#This Row],[Debit]]-GL_Table[[#This Row],[Credit]]</f>
        <v>1697.34</v>
      </c>
      <c r="N131">
        <f>INDEX(ExchangeRate[Rate2USD], MATCH(GL!L:L,ExchangeRate[Currency], 0))</f>
        <v>0.92</v>
      </c>
      <c r="O131" s="14">
        <f>GL_Table[[#This Row],[Debit]]*GL_Table[[#This Row],[RateToUSD]]</f>
        <v>1561.5527999999999</v>
      </c>
      <c r="P131" s="14">
        <f>GL_Table[[#This Row],[Credit]]*GL_Table[[#This Row],[RateToUSD]]</f>
        <v>0</v>
      </c>
      <c r="Q131" s="14">
        <f>GL_Table[NetAmount]*GL_Table[RateToUSD]</f>
        <v>1561.5527999999999</v>
      </c>
      <c r="R131" s="14" t="str">
        <f>INDEX(AccountMapping[AccountType],MATCH(GL_Table[AccountName],AccountMapping[AccountName], 0))</f>
        <v>COGS</v>
      </c>
    </row>
    <row r="132" spans="1:18" x14ac:dyDescent="0.3">
      <c r="A132" t="s">
        <v>140</v>
      </c>
      <c r="B132" s="1">
        <v>45174</v>
      </c>
      <c r="C132">
        <f>YEAR(GL_Table[[#This Row],[TxnDate]])</f>
        <v>2023</v>
      </c>
      <c r="D132" t="str">
        <f>TEXT(GL_Table[[#This Row],[TxnDate]], "mmm")</f>
        <v>Sep</v>
      </c>
      <c r="E132" t="s">
        <v>2011</v>
      </c>
      <c r="F132" t="s">
        <v>2016</v>
      </c>
      <c r="G132">
        <v>308.37</v>
      </c>
      <c r="H132">
        <v>0</v>
      </c>
      <c r="I132" t="s">
        <v>2025</v>
      </c>
      <c r="J132" t="s">
        <v>2026</v>
      </c>
      <c r="K132" t="s">
        <v>2161</v>
      </c>
      <c r="L132" t="s">
        <v>4035</v>
      </c>
      <c r="M132">
        <f>GL_Table[[#This Row],[Debit]]-GL_Table[[#This Row],[Credit]]</f>
        <v>308.37</v>
      </c>
      <c r="N132">
        <f>INDEX(ExchangeRate[Rate2USD], MATCH(GL!L:L,ExchangeRate[Currency], 0))</f>
        <v>1.36</v>
      </c>
      <c r="O132" s="14">
        <f>GL_Table[[#This Row],[Debit]]*GL_Table[[#This Row],[RateToUSD]]</f>
        <v>419.38320000000004</v>
      </c>
      <c r="P132" s="14">
        <f>GL_Table[[#This Row],[Credit]]*GL_Table[[#This Row],[RateToUSD]]</f>
        <v>0</v>
      </c>
      <c r="Q132" s="14">
        <f>GL_Table[NetAmount]*GL_Table[RateToUSD]</f>
        <v>419.38320000000004</v>
      </c>
      <c r="R132" s="14" t="str">
        <f>INDEX(AccountMapping[AccountType],MATCH(GL_Table[AccountName],AccountMapping[AccountName], 0))</f>
        <v>COGS</v>
      </c>
    </row>
    <row r="133" spans="1:18" x14ac:dyDescent="0.3">
      <c r="A133" t="s">
        <v>141</v>
      </c>
      <c r="B133" s="1">
        <v>45478</v>
      </c>
      <c r="C133">
        <f>YEAR(GL_Table[[#This Row],[TxnDate]])</f>
        <v>2024</v>
      </c>
      <c r="D133" t="str">
        <f>TEXT(GL_Table[[#This Row],[TxnDate]], "mmm")</f>
        <v>Jul</v>
      </c>
      <c r="E133" t="s">
        <v>2011</v>
      </c>
      <c r="F133" t="s">
        <v>2016</v>
      </c>
      <c r="G133">
        <v>1304.32</v>
      </c>
      <c r="H133">
        <v>0</v>
      </c>
      <c r="I133" t="s">
        <v>2025</v>
      </c>
      <c r="J133" t="s">
        <v>2028</v>
      </c>
      <c r="K133" t="s">
        <v>2162</v>
      </c>
      <c r="L133" t="s">
        <v>4034</v>
      </c>
      <c r="M133">
        <f>GL_Table[[#This Row],[Debit]]-GL_Table[[#This Row],[Credit]]</f>
        <v>1304.32</v>
      </c>
      <c r="N133">
        <f>INDEX(ExchangeRate[Rate2USD], MATCH(GL!L:L,ExchangeRate[Currency], 0))</f>
        <v>1</v>
      </c>
      <c r="O133" s="14">
        <f>GL_Table[[#This Row],[Debit]]*GL_Table[[#This Row],[RateToUSD]]</f>
        <v>1304.32</v>
      </c>
      <c r="P133" s="14">
        <f>GL_Table[[#This Row],[Credit]]*GL_Table[[#This Row],[RateToUSD]]</f>
        <v>0</v>
      </c>
      <c r="Q133" s="14">
        <f>GL_Table[NetAmount]*GL_Table[RateToUSD]</f>
        <v>1304.32</v>
      </c>
      <c r="R133" s="14" t="str">
        <f>INDEX(AccountMapping[AccountType],MATCH(GL_Table[AccountName],AccountMapping[AccountName], 0))</f>
        <v>COGS</v>
      </c>
    </row>
    <row r="134" spans="1:18" x14ac:dyDescent="0.3">
      <c r="A134" t="s">
        <v>142</v>
      </c>
      <c r="B134" s="1">
        <v>45355</v>
      </c>
      <c r="C134">
        <f>YEAR(GL_Table[[#This Row],[TxnDate]])</f>
        <v>2024</v>
      </c>
      <c r="D134" t="str">
        <f>TEXT(GL_Table[[#This Row],[TxnDate]], "mmm")</f>
        <v>Mar</v>
      </c>
      <c r="E134" t="s">
        <v>2014</v>
      </c>
      <c r="F134" t="s">
        <v>2019</v>
      </c>
      <c r="G134">
        <v>0</v>
      </c>
      <c r="H134">
        <v>3993.88</v>
      </c>
      <c r="I134" t="s">
        <v>2022</v>
      </c>
      <c r="J134" t="s">
        <v>2030</v>
      </c>
      <c r="K134" t="s">
        <v>2163</v>
      </c>
      <c r="L134" t="s">
        <v>4033</v>
      </c>
      <c r="M134">
        <f>GL_Table[[#This Row],[Debit]]-GL_Table[[#This Row],[Credit]]</f>
        <v>-3993.88</v>
      </c>
      <c r="N134">
        <f>INDEX(ExchangeRate[Rate2USD], MATCH(GL!L:L,ExchangeRate[Currency], 0))</f>
        <v>1.51</v>
      </c>
      <c r="O134" s="14">
        <f>GL_Table[[#This Row],[Debit]]*GL_Table[[#This Row],[RateToUSD]]</f>
        <v>0</v>
      </c>
      <c r="P134" s="14">
        <f>GL_Table[[#This Row],[Credit]]*GL_Table[[#This Row],[RateToUSD]]</f>
        <v>6030.7588000000005</v>
      </c>
      <c r="Q134" s="14">
        <f>GL_Table[NetAmount]*GL_Table[RateToUSD]</f>
        <v>-6030.7588000000005</v>
      </c>
      <c r="R134" s="14" t="str">
        <f>INDEX(AccountMapping[AccountType],MATCH(GL_Table[AccountName],AccountMapping[AccountName], 0))</f>
        <v>Revenue</v>
      </c>
    </row>
    <row r="135" spans="1:18" x14ac:dyDescent="0.3">
      <c r="A135" t="s">
        <v>143</v>
      </c>
      <c r="B135" s="1">
        <v>45710</v>
      </c>
      <c r="C135">
        <f>YEAR(GL_Table[[#This Row],[TxnDate]])</f>
        <v>2025</v>
      </c>
      <c r="D135" t="str">
        <f>TEXT(GL_Table[[#This Row],[TxnDate]], "mmm")</f>
        <v>Feb</v>
      </c>
      <c r="E135" t="s">
        <v>2010</v>
      </c>
      <c r="F135" t="s">
        <v>2015</v>
      </c>
      <c r="G135">
        <v>0</v>
      </c>
      <c r="H135">
        <v>703.6</v>
      </c>
      <c r="I135" t="s">
        <v>2023</v>
      </c>
      <c r="J135" t="s">
        <v>2030</v>
      </c>
      <c r="K135" t="s">
        <v>2164</v>
      </c>
      <c r="L135" t="s">
        <v>4031</v>
      </c>
      <c r="M135">
        <f>GL_Table[[#This Row],[Debit]]-GL_Table[[#This Row],[Credit]]</f>
        <v>-703.6</v>
      </c>
      <c r="N135">
        <f>INDEX(ExchangeRate[Rate2USD], MATCH(GL!L:L,ExchangeRate[Currency], 0))</f>
        <v>0.78</v>
      </c>
      <c r="O135" s="14">
        <f>GL_Table[[#This Row],[Debit]]*GL_Table[[#This Row],[RateToUSD]]</f>
        <v>0</v>
      </c>
      <c r="P135" s="14">
        <f>GL_Table[[#This Row],[Credit]]*GL_Table[[#This Row],[RateToUSD]]</f>
        <v>548.80799999999999</v>
      </c>
      <c r="Q135" s="14">
        <f>GL_Table[NetAmount]*GL_Table[RateToUSD]</f>
        <v>-548.80799999999999</v>
      </c>
      <c r="R135" s="14" t="str">
        <f>INDEX(AccountMapping[AccountType],MATCH(GL_Table[AccountName],AccountMapping[AccountName], 0))</f>
        <v>Revenue</v>
      </c>
    </row>
    <row r="136" spans="1:18" x14ac:dyDescent="0.3">
      <c r="A136" t="s">
        <v>144</v>
      </c>
      <c r="B136" s="1">
        <v>45535</v>
      </c>
      <c r="C136">
        <f>YEAR(GL_Table[[#This Row],[TxnDate]])</f>
        <v>2024</v>
      </c>
      <c r="D136" t="str">
        <f>TEXT(GL_Table[[#This Row],[TxnDate]], "mmm")</f>
        <v>Aug</v>
      </c>
      <c r="E136" t="s">
        <v>2013</v>
      </c>
      <c r="F136" t="s">
        <v>2018</v>
      </c>
      <c r="G136">
        <v>355.53</v>
      </c>
      <c r="H136">
        <v>0</v>
      </c>
      <c r="I136" t="s">
        <v>2023</v>
      </c>
      <c r="J136" t="s">
        <v>2028</v>
      </c>
      <c r="K136" t="s">
        <v>2165</v>
      </c>
      <c r="L136" t="s">
        <v>4032</v>
      </c>
      <c r="M136">
        <f>GL_Table[[#This Row],[Debit]]-GL_Table[[#This Row],[Credit]]</f>
        <v>355.53</v>
      </c>
      <c r="N136">
        <f>INDEX(ExchangeRate[Rate2USD], MATCH(GL!L:L,ExchangeRate[Currency], 0))</f>
        <v>0.92</v>
      </c>
      <c r="O136" s="14">
        <f>GL_Table[[#This Row],[Debit]]*GL_Table[[#This Row],[RateToUSD]]</f>
        <v>327.08760000000001</v>
      </c>
      <c r="P136" s="14">
        <f>GL_Table[[#This Row],[Credit]]*GL_Table[[#This Row],[RateToUSD]]</f>
        <v>0</v>
      </c>
      <c r="Q136" s="14">
        <f>GL_Table[NetAmount]*GL_Table[RateToUSD]</f>
        <v>327.08760000000001</v>
      </c>
      <c r="R136" s="14" t="str">
        <f>INDEX(AccountMapping[AccountType],MATCH(GL_Table[AccountName],AccountMapping[AccountName], 0))</f>
        <v>Expense</v>
      </c>
    </row>
    <row r="137" spans="1:18" x14ac:dyDescent="0.3">
      <c r="A137" t="s">
        <v>145</v>
      </c>
      <c r="B137" s="1">
        <v>45537</v>
      </c>
      <c r="C137">
        <f>YEAR(GL_Table[[#This Row],[TxnDate]])</f>
        <v>2024</v>
      </c>
      <c r="D137" t="str">
        <f>TEXT(GL_Table[[#This Row],[TxnDate]], "mmm")</f>
        <v>Sep</v>
      </c>
      <c r="E137" t="s">
        <v>2011</v>
      </c>
      <c r="F137" t="s">
        <v>2016</v>
      </c>
      <c r="G137">
        <v>1915.19</v>
      </c>
      <c r="H137">
        <v>0</v>
      </c>
      <c r="I137" t="s">
        <v>2021</v>
      </c>
      <c r="J137" t="s">
        <v>2027</v>
      </c>
      <c r="K137" t="s">
        <v>2166</v>
      </c>
      <c r="L137" t="s">
        <v>4034</v>
      </c>
      <c r="M137">
        <f>GL_Table[[#This Row],[Debit]]-GL_Table[[#This Row],[Credit]]</f>
        <v>1915.19</v>
      </c>
      <c r="N137">
        <f>INDEX(ExchangeRate[Rate2USD], MATCH(GL!L:L,ExchangeRate[Currency], 0))</f>
        <v>1</v>
      </c>
      <c r="O137" s="14">
        <f>GL_Table[[#This Row],[Debit]]*GL_Table[[#This Row],[RateToUSD]]</f>
        <v>1915.19</v>
      </c>
      <c r="P137" s="14">
        <f>GL_Table[[#This Row],[Credit]]*GL_Table[[#This Row],[RateToUSD]]</f>
        <v>0</v>
      </c>
      <c r="Q137" s="14">
        <f>GL_Table[NetAmount]*GL_Table[RateToUSD]</f>
        <v>1915.19</v>
      </c>
      <c r="R137" s="14" t="str">
        <f>INDEX(AccountMapping[AccountType],MATCH(GL_Table[AccountName],AccountMapping[AccountName], 0))</f>
        <v>COGS</v>
      </c>
    </row>
    <row r="138" spans="1:18" x14ac:dyDescent="0.3">
      <c r="A138" t="s">
        <v>146</v>
      </c>
      <c r="B138" s="1">
        <v>45177</v>
      </c>
      <c r="C138">
        <f>YEAR(GL_Table[[#This Row],[TxnDate]])</f>
        <v>2023</v>
      </c>
      <c r="D138" t="str">
        <f>TEXT(GL_Table[[#This Row],[TxnDate]], "mmm")</f>
        <v>Sep</v>
      </c>
      <c r="E138" t="s">
        <v>2014</v>
      </c>
      <c r="F138" t="s">
        <v>2019</v>
      </c>
      <c r="G138">
        <v>0</v>
      </c>
      <c r="H138">
        <v>877.66</v>
      </c>
      <c r="I138" t="s">
        <v>2021</v>
      </c>
      <c r="J138" t="s">
        <v>2027</v>
      </c>
      <c r="K138" t="s">
        <v>2167</v>
      </c>
      <c r="L138" t="s">
        <v>4033</v>
      </c>
      <c r="M138">
        <f>GL_Table[[#This Row],[Debit]]-GL_Table[[#This Row],[Credit]]</f>
        <v>-877.66</v>
      </c>
      <c r="N138">
        <f>INDEX(ExchangeRate[Rate2USD], MATCH(GL!L:L,ExchangeRate[Currency], 0))</f>
        <v>1.51</v>
      </c>
      <c r="O138" s="14">
        <f>GL_Table[[#This Row],[Debit]]*GL_Table[[#This Row],[RateToUSD]]</f>
        <v>0</v>
      </c>
      <c r="P138" s="14">
        <f>GL_Table[[#This Row],[Credit]]*GL_Table[[#This Row],[RateToUSD]]</f>
        <v>1325.2665999999999</v>
      </c>
      <c r="Q138" s="14">
        <f>GL_Table[NetAmount]*GL_Table[RateToUSD]</f>
        <v>-1325.2665999999999</v>
      </c>
      <c r="R138" s="14" t="str">
        <f>INDEX(AccountMapping[AccountType],MATCH(GL_Table[AccountName],AccountMapping[AccountName], 0))</f>
        <v>Revenue</v>
      </c>
    </row>
    <row r="139" spans="1:18" x14ac:dyDescent="0.3">
      <c r="A139" t="s">
        <v>147</v>
      </c>
      <c r="B139" s="1">
        <v>45582</v>
      </c>
      <c r="C139">
        <f>YEAR(GL_Table[[#This Row],[TxnDate]])</f>
        <v>2024</v>
      </c>
      <c r="D139" t="str">
        <f>TEXT(GL_Table[[#This Row],[TxnDate]], "mmm")</f>
        <v>Oct</v>
      </c>
      <c r="E139" t="s">
        <v>2014</v>
      </c>
      <c r="F139" t="s">
        <v>2019</v>
      </c>
      <c r="G139">
        <v>0</v>
      </c>
      <c r="H139">
        <v>2719.49</v>
      </c>
      <c r="I139" t="s">
        <v>2023</v>
      </c>
      <c r="J139" t="s">
        <v>2027</v>
      </c>
      <c r="K139" t="s">
        <v>2168</v>
      </c>
      <c r="L139" t="s">
        <v>4034</v>
      </c>
      <c r="M139">
        <f>GL_Table[[#This Row],[Debit]]-GL_Table[[#This Row],[Credit]]</f>
        <v>-2719.49</v>
      </c>
      <c r="N139">
        <f>INDEX(ExchangeRate[Rate2USD], MATCH(GL!L:L,ExchangeRate[Currency], 0))</f>
        <v>1</v>
      </c>
      <c r="O139" s="14">
        <f>GL_Table[[#This Row],[Debit]]*GL_Table[[#This Row],[RateToUSD]]</f>
        <v>0</v>
      </c>
      <c r="P139" s="14">
        <f>GL_Table[[#This Row],[Credit]]*GL_Table[[#This Row],[RateToUSD]]</f>
        <v>2719.49</v>
      </c>
      <c r="Q139" s="14">
        <f>GL_Table[NetAmount]*GL_Table[RateToUSD]</f>
        <v>-2719.49</v>
      </c>
      <c r="R139" s="14" t="str">
        <f>INDEX(AccountMapping[AccountType],MATCH(GL_Table[AccountName],AccountMapping[AccountName], 0))</f>
        <v>Revenue</v>
      </c>
    </row>
    <row r="140" spans="1:18" x14ac:dyDescent="0.3">
      <c r="A140" t="s">
        <v>148</v>
      </c>
      <c r="B140" s="1">
        <v>45661</v>
      </c>
      <c r="C140">
        <f>YEAR(GL_Table[[#This Row],[TxnDate]])</f>
        <v>2025</v>
      </c>
      <c r="D140" t="str">
        <f>TEXT(GL_Table[[#This Row],[TxnDate]], "mmm")</f>
        <v>Jan</v>
      </c>
      <c r="E140" t="s">
        <v>2013</v>
      </c>
      <c r="F140" t="s">
        <v>2018</v>
      </c>
      <c r="G140">
        <v>1695.8</v>
      </c>
      <c r="H140">
        <v>0</v>
      </c>
      <c r="I140" t="s">
        <v>2021</v>
      </c>
      <c r="J140" t="s">
        <v>2030</v>
      </c>
      <c r="K140" t="s">
        <v>2169</v>
      </c>
      <c r="L140" t="s">
        <v>4032</v>
      </c>
      <c r="M140">
        <f>GL_Table[[#This Row],[Debit]]-GL_Table[[#This Row],[Credit]]</f>
        <v>1695.8</v>
      </c>
      <c r="N140">
        <f>INDEX(ExchangeRate[Rate2USD], MATCH(GL!L:L,ExchangeRate[Currency], 0))</f>
        <v>0.92</v>
      </c>
      <c r="O140" s="14">
        <f>GL_Table[[#This Row],[Debit]]*GL_Table[[#This Row],[RateToUSD]]</f>
        <v>1560.136</v>
      </c>
      <c r="P140" s="14">
        <f>GL_Table[[#This Row],[Credit]]*GL_Table[[#This Row],[RateToUSD]]</f>
        <v>0</v>
      </c>
      <c r="Q140" s="14">
        <f>GL_Table[NetAmount]*GL_Table[RateToUSD]</f>
        <v>1560.136</v>
      </c>
      <c r="R140" s="14" t="str">
        <f>INDEX(AccountMapping[AccountType],MATCH(GL_Table[AccountName],AccountMapping[AccountName], 0))</f>
        <v>Expense</v>
      </c>
    </row>
    <row r="141" spans="1:18" x14ac:dyDescent="0.3">
      <c r="A141" t="s">
        <v>149</v>
      </c>
      <c r="B141" s="1">
        <v>45558</v>
      </c>
      <c r="C141">
        <f>YEAR(GL_Table[[#This Row],[TxnDate]])</f>
        <v>2024</v>
      </c>
      <c r="D141" t="str">
        <f>TEXT(GL_Table[[#This Row],[TxnDate]], "mmm")</f>
        <v>Sep</v>
      </c>
      <c r="E141" t="s">
        <v>2012</v>
      </c>
      <c r="F141" t="s">
        <v>2017</v>
      </c>
      <c r="G141">
        <v>1304.8399999999999</v>
      </c>
      <c r="H141">
        <v>0</v>
      </c>
      <c r="I141" t="s">
        <v>2021</v>
      </c>
      <c r="J141" t="s">
        <v>2030</v>
      </c>
      <c r="K141" t="s">
        <v>2170</v>
      </c>
      <c r="L141" t="s">
        <v>4033</v>
      </c>
      <c r="M141">
        <f>GL_Table[[#This Row],[Debit]]-GL_Table[[#This Row],[Credit]]</f>
        <v>1304.8399999999999</v>
      </c>
      <c r="N141">
        <f>INDEX(ExchangeRate[Rate2USD], MATCH(GL!L:L,ExchangeRate[Currency], 0))</f>
        <v>1.51</v>
      </c>
      <c r="O141" s="14">
        <f>GL_Table[[#This Row],[Debit]]*GL_Table[[#This Row],[RateToUSD]]</f>
        <v>1970.3083999999999</v>
      </c>
      <c r="P141" s="14">
        <f>GL_Table[[#This Row],[Credit]]*GL_Table[[#This Row],[RateToUSD]]</f>
        <v>0</v>
      </c>
      <c r="Q141" s="14">
        <f>GL_Table[NetAmount]*GL_Table[RateToUSD]</f>
        <v>1970.3083999999999</v>
      </c>
      <c r="R141" s="14" t="str">
        <f>INDEX(AccountMapping[AccountType],MATCH(GL_Table[AccountName],AccountMapping[AccountName], 0))</f>
        <v>Expense</v>
      </c>
    </row>
    <row r="142" spans="1:18" x14ac:dyDescent="0.3">
      <c r="A142" t="s">
        <v>150</v>
      </c>
      <c r="B142" s="1">
        <v>45832</v>
      </c>
      <c r="C142">
        <f>YEAR(GL_Table[[#This Row],[TxnDate]])</f>
        <v>2025</v>
      </c>
      <c r="D142" t="str">
        <f>TEXT(GL_Table[[#This Row],[TxnDate]], "mmm")</f>
        <v>Jun</v>
      </c>
      <c r="E142" t="s">
        <v>2010</v>
      </c>
      <c r="F142" t="s">
        <v>2015</v>
      </c>
      <c r="G142">
        <v>0</v>
      </c>
      <c r="H142">
        <v>708.58</v>
      </c>
      <c r="I142" t="s">
        <v>2022</v>
      </c>
      <c r="J142" t="s">
        <v>2029</v>
      </c>
      <c r="K142" t="s">
        <v>2171</v>
      </c>
      <c r="L142" t="s">
        <v>4031</v>
      </c>
      <c r="M142">
        <f>GL_Table[[#This Row],[Debit]]-GL_Table[[#This Row],[Credit]]</f>
        <v>-708.58</v>
      </c>
      <c r="N142">
        <f>INDEX(ExchangeRate[Rate2USD], MATCH(GL!L:L,ExchangeRate[Currency], 0))</f>
        <v>0.78</v>
      </c>
      <c r="O142" s="14">
        <f>GL_Table[[#This Row],[Debit]]*GL_Table[[#This Row],[RateToUSD]]</f>
        <v>0</v>
      </c>
      <c r="P142" s="14">
        <f>GL_Table[[#This Row],[Credit]]*GL_Table[[#This Row],[RateToUSD]]</f>
        <v>552.69240000000002</v>
      </c>
      <c r="Q142" s="14">
        <f>GL_Table[NetAmount]*GL_Table[RateToUSD]</f>
        <v>-552.69240000000002</v>
      </c>
      <c r="R142" s="14" t="str">
        <f>INDEX(AccountMapping[AccountType],MATCH(GL_Table[AccountName],AccountMapping[AccountName], 0))</f>
        <v>Revenue</v>
      </c>
    </row>
    <row r="143" spans="1:18" x14ac:dyDescent="0.3">
      <c r="A143" t="s">
        <v>151</v>
      </c>
      <c r="B143" s="1">
        <v>45285</v>
      </c>
      <c r="C143">
        <f>YEAR(GL_Table[[#This Row],[TxnDate]])</f>
        <v>2023</v>
      </c>
      <c r="D143" t="str">
        <f>TEXT(GL_Table[[#This Row],[TxnDate]], "mmm")</f>
        <v>Dec</v>
      </c>
      <c r="E143" t="s">
        <v>2013</v>
      </c>
      <c r="F143" t="s">
        <v>2018</v>
      </c>
      <c r="G143">
        <v>1650.46</v>
      </c>
      <c r="H143">
        <v>0</v>
      </c>
      <c r="I143" t="s">
        <v>2023</v>
      </c>
      <c r="J143" t="s">
        <v>2030</v>
      </c>
      <c r="K143" t="s">
        <v>2172</v>
      </c>
      <c r="L143" t="s">
        <v>4035</v>
      </c>
      <c r="M143">
        <f>GL_Table[[#This Row],[Debit]]-GL_Table[[#This Row],[Credit]]</f>
        <v>1650.46</v>
      </c>
      <c r="N143">
        <f>INDEX(ExchangeRate[Rate2USD], MATCH(GL!L:L,ExchangeRate[Currency], 0))</f>
        <v>1.36</v>
      </c>
      <c r="O143" s="14">
        <f>GL_Table[[#This Row],[Debit]]*GL_Table[[#This Row],[RateToUSD]]</f>
        <v>2244.6256000000003</v>
      </c>
      <c r="P143" s="14">
        <f>GL_Table[[#This Row],[Credit]]*GL_Table[[#This Row],[RateToUSD]]</f>
        <v>0</v>
      </c>
      <c r="Q143" s="14">
        <f>GL_Table[NetAmount]*GL_Table[RateToUSD]</f>
        <v>2244.6256000000003</v>
      </c>
      <c r="R143" s="14" t="str">
        <f>INDEX(AccountMapping[AccountType],MATCH(GL_Table[AccountName],AccountMapping[AccountName], 0))</f>
        <v>Expense</v>
      </c>
    </row>
    <row r="144" spans="1:18" x14ac:dyDescent="0.3">
      <c r="A144" t="s">
        <v>152</v>
      </c>
      <c r="B144" s="1">
        <v>45147</v>
      </c>
      <c r="C144">
        <f>YEAR(GL_Table[[#This Row],[TxnDate]])</f>
        <v>2023</v>
      </c>
      <c r="D144" t="str">
        <f>TEXT(GL_Table[[#This Row],[TxnDate]], "mmm")</f>
        <v>Aug</v>
      </c>
      <c r="E144" t="s">
        <v>2014</v>
      </c>
      <c r="F144" t="s">
        <v>2019</v>
      </c>
      <c r="G144">
        <v>0</v>
      </c>
      <c r="H144">
        <v>1112.1600000000001</v>
      </c>
      <c r="I144" t="s">
        <v>2024</v>
      </c>
      <c r="J144" t="s">
        <v>2029</v>
      </c>
      <c r="K144" t="s">
        <v>2173</v>
      </c>
      <c r="L144" t="s">
        <v>4035</v>
      </c>
      <c r="M144">
        <f>GL_Table[[#This Row],[Debit]]-GL_Table[[#This Row],[Credit]]</f>
        <v>-1112.1600000000001</v>
      </c>
      <c r="N144">
        <f>INDEX(ExchangeRate[Rate2USD], MATCH(GL!L:L,ExchangeRate[Currency], 0))</f>
        <v>1.36</v>
      </c>
      <c r="O144" s="14">
        <f>GL_Table[[#This Row],[Debit]]*GL_Table[[#This Row],[RateToUSD]]</f>
        <v>0</v>
      </c>
      <c r="P144" s="14">
        <f>GL_Table[[#This Row],[Credit]]*GL_Table[[#This Row],[RateToUSD]]</f>
        <v>1512.5376000000001</v>
      </c>
      <c r="Q144" s="14">
        <f>GL_Table[NetAmount]*GL_Table[RateToUSD]</f>
        <v>-1512.5376000000001</v>
      </c>
      <c r="R144" s="14" t="str">
        <f>INDEX(AccountMapping[AccountType],MATCH(GL_Table[AccountName],AccountMapping[AccountName], 0))</f>
        <v>Revenue</v>
      </c>
    </row>
    <row r="145" spans="1:18" x14ac:dyDescent="0.3">
      <c r="A145" t="s">
        <v>153</v>
      </c>
      <c r="B145" s="1">
        <v>45461</v>
      </c>
      <c r="C145">
        <f>YEAR(GL_Table[[#This Row],[TxnDate]])</f>
        <v>2024</v>
      </c>
      <c r="D145" t="str">
        <f>TEXT(GL_Table[[#This Row],[TxnDate]], "mmm")</f>
        <v>Jun</v>
      </c>
      <c r="E145" t="s">
        <v>2010</v>
      </c>
      <c r="F145" t="s">
        <v>2015</v>
      </c>
      <c r="G145">
        <v>0</v>
      </c>
      <c r="H145">
        <v>3711.83</v>
      </c>
      <c r="I145" t="s">
        <v>2020</v>
      </c>
      <c r="J145" t="s">
        <v>2028</v>
      </c>
      <c r="K145" t="s">
        <v>2174</v>
      </c>
      <c r="L145" t="s">
        <v>4035</v>
      </c>
      <c r="M145">
        <f>GL_Table[[#This Row],[Debit]]-GL_Table[[#This Row],[Credit]]</f>
        <v>-3711.83</v>
      </c>
      <c r="N145">
        <f>INDEX(ExchangeRate[Rate2USD], MATCH(GL!L:L,ExchangeRate[Currency], 0))</f>
        <v>1.36</v>
      </c>
      <c r="O145" s="14">
        <f>GL_Table[[#This Row],[Debit]]*GL_Table[[#This Row],[RateToUSD]]</f>
        <v>0</v>
      </c>
      <c r="P145" s="14">
        <f>GL_Table[[#This Row],[Credit]]*GL_Table[[#This Row],[RateToUSD]]</f>
        <v>5048.0888000000004</v>
      </c>
      <c r="Q145" s="14">
        <f>GL_Table[NetAmount]*GL_Table[RateToUSD]</f>
        <v>-5048.0888000000004</v>
      </c>
      <c r="R145" s="14" t="str">
        <f>INDEX(AccountMapping[AccountType],MATCH(GL_Table[AccountName],AccountMapping[AccountName], 0))</f>
        <v>Revenue</v>
      </c>
    </row>
    <row r="146" spans="1:18" x14ac:dyDescent="0.3">
      <c r="A146" t="s">
        <v>154</v>
      </c>
      <c r="B146" s="1">
        <v>45046</v>
      </c>
      <c r="C146">
        <f>YEAR(GL_Table[[#This Row],[TxnDate]])</f>
        <v>2023</v>
      </c>
      <c r="D146" t="str">
        <f>TEXT(GL_Table[[#This Row],[TxnDate]], "mmm")</f>
        <v>Apr</v>
      </c>
      <c r="E146" t="s">
        <v>2011</v>
      </c>
      <c r="F146" t="s">
        <v>2016</v>
      </c>
      <c r="G146">
        <v>715.32</v>
      </c>
      <c r="H146">
        <v>0</v>
      </c>
      <c r="I146" t="s">
        <v>2023</v>
      </c>
      <c r="J146" t="s">
        <v>2027</v>
      </c>
      <c r="K146" t="s">
        <v>2175</v>
      </c>
      <c r="L146" t="s">
        <v>4031</v>
      </c>
      <c r="M146">
        <f>GL_Table[[#This Row],[Debit]]-GL_Table[[#This Row],[Credit]]</f>
        <v>715.32</v>
      </c>
      <c r="N146">
        <f>INDEX(ExchangeRate[Rate2USD], MATCH(GL!L:L,ExchangeRate[Currency], 0))</f>
        <v>0.78</v>
      </c>
      <c r="O146" s="14">
        <f>GL_Table[[#This Row],[Debit]]*GL_Table[[#This Row],[RateToUSD]]</f>
        <v>557.94960000000003</v>
      </c>
      <c r="P146" s="14">
        <f>GL_Table[[#This Row],[Credit]]*GL_Table[[#This Row],[RateToUSD]]</f>
        <v>0</v>
      </c>
      <c r="Q146" s="14">
        <f>GL_Table[NetAmount]*GL_Table[RateToUSD]</f>
        <v>557.94960000000003</v>
      </c>
      <c r="R146" s="14" t="str">
        <f>INDEX(AccountMapping[AccountType],MATCH(GL_Table[AccountName],AccountMapping[AccountName], 0))</f>
        <v>COGS</v>
      </c>
    </row>
    <row r="147" spans="1:18" x14ac:dyDescent="0.3">
      <c r="A147" t="s">
        <v>155</v>
      </c>
      <c r="B147" s="1">
        <v>45080</v>
      </c>
      <c r="C147">
        <f>YEAR(GL_Table[[#This Row],[TxnDate]])</f>
        <v>2023</v>
      </c>
      <c r="D147" t="str">
        <f>TEXT(GL_Table[[#This Row],[TxnDate]], "mmm")</f>
        <v>Jun</v>
      </c>
      <c r="E147" t="s">
        <v>2012</v>
      </c>
      <c r="F147" t="s">
        <v>2017</v>
      </c>
      <c r="G147">
        <v>1366.61</v>
      </c>
      <c r="H147">
        <v>0</v>
      </c>
      <c r="I147" t="s">
        <v>2021</v>
      </c>
      <c r="J147" t="s">
        <v>2029</v>
      </c>
      <c r="K147" t="s">
        <v>2176</v>
      </c>
      <c r="L147" t="s">
        <v>4034</v>
      </c>
      <c r="M147">
        <f>GL_Table[[#This Row],[Debit]]-GL_Table[[#This Row],[Credit]]</f>
        <v>1366.61</v>
      </c>
      <c r="N147">
        <f>INDEX(ExchangeRate[Rate2USD], MATCH(GL!L:L,ExchangeRate[Currency], 0))</f>
        <v>1</v>
      </c>
      <c r="O147" s="14">
        <f>GL_Table[[#This Row],[Debit]]*GL_Table[[#This Row],[RateToUSD]]</f>
        <v>1366.61</v>
      </c>
      <c r="P147" s="14">
        <f>GL_Table[[#This Row],[Credit]]*GL_Table[[#This Row],[RateToUSD]]</f>
        <v>0</v>
      </c>
      <c r="Q147" s="14">
        <f>GL_Table[NetAmount]*GL_Table[RateToUSD]</f>
        <v>1366.61</v>
      </c>
      <c r="R147" s="14" t="str">
        <f>INDEX(AccountMapping[AccountType],MATCH(GL_Table[AccountName],AccountMapping[AccountName], 0))</f>
        <v>Expense</v>
      </c>
    </row>
    <row r="148" spans="1:18" x14ac:dyDescent="0.3">
      <c r="A148" t="s">
        <v>156</v>
      </c>
      <c r="B148" s="1">
        <v>45068</v>
      </c>
      <c r="C148">
        <f>YEAR(GL_Table[[#This Row],[TxnDate]])</f>
        <v>2023</v>
      </c>
      <c r="D148" t="str">
        <f>TEXT(GL_Table[[#This Row],[TxnDate]], "mmm")</f>
        <v>May</v>
      </c>
      <c r="E148" t="s">
        <v>2011</v>
      </c>
      <c r="F148" t="s">
        <v>2016</v>
      </c>
      <c r="G148">
        <v>1091.43</v>
      </c>
      <c r="H148">
        <v>0</v>
      </c>
      <c r="I148" t="s">
        <v>2022</v>
      </c>
      <c r="J148" t="s">
        <v>2029</v>
      </c>
      <c r="K148" t="s">
        <v>2177</v>
      </c>
      <c r="L148" t="s">
        <v>4035</v>
      </c>
      <c r="M148">
        <f>GL_Table[[#This Row],[Debit]]-GL_Table[[#This Row],[Credit]]</f>
        <v>1091.43</v>
      </c>
      <c r="N148">
        <f>INDEX(ExchangeRate[Rate2USD], MATCH(GL!L:L,ExchangeRate[Currency], 0))</f>
        <v>1.36</v>
      </c>
      <c r="O148" s="14">
        <f>GL_Table[[#This Row],[Debit]]*GL_Table[[#This Row],[RateToUSD]]</f>
        <v>1484.3448000000003</v>
      </c>
      <c r="P148" s="14">
        <f>GL_Table[[#This Row],[Credit]]*GL_Table[[#This Row],[RateToUSD]]</f>
        <v>0</v>
      </c>
      <c r="Q148" s="14">
        <f>GL_Table[NetAmount]*GL_Table[RateToUSD]</f>
        <v>1484.3448000000003</v>
      </c>
      <c r="R148" s="14" t="str">
        <f>INDEX(AccountMapping[AccountType],MATCH(GL_Table[AccountName],AccountMapping[AccountName], 0))</f>
        <v>COGS</v>
      </c>
    </row>
    <row r="149" spans="1:18" x14ac:dyDescent="0.3">
      <c r="A149" t="s">
        <v>157</v>
      </c>
      <c r="B149" s="1">
        <v>45468</v>
      </c>
      <c r="C149">
        <f>YEAR(GL_Table[[#This Row],[TxnDate]])</f>
        <v>2024</v>
      </c>
      <c r="D149" t="str">
        <f>TEXT(GL_Table[[#This Row],[TxnDate]], "mmm")</f>
        <v>Jun</v>
      </c>
      <c r="E149" t="s">
        <v>2010</v>
      </c>
      <c r="F149" t="s">
        <v>2015</v>
      </c>
      <c r="G149">
        <v>0</v>
      </c>
      <c r="H149">
        <v>1164.3499999999999</v>
      </c>
      <c r="I149" t="s">
        <v>2025</v>
      </c>
      <c r="J149" t="s">
        <v>2029</v>
      </c>
      <c r="K149" t="s">
        <v>2178</v>
      </c>
      <c r="L149" t="s">
        <v>4031</v>
      </c>
      <c r="M149">
        <f>GL_Table[[#This Row],[Debit]]-GL_Table[[#This Row],[Credit]]</f>
        <v>-1164.3499999999999</v>
      </c>
      <c r="N149">
        <f>INDEX(ExchangeRate[Rate2USD], MATCH(GL!L:L,ExchangeRate[Currency], 0))</f>
        <v>0.78</v>
      </c>
      <c r="O149" s="14">
        <f>GL_Table[[#This Row],[Debit]]*GL_Table[[#This Row],[RateToUSD]]</f>
        <v>0</v>
      </c>
      <c r="P149" s="14">
        <f>GL_Table[[#This Row],[Credit]]*GL_Table[[#This Row],[RateToUSD]]</f>
        <v>908.19299999999998</v>
      </c>
      <c r="Q149" s="14">
        <f>GL_Table[NetAmount]*GL_Table[RateToUSD]</f>
        <v>-908.19299999999998</v>
      </c>
      <c r="R149" s="14" t="str">
        <f>INDEX(AccountMapping[AccountType],MATCH(GL_Table[AccountName],AccountMapping[AccountName], 0))</f>
        <v>Revenue</v>
      </c>
    </row>
    <row r="150" spans="1:18" x14ac:dyDescent="0.3">
      <c r="A150" t="s">
        <v>158</v>
      </c>
      <c r="B150" s="1">
        <v>45352</v>
      </c>
      <c r="C150">
        <f>YEAR(GL_Table[[#This Row],[TxnDate]])</f>
        <v>2024</v>
      </c>
      <c r="D150" t="str">
        <f>TEXT(GL_Table[[#This Row],[TxnDate]], "mmm")</f>
        <v>Mar</v>
      </c>
      <c r="E150" t="s">
        <v>2013</v>
      </c>
      <c r="F150" t="s">
        <v>2018</v>
      </c>
      <c r="G150">
        <v>1139.5</v>
      </c>
      <c r="H150">
        <v>0</v>
      </c>
      <c r="I150" t="s">
        <v>2025</v>
      </c>
      <c r="J150" t="s">
        <v>2029</v>
      </c>
      <c r="K150" t="s">
        <v>2179</v>
      </c>
      <c r="L150" t="s">
        <v>4033</v>
      </c>
      <c r="M150">
        <f>GL_Table[[#This Row],[Debit]]-GL_Table[[#This Row],[Credit]]</f>
        <v>1139.5</v>
      </c>
      <c r="N150">
        <f>INDEX(ExchangeRate[Rate2USD], MATCH(GL!L:L,ExchangeRate[Currency], 0))</f>
        <v>1.51</v>
      </c>
      <c r="O150" s="14">
        <f>GL_Table[[#This Row],[Debit]]*GL_Table[[#This Row],[RateToUSD]]</f>
        <v>1720.645</v>
      </c>
      <c r="P150" s="14">
        <f>GL_Table[[#This Row],[Credit]]*GL_Table[[#This Row],[RateToUSD]]</f>
        <v>0</v>
      </c>
      <c r="Q150" s="14">
        <f>GL_Table[NetAmount]*GL_Table[RateToUSD]</f>
        <v>1720.645</v>
      </c>
      <c r="R150" s="14" t="str">
        <f>INDEX(AccountMapping[AccountType],MATCH(GL_Table[AccountName],AccountMapping[AccountName], 0))</f>
        <v>Expense</v>
      </c>
    </row>
    <row r="151" spans="1:18" x14ac:dyDescent="0.3">
      <c r="A151" t="s">
        <v>159</v>
      </c>
      <c r="B151" s="1">
        <v>45668</v>
      </c>
      <c r="C151">
        <f>YEAR(GL_Table[[#This Row],[TxnDate]])</f>
        <v>2025</v>
      </c>
      <c r="D151" t="str">
        <f>TEXT(GL_Table[[#This Row],[TxnDate]], "mmm")</f>
        <v>Jan</v>
      </c>
      <c r="E151" t="s">
        <v>2010</v>
      </c>
      <c r="F151" t="s">
        <v>2015</v>
      </c>
      <c r="G151">
        <v>0</v>
      </c>
      <c r="H151">
        <v>338.86</v>
      </c>
      <c r="I151" t="s">
        <v>2024</v>
      </c>
      <c r="J151" t="s">
        <v>2028</v>
      </c>
      <c r="K151" t="s">
        <v>2180</v>
      </c>
      <c r="L151" t="s">
        <v>4034</v>
      </c>
      <c r="M151">
        <f>GL_Table[[#This Row],[Debit]]-GL_Table[[#This Row],[Credit]]</f>
        <v>-338.86</v>
      </c>
      <c r="N151">
        <f>INDEX(ExchangeRate[Rate2USD], MATCH(GL!L:L,ExchangeRate[Currency], 0))</f>
        <v>1</v>
      </c>
      <c r="O151" s="14">
        <f>GL_Table[[#This Row],[Debit]]*GL_Table[[#This Row],[RateToUSD]]</f>
        <v>0</v>
      </c>
      <c r="P151" s="14">
        <f>GL_Table[[#This Row],[Credit]]*GL_Table[[#This Row],[RateToUSD]]</f>
        <v>338.86</v>
      </c>
      <c r="Q151" s="14">
        <f>GL_Table[NetAmount]*GL_Table[RateToUSD]</f>
        <v>-338.86</v>
      </c>
      <c r="R151" s="14" t="str">
        <f>INDEX(AccountMapping[AccountType],MATCH(GL_Table[AccountName],AccountMapping[AccountName], 0))</f>
        <v>Revenue</v>
      </c>
    </row>
    <row r="152" spans="1:18" x14ac:dyDescent="0.3">
      <c r="A152" t="s">
        <v>160</v>
      </c>
      <c r="B152" s="1">
        <v>45706</v>
      </c>
      <c r="C152">
        <f>YEAR(GL_Table[[#This Row],[TxnDate]])</f>
        <v>2025</v>
      </c>
      <c r="D152" t="str">
        <f>TEXT(GL_Table[[#This Row],[TxnDate]], "mmm")</f>
        <v>Feb</v>
      </c>
      <c r="E152" t="s">
        <v>2011</v>
      </c>
      <c r="F152" t="s">
        <v>2016</v>
      </c>
      <c r="G152">
        <v>1379.51</v>
      </c>
      <c r="H152">
        <v>0</v>
      </c>
      <c r="I152" t="s">
        <v>2021</v>
      </c>
      <c r="J152" t="s">
        <v>2028</v>
      </c>
      <c r="K152" t="s">
        <v>2181</v>
      </c>
      <c r="L152" t="s">
        <v>4034</v>
      </c>
      <c r="M152">
        <f>GL_Table[[#This Row],[Debit]]-GL_Table[[#This Row],[Credit]]</f>
        <v>1379.51</v>
      </c>
      <c r="N152">
        <f>INDEX(ExchangeRate[Rate2USD], MATCH(GL!L:L,ExchangeRate[Currency], 0))</f>
        <v>1</v>
      </c>
      <c r="O152" s="14">
        <f>GL_Table[[#This Row],[Debit]]*GL_Table[[#This Row],[RateToUSD]]</f>
        <v>1379.51</v>
      </c>
      <c r="P152" s="14">
        <f>GL_Table[[#This Row],[Credit]]*GL_Table[[#This Row],[RateToUSD]]</f>
        <v>0</v>
      </c>
      <c r="Q152" s="14">
        <f>GL_Table[NetAmount]*GL_Table[RateToUSD]</f>
        <v>1379.51</v>
      </c>
      <c r="R152" s="14" t="str">
        <f>INDEX(AccountMapping[AccountType],MATCH(GL_Table[AccountName],AccountMapping[AccountName], 0))</f>
        <v>COGS</v>
      </c>
    </row>
    <row r="153" spans="1:18" x14ac:dyDescent="0.3">
      <c r="A153" t="s">
        <v>161</v>
      </c>
      <c r="B153" s="1">
        <v>45368</v>
      </c>
      <c r="C153">
        <f>YEAR(GL_Table[[#This Row],[TxnDate]])</f>
        <v>2024</v>
      </c>
      <c r="D153" t="str">
        <f>TEXT(GL_Table[[#This Row],[TxnDate]], "mmm")</f>
        <v>Mar</v>
      </c>
      <c r="E153" t="s">
        <v>2014</v>
      </c>
      <c r="F153" t="s">
        <v>2019</v>
      </c>
      <c r="G153">
        <v>0</v>
      </c>
      <c r="H153">
        <v>978.34</v>
      </c>
      <c r="I153" t="s">
        <v>2023</v>
      </c>
      <c r="J153" t="s">
        <v>2027</v>
      </c>
      <c r="K153" t="s">
        <v>2182</v>
      </c>
      <c r="L153" t="s">
        <v>4033</v>
      </c>
      <c r="M153">
        <f>GL_Table[[#This Row],[Debit]]-GL_Table[[#This Row],[Credit]]</f>
        <v>-978.34</v>
      </c>
      <c r="N153">
        <f>INDEX(ExchangeRate[Rate2USD], MATCH(GL!L:L,ExchangeRate[Currency], 0))</f>
        <v>1.51</v>
      </c>
      <c r="O153" s="14">
        <f>GL_Table[[#This Row],[Debit]]*GL_Table[[#This Row],[RateToUSD]]</f>
        <v>0</v>
      </c>
      <c r="P153" s="14">
        <f>GL_Table[[#This Row],[Credit]]*GL_Table[[#This Row],[RateToUSD]]</f>
        <v>1477.2934</v>
      </c>
      <c r="Q153" s="14">
        <f>GL_Table[NetAmount]*GL_Table[RateToUSD]</f>
        <v>-1477.2934</v>
      </c>
      <c r="R153" s="14" t="str">
        <f>INDEX(AccountMapping[AccountType],MATCH(GL_Table[AccountName],AccountMapping[AccountName], 0))</f>
        <v>Revenue</v>
      </c>
    </row>
    <row r="154" spans="1:18" x14ac:dyDescent="0.3">
      <c r="A154" t="s">
        <v>162</v>
      </c>
      <c r="B154" s="1">
        <v>45811</v>
      </c>
      <c r="C154">
        <f>YEAR(GL_Table[[#This Row],[TxnDate]])</f>
        <v>2025</v>
      </c>
      <c r="D154" t="str">
        <f>TEXT(GL_Table[[#This Row],[TxnDate]], "mmm")</f>
        <v>Jun</v>
      </c>
      <c r="E154" t="s">
        <v>2012</v>
      </c>
      <c r="F154" t="s">
        <v>2017</v>
      </c>
      <c r="G154">
        <v>1490.29</v>
      </c>
      <c r="H154">
        <v>0</v>
      </c>
      <c r="I154" t="s">
        <v>2020</v>
      </c>
      <c r="J154" t="s">
        <v>2027</v>
      </c>
      <c r="K154" t="s">
        <v>2183</v>
      </c>
      <c r="L154" t="s">
        <v>4032</v>
      </c>
      <c r="M154">
        <f>GL_Table[[#This Row],[Debit]]-GL_Table[[#This Row],[Credit]]</f>
        <v>1490.29</v>
      </c>
      <c r="N154">
        <f>INDEX(ExchangeRate[Rate2USD], MATCH(GL!L:L,ExchangeRate[Currency], 0))</f>
        <v>0.92</v>
      </c>
      <c r="O154" s="14">
        <f>GL_Table[[#This Row],[Debit]]*GL_Table[[#This Row],[RateToUSD]]</f>
        <v>1371.0668000000001</v>
      </c>
      <c r="P154" s="14">
        <f>GL_Table[[#This Row],[Credit]]*GL_Table[[#This Row],[RateToUSD]]</f>
        <v>0</v>
      </c>
      <c r="Q154" s="14">
        <f>GL_Table[NetAmount]*GL_Table[RateToUSD]</f>
        <v>1371.0668000000001</v>
      </c>
      <c r="R154" s="14" t="str">
        <f>INDEX(AccountMapping[AccountType],MATCH(GL_Table[AccountName],AccountMapping[AccountName], 0))</f>
        <v>Expense</v>
      </c>
    </row>
    <row r="155" spans="1:18" x14ac:dyDescent="0.3">
      <c r="A155" t="s">
        <v>163</v>
      </c>
      <c r="B155" s="1">
        <v>45576</v>
      </c>
      <c r="C155">
        <f>YEAR(GL_Table[[#This Row],[TxnDate]])</f>
        <v>2024</v>
      </c>
      <c r="D155" t="str">
        <f>TEXT(GL_Table[[#This Row],[TxnDate]], "mmm")</f>
        <v>Oct</v>
      </c>
      <c r="E155" t="s">
        <v>2013</v>
      </c>
      <c r="F155" t="s">
        <v>2018</v>
      </c>
      <c r="G155">
        <v>1515.7</v>
      </c>
      <c r="H155">
        <v>0</v>
      </c>
      <c r="I155" t="s">
        <v>2025</v>
      </c>
      <c r="J155" t="s">
        <v>2028</v>
      </c>
      <c r="K155" t="s">
        <v>2184</v>
      </c>
      <c r="L155" t="s">
        <v>4034</v>
      </c>
      <c r="M155">
        <f>GL_Table[[#This Row],[Debit]]-GL_Table[[#This Row],[Credit]]</f>
        <v>1515.7</v>
      </c>
      <c r="N155">
        <f>INDEX(ExchangeRate[Rate2USD], MATCH(GL!L:L,ExchangeRate[Currency], 0))</f>
        <v>1</v>
      </c>
      <c r="O155" s="14">
        <f>GL_Table[[#This Row],[Debit]]*GL_Table[[#This Row],[RateToUSD]]</f>
        <v>1515.7</v>
      </c>
      <c r="P155" s="14">
        <f>GL_Table[[#This Row],[Credit]]*GL_Table[[#This Row],[RateToUSD]]</f>
        <v>0</v>
      </c>
      <c r="Q155" s="14">
        <f>GL_Table[NetAmount]*GL_Table[RateToUSD]</f>
        <v>1515.7</v>
      </c>
      <c r="R155" s="14" t="str">
        <f>INDEX(AccountMapping[AccountType],MATCH(GL_Table[AccountName],AccountMapping[AccountName], 0))</f>
        <v>Expense</v>
      </c>
    </row>
    <row r="156" spans="1:18" x14ac:dyDescent="0.3">
      <c r="A156" t="s">
        <v>164</v>
      </c>
      <c r="B156" s="1">
        <v>45822</v>
      </c>
      <c r="C156">
        <f>YEAR(GL_Table[[#This Row],[TxnDate]])</f>
        <v>2025</v>
      </c>
      <c r="D156" t="str">
        <f>TEXT(GL_Table[[#This Row],[TxnDate]], "mmm")</f>
        <v>Jun</v>
      </c>
      <c r="E156" t="s">
        <v>2010</v>
      </c>
      <c r="F156" t="s">
        <v>2015</v>
      </c>
      <c r="G156">
        <v>0</v>
      </c>
      <c r="H156">
        <v>1736.2</v>
      </c>
      <c r="I156" t="s">
        <v>2025</v>
      </c>
      <c r="J156" t="s">
        <v>2028</v>
      </c>
      <c r="K156" t="s">
        <v>2185</v>
      </c>
      <c r="L156" t="s">
        <v>4031</v>
      </c>
      <c r="M156">
        <f>GL_Table[[#This Row],[Debit]]-GL_Table[[#This Row],[Credit]]</f>
        <v>-1736.2</v>
      </c>
      <c r="N156">
        <f>INDEX(ExchangeRate[Rate2USD], MATCH(GL!L:L,ExchangeRate[Currency], 0))</f>
        <v>0.78</v>
      </c>
      <c r="O156" s="14">
        <f>GL_Table[[#This Row],[Debit]]*GL_Table[[#This Row],[RateToUSD]]</f>
        <v>0</v>
      </c>
      <c r="P156" s="14">
        <f>GL_Table[[#This Row],[Credit]]*GL_Table[[#This Row],[RateToUSD]]</f>
        <v>1354.2360000000001</v>
      </c>
      <c r="Q156" s="14">
        <f>GL_Table[NetAmount]*GL_Table[RateToUSD]</f>
        <v>-1354.2360000000001</v>
      </c>
      <c r="R156" s="14" t="str">
        <f>INDEX(AccountMapping[AccountType],MATCH(GL_Table[AccountName],AccountMapping[AccountName], 0))</f>
        <v>Revenue</v>
      </c>
    </row>
    <row r="157" spans="1:18" x14ac:dyDescent="0.3">
      <c r="A157" t="s">
        <v>165</v>
      </c>
      <c r="B157" s="1">
        <v>45116</v>
      </c>
      <c r="C157">
        <f>YEAR(GL_Table[[#This Row],[TxnDate]])</f>
        <v>2023</v>
      </c>
      <c r="D157" t="str">
        <f>TEXT(GL_Table[[#This Row],[TxnDate]], "mmm")</f>
        <v>Jul</v>
      </c>
      <c r="E157" t="s">
        <v>2012</v>
      </c>
      <c r="F157" t="s">
        <v>2017</v>
      </c>
      <c r="G157">
        <v>1711.43</v>
      </c>
      <c r="H157">
        <v>0</v>
      </c>
      <c r="I157" t="s">
        <v>2024</v>
      </c>
      <c r="J157" t="s">
        <v>2028</v>
      </c>
      <c r="K157" t="s">
        <v>2186</v>
      </c>
      <c r="L157" t="s">
        <v>4035</v>
      </c>
      <c r="M157">
        <f>GL_Table[[#This Row],[Debit]]-GL_Table[[#This Row],[Credit]]</f>
        <v>1711.43</v>
      </c>
      <c r="N157">
        <f>INDEX(ExchangeRate[Rate2USD], MATCH(GL!L:L,ExchangeRate[Currency], 0))</f>
        <v>1.36</v>
      </c>
      <c r="O157" s="14">
        <f>GL_Table[[#This Row],[Debit]]*GL_Table[[#This Row],[RateToUSD]]</f>
        <v>2327.5448000000001</v>
      </c>
      <c r="P157" s="14">
        <f>GL_Table[[#This Row],[Credit]]*GL_Table[[#This Row],[RateToUSD]]</f>
        <v>0</v>
      </c>
      <c r="Q157" s="14">
        <f>GL_Table[NetAmount]*GL_Table[RateToUSD]</f>
        <v>2327.5448000000001</v>
      </c>
      <c r="R157" s="14" t="str">
        <f>INDEX(AccountMapping[AccountType],MATCH(GL_Table[AccountName],AccountMapping[AccountName], 0))</f>
        <v>Expense</v>
      </c>
    </row>
    <row r="158" spans="1:18" x14ac:dyDescent="0.3">
      <c r="A158" t="s">
        <v>166</v>
      </c>
      <c r="B158" s="1">
        <v>45035</v>
      </c>
      <c r="C158">
        <f>YEAR(GL_Table[[#This Row],[TxnDate]])</f>
        <v>2023</v>
      </c>
      <c r="D158" t="str">
        <f>TEXT(GL_Table[[#This Row],[TxnDate]], "mmm")</f>
        <v>Apr</v>
      </c>
      <c r="E158" t="s">
        <v>2012</v>
      </c>
      <c r="F158" t="s">
        <v>2017</v>
      </c>
      <c r="G158">
        <v>511.34</v>
      </c>
      <c r="H158">
        <v>0</v>
      </c>
      <c r="I158" t="s">
        <v>2023</v>
      </c>
      <c r="J158" t="s">
        <v>2029</v>
      </c>
      <c r="K158" t="s">
        <v>2187</v>
      </c>
      <c r="L158" t="s">
        <v>4031</v>
      </c>
      <c r="M158">
        <f>GL_Table[[#This Row],[Debit]]-GL_Table[[#This Row],[Credit]]</f>
        <v>511.34</v>
      </c>
      <c r="N158">
        <f>INDEX(ExchangeRate[Rate2USD], MATCH(GL!L:L,ExchangeRate[Currency], 0))</f>
        <v>0.78</v>
      </c>
      <c r="O158" s="14">
        <f>GL_Table[[#This Row],[Debit]]*GL_Table[[#This Row],[RateToUSD]]</f>
        <v>398.84519999999998</v>
      </c>
      <c r="P158" s="14">
        <f>GL_Table[[#This Row],[Credit]]*GL_Table[[#This Row],[RateToUSD]]</f>
        <v>0</v>
      </c>
      <c r="Q158" s="14">
        <f>GL_Table[NetAmount]*GL_Table[RateToUSD]</f>
        <v>398.84519999999998</v>
      </c>
      <c r="R158" s="14" t="str">
        <f>INDEX(AccountMapping[AccountType],MATCH(GL_Table[AccountName],AccountMapping[AccountName], 0))</f>
        <v>Expense</v>
      </c>
    </row>
    <row r="159" spans="1:18" x14ac:dyDescent="0.3">
      <c r="A159" t="s">
        <v>167</v>
      </c>
      <c r="B159" s="1">
        <v>45037</v>
      </c>
      <c r="C159">
        <f>YEAR(GL_Table[[#This Row],[TxnDate]])</f>
        <v>2023</v>
      </c>
      <c r="D159" t="str">
        <f>TEXT(GL_Table[[#This Row],[TxnDate]], "mmm")</f>
        <v>Apr</v>
      </c>
      <c r="E159" t="s">
        <v>2010</v>
      </c>
      <c r="F159" t="s">
        <v>2015</v>
      </c>
      <c r="G159">
        <v>0</v>
      </c>
      <c r="H159">
        <v>4520.9799999999996</v>
      </c>
      <c r="I159" t="s">
        <v>2020</v>
      </c>
      <c r="J159" t="s">
        <v>2028</v>
      </c>
      <c r="K159" t="s">
        <v>2188</v>
      </c>
      <c r="L159" t="s">
        <v>4033</v>
      </c>
      <c r="M159">
        <f>GL_Table[[#This Row],[Debit]]-GL_Table[[#This Row],[Credit]]</f>
        <v>-4520.9799999999996</v>
      </c>
      <c r="N159">
        <f>INDEX(ExchangeRate[Rate2USD], MATCH(GL!L:L,ExchangeRate[Currency], 0))</f>
        <v>1.51</v>
      </c>
      <c r="O159" s="14">
        <f>GL_Table[[#This Row],[Debit]]*GL_Table[[#This Row],[RateToUSD]]</f>
        <v>0</v>
      </c>
      <c r="P159" s="14">
        <f>GL_Table[[#This Row],[Credit]]*GL_Table[[#This Row],[RateToUSD]]</f>
        <v>6826.679799999999</v>
      </c>
      <c r="Q159" s="14">
        <f>GL_Table[NetAmount]*GL_Table[RateToUSD]</f>
        <v>-6826.679799999999</v>
      </c>
      <c r="R159" s="14" t="str">
        <f>INDEX(AccountMapping[AccountType],MATCH(GL_Table[AccountName],AccountMapping[AccountName], 0))</f>
        <v>Revenue</v>
      </c>
    </row>
    <row r="160" spans="1:18" x14ac:dyDescent="0.3">
      <c r="A160" t="s">
        <v>168</v>
      </c>
      <c r="B160" s="1">
        <v>44955</v>
      </c>
      <c r="C160">
        <f>YEAR(GL_Table[[#This Row],[TxnDate]])</f>
        <v>2023</v>
      </c>
      <c r="D160" t="str">
        <f>TEXT(GL_Table[[#This Row],[TxnDate]], "mmm")</f>
        <v>Jan</v>
      </c>
      <c r="E160" t="s">
        <v>2011</v>
      </c>
      <c r="F160" t="s">
        <v>2016</v>
      </c>
      <c r="G160">
        <v>1483.66</v>
      </c>
      <c r="H160">
        <v>0</v>
      </c>
      <c r="I160" t="s">
        <v>2022</v>
      </c>
      <c r="J160" t="s">
        <v>2029</v>
      </c>
      <c r="K160" t="s">
        <v>2189</v>
      </c>
      <c r="L160" t="s">
        <v>4033</v>
      </c>
      <c r="M160">
        <f>GL_Table[[#This Row],[Debit]]-GL_Table[[#This Row],[Credit]]</f>
        <v>1483.66</v>
      </c>
      <c r="N160">
        <f>INDEX(ExchangeRate[Rate2USD], MATCH(GL!L:L,ExchangeRate[Currency], 0))</f>
        <v>1.51</v>
      </c>
      <c r="O160" s="14">
        <f>GL_Table[[#This Row],[Debit]]*GL_Table[[#This Row],[RateToUSD]]</f>
        <v>2240.3266000000003</v>
      </c>
      <c r="P160" s="14">
        <f>GL_Table[[#This Row],[Credit]]*GL_Table[[#This Row],[RateToUSD]]</f>
        <v>0</v>
      </c>
      <c r="Q160" s="14">
        <f>GL_Table[NetAmount]*GL_Table[RateToUSD]</f>
        <v>2240.3266000000003</v>
      </c>
      <c r="R160" s="14" t="str">
        <f>INDEX(AccountMapping[AccountType],MATCH(GL_Table[AccountName],AccountMapping[AccountName], 0))</f>
        <v>COGS</v>
      </c>
    </row>
    <row r="161" spans="1:18" x14ac:dyDescent="0.3">
      <c r="A161" t="s">
        <v>169</v>
      </c>
      <c r="B161" s="1">
        <v>45828</v>
      </c>
      <c r="C161">
        <f>YEAR(GL_Table[[#This Row],[TxnDate]])</f>
        <v>2025</v>
      </c>
      <c r="D161" t="str">
        <f>TEXT(GL_Table[[#This Row],[TxnDate]], "mmm")</f>
        <v>Jun</v>
      </c>
      <c r="E161" t="s">
        <v>2013</v>
      </c>
      <c r="F161" t="s">
        <v>2018</v>
      </c>
      <c r="G161">
        <v>571.01</v>
      </c>
      <c r="H161">
        <v>0</v>
      </c>
      <c r="I161" t="s">
        <v>2024</v>
      </c>
      <c r="J161" t="s">
        <v>2027</v>
      </c>
      <c r="K161" t="s">
        <v>2190</v>
      </c>
      <c r="L161" t="s">
        <v>4032</v>
      </c>
      <c r="M161">
        <f>GL_Table[[#This Row],[Debit]]-GL_Table[[#This Row],[Credit]]</f>
        <v>571.01</v>
      </c>
      <c r="N161">
        <f>INDEX(ExchangeRate[Rate2USD], MATCH(GL!L:L,ExchangeRate[Currency], 0))</f>
        <v>0.92</v>
      </c>
      <c r="O161" s="14">
        <f>GL_Table[[#This Row],[Debit]]*GL_Table[[#This Row],[RateToUSD]]</f>
        <v>525.32920000000001</v>
      </c>
      <c r="P161" s="14">
        <f>GL_Table[[#This Row],[Credit]]*GL_Table[[#This Row],[RateToUSD]]</f>
        <v>0</v>
      </c>
      <c r="Q161" s="14">
        <f>GL_Table[NetAmount]*GL_Table[RateToUSD]</f>
        <v>525.32920000000001</v>
      </c>
      <c r="R161" s="14" t="str">
        <f>INDEX(AccountMapping[AccountType],MATCH(GL_Table[AccountName],AccountMapping[AccountName], 0))</f>
        <v>Expense</v>
      </c>
    </row>
    <row r="162" spans="1:18" x14ac:dyDescent="0.3">
      <c r="A162" t="s">
        <v>170</v>
      </c>
      <c r="B162" s="1">
        <v>45269</v>
      </c>
      <c r="C162">
        <f>YEAR(GL_Table[[#This Row],[TxnDate]])</f>
        <v>2023</v>
      </c>
      <c r="D162" t="str">
        <f>TEXT(GL_Table[[#This Row],[TxnDate]], "mmm")</f>
        <v>Dec</v>
      </c>
      <c r="E162" t="s">
        <v>2012</v>
      </c>
      <c r="F162" t="s">
        <v>2017</v>
      </c>
      <c r="G162">
        <v>1556.44</v>
      </c>
      <c r="H162">
        <v>0</v>
      </c>
      <c r="I162" t="s">
        <v>2025</v>
      </c>
      <c r="J162" t="s">
        <v>2028</v>
      </c>
      <c r="K162" t="s">
        <v>2191</v>
      </c>
      <c r="L162" t="s">
        <v>4034</v>
      </c>
      <c r="M162">
        <f>GL_Table[[#This Row],[Debit]]-GL_Table[[#This Row],[Credit]]</f>
        <v>1556.44</v>
      </c>
      <c r="N162">
        <f>INDEX(ExchangeRate[Rate2USD], MATCH(GL!L:L,ExchangeRate[Currency], 0))</f>
        <v>1</v>
      </c>
      <c r="O162" s="14">
        <f>GL_Table[[#This Row],[Debit]]*GL_Table[[#This Row],[RateToUSD]]</f>
        <v>1556.44</v>
      </c>
      <c r="P162" s="14">
        <f>GL_Table[[#This Row],[Credit]]*GL_Table[[#This Row],[RateToUSD]]</f>
        <v>0</v>
      </c>
      <c r="Q162" s="14">
        <f>GL_Table[NetAmount]*GL_Table[RateToUSD]</f>
        <v>1556.44</v>
      </c>
      <c r="R162" s="14" t="str">
        <f>INDEX(AccountMapping[AccountType],MATCH(GL_Table[AccountName],AccountMapping[AccountName], 0))</f>
        <v>Expense</v>
      </c>
    </row>
    <row r="163" spans="1:18" x14ac:dyDescent="0.3">
      <c r="A163" t="s">
        <v>171</v>
      </c>
      <c r="B163" s="1">
        <v>45705</v>
      </c>
      <c r="C163">
        <f>YEAR(GL_Table[[#This Row],[TxnDate]])</f>
        <v>2025</v>
      </c>
      <c r="D163" t="str">
        <f>TEXT(GL_Table[[#This Row],[TxnDate]], "mmm")</f>
        <v>Feb</v>
      </c>
      <c r="E163" t="s">
        <v>2010</v>
      </c>
      <c r="F163" t="s">
        <v>2015</v>
      </c>
      <c r="G163">
        <v>0</v>
      </c>
      <c r="H163">
        <v>2614.6799999999998</v>
      </c>
      <c r="I163" t="s">
        <v>2021</v>
      </c>
      <c r="J163" t="s">
        <v>2030</v>
      </c>
      <c r="K163" t="s">
        <v>2192</v>
      </c>
      <c r="L163" t="s">
        <v>4033</v>
      </c>
      <c r="M163">
        <f>GL_Table[[#This Row],[Debit]]-GL_Table[[#This Row],[Credit]]</f>
        <v>-2614.6799999999998</v>
      </c>
      <c r="N163">
        <f>INDEX(ExchangeRate[Rate2USD], MATCH(GL!L:L,ExchangeRate[Currency], 0))</f>
        <v>1.51</v>
      </c>
      <c r="O163" s="14">
        <f>GL_Table[[#This Row],[Debit]]*GL_Table[[#This Row],[RateToUSD]]</f>
        <v>0</v>
      </c>
      <c r="P163" s="14">
        <f>GL_Table[[#This Row],[Credit]]*GL_Table[[#This Row],[RateToUSD]]</f>
        <v>3948.1668</v>
      </c>
      <c r="Q163" s="14">
        <f>GL_Table[NetAmount]*GL_Table[RateToUSD]</f>
        <v>-3948.1668</v>
      </c>
      <c r="R163" s="14" t="str">
        <f>INDEX(AccountMapping[AccountType],MATCH(GL_Table[AccountName],AccountMapping[AccountName], 0))</f>
        <v>Revenue</v>
      </c>
    </row>
    <row r="164" spans="1:18" x14ac:dyDescent="0.3">
      <c r="A164" t="s">
        <v>172</v>
      </c>
      <c r="B164" s="1">
        <v>45647</v>
      </c>
      <c r="C164">
        <f>YEAR(GL_Table[[#This Row],[TxnDate]])</f>
        <v>2024</v>
      </c>
      <c r="D164" t="str">
        <f>TEXT(GL_Table[[#This Row],[TxnDate]], "mmm")</f>
        <v>Dec</v>
      </c>
      <c r="E164" t="s">
        <v>2010</v>
      </c>
      <c r="F164" t="s">
        <v>2015</v>
      </c>
      <c r="G164">
        <v>0</v>
      </c>
      <c r="H164">
        <v>3901.69</v>
      </c>
      <c r="I164" t="s">
        <v>2025</v>
      </c>
      <c r="J164" t="s">
        <v>2030</v>
      </c>
      <c r="K164" t="s">
        <v>2193</v>
      </c>
      <c r="L164" t="s">
        <v>4032</v>
      </c>
      <c r="M164">
        <f>GL_Table[[#This Row],[Debit]]-GL_Table[[#This Row],[Credit]]</f>
        <v>-3901.69</v>
      </c>
      <c r="N164">
        <f>INDEX(ExchangeRate[Rate2USD], MATCH(GL!L:L,ExchangeRate[Currency], 0))</f>
        <v>0.92</v>
      </c>
      <c r="O164" s="14">
        <f>GL_Table[[#This Row],[Debit]]*GL_Table[[#This Row],[RateToUSD]]</f>
        <v>0</v>
      </c>
      <c r="P164" s="14">
        <f>GL_Table[[#This Row],[Credit]]*GL_Table[[#This Row],[RateToUSD]]</f>
        <v>3589.5548000000003</v>
      </c>
      <c r="Q164" s="14">
        <f>GL_Table[NetAmount]*GL_Table[RateToUSD]</f>
        <v>-3589.5548000000003</v>
      </c>
      <c r="R164" s="14" t="str">
        <f>INDEX(AccountMapping[AccountType],MATCH(GL_Table[AccountName],AccountMapping[AccountName], 0))</f>
        <v>Revenue</v>
      </c>
    </row>
    <row r="165" spans="1:18" x14ac:dyDescent="0.3">
      <c r="A165" t="s">
        <v>173</v>
      </c>
      <c r="B165" s="1">
        <v>45714</v>
      </c>
      <c r="C165">
        <f>YEAR(GL_Table[[#This Row],[TxnDate]])</f>
        <v>2025</v>
      </c>
      <c r="D165" t="str">
        <f>TEXT(GL_Table[[#This Row],[TxnDate]], "mmm")</f>
        <v>Feb</v>
      </c>
      <c r="E165" t="s">
        <v>2014</v>
      </c>
      <c r="F165" t="s">
        <v>2019</v>
      </c>
      <c r="G165">
        <v>0</v>
      </c>
      <c r="H165">
        <v>1890.76</v>
      </c>
      <c r="I165" t="s">
        <v>2021</v>
      </c>
      <c r="J165" t="s">
        <v>2029</v>
      </c>
      <c r="K165" t="s">
        <v>2194</v>
      </c>
      <c r="L165" t="s">
        <v>4035</v>
      </c>
      <c r="M165">
        <f>GL_Table[[#This Row],[Debit]]-GL_Table[[#This Row],[Credit]]</f>
        <v>-1890.76</v>
      </c>
      <c r="N165">
        <f>INDEX(ExchangeRate[Rate2USD], MATCH(GL!L:L,ExchangeRate[Currency], 0))</f>
        <v>1.36</v>
      </c>
      <c r="O165" s="14">
        <f>GL_Table[[#This Row],[Debit]]*GL_Table[[#This Row],[RateToUSD]]</f>
        <v>0</v>
      </c>
      <c r="P165" s="14">
        <f>GL_Table[[#This Row],[Credit]]*GL_Table[[#This Row],[RateToUSD]]</f>
        <v>2571.4336000000003</v>
      </c>
      <c r="Q165" s="14">
        <f>GL_Table[NetAmount]*GL_Table[RateToUSD]</f>
        <v>-2571.4336000000003</v>
      </c>
      <c r="R165" s="14" t="str">
        <f>INDEX(AccountMapping[AccountType],MATCH(GL_Table[AccountName],AccountMapping[AccountName], 0))</f>
        <v>Revenue</v>
      </c>
    </row>
    <row r="166" spans="1:18" x14ac:dyDescent="0.3">
      <c r="A166" t="s">
        <v>174</v>
      </c>
      <c r="B166" s="1">
        <v>45490</v>
      </c>
      <c r="C166">
        <f>YEAR(GL_Table[[#This Row],[TxnDate]])</f>
        <v>2024</v>
      </c>
      <c r="D166" t="str">
        <f>TEXT(GL_Table[[#This Row],[TxnDate]], "mmm")</f>
        <v>Jul</v>
      </c>
      <c r="E166" t="s">
        <v>2014</v>
      </c>
      <c r="F166" t="s">
        <v>2019</v>
      </c>
      <c r="G166">
        <v>0</v>
      </c>
      <c r="H166">
        <v>1829.98</v>
      </c>
      <c r="I166" t="s">
        <v>2021</v>
      </c>
      <c r="J166" t="s">
        <v>2030</v>
      </c>
      <c r="K166" t="s">
        <v>2195</v>
      </c>
      <c r="L166" t="s">
        <v>4035</v>
      </c>
      <c r="M166">
        <f>GL_Table[[#This Row],[Debit]]-GL_Table[[#This Row],[Credit]]</f>
        <v>-1829.98</v>
      </c>
      <c r="N166">
        <f>INDEX(ExchangeRate[Rate2USD], MATCH(GL!L:L,ExchangeRate[Currency], 0))</f>
        <v>1.36</v>
      </c>
      <c r="O166" s="14">
        <f>GL_Table[[#This Row],[Debit]]*GL_Table[[#This Row],[RateToUSD]]</f>
        <v>0</v>
      </c>
      <c r="P166" s="14">
        <f>GL_Table[[#This Row],[Credit]]*GL_Table[[#This Row],[RateToUSD]]</f>
        <v>2488.7728000000002</v>
      </c>
      <c r="Q166" s="14">
        <f>GL_Table[NetAmount]*GL_Table[RateToUSD]</f>
        <v>-2488.7728000000002</v>
      </c>
      <c r="R166" s="14" t="str">
        <f>INDEX(AccountMapping[AccountType],MATCH(GL_Table[AccountName],AccountMapping[AccountName], 0))</f>
        <v>Revenue</v>
      </c>
    </row>
    <row r="167" spans="1:18" x14ac:dyDescent="0.3">
      <c r="A167" t="s">
        <v>175</v>
      </c>
      <c r="B167" s="1">
        <v>45447</v>
      </c>
      <c r="C167">
        <f>YEAR(GL_Table[[#This Row],[TxnDate]])</f>
        <v>2024</v>
      </c>
      <c r="D167" t="str">
        <f>TEXT(GL_Table[[#This Row],[TxnDate]], "mmm")</f>
        <v>Jun</v>
      </c>
      <c r="E167" t="s">
        <v>2010</v>
      </c>
      <c r="F167" t="s">
        <v>2015</v>
      </c>
      <c r="G167">
        <v>0</v>
      </c>
      <c r="H167">
        <v>1161.94</v>
      </c>
      <c r="I167" t="s">
        <v>2024</v>
      </c>
      <c r="J167" t="s">
        <v>2027</v>
      </c>
      <c r="K167" t="s">
        <v>2196</v>
      </c>
      <c r="L167" t="s">
        <v>4032</v>
      </c>
      <c r="M167">
        <f>GL_Table[[#This Row],[Debit]]-GL_Table[[#This Row],[Credit]]</f>
        <v>-1161.94</v>
      </c>
      <c r="N167">
        <f>INDEX(ExchangeRate[Rate2USD], MATCH(GL!L:L,ExchangeRate[Currency], 0))</f>
        <v>0.92</v>
      </c>
      <c r="O167" s="14">
        <f>GL_Table[[#This Row],[Debit]]*GL_Table[[#This Row],[RateToUSD]]</f>
        <v>0</v>
      </c>
      <c r="P167" s="14">
        <f>GL_Table[[#This Row],[Credit]]*GL_Table[[#This Row],[RateToUSD]]</f>
        <v>1068.9848000000002</v>
      </c>
      <c r="Q167" s="14">
        <f>GL_Table[NetAmount]*GL_Table[RateToUSD]</f>
        <v>-1068.9848000000002</v>
      </c>
      <c r="R167" s="14" t="str">
        <f>INDEX(AccountMapping[AccountType],MATCH(GL_Table[AccountName],AccountMapping[AccountName], 0))</f>
        <v>Revenue</v>
      </c>
    </row>
    <row r="168" spans="1:18" x14ac:dyDescent="0.3">
      <c r="A168" t="s">
        <v>176</v>
      </c>
      <c r="B168" s="1">
        <v>45252</v>
      </c>
      <c r="C168">
        <f>YEAR(GL_Table[[#This Row],[TxnDate]])</f>
        <v>2023</v>
      </c>
      <c r="D168" t="str">
        <f>TEXT(GL_Table[[#This Row],[TxnDate]], "mmm")</f>
        <v>Nov</v>
      </c>
      <c r="E168" t="s">
        <v>2012</v>
      </c>
      <c r="F168" t="s">
        <v>2017</v>
      </c>
      <c r="G168">
        <v>1114.08</v>
      </c>
      <c r="H168">
        <v>0</v>
      </c>
      <c r="I168" t="s">
        <v>2020</v>
      </c>
      <c r="J168" t="s">
        <v>2030</v>
      </c>
      <c r="K168" t="s">
        <v>2197</v>
      </c>
      <c r="L168" t="s">
        <v>4032</v>
      </c>
      <c r="M168">
        <f>GL_Table[[#This Row],[Debit]]-GL_Table[[#This Row],[Credit]]</f>
        <v>1114.08</v>
      </c>
      <c r="N168">
        <f>INDEX(ExchangeRate[Rate2USD], MATCH(GL!L:L,ExchangeRate[Currency], 0))</f>
        <v>0.92</v>
      </c>
      <c r="O168" s="14">
        <f>GL_Table[[#This Row],[Debit]]*GL_Table[[#This Row],[RateToUSD]]</f>
        <v>1024.9536000000001</v>
      </c>
      <c r="P168" s="14">
        <f>GL_Table[[#This Row],[Credit]]*GL_Table[[#This Row],[RateToUSD]]</f>
        <v>0</v>
      </c>
      <c r="Q168" s="14">
        <f>GL_Table[NetAmount]*GL_Table[RateToUSD]</f>
        <v>1024.9536000000001</v>
      </c>
      <c r="R168" s="14" t="str">
        <f>INDEX(AccountMapping[AccountType],MATCH(GL_Table[AccountName],AccountMapping[AccountName], 0))</f>
        <v>Expense</v>
      </c>
    </row>
    <row r="169" spans="1:18" x14ac:dyDescent="0.3">
      <c r="A169" t="s">
        <v>177</v>
      </c>
      <c r="B169" s="1">
        <v>45418</v>
      </c>
      <c r="C169">
        <f>YEAR(GL_Table[[#This Row],[TxnDate]])</f>
        <v>2024</v>
      </c>
      <c r="D169" t="str">
        <f>TEXT(GL_Table[[#This Row],[TxnDate]], "mmm")</f>
        <v>May</v>
      </c>
      <c r="E169" t="s">
        <v>2014</v>
      </c>
      <c r="F169" t="s">
        <v>2019</v>
      </c>
      <c r="G169">
        <v>0</v>
      </c>
      <c r="H169">
        <v>859.97</v>
      </c>
      <c r="I169" t="s">
        <v>2020</v>
      </c>
      <c r="J169" t="s">
        <v>2030</v>
      </c>
      <c r="K169" t="s">
        <v>2198</v>
      </c>
      <c r="L169" t="s">
        <v>4032</v>
      </c>
      <c r="M169">
        <f>GL_Table[[#This Row],[Debit]]-GL_Table[[#This Row],[Credit]]</f>
        <v>-859.97</v>
      </c>
      <c r="N169">
        <f>INDEX(ExchangeRate[Rate2USD], MATCH(GL!L:L,ExchangeRate[Currency], 0))</f>
        <v>0.92</v>
      </c>
      <c r="O169" s="14">
        <f>GL_Table[[#This Row],[Debit]]*GL_Table[[#This Row],[RateToUSD]]</f>
        <v>0</v>
      </c>
      <c r="P169" s="14">
        <f>GL_Table[[#This Row],[Credit]]*GL_Table[[#This Row],[RateToUSD]]</f>
        <v>791.17240000000004</v>
      </c>
      <c r="Q169" s="14">
        <f>GL_Table[NetAmount]*GL_Table[RateToUSD]</f>
        <v>-791.17240000000004</v>
      </c>
      <c r="R169" s="14" t="str">
        <f>INDEX(AccountMapping[AccountType],MATCH(GL_Table[AccountName],AccountMapping[AccountName], 0))</f>
        <v>Revenue</v>
      </c>
    </row>
    <row r="170" spans="1:18" x14ac:dyDescent="0.3">
      <c r="A170" t="s">
        <v>178</v>
      </c>
      <c r="B170" s="1">
        <v>45182</v>
      </c>
      <c r="C170">
        <f>YEAR(GL_Table[[#This Row],[TxnDate]])</f>
        <v>2023</v>
      </c>
      <c r="D170" t="str">
        <f>TEXT(GL_Table[[#This Row],[TxnDate]], "mmm")</f>
        <v>Sep</v>
      </c>
      <c r="E170" t="s">
        <v>2011</v>
      </c>
      <c r="F170" t="s">
        <v>2016</v>
      </c>
      <c r="G170">
        <v>1369.63</v>
      </c>
      <c r="H170">
        <v>0</v>
      </c>
      <c r="I170" t="s">
        <v>2020</v>
      </c>
      <c r="J170" t="s">
        <v>2030</v>
      </c>
      <c r="K170" t="s">
        <v>2199</v>
      </c>
      <c r="L170" t="s">
        <v>4034</v>
      </c>
      <c r="M170">
        <f>GL_Table[[#This Row],[Debit]]-GL_Table[[#This Row],[Credit]]</f>
        <v>1369.63</v>
      </c>
      <c r="N170">
        <f>INDEX(ExchangeRate[Rate2USD], MATCH(GL!L:L,ExchangeRate[Currency], 0))</f>
        <v>1</v>
      </c>
      <c r="O170" s="14">
        <f>GL_Table[[#This Row],[Debit]]*GL_Table[[#This Row],[RateToUSD]]</f>
        <v>1369.63</v>
      </c>
      <c r="P170" s="14">
        <f>GL_Table[[#This Row],[Credit]]*GL_Table[[#This Row],[RateToUSD]]</f>
        <v>0</v>
      </c>
      <c r="Q170" s="14">
        <f>GL_Table[NetAmount]*GL_Table[RateToUSD]</f>
        <v>1369.63</v>
      </c>
      <c r="R170" s="14" t="str">
        <f>INDEX(AccountMapping[AccountType],MATCH(GL_Table[AccountName],AccountMapping[AccountName], 0))</f>
        <v>COGS</v>
      </c>
    </row>
    <row r="171" spans="1:18" x14ac:dyDescent="0.3">
      <c r="A171" t="s">
        <v>179</v>
      </c>
      <c r="B171" s="1">
        <v>44943</v>
      </c>
      <c r="C171">
        <f>YEAR(GL_Table[[#This Row],[TxnDate]])</f>
        <v>2023</v>
      </c>
      <c r="D171" t="str">
        <f>TEXT(GL_Table[[#This Row],[TxnDate]], "mmm")</f>
        <v>Jan</v>
      </c>
      <c r="E171" t="s">
        <v>2012</v>
      </c>
      <c r="F171" t="s">
        <v>2017</v>
      </c>
      <c r="G171">
        <v>1174.4100000000001</v>
      </c>
      <c r="H171">
        <v>0</v>
      </c>
      <c r="I171" t="s">
        <v>2020</v>
      </c>
      <c r="J171" t="s">
        <v>2026</v>
      </c>
      <c r="K171" t="s">
        <v>2200</v>
      </c>
      <c r="L171" t="s">
        <v>4033</v>
      </c>
      <c r="M171">
        <f>GL_Table[[#This Row],[Debit]]-GL_Table[[#This Row],[Credit]]</f>
        <v>1174.4100000000001</v>
      </c>
      <c r="N171">
        <f>INDEX(ExchangeRate[Rate2USD], MATCH(GL!L:L,ExchangeRate[Currency], 0))</f>
        <v>1.51</v>
      </c>
      <c r="O171" s="14">
        <f>GL_Table[[#This Row],[Debit]]*GL_Table[[#This Row],[RateToUSD]]</f>
        <v>1773.3591000000001</v>
      </c>
      <c r="P171" s="14">
        <f>GL_Table[[#This Row],[Credit]]*GL_Table[[#This Row],[RateToUSD]]</f>
        <v>0</v>
      </c>
      <c r="Q171" s="14">
        <f>GL_Table[NetAmount]*GL_Table[RateToUSD]</f>
        <v>1773.3591000000001</v>
      </c>
      <c r="R171" s="14" t="str">
        <f>INDEX(AccountMapping[AccountType],MATCH(GL_Table[AccountName],AccountMapping[AccountName], 0))</f>
        <v>Expense</v>
      </c>
    </row>
    <row r="172" spans="1:18" x14ac:dyDescent="0.3">
      <c r="A172" t="s">
        <v>180</v>
      </c>
      <c r="B172" s="1">
        <v>45564</v>
      </c>
      <c r="C172">
        <f>YEAR(GL_Table[[#This Row],[TxnDate]])</f>
        <v>2024</v>
      </c>
      <c r="D172" t="str">
        <f>TEXT(GL_Table[[#This Row],[TxnDate]], "mmm")</f>
        <v>Sep</v>
      </c>
      <c r="E172" t="s">
        <v>2013</v>
      </c>
      <c r="F172" t="s">
        <v>2018</v>
      </c>
      <c r="G172">
        <v>605.78</v>
      </c>
      <c r="H172">
        <v>0</v>
      </c>
      <c r="I172" t="s">
        <v>2023</v>
      </c>
      <c r="J172" t="s">
        <v>2029</v>
      </c>
      <c r="K172" t="s">
        <v>2201</v>
      </c>
      <c r="L172" t="s">
        <v>4032</v>
      </c>
      <c r="M172">
        <f>GL_Table[[#This Row],[Debit]]-GL_Table[[#This Row],[Credit]]</f>
        <v>605.78</v>
      </c>
      <c r="N172">
        <f>INDEX(ExchangeRate[Rate2USD], MATCH(GL!L:L,ExchangeRate[Currency], 0))</f>
        <v>0.92</v>
      </c>
      <c r="O172" s="14">
        <f>GL_Table[[#This Row],[Debit]]*GL_Table[[#This Row],[RateToUSD]]</f>
        <v>557.31759999999997</v>
      </c>
      <c r="P172" s="14">
        <f>GL_Table[[#This Row],[Credit]]*GL_Table[[#This Row],[RateToUSD]]</f>
        <v>0</v>
      </c>
      <c r="Q172" s="14">
        <f>GL_Table[NetAmount]*GL_Table[RateToUSD]</f>
        <v>557.31759999999997</v>
      </c>
      <c r="R172" s="14" t="str">
        <f>INDEX(AccountMapping[AccountType],MATCH(GL_Table[AccountName],AccountMapping[AccountName], 0))</f>
        <v>Expense</v>
      </c>
    </row>
    <row r="173" spans="1:18" x14ac:dyDescent="0.3">
      <c r="A173" t="s">
        <v>181</v>
      </c>
      <c r="B173" s="1">
        <v>45384</v>
      </c>
      <c r="C173">
        <f>YEAR(GL_Table[[#This Row],[TxnDate]])</f>
        <v>2024</v>
      </c>
      <c r="D173" t="str">
        <f>TEXT(GL_Table[[#This Row],[TxnDate]], "mmm")</f>
        <v>Apr</v>
      </c>
      <c r="E173" t="s">
        <v>2011</v>
      </c>
      <c r="F173" t="s">
        <v>2016</v>
      </c>
      <c r="G173">
        <v>60.93</v>
      </c>
      <c r="H173">
        <v>0</v>
      </c>
      <c r="I173" t="s">
        <v>2024</v>
      </c>
      <c r="J173" t="s">
        <v>2028</v>
      </c>
      <c r="K173" t="s">
        <v>2202</v>
      </c>
      <c r="L173" t="s">
        <v>4033</v>
      </c>
      <c r="M173">
        <f>GL_Table[[#This Row],[Debit]]-GL_Table[[#This Row],[Credit]]</f>
        <v>60.93</v>
      </c>
      <c r="N173">
        <f>INDEX(ExchangeRate[Rate2USD], MATCH(GL!L:L,ExchangeRate[Currency], 0))</f>
        <v>1.51</v>
      </c>
      <c r="O173" s="14">
        <f>GL_Table[[#This Row],[Debit]]*GL_Table[[#This Row],[RateToUSD]]</f>
        <v>92.004300000000001</v>
      </c>
      <c r="P173" s="14">
        <f>GL_Table[[#This Row],[Credit]]*GL_Table[[#This Row],[RateToUSD]]</f>
        <v>0</v>
      </c>
      <c r="Q173" s="14">
        <f>GL_Table[NetAmount]*GL_Table[RateToUSD]</f>
        <v>92.004300000000001</v>
      </c>
      <c r="R173" s="14" t="str">
        <f>INDEX(AccountMapping[AccountType],MATCH(GL_Table[AccountName],AccountMapping[AccountName], 0))</f>
        <v>COGS</v>
      </c>
    </row>
    <row r="174" spans="1:18" x14ac:dyDescent="0.3">
      <c r="A174" t="s">
        <v>182</v>
      </c>
      <c r="B174" s="1">
        <v>45489</v>
      </c>
      <c r="C174">
        <f>YEAR(GL_Table[[#This Row],[TxnDate]])</f>
        <v>2024</v>
      </c>
      <c r="D174" t="str">
        <f>TEXT(GL_Table[[#This Row],[TxnDate]], "mmm")</f>
        <v>Jul</v>
      </c>
      <c r="E174" t="s">
        <v>2013</v>
      </c>
      <c r="F174" t="s">
        <v>2018</v>
      </c>
      <c r="G174">
        <v>210.91</v>
      </c>
      <c r="H174">
        <v>0</v>
      </c>
      <c r="I174" t="s">
        <v>2022</v>
      </c>
      <c r="J174" t="s">
        <v>2028</v>
      </c>
      <c r="K174" t="s">
        <v>2203</v>
      </c>
      <c r="L174" t="s">
        <v>4032</v>
      </c>
      <c r="M174">
        <f>GL_Table[[#This Row],[Debit]]-GL_Table[[#This Row],[Credit]]</f>
        <v>210.91</v>
      </c>
      <c r="N174">
        <f>INDEX(ExchangeRate[Rate2USD], MATCH(GL!L:L,ExchangeRate[Currency], 0))</f>
        <v>0.92</v>
      </c>
      <c r="O174" s="14">
        <f>GL_Table[[#This Row],[Debit]]*GL_Table[[#This Row],[RateToUSD]]</f>
        <v>194.03720000000001</v>
      </c>
      <c r="P174" s="14">
        <f>GL_Table[[#This Row],[Credit]]*GL_Table[[#This Row],[RateToUSD]]</f>
        <v>0</v>
      </c>
      <c r="Q174" s="14">
        <f>GL_Table[NetAmount]*GL_Table[RateToUSD]</f>
        <v>194.03720000000001</v>
      </c>
      <c r="R174" s="14" t="str">
        <f>INDEX(AccountMapping[AccountType],MATCH(GL_Table[AccountName],AccountMapping[AccountName], 0))</f>
        <v>Expense</v>
      </c>
    </row>
    <row r="175" spans="1:18" x14ac:dyDescent="0.3">
      <c r="A175" t="s">
        <v>183</v>
      </c>
      <c r="B175" s="1">
        <v>45729</v>
      </c>
      <c r="C175">
        <f>YEAR(GL_Table[[#This Row],[TxnDate]])</f>
        <v>2025</v>
      </c>
      <c r="D175" t="str">
        <f>TEXT(GL_Table[[#This Row],[TxnDate]], "mmm")</f>
        <v>Mar</v>
      </c>
      <c r="E175" t="s">
        <v>2013</v>
      </c>
      <c r="F175" t="s">
        <v>2018</v>
      </c>
      <c r="G175">
        <v>763.11</v>
      </c>
      <c r="H175">
        <v>0</v>
      </c>
      <c r="I175" t="s">
        <v>2024</v>
      </c>
      <c r="J175" t="s">
        <v>2030</v>
      </c>
      <c r="K175" t="s">
        <v>2204</v>
      </c>
      <c r="L175" t="s">
        <v>4032</v>
      </c>
      <c r="M175">
        <f>GL_Table[[#This Row],[Debit]]-GL_Table[[#This Row],[Credit]]</f>
        <v>763.11</v>
      </c>
      <c r="N175">
        <f>INDEX(ExchangeRate[Rate2USD], MATCH(GL!L:L,ExchangeRate[Currency], 0))</f>
        <v>0.92</v>
      </c>
      <c r="O175" s="14">
        <f>GL_Table[[#This Row],[Debit]]*GL_Table[[#This Row],[RateToUSD]]</f>
        <v>702.0612000000001</v>
      </c>
      <c r="P175" s="14">
        <f>GL_Table[[#This Row],[Credit]]*GL_Table[[#This Row],[RateToUSD]]</f>
        <v>0</v>
      </c>
      <c r="Q175" s="14">
        <f>GL_Table[NetAmount]*GL_Table[RateToUSD]</f>
        <v>702.0612000000001</v>
      </c>
      <c r="R175" s="14" t="str">
        <f>INDEX(AccountMapping[AccountType],MATCH(GL_Table[AccountName],AccountMapping[AccountName], 0))</f>
        <v>Expense</v>
      </c>
    </row>
    <row r="176" spans="1:18" x14ac:dyDescent="0.3">
      <c r="A176" t="s">
        <v>184</v>
      </c>
      <c r="B176" s="1">
        <v>45526</v>
      </c>
      <c r="C176">
        <f>YEAR(GL_Table[[#This Row],[TxnDate]])</f>
        <v>2024</v>
      </c>
      <c r="D176" t="str">
        <f>TEXT(GL_Table[[#This Row],[TxnDate]], "mmm")</f>
        <v>Aug</v>
      </c>
      <c r="E176" t="s">
        <v>2011</v>
      </c>
      <c r="F176" t="s">
        <v>2016</v>
      </c>
      <c r="G176">
        <v>858.91</v>
      </c>
      <c r="H176">
        <v>0</v>
      </c>
      <c r="I176" t="s">
        <v>2023</v>
      </c>
      <c r="J176" t="s">
        <v>2028</v>
      </c>
      <c r="K176" t="s">
        <v>2205</v>
      </c>
      <c r="L176" t="s">
        <v>4032</v>
      </c>
      <c r="M176">
        <f>GL_Table[[#This Row],[Debit]]-GL_Table[[#This Row],[Credit]]</f>
        <v>858.91</v>
      </c>
      <c r="N176">
        <f>INDEX(ExchangeRate[Rate2USD], MATCH(GL!L:L,ExchangeRate[Currency], 0))</f>
        <v>0.92</v>
      </c>
      <c r="O176" s="14">
        <f>GL_Table[[#This Row],[Debit]]*GL_Table[[#This Row],[RateToUSD]]</f>
        <v>790.19719999999995</v>
      </c>
      <c r="P176" s="14">
        <f>GL_Table[[#This Row],[Credit]]*GL_Table[[#This Row],[RateToUSD]]</f>
        <v>0</v>
      </c>
      <c r="Q176" s="14">
        <f>GL_Table[NetAmount]*GL_Table[RateToUSD]</f>
        <v>790.19719999999995</v>
      </c>
      <c r="R176" s="14" t="str">
        <f>INDEX(AccountMapping[AccountType],MATCH(GL_Table[AccountName],AccountMapping[AccountName], 0))</f>
        <v>COGS</v>
      </c>
    </row>
    <row r="177" spans="1:18" x14ac:dyDescent="0.3">
      <c r="A177" t="s">
        <v>185</v>
      </c>
      <c r="B177" s="1">
        <v>45330</v>
      </c>
      <c r="C177">
        <f>YEAR(GL_Table[[#This Row],[TxnDate]])</f>
        <v>2024</v>
      </c>
      <c r="D177" t="str">
        <f>TEXT(GL_Table[[#This Row],[TxnDate]], "mmm")</f>
        <v>Feb</v>
      </c>
      <c r="E177" t="s">
        <v>2013</v>
      </c>
      <c r="F177" t="s">
        <v>2018</v>
      </c>
      <c r="G177">
        <v>1330.42</v>
      </c>
      <c r="H177">
        <v>0</v>
      </c>
      <c r="I177" t="s">
        <v>2020</v>
      </c>
      <c r="J177" t="s">
        <v>2027</v>
      </c>
      <c r="K177" t="s">
        <v>2206</v>
      </c>
      <c r="L177" t="s">
        <v>4034</v>
      </c>
      <c r="M177">
        <f>GL_Table[[#This Row],[Debit]]-GL_Table[[#This Row],[Credit]]</f>
        <v>1330.42</v>
      </c>
      <c r="N177">
        <f>INDEX(ExchangeRate[Rate2USD], MATCH(GL!L:L,ExchangeRate[Currency], 0))</f>
        <v>1</v>
      </c>
      <c r="O177" s="14">
        <f>GL_Table[[#This Row],[Debit]]*GL_Table[[#This Row],[RateToUSD]]</f>
        <v>1330.42</v>
      </c>
      <c r="P177" s="14">
        <f>GL_Table[[#This Row],[Credit]]*GL_Table[[#This Row],[RateToUSD]]</f>
        <v>0</v>
      </c>
      <c r="Q177" s="14">
        <f>GL_Table[NetAmount]*GL_Table[RateToUSD]</f>
        <v>1330.42</v>
      </c>
      <c r="R177" s="14" t="str">
        <f>INDEX(AccountMapping[AccountType],MATCH(GL_Table[AccountName],AccountMapping[AccountName], 0))</f>
        <v>Expense</v>
      </c>
    </row>
    <row r="178" spans="1:18" x14ac:dyDescent="0.3">
      <c r="A178" t="s">
        <v>186</v>
      </c>
      <c r="B178" s="1">
        <v>45511</v>
      </c>
      <c r="C178">
        <f>YEAR(GL_Table[[#This Row],[TxnDate]])</f>
        <v>2024</v>
      </c>
      <c r="D178" t="str">
        <f>TEXT(GL_Table[[#This Row],[TxnDate]], "mmm")</f>
        <v>Aug</v>
      </c>
      <c r="E178" t="s">
        <v>2010</v>
      </c>
      <c r="F178" t="s">
        <v>2015</v>
      </c>
      <c r="G178">
        <v>0</v>
      </c>
      <c r="H178">
        <v>1750.45</v>
      </c>
      <c r="I178" t="s">
        <v>2021</v>
      </c>
      <c r="J178" t="s">
        <v>2028</v>
      </c>
      <c r="K178" t="s">
        <v>2207</v>
      </c>
      <c r="L178" t="s">
        <v>4034</v>
      </c>
      <c r="M178">
        <f>GL_Table[[#This Row],[Debit]]-GL_Table[[#This Row],[Credit]]</f>
        <v>-1750.45</v>
      </c>
      <c r="N178">
        <f>INDEX(ExchangeRate[Rate2USD], MATCH(GL!L:L,ExchangeRate[Currency], 0))</f>
        <v>1</v>
      </c>
      <c r="O178" s="14">
        <f>GL_Table[[#This Row],[Debit]]*GL_Table[[#This Row],[RateToUSD]]</f>
        <v>0</v>
      </c>
      <c r="P178" s="14">
        <f>GL_Table[[#This Row],[Credit]]*GL_Table[[#This Row],[RateToUSD]]</f>
        <v>1750.45</v>
      </c>
      <c r="Q178" s="14">
        <f>GL_Table[NetAmount]*GL_Table[RateToUSD]</f>
        <v>-1750.45</v>
      </c>
      <c r="R178" s="14" t="str">
        <f>INDEX(AccountMapping[AccountType],MATCH(GL_Table[AccountName],AccountMapping[AccountName], 0))</f>
        <v>Revenue</v>
      </c>
    </row>
    <row r="179" spans="1:18" x14ac:dyDescent="0.3">
      <c r="A179" t="s">
        <v>187</v>
      </c>
      <c r="B179" s="1">
        <v>45269</v>
      </c>
      <c r="C179">
        <f>YEAR(GL_Table[[#This Row],[TxnDate]])</f>
        <v>2023</v>
      </c>
      <c r="D179" t="str">
        <f>TEXT(GL_Table[[#This Row],[TxnDate]], "mmm")</f>
        <v>Dec</v>
      </c>
      <c r="E179" t="s">
        <v>2010</v>
      </c>
      <c r="F179" t="s">
        <v>2015</v>
      </c>
      <c r="G179">
        <v>0</v>
      </c>
      <c r="H179">
        <v>335.99</v>
      </c>
      <c r="I179" t="s">
        <v>2022</v>
      </c>
      <c r="J179" t="s">
        <v>2026</v>
      </c>
      <c r="K179" t="s">
        <v>2208</v>
      </c>
      <c r="L179" t="s">
        <v>4031</v>
      </c>
      <c r="M179">
        <f>GL_Table[[#This Row],[Debit]]-GL_Table[[#This Row],[Credit]]</f>
        <v>-335.99</v>
      </c>
      <c r="N179">
        <f>INDEX(ExchangeRate[Rate2USD], MATCH(GL!L:L,ExchangeRate[Currency], 0))</f>
        <v>0.78</v>
      </c>
      <c r="O179" s="14">
        <f>GL_Table[[#This Row],[Debit]]*GL_Table[[#This Row],[RateToUSD]]</f>
        <v>0</v>
      </c>
      <c r="P179" s="14">
        <f>GL_Table[[#This Row],[Credit]]*GL_Table[[#This Row],[RateToUSD]]</f>
        <v>262.07220000000001</v>
      </c>
      <c r="Q179" s="14">
        <f>GL_Table[NetAmount]*GL_Table[RateToUSD]</f>
        <v>-262.07220000000001</v>
      </c>
      <c r="R179" s="14" t="str">
        <f>INDEX(AccountMapping[AccountType],MATCH(GL_Table[AccountName],AccountMapping[AccountName], 0))</f>
        <v>Revenue</v>
      </c>
    </row>
    <row r="180" spans="1:18" x14ac:dyDescent="0.3">
      <c r="A180" t="s">
        <v>188</v>
      </c>
      <c r="B180" s="1">
        <v>45816</v>
      </c>
      <c r="C180">
        <f>YEAR(GL_Table[[#This Row],[TxnDate]])</f>
        <v>2025</v>
      </c>
      <c r="D180" t="str">
        <f>TEXT(GL_Table[[#This Row],[TxnDate]], "mmm")</f>
        <v>Jun</v>
      </c>
      <c r="E180" t="s">
        <v>2012</v>
      </c>
      <c r="F180" t="s">
        <v>2017</v>
      </c>
      <c r="G180">
        <v>1783.05</v>
      </c>
      <c r="H180">
        <v>0</v>
      </c>
      <c r="I180" t="s">
        <v>2022</v>
      </c>
      <c r="J180" t="s">
        <v>2029</v>
      </c>
      <c r="K180" t="s">
        <v>2209</v>
      </c>
      <c r="L180" t="s">
        <v>4034</v>
      </c>
      <c r="M180">
        <f>GL_Table[[#This Row],[Debit]]-GL_Table[[#This Row],[Credit]]</f>
        <v>1783.05</v>
      </c>
      <c r="N180">
        <f>INDEX(ExchangeRate[Rate2USD], MATCH(GL!L:L,ExchangeRate[Currency], 0))</f>
        <v>1</v>
      </c>
      <c r="O180" s="14">
        <f>GL_Table[[#This Row],[Debit]]*GL_Table[[#This Row],[RateToUSD]]</f>
        <v>1783.05</v>
      </c>
      <c r="P180" s="14">
        <f>GL_Table[[#This Row],[Credit]]*GL_Table[[#This Row],[RateToUSD]]</f>
        <v>0</v>
      </c>
      <c r="Q180" s="14">
        <f>GL_Table[NetAmount]*GL_Table[RateToUSD]</f>
        <v>1783.05</v>
      </c>
      <c r="R180" s="14" t="str">
        <f>INDEX(AccountMapping[AccountType],MATCH(GL_Table[AccountName],AccountMapping[AccountName], 0))</f>
        <v>Expense</v>
      </c>
    </row>
    <row r="181" spans="1:18" x14ac:dyDescent="0.3">
      <c r="A181" t="s">
        <v>189</v>
      </c>
      <c r="B181" s="1">
        <v>45036</v>
      </c>
      <c r="C181">
        <f>YEAR(GL_Table[[#This Row],[TxnDate]])</f>
        <v>2023</v>
      </c>
      <c r="D181" t="str">
        <f>TEXT(GL_Table[[#This Row],[TxnDate]], "mmm")</f>
        <v>Apr</v>
      </c>
      <c r="E181" t="s">
        <v>2013</v>
      </c>
      <c r="F181" t="s">
        <v>2018</v>
      </c>
      <c r="G181">
        <v>278.89</v>
      </c>
      <c r="H181">
        <v>0</v>
      </c>
      <c r="I181" t="s">
        <v>2020</v>
      </c>
      <c r="J181" t="s">
        <v>2028</v>
      </c>
      <c r="K181" t="s">
        <v>2210</v>
      </c>
      <c r="L181" t="s">
        <v>4035</v>
      </c>
      <c r="M181">
        <f>GL_Table[[#This Row],[Debit]]-GL_Table[[#This Row],[Credit]]</f>
        <v>278.89</v>
      </c>
      <c r="N181">
        <f>INDEX(ExchangeRate[Rate2USD], MATCH(GL!L:L,ExchangeRate[Currency], 0))</f>
        <v>1.36</v>
      </c>
      <c r="O181" s="14">
        <f>GL_Table[[#This Row],[Debit]]*GL_Table[[#This Row],[RateToUSD]]</f>
        <v>379.29040000000003</v>
      </c>
      <c r="P181" s="14">
        <f>GL_Table[[#This Row],[Credit]]*GL_Table[[#This Row],[RateToUSD]]</f>
        <v>0</v>
      </c>
      <c r="Q181" s="14">
        <f>GL_Table[NetAmount]*GL_Table[RateToUSD]</f>
        <v>379.29040000000003</v>
      </c>
      <c r="R181" s="14" t="str">
        <f>INDEX(AccountMapping[AccountType],MATCH(GL_Table[AccountName],AccountMapping[AccountName], 0))</f>
        <v>Expense</v>
      </c>
    </row>
    <row r="182" spans="1:18" x14ac:dyDescent="0.3">
      <c r="A182" t="s">
        <v>190</v>
      </c>
      <c r="B182" s="1">
        <v>45770</v>
      </c>
      <c r="C182">
        <f>YEAR(GL_Table[[#This Row],[TxnDate]])</f>
        <v>2025</v>
      </c>
      <c r="D182" t="str">
        <f>TEXT(GL_Table[[#This Row],[TxnDate]], "mmm")</f>
        <v>Apr</v>
      </c>
      <c r="E182" t="s">
        <v>2014</v>
      </c>
      <c r="F182" t="s">
        <v>2019</v>
      </c>
      <c r="G182">
        <v>0</v>
      </c>
      <c r="H182">
        <v>4714.1099999999997</v>
      </c>
      <c r="I182" t="s">
        <v>2020</v>
      </c>
      <c r="J182" t="s">
        <v>2026</v>
      </c>
      <c r="K182" t="s">
        <v>2211</v>
      </c>
      <c r="L182" t="s">
        <v>4031</v>
      </c>
      <c r="M182">
        <f>GL_Table[[#This Row],[Debit]]-GL_Table[[#This Row],[Credit]]</f>
        <v>-4714.1099999999997</v>
      </c>
      <c r="N182">
        <f>INDEX(ExchangeRate[Rate2USD], MATCH(GL!L:L,ExchangeRate[Currency], 0))</f>
        <v>0.78</v>
      </c>
      <c r="O182" s="14">
        <f>GL_Table[[#This Row],[Debit]]*GL_Table[[#This Row],[RateToUSD]]</f>
        <v>0</v>
      </c>
      <c r="P182" s="14">
        <f>GL_Table[[#This Row],[Credit]]*GL_Table[[#This Row],[RateToUSD]]</f>
        <v>3677.0057999999999</v>
      </c>
      <c r="Q182" s="14">
        <f>GL_Table[NetAmount]*GL_Table[RateToUSD]</f>
        <v>-3677.0057999999999</v>
      </c>
      <c r="R182" s="14" t="str">
        <f>INDEX(AccountMapping[AccountType],MATCH(GL_Table[AccountName],AccountMapping[AccountName], 0))</f>
        <v>Revenue</v>
      </c>
    </row>
    <row r="183" spans="1:18" x14ac:dyDescent="0.3">
      <c r="A183" t="s">
        <v>191</v>
      </c>
      <c r="B183" s="1">
        <v>44936</v>
      </c>
      <c r="C183">
        <f>YEAR(GL_Table[[#This Row],[TxnDate]])</f>
        <v>2023</v>
      </c>
      <c r="D183" t="str">
        <f>TEXT(GL_Table[[#This Row],[TxnDate]], "mmm")</f>
        <v>Jan</v>
      </c>
      <c r="E183" t="s">
        <v>2013</v>
      </c>
      <c r="F183" t="s">
        <v>2018</v>
      </c>
      <c r="G183">
        <v>782.32</v>
      </c>
      <c r="H183">
        <v>0</v>
      </c>
      <c r="I183" t="s">
        <v>2023</v>
      </c>
      <c r="J183" t="s">
        <v>2030</v>
      </c>
      <c r="K183" t="s">
        <v>2212</v>
      </c>
      <c r="L183" t="s">
        <v>4034</v>
      </c>
      <c r="M183">
        <f>GL_Table[[#This Row],[Debit]]-GL_Table[[#This Row],[Credit]]</f>
        <v>782.32</v>
      </c>
      <c r="N183">
        <f>INDEX(ExchangeRate[Rate2USD], MATCH(GL!L:L,ExchangeRate[Currency], 0))</f>
        <v>1</v>
      </c>
      <c r="O183" s="14">
        <f>GL_Table[[#This Row],[Debit]]*GL_Table[[#This Row],[RateToUSD]]</f>
        <v>782.32</v>
      </c>
      <c r="P183" s="14">
        <f>GL_Table[[#This Row],[Credit]]*GL_Table[[#This Row],[RateToUSD]]</f>
        <v>0</v>
      </c>
      <c r="Q183" s="14">
        <f>GL_Table[NetAmount]*GL_Table[RateToUSD]</f>
        <v>782.32</v>
      </c>
      <c r="R183" s="14" t="str">
        <f>INDEX(AccountMapping[AccountType],MATCH(GL_Table[AccountName],AccountMapping[AccountName], 0))</f>
        <v>Expense</v>
      </c>
    </row>
    <row r="184" spans="1:18" x14ac:dyDescent="0.3">
      <c r="A184" t="s">
        <v>192</v>
      </c>
      <c r="B184" s="1">
        <v>45545</v>
      </c>
      <c r="C184">
        <f>YEAR(GL_Table[[#This Row],[TxnDate]])</f>
        <v>2024</v>
      </c>
      <c r="D184" t="str">
        <f>TEXT(GL_Table[[#This Row],[TxnDate]], "mmm")</f>
        <v>Sep</v>
      </c>
      <c r="E184" t="s">
        <v>2011</v>
      </c>
      <c r="F184" t="s">
        <v>2016</v>
      </c>
      <c r="G184">
        <v>209.01</v>
      </c>
      <c r="H184">
        <v>0</v>
      </c>
      <c r="I184" t="s">
        <v>2023</v>
      </c>
      <c r="J184" t="s">
        <v>2029</v>
      </c>
      <c r="K184" t="s">
        <v>2213</v>
      </c>
      <c r="L184" t="s">
        <v>4031</v>
      </c>
      <c r="M184">
        <f>GL_Table[[#This Row],[Debit]]-GL_Table[[#This Row],[Credit]]</f>
        <v>209.01</v>
      </c>
      <c r="N184">
        <f>INDEX(ExchangeRate[Rate2USD], MATCH(GL!L:L,ExchangeRate[Currency], 0))</f>
        <v>0.78</v>
      </c>
      <c r="O184" s="14">
        <f>GL_Table[[#This Row],[Debit]]*GL_Table[[#This Row],[RateToUSD]]</f>
        <v>163.02779999999998</v>
      </c>
      <c r="P184" s="14">
        <f>GL_Table[[#This Row],[Credit]]*GL_Table[[#This Row],[RateToUSD]]</f>
        <v>0</v>
      </c>
      <c r="Q184" s="14">
        <f>GL_Table[NetAmount]*GL_Table[RateToUSD]</f>
        <v>163.02779999999998</v>
      </c>
      <c r="R184" s="14" t="str">
        <f>INDEX(AccountMapping[AccountType],MATCH(GL_Table[AccountName],AccountMapping[AccountName], 0))</f>
        <v>COGS</v>
      </c>
    </row>
    <row r="185" spans="1:18" x14ac:dyDescent="0.3">
      <c r="A185" t="s">
        <v>193</v>
      </c>
      <c r="B185" s="1">
        <v>45352</v>
      </c>
      <c r="C185">
        <f>YEAR(GL_Table[[#This Row],[TxnDate]])</f>
        <v>2024</v>
      </c>
      <c r="D185" t="str">
        <f>TEXT(GL_Table[[#This Row],[TxnDate]], "mmm")</f>
        <v>Mar</v>
      </c>
      <c r="E185" t="s">
        <v>2011</v>
      </c>
      <c r="F185" t="s">
        <v>2016</v>
      </c>
      <c r="G185">
        <v>449.54</v>
      </c>
      <c r="H185">
        <v>0</v>
      </c>
      <c r="I185" t="s">
        <v>2025</v>
      </c>
      <c r="J185" t="s">
        <v>2030</v>
      </c>
      <c r="K185" t="s">
        <v>2214</v>
      </c>
      <c r="L185" t="s">
        <v>4032</v>
      </c>
      <c r="M185">
        <f>GL_Table[[#This Row],[Debit]]-GL_Table[[#This Row],[Credit]]</f>
        <v>449.54</v>
      </c>
      <c r="N185">
        <f>INDEX(ExchangeRate[Rate2USD], MATCH(GL!L:L,ExchangeRate[Currency], 0))</f>
        <v>0.92</v>
      </c>
      <c r="O185" s="14">
        <f>GL_Table[[#This Row],[Debit]]*GL_Table[[#This Row],[RateToUSD]]</f>
        <v>413.57680000000005</v>
      </c>
      <c r="P185" s="14">
        <f>GL_Table[[#This Row],[Credit]]*GL_Table[[#This Row],[RateToUSD]]</f>
        <v>0</v>
      </c>
      <c r="Q185" s="14">
        <f>GL_Table[NetAmount]*GL_Table[RateToUSD]</f>
        <v>413.57680000000005</v>
      </c>
      <c r="R185" s="14" t="str">
        <f>INDEX(AccountMapping[AccountType],MATCH(GL_Table[AccountName],AccountMapping[AccountName], 0))</f>
        <v>COGS</v>
      </c>
    </row>
    <row r="186" spans="1:18" x14ac:dyDescent="0.3">
      <c r="A186" t="s">
        <v>194</v>
      </c>
      <c r="B186" s="1">
        <v>45187</v>
      </c>
      <c r="C186">
        <f>YEAR(GL_Table[[#This Row],[TxnDate]])</f>
        <v>2023</v>
      </c>
      <c r="D186" t="str">
        <f>TEXT(GL_Table[[#This Row],[TxnDate]], "mmm")</f>
        <v>Sep</v>
      </c>
      <c r="E186" t="s">
        <v>2012</v>
      </c>
      <c r="F186" t="s">
        <v>2017</v>
      </c>
      <c r="G186">
        <v>1740.12</v>
      </c>
      <c r="H186">
        <v>0</v>
      </c>
      <c r="I186" t="s">
        <v>2023</v>
      </c>
      <c r="J186" t="s">
        <v>2030</v>
      </c>
      <c r="K186" t="s">
        <v>2215</v>
      </c>
      <c r="L186" t="s">
        <v>4033</v>
      </c>
      <c r="M186">
        <f>GL_Table[[#This Row],[Debit]]-GL_Table[[#This Row],[Credit]]</f>
        <v>1740.12</v>
      </c>
      <c r="N186">
        <f>INDEX(ExchangeRate[Rate2USD], MATCH(GL!L:L,ExchangeRate[Currency], 0))</f>
        <v>1.51</v>
      </c>
      <c r="O186" s="14">
        <f>GL_Table[[#This Row],[Debit]]*GL_Table[[#This Row],[RateToUSD]]</f>
        <v>2627.5811999999996</v>
      </c>
      <c r="P186" s="14">
        <f>GL_Table[[#This Row],[Credit]]*GL_Table[[#This Row],[RateToUSD]]</f>
        <v>0</v>
      </c>
      <c r="Q186" s="14">
        <f>GL_Table[NetAmount]*GL_Table[RateToUSD]</f>
        <v>2627.5811999999996</v>
      </c>
      <c r="R186" s="14" t="str">
        <f>INDEX(AccountMapping[AccountType],MATCH(GL_Table[AccountName],AccountMapping[AccountName], 0))</f>
        <v>Expense</v>
      </c>
    </row>
    <row r="187" spans="1:18" x14ac:dyDescent="0.3">
      <c r="A187" t="s">
        <v>195</v>
      </c>
      <c r="B187" s="1">
        <v>45069</v>
      </c>
      <c r="C187">
        <f>YEAR(GL_Table[[#This Row],[TxnDate]])</f>
        <v>2023</v>
      </c>
      <c r="D187" t="str">
        <f>TEXT(GL_Table[[#This Row],[TxnDate]], "mmm")</f>
        <v>May</v>
      </c>
      <c r="E187" t="s">
        <v>2011</v>
      </c>
      <c r="F187" t="s">
        <v>2016</v>
      </c>
      <c r="G187">
        <v>1625.69</v>
      </c>
      <c r="H187">
        <v>0</v>
      </c>
      <c r="I187" t="s">
        <v>2023</v>
      </c>
      <c r="J187" t="s">
        <v>2027</v>
      </c>
      <c r="K187" t="s">
        <v>2216</v>
      </c>
      <c r="L187" t="s">
        <v>4031</v>
      </c>
      <c r="M187">
        <f>GL_Table[[#This Row],[Debit]]-GL_Table[[#This Row],[Credit]]</f>
        <v>1625.69</v>
      </c>
      <c r="N187">
        <f>INDEX(ExchangeRate[Rate2USD], MATCH(GL!L:L,ExchangeRate[Currency], 0))</f>
        <v>0.78</v>
      </c>
      <c r="O187" s="14">
        <f>GL_Table[[#This Row],[Debit]]*GL_Table[[#This Row],[RateToUSD]]</f>
        <v>1268.0382000000002</v>
      </c>
      <c r="P187" s="14">
        <f>GL_Table[[#This Row],[Credit]]*GL_Table[[#This Row],[RateToUSD]]</f>
        <v>0</v>
      </c>
      <c r="Q187" s="14">
        <f>GL_Table[NetAmount]*GL_Table[RateToUSD]</f>
        <v>1268.0382000000002</v>
      </c>
      <c r="R187" s="14" t="str">
        <f>INDEX(AccountMapping[AccountType],MATCH(GL_Table[AccountName],AccountMapping[AccountName], 0))</f>
        <v>COGS</v>
      </c>
    </row>
    <row r="188" spans="1:18" x14ac:dyDescent="0.3">
      <c r="A188" t="s">
        <v>196</v>
      </c>
      <c r="B188" s="1">
        <v>45635</v>
      </c>
      <c r="C188">
        <f>YEAR(GL_Table[[#This Row],[TxnDate]])</f>
        <v>2024</v>
      </c>
      <c r="D188" t="str">
        <f>TEXT(GL_Table[[#This Row],[TxnDate]], "mmm")</f>
        <v>Dec</v>
      </c>
      <c r="E188" t="s">
        <v>2011</v>
      </c>
      <c r="F188" t="s">
        <v>2016</v>
      </c>
      <c r="G188">
        <v>586.76</v>
      </c>
      <c r="H188">
        <v>0</v>
      </c>
      <c r="I188" t="s">
        <v>2024</v>
      </c>
      <c r="J188" t="s">
        <v>2028</v>
      </c>
      <c r="K188" t="s">
        <v>2217</v>
      </c>
      <c r="L188" t="s">
        <v>4033</v>
      </c>
      <c r="M188">
        <f>GL_Table[[#This Row],[Debit]]-GL_Table[[#This Row],[Credit]]</f>
        <v>586.76</v>
      </c>
      <c r="N188">
        <f>INDEX(ExchangeRate[Rate2USD], MATCH(GL!L:L,ExchangeRate[Currency], 0))</f>
        <v>1.51</v>
      </c>
      <c r="O188" s="14">
        <f>GL_Table[[#This Row],[Debit]]*GL_Table[[#This Row],[RateToUSD]]</f>
        <v>886.00760000000002</v>
      </c>
      <c r="P188" s="14">
        <f>GL_Table[[#This Row],[Credit]]*GL_Table[[#This Row],[RateToUSD]]</f>
        <v>0</v>
      </c>
      <c r="Q188" s="14">
        <f>GL_Table[NetAmount]*GL_Table[RateToUSD]</f>
        <v>886.00760000000002</v>
      </c>
      <c r="R188" s="14" t="str">
        <f>INDEX(AccountMapping[AccountType],MATCH(GL_Table[AccountName],AccountMapping[AccountName], 0))</f>
        <v>COGS</v>
      </c>
    </row>
    <row r="189" spans="1:18" x14ac:dyDescent="0.3">
      <c r="A189" t="s">
        <v>197</v>
      </c>
      <c r="B189" s="1">
        <v>45005</v>
      </c>
      <c r="C189">
        <f>YEAR(GL_Table[[#This Row],[TxnDate]])</f>
        <v>2023</v>
      </c>
      <c r="D189" t="str">
        <f>TEXT(GL_Table[[#This Row],[TxnDate]], "mmm")</f>
        <v>Mar</v>
      </c>
      <c r="E189" t="s">
        <v>2010</v>
      </c>
      <c r="F189" t="s">
        <v>2015</v>
      </c>
      <c r="G189">
        <v>0</v>
      </c>
      <c r="H189">
        <v>2824.84</v>
      </c>
      <c r="I189" t="s">
        <v>2023</v>
      </c>
      <c r="J189" t="s">
        <v>2030</v>
      </c>
      <c r="K189" t="s">
        <v>2218</v>
      </c>
      <c r="L189" t="s">
        <v>4031</v>
      </c>
      <c r="M189">
        <f>GL_Table[[#This Row],[Debit]]-GL_Table[[#This Row],[Credit]]</f>
        <v>-2824.84</v>
      </c>
      <c r="N189">
        <f>INDEX(ExchangeRate[Rate2USD], MATCH(GL!L:L,ExchangeRate[Currency], 0))</f>
        <v>0.78</v>
      </c>
      <c r="O189" s="14">
        <f>GL_Table[[#This Row],[Debit]]*GL_Table[[#This Row],[RateToUSD]]</f>
        <v>0</v>
      </c>
      <c r="P189" s="14">
        <f>GL_Table[[#This Row],[Credit]]*GL_Table[[#This Row],[RateToUSD]]</f>
        <v>2203.3752000000004</v>
      </c>
      <c r="Q189" s="14">
        <f>GL_Table[NetAmount]*GL_Table[RateToUSD]</f>
        <v>-2203.3752000000004</v>
      </c>
      <c r="R189" s="14" t="str">
        <f>INDEX(AccountMapping[AccountType],MATCH(GL_Table[AccountName],AccountMapping[AccountName], 0))</f>
        <v>Revenue</v>
      </c>
    </row>
    <row r="190" spans="1:18" x14ac:dyDescent="0.3">
      <c r="A190" t="s">
        <v>198</v>
      </c>
      <c r="B190" s="1">
        <v>45597</v>
      </c>
      <c r="C190">
        <f>YEAR(GL_Table[[#This Row],[TxnDate]])</f>
        <v>2024</v>
      </c>
      <c r="D190" t="str">
        <f>TEXT(GL_Table[[#This Row],[TxnDate]], "mmm")</f>
        <v>Nov</v>
      </c>
      <c r="E190" t="s">
        <v>2010</v>
      </c>
      <c r="F190" t="s">
        <v>2015</v>
      </c>
      <c r="G190">
        <v>0</v>
      </c>
      <c r="H190">
        <v>1046.78</v>
      </c>
      <c r="I190" t="s">
        <v>2023</v>
      </c>
      <c r="J190" t="s">
        <v>2026</v>
      </c>
      <c r="K190" t="s">
        <v>2219</v>
      </c>
      <c r="L190" t="s">
        <v>4033</v>
      </c>
      <c r="M190">
        <f>GL_Table[[#This Row],[Debit]]-GL_Table[[#This Row],[Credit]]</f>
        <v>-1046.78</v>
      </c>
      <c r="N190">
        <f>INDEX(ExchangeRate[Rate2USD], MATCH(GL!L:L,ExchangeRate[Currency], 0))</f>
        <v>1.51</v>
      </c>
      <c r="O190" s="14">
        <f>GL_Table[[#This Row],[Debit]]*GL_Table[[#This Row],[RateToUSD]]</f>
        <v>0</v>
      </c>
      <c r="P190" s="14">
        <f>GL_Table[[#This Row],[Credit]]*GL_Table[[#This Row],[RateToUSD]]</f>
        <v>1580.6378</v>
      </c>
      <c r="Q190" s="14">
        <f>GL_Table[NetAmount]*GL_Table[RateToUSD]</f>
        <v>-1580.6378</v>
      </c>
      <c r="R190" s="14" t="str">
        <f>INDEX(AccountMapping[AccountType],MATCH(GL_Table[AccountName],AccountMapping[AccountName], 0))</f>
        <v>Revenue</v>
      </c>
    </row>
    <row r="191" spans="1:18" x14ac:dyDescent="0.3">
      <c r="A191" t="s">
        <v>199</v>
      </c>
      <c r="B191" s="1">
        <v>44963</v>
      </c>
      <c r="C191">
        <f>YEAR(GL_Table[[#This Row],[TxnDate]])</f>
        <v>2023</v>
      </c>
      <c r="D191" t="str">
        <f>TEXT(GL_Table[[#This Row],[TxnDate]], "mmm")</f>
        <v>Feb</v>
      </c>
      <c r="E191" t="s">
        <v>2014</v>
      </c>
      <c r="F191" t="s">
        <v>2019</v>
      </c>
      <c r="G191">
        <v>0</v>
      </c>
      <c r="H191">
        <v>3930.36</v>
      </c>
      <c r="I191" t="s">
        <v>2020</v>
      </c>
      <c r="J191" t="s">
        <v>2027</v>
      </c>
      <c r="K191" t="s">
        <v>2220</v>
      </c>
      <c r="L191" t="s">
        <v>4031</v>
      </c>
      <c r="M191">
        <f>GL_Table[[#This Row],[Debit]]-GL_Table[[#This Row],[Credit]]</f>
        <v>-3930.36</v>
      </c>
      <c r="N191">
        <f>INDEX(ExchangeRate[Rate2USD], MATCH(GL!L:L,ExchangeRate[Currency], 0))</f>
        <v>0.78</v>
      </c>
      <c r="O191" s="14">
        <f>GL_Table[[#This Row],[Debit]]*GL_Table[[#This Row],[RateToUSD]]</f>
        <v>0</v>
      </c>
      <c r="P191" s="14">
        <f>GL_Table[[#This Row],[Credit]]*GL_Table[[#This Row],[RateToUSD]]</f>
        <v>3065.6808000000001</v>
      </c>
      <c r="Q191" s="14">
        <f>GL_Table[NetAmount]*GL_Table[RateToUSD]</f>
        <v>-3065.6808000000001</v>
      </c>
      <c r="R191" s="14" t="str">
        <f>INDEX(AccountMapping[AccountType],MATCH(GL_Table[AccountName],AccountMapping[AccountName], 0))</f>
        <v>Revenue</v>
      </c>
    </row>
    <row r="192" spans="1:18" x14ac:dyDescent="0.3">
      <c r="A192" t="s">
        <v>200</v>
      </c>
      <c r="B192" s="1">
        <v>45546</v>
      </c>
      <c r="C192">
        <f>YEAR(GL_Table[[#This Row],[TxnDate]])</f>
        <v>2024</v>
      </c>
      <c r="D192" t="str">
        <f>TEXT(GL_Table[[#This Row],[TxnDate]], "mmm")</f>
        <v>Sep</v>
      </c>
      <c r="E192" t="s">
        <v>2010</v>
      </c>
      <c r="F192" t="s">
        <v>2015</v>
      </c>
      <c r="G192">
        <v>0</v>
      </c>
      <c r="H192">
        <v>2772.6</v>
      </c>
      <c r="I192" t="s">
        <v>2024</v>
      </c>
      <c r="J192" t="s">
        <v>2029</v>
      </c>
      <c r="K192" t="s">
        <v>2221</v>
      </c>
      <c r="L192" t="s">
        <v>4033</v>
      </c>
      <c r="M192">
        <f>GL_Table[[#This Row],[Debit]]-GL_Table[[#This Row],[Credit]]</f>
        <v>-2772.6</v>
      </c>
      <c r="N192">
        <f>INDEX(ExchangeRate[Rate2USD], MATCH(GL!L:L,ExchangeRate[Currency], 0))</f>
        <v>1.51</v>
      </c>
      <c r="O192" s="14">
        <f>GL_Table[[#This Row],[Debit]]*GL_Table[[#This Row],[RateToUSD]]</f>
        <v>0</v>
      </c>
      <c r="P192" s="14">
        <f>GL_Table[[#This Row],[Credit]]*GL_Table[[#This Row],[RateToUSD]]</f>
        <v>4186.6260000000002</v>
      </c>
      <c r="Q192" s="14">
        <f>GL_Table[NetAmount]*GL_Table[RateToUSD]</f>
        <v>-4186.6260000000002</v>
      </c>
      <c r="R192" s="14" t="str">
        <f>INDEX(AccountMapping[AccountType],MATCH(GL_Table[AccountName],AccountMapping[AccountName], 0))</f>
        <v>Revenue</v>
      </c>
    </row>
    <row r="193" spans="1:18" x14ac:dyDescent="0.3">
      <c r="A193" t="s">
        <v>201</v>
      </c>
      <c r="B193" s="1">
        <v>45838</v>
      </c>
      <c r="C193">
        <f>YEAR(GL_Table[[#This Row],[TxnDate]])</f>
        <v>2025</v>
      </c>
      <c r="D193" t="str">
        <f>TEXT(GL_Table[[#This Row],[TxnDate]], "mmm")</f>
        <v>Jun</v>
      </c>
      <c r="E193" t="s">
        <v>2011</v>
      </c>
      <c r="F193" t="s">
        <v>2016</v>
      </c>
      <c r="G193">
        <v>1409.16</v>
      </c>
      <c r="H193">
        <v>0</v>
      </c>
      <c r="I193" t="s">
        <v>2022</v>
      </c>
      <c r="J193" t="s">
        <v>2026</v>
      </c>
      <c r="K193" t="s">
        <v>2222</v>
      </c>
      <c r="L193" t="s">
        <v>4032</v>
      </c>
      <c r="M193">
        <f>GL_Table[[#This Row],[Debit]]-GL_Table[[#This Row],[Credit]]</f>
        <v>1409.16</v>
      </c>
      <c r="N193">
        <f>INDEX(ExchangeRate[Rate2USD], MATCH(GL!L:L,ExchangeRate[Currency], 0))</f>
        <v>0.92</v>
      </c>
      <c r="O193" s="14">
        <f>GL_Table[[#This Row],[Debit]]*GL_Table[[#This Row],[RateToUSD]]</f>
        <v>1296.4272000000001</v>
      </c>
      <c r="P193" s="14">
        <f>GL_Table[[#This Row],[Credit]]*GL_Table[[#This Row],[RateToUSD]]</f>
        <v>0</v>
      </c>
      <c r="Q193" s="14">
        <f>GL_Table[NetAmount]*GL_Table[RateToUSD]</f>
        <v>1296.4272000000001</v>
      </c>
      <c r="R193" s="14" t="str">
        <f>INDEX(AccountMapping[AccountType],MATCH(GL_Table[AccountName],AccountMapping[AccountName], 0))</f>
        <v>COGS</v>
      </c>
    </row>
    <row r="194" spans="1:18" x14ac:dyDescent="0.3">
      <c r="A194" t="s">
        <v>202</v>
      </c>
      <c r="B194" s="1">
        <v>45276</v>
      </c>
      <c r="C194">
        <f>YEAR(GL_Table[[#This Row],[TxnDate]])</f>
        <v>2023</v>
      </c>
      <c r="D194" t="str">
        <f>TEXT(GL_Table[[#This Row],[TxnDate]], "mmm")</f>
        <v>Dec</v>
      </c>
      <c r="E194" t="s">
        <v>2010</v>
      </c>
      <c r="F194" t="s">
        <v>2015</v>
      </c>
      <c r="G194">
        <v>0</v>
      </c>
      <c r="H194">
        <v>1470.69</v>
      </c>
      <c r="I194" t="s">
        <v>2022</v>
      </c>
      <c r="J194" t="s">
        <v>2027</v>
      </c>
      <c r="K194" t="s">
        <v>2223</v>
      </c>
      <c r="L194" t="s">
        <v>4031</v>
      </c>
      <c r="M194">
        <f>GL_Table[[#This Row],[Debit]]-GL_Table[[#This Row],[Credit]]</f>
        <v>-1470.69</v>
      </c>
      <c r="N194">
        <f>INDEX(ExchangeRate[Rate2USD], MATCH(GL!L:L,ExchangeRate[Currency], 0))</f>
        <v>0.78</v>
      </c>
      <c r="O194" s="14">
        <f>GL_Table[[#This Row],[Debit]]*GL_Table[[#This Row],[RateToUSD]]</f>
        <v>0</v>
      </c>
      <c r="P194" s="14">
        <f>GL_Table[[#This Row],[Credit]]*GL_Table[[#This Row],[RateToUSD]]</f>
        <v>1147.1382000000001</v>
      </c>
      <c r="Q194" s="14">
        <f>GL_Table[NetAmount]*GL_Table[RateToUSD]</f>
        <v>-1147.1382000000001</v>
      </c>
      <c r="R194" s="14" t="str">
        <f>INDEX(AccountMapping[AccountType],MATCH(GL_Table[AccountName],AccountMapping[AccountName], 0))</f>
        <v>Revenue</v>
      </c>
    </row>
    <row r="195" spans="1:18" x14ac:dyDescent="0.3">
      <c r="A195" t="s">
        <v>203</v>
      </c>
      <c r="B195" s="1">
        <v>45522</v>
      </c>
      <c r="C195">
        <f>YEAR(GL_Table[[#This Row],[TxnDate]])</f>
        <v>2024</v>
      </c>
      <c r="D195" t="str">
        <f>TEXT(GL_Table[[#This Row],[TxnDate]], "mmm")</f>
        <v>Aug</v>
      </c>
      <c r="E195" t="s">
        <v>2014</v>
      </c>
      <c r="F195" t="s">
        <v>2019</v>
      </c>
      <c r="G195">
        <v>0</v>
      </c>
      <c r="H195">
        <v>3549.99</v>
      </c>
      <c r="I195" t="s">
        <v>2020</v>
      </c>
      <c r="J195" t="s">
        <v>2030</v>
      </c>
      <c r="K195" t="s">
        <v>2224</v>
      </c>
      <c r="L195" t="s">
        <v>4032</v>
      </c>
      <c r="M195">
        <f>GL_Table[[#This Row],[Debit]]-GL_Table[[#This Row],[Credit]]</f>
        <v>-3549.99</v>
      </c>
      <c r="N195">
        <f>INDEX(ExchangeRate[Rate2USD], MATCH(GL!L:L,ExchangeRate[Currency], 0))</f>
        <v>0.92</v>
      </c>
      <c r="O195" s="14">
        <f>GL_Table[[#This Row],[Debit]]*GL_Table[[#This Row],[RateToUSD]]</f>
        <v>0</v>
      </c>
      <c r="P195" s="14">
        <f>GL_Table[[#This Row],[Credit]]*GL_Table[[#This Row],[RateToUSD]]</f>
        <v>3265.9908</v>
      </c>
      <c r="Q195" s="14">
        <f>GL_Table[NetAmount]*GL_Table[RateToUSD]</f>
        <v>-3265.9908</v>
      </c>
      <c r="R195" s="14" t="str">
        <f>INDEX(AccountMapping[AccountType],MATCH(GL_Table[AccountName],AccountMapping[AccountName], 0))</f>
        <v>Revenue</v>
      </c>
    </row>
    <row r="196" spans="1:18" x14ac:dyDescent="0.3">
      <c r="A196" t="s">
        <v>204</v>
      </c>
      <c r="B196" s="1">
        <v>44955</v>
      </c>
      <c r="C196">
        <f>YEAR(GL_Table[[#This Row],[TxnDate]])</f>
        <v>2023</v>
      </c>
      <c r="D196" t="str">
        <f>TEXT(GL_Table[[#This Row],[TxnDate]], "mmm")</f>
        <v>Jan</v>
      </c>
      <c r="E196" t="s">
        <v>2010</v>
      </c>
      <c r="F196" t="s">
        <v>2015</v>
      </c>
      <c r="G196">
        <v>0</v>
      </c>
      <c r="H196">
        <v>2371.4</v>
      </c>
      <c r="I196" t="s">
        <v>2023</v>
      </c>
      <c r="J196" t="s">
        <v>2029</v>
      </c>
      <c r="K196" t="s">
        <v>2225</v>
      </c>
      <c r="L196" t="s">
        <v>4035</v>
      </c>
      <c r="M196">
        <f>GL_Table[[#This Row],[Debit]]-GL_Table[[#This Row],[Credit]]</f>
        <v>-2371.4</v>
      </c>
      <c r="N196">
        <f>INDEX(ExchangeRate[Rate2USD], MATCH(GL!L:L,ExchangeRate[Currency], 0))</f>
        <v>1.36</v>
      </c>
      <c r="O196" s="14">
        <f>GL_Table[[#This Row],[Debit]]*GL_Table[[#This Row],[RateToUSD]]</f>
        <v>0</v>
      </c>
      <c r="P196" s="14">
        <f>GL_Table[[#This Row],[Credit]]*GL_Table[[#This Row],[RateToUSD]]</f>
        <v>3225.1040000000003</v>
      </c>
      <c r="Q196" s="14">
        <f>GL_Table[NetAmount]*GL_Table[RateToUSD]</f>
        <v>-3225.1040000000003</v>
      </c>
      <c r="R196" s="14" t="str">
        <f>INDEX(AccountMapping[AccountType],MATCH(GL_Table[AccountName],AccountMapping[AccountName], 0))</f>
        <v>Revenue</v>
      </c>
    </row>
    <row r="197" spans="1:18" x14ac:dyDescent="0.3">
      <c r="A197" t="s">
        <v>205</v>
      </c>
      <c r="B197" s="1">
        <v>44970</v>
      </c>
      <c r="C197">
        <f>YEAR(GL_Table[[#This Row],[TxnDate]])</f>
        <v>2023</v>
      </c>
      <c r="D197" t="str">
        <f>TEXT(GL_Table[[#This Row],[TxnDate]], "mmm")</f>
        <v>Feb</v>
      </c>
      <c r="E197" t="s">
        <v>2012</v>
      </c>
      <c r="F197" t="s">
        <v>2017</v>
      </c>
      <c r="G197">
        <v>1869.71</v>
      </c>
      <c r="H197">
        <v>0</v>
      </c>
      <c r="I197" t="s">
        <v>2021</v>
      </c>
      <c r="J197" t="s">
        <v>2028</v>
      </c>
      <c r="K197" t="s">
        <v>2226</v>
      </c>
      <c r="L197" t="s">
        <v>4033</v>
      </c>
      <c r="M197">
        <f>GL_Table[[#This Row],[Debit]]-GL_Table[[#This Row],[Credit]]</f>
        <v>1869.71</v>
      </c>
      <c r="N197">
        <f>INDEX(ExchangeRate[Rate2USD], MATCH(GL!L:L,ExchangeRate[Currency], 0))</f>
        <v>1.51</v>
      </c>
      <c r="O197" s="14">
        <f>GL_Table[[#This Row],[Debit]]*GL_Table[[#This Row],[RateToUSD]]</f>
        <v>2823.2620999999999</v>
      </c>
      <c r="P197" s="14">
        <f>GL_Table[[#This Row],[Credit]]*GL_Table[[#This Row],[RateToUSD]]</f>
        <v>0</v>
      </c>
      <c r="Q197" s="14">
        <f>GL_Table[NetAmount]*GL_Table[RateToUSD]</f>
        <v>2823.2620999999999</v>
      </c>
      <c r="R197" s="14" t="str">
        <f>INDEX(AccountMapping[AccountType],MATCH(GL_Table[AccountName],AccountMapping[AccountName], 0))</f>
        <v>Expense</v>
      </c>
    </row>
    <row r="198" spans="1:18" x14ac:dyDescent="0.3">
      <c r="A198" t="s">
        <v>206</v>
      </c>
      <c r="B198" s="1">
        <v>45306</v>
      </c>
      <c r="C198">
        <f>YEAR(GL_Table[[#This Row],[TxnDate]])</f>
        <v>2024</v>
      </c>
      <c r="D198" t="str">
        <f>TEXT(GL_Table[[#This Row],[TxnDate]], "mmm")</f>
        <v>Jan</v>
      </c>
      <c r="E198" t="s">
        <v>2011</v>
      </c>
      <c r="F198" t="s">
        <v>2016</v>
      </c>
      <c r="G198">
        <v>1812.22</v>
      </c>
      <c r="H198">
        <v>0</v>
      </c>
      <c r="I198" t="s">
        <v>2023</v>
      </c>
      <c r="J198" t="s">
        <v>2029</v>
      </c>
      <c r="K198" t="s">
        <v>2227</v>
      </c>
      <c r="L198" t="s">
        <v>4035</v>
      </c>
      <c r="M198">
        <f>GL_Table[[#This Row],[Debit]]-GL_Table[[#This Row],[Credit]]</f>
        <v>1812.22</v>
      </c>
      <c r="N198">
        <f>INDEX(ExchangeRate[Rate2USD], MATCH(GL!L:L,ExchangeRate[Currency], 0))</f>
        <v>1.36</v>
      </c>
      <c r="O198" s="14">
        <f>GL_Table[[#This Row],[Debit]]*GL_Table[[#This Row],[RateToUSD]]</f>
        <v>2464.6192000000001</v>
      </c>
      <c r="P198" s="14">
        <f>GL_Table[[#This Row],[Credit]]*GL_Table[[#This Row],[RateToUSD]]</f>
        <v>0</v>
      </c>
      <c r="Q198" s="14">
        <f>GL_Table[NetAmount]*GL_Table[RateToUSD]</f>
        <v>2464.6192000000001</v>
      </c>
      <c r="R198" s="14" t="str">
        <f>INDEX(AccountMapping[AccountType],MATCH(GL_Table[AccountName],AccountMapping[AccountName], 0))</f>
        <v>COGS</v>
      </c>
    </row>
    <row r="199" spans="1:18" x14ac:dyDescent="0.3">
      <c r="A199" t="s">
        <v>207</v>
      </c>
      <c r="B199" s="1">
        <v>44969</v>
      </c>
      <c r="C199">
        <f>YEAR(GL_Table[[#This Row],[TxnDate]])</f>
        <v>2023</v>
      </c>
      <c r="D199" t="str">
        <f>TEXT(GL_Table[[#This Row],[TxnDate]], "mmm")</f>
        <v>Feb</v>
      </c>
      <c r="E199" t="s">
        <v>2011</v>
      </c>
      <c r="F199" t="s">
        <v>2016</v>
      </c>
      <c r="G199">
        <v>218.2</v>
      </c>
      <c r="H199">
        <v>0</v>
      </c>
      <c r="I199" t="s">
        <v>2025</v>
      </c>
      <c r="J199" t="s">
        <v>2026</v>
      </c>
      <c r="K199" t="s">
        <v>2228</v>
      </c>
      <c r="L199" t="s">
        <v>4031</v>
      </c>
      <c r="M199">
        <f>GL_Table[[#This Row],[Debit]]-GL_Table[[#This Row],[Credit]]</f>
        <v>218.2</v>
      </c>
      <c r="N199">
        <f>INDEX(ExchangeRate[Rate2USD], MATCH(GL!L:L,ExchangeRate[Currency], 0))</f>
        <v>0.78</v>
      </c>
      <c r="O199" s="14">
        <f>GL_Table[[#This Row],[Debit]]*GL_Table[[#This Row],[RateToUSD]]</f>
        <v>170.196</v>
      </c>
      <c r="P199" s="14">
        <f>GL_Table[[#This Row],[Credit]]*GL_Table[[#This Row],[RateToUSD]]</f>
        <v>0</v>
      </c>
      <c r="Q199" s="14">
        <f>GL_Table[NetAmount]*GL_Table[RateToUSD]</f>
        <v>170.196</v>
      </c>
      <c r="R199" s="14" t="str">
        <f>INDEX(AccountMapping[AccountType],MATCH(GL_Table[AccountName],AccountMapping[AccountName], 0))</f>
        <v>COGS</v>
      </c>
    </row>
    <row r="200" spans="1:18" x14ac:dyDescent="0.3">
      <c r="A200" t="s">
        <v>208</v>
      </c>
      <c r="B200" s="1">
        <v>44997</v>
      </c>
      <c r="C200">
        <f>YEAR(GL_Table[[#This Row],[TxnDate]])</f>
        <v>2023</v>
      </c>
      <c r="D200" t="str">
        <f>TEXT(GL_Table[[#This Row],[TxnDate]], "mmm")</f>
        <v>Mar</v>
      </c>
      <c r="E200" t="s">
        <v>2014</v>
      </c>
      <c r="F200" t="s">
        <v>2019</v>
      </c>
      <c r="G200">
        <v>0</v>
      </c>
      <c r="H200">
        <v>965.46</v>
      </c>
      <c r="I200" t="s">
        <v>2022</v>
      </c>
      <c r="J200" t="s">
        <v>2030</v>
      </c>
      <c r="K200" t="s">
        <v>2229</v>
      </c>
      <c r="L200" t="s">
        <v>4033</v>
      </c>
      <c r="M200">
        <f>GL_Table[[#This Row],[Debit]]-GL_Table[[#This Row],[Credit]]</f>
        <v>-965.46</v>
      </c>
      <c r="N200">
        <f>INDEX(ExchangeRate[Rate2USD], MATCH(GL!L:L,ExchangeRate[Currency], 0))</f>
        <v>1.51</v>
      </c>
      <c r="O200" s="14">
        <f>GL_Table[[#This Row],[Debit]]*GL_Table[[#This Row],[RateToUSD]]</f>
        <v>0</v>
      </c>
      <c r="P200" s="14">
        <f>GL_Table[[#This Row],[Credit]]*GL_Table[[#This Row],[RateToUSD]]</f>
        <v>1457.8446000000001</v>
      </c>
      <c r="Q200" s="14">
        <f>GL_Table[NetAmount]*GL_Table[RateToUSD]</f>
        <v>-1457.8446000000001</v>
      </c>
      <c r="R200" s="14" t="str">
        <f>INDEX(AccountMapping[AccountType],MATCH(GL_Table[AccountName],AccountMapping[AccountName], 0))</f>
        <v>Revenue</v>
      </c>
    </row>
    <row r="201" spans="1:18" x14ac:dyDescent="0.3">
      <c r="A201" t="s">
        <v>209</v>
      </c>
      <c r="B201" s="1">
        <v>45549</v>
      </c>
      <c r="C201">
        <f>YEAR(GL_Table[[#This Row],[TxnDate]])</f>
        <v>2024</v>
      </c>
      <c r="D201" t="str">
        <f>TEXT(GL_Table[[#This Row],[TxnDate]], "mmm")</f>
        <v>Sep</v>
      </c>
      <c r="E201" t="s">
        <v>2010</v>
      </c>
      <c r="F201" t="s">
        <v>2015</v>
      </c>
      <c r="G201">
        <v>0</v>
      </c>
      <c r="H201">
        <v>321.5</v>
      </c>
      <c r="I201" t="s">
        <v>2022</v>
      </c>
      <c r="J201" t="s">
        <v>2030</v>
      </c>
      <c r="K201" t="s">
        <v>2230</v>
      </c>
      <c r="L201" t="s">
        <v>4033</v>
      </c>
      <c r="M201">
        <f>GL_Table[[#This Row],[Debit]]-GL_Table[[#This Row],[Credit]]</f>
        <v>-321.5</v>
      </c>
      <c r="N201">
        <f>INDEX(ExchangeRate[Rate2USD], MATCH(GL!L:L,ExchangeRate[Currency], 0))</f>
        <v>1.51</v>
      </c>
      <c r="O201" s="14">
        <f>GL_Table[[#This Row],[Debit]]*GL_Table[[#This Row],[RateToUSD]]</f>
        <v>0</v>
      </c>
      <c r="P201" s="14">
        <f>GL_Table[[#This Row],[Credit]]*GL_Table[[#This Row],[RateToUSD]]</f>
        <v>485.46499999999997</v>
      </c>
      <c r="Q201" s="14">
        <f>GL_Table[NetAmount]*GL_Table[RateToUSD]</f>
        <v>-485.46499999999997</v>
      </c>
      <c r="R201" s="14" t="str">
        <f>INDEX(AccountMapping[AccountType],MATCH(GL_Table[AccountName],AccountMapping[AccountName], 0))</f>
        <v>Revenue</v>
      </c>
    </row>
    <row r="202" spans="1:18" x14ac:dyDescent="0.3">
      <c r="A202" t="s">
        <v>210</v>
      </c>
      <c r="B202" s="1">
        <v>45347</v>
      </c>
      <c r="C202">
        <f>YEAR(GL_Table[[#This Row],[TxnDate]])</f>
        <v>2024</v>
      </c>
      <c r="D202" t="str">
        <f>TEXT(GL_Table[[#This Row],[TxnDate]], "mmm")</f>
        <v>Feb</v>
      </c>
      <c r="E202" t="s">
        <v>2012</v>
      </c>
      <c r="F202" t="s">
        <v>2017</v>
      </c>
      <c r="G202">
        <v>763.01</v>
      </c>
      <c r="H202">
        <v>0</v>
      </c>
      <c r="I202" t="s">
        <v>2021</v>
      </c>
      <c r="J202" t="s">
        <v>2030</v>
      </c>
      <c r="K202" t="s">
        <v>2231</v>
      </c>
      <c r="L202" t="s">
        <v>4031</v>
      </c>
      <c r="M202">
        <f>GL_Table[[#This Row],[Debit]]-GL_Table[[#This Row],[Credit]]</f>
        <v>763.01</v>
      </c>
      <c r="N202">
        <f>INDEX(ExchangeRate[Rate2USD], MATCH(GL!L:L,ExchangeRate[Currency], 0))</f>
        <v>0.78</v>
      </c>
      <c r="O202" s="14">
        <f>GL_Table[[#This Row],[Debit]]*GL_Table[[#This Row],[RateToUSD]]</f>
        <v>595.14779999999996</v>
      </c>
      <c r="P202" s="14">
        <f>GL_Table[[#This Row],[Credit]]*GL_Table[[#This Row],[RateToUSD]]</f>
        <v>0</v>
      </c>
      <c r="Q202" s="14">
        <f>GL_Table[NetAmount]*GL_Table[RateToUSD]</f>
        <v>595.14779999999996</v>
      </c>
      <c r="R202" s="14" t="str">
        <f>INDEX(AccountMapping[AccountType],MATCH(GL_Table[AccountName],AccountMapping[AccountName], 0))</f>
        <v>Expense</v>
      </c>
    </row>
    <row r="203" spans="1:18" x14ac:dyDescent="0.3">
      <c r="A203" t="s">
        <v>211</v>
      </c>
      <c r="B203" s="1">
        <v>44954</v>
      </c>
      <c r="C203">
        <f>YEAR(GL_Table[[#This Row],[TxnDate]])</f>
        <v>2023</v>
      </c>
      <c r="D203" t="str">
        <f>TEXT(GL_Table[[#This Row],[TxnDate]], "mmm")</f>
        <v>Jan</v>
      </c>
      <c r="E203" t="s">
        <v>2014</v>
      </c>
      <c r="F203" t="s">
        <v>2019</v>
      </c>
      <c r="G203">
        <v>0</v>
      </c>
      <c r="H203">
        <v>2497.61</v>
      </c>
      <c r="I203" t="s">
        <v>2022</v>
      </c>
      <c r="J203" t="s">
        <v>2028</v>
      </c>
      <c r="K203" t="s">
        <v>2232</v>
      </c>
      <c r="L203" t="s">
        <v>4034</v>
      </c>
      <c r="M203">
        <f>GL_Table[[#This Row],[Debit]]-GL_Table[[#This Row],[Credit]]</f>
        <v>-2497.61</v>
      </c>
      <c r="N203">
        <f>INDEX(ExchangeRate[Rate2USD], MATCH(GL!L:L,ExchangeRate[Currency], 0))</f>
        <v>1</v>
      </c>
      <c r="O203" s="14">
        <f>GL_Table[[#This Row],[Debit]]*GL_Table[[#This Row],[RateToUSD]]</f>
        <v>0</v>
      </c>
      <c r="P203" s="14">
        <f>GL_Table[[#This Row],[Credit]]*GL_Table[[#This Row],[RateToUSD]]</f>
        <v>2497.61</v>
      </c>
      <c r="Q203" s="14">
        <f>GL_Table[NetAmount]*GL_Table[RateToUSD]</f>
        <v>-2497.61</v>
      </c>
      <c r="R203" s="14" t="str">
        <f>INDEX(AccountMapping[AccountType],MATCH(GL_Table[AccountName],AccountMapping[AccountName], 0))</f>
        <v>Revenue</v>
      </c>
    </row>
    <row r="204" spans="1:18" x14ac:dyDescent="0.3">
      <c r="A204" t="s">
        <v>212</v>
      </c>
      <c r="B204" s="1">
        <v>45538</v>
      </c>
      <c r="C204">
        <f>YEAR(GL_Table[[#This Row],[TxnDate]])</f>
        <v>2024</v>
      </c>
      <c r="D204" t="str">
        <f>TEXT(GL_Table[[#This Row],[TxnDate]], "mmm")</f>
        <v>Sep</v>
      </c>
      <c r="E204" t="s">
        <v>2010</v>
      </c>
      <c r="F204" t="s">
        <v>2015</v>
      </c>
      <c r="G204">
        <v>0</v>
      </c>
      <c r="H204">
        <v>4299.82</v>
      </c>
      <c r="I204" t="s">
        <v>2020</v>
      </c>
      <c r="J204" t="s">
        <v>2029</v>
      </c>
      <c r="K204" t="s">
        <v>2233</v>
      </c>
      <c r="L204" t="s">
        <v>4035</v>
      </c>
      <c r="M204">
        <f>GL_Table[[#This Row],[Debit]]-GL_Table[[#This Row],[Credit]]</f>
        <v>-4299.82</v>
      </c>
      <c r="N204">
        <f>INDEX(ExchangeRate[Rate2USD], MATCH(GL!L:L,ExchangeRate[Currency], 0))</f>
        <v>1.36</v>
      </c>
      <c r="O204" s="14">
        <f>GL_Table[[#This Row],[Debit]]*GL_Table[[#This Row],[RateToUSD]]</f>
        <v>0</v>
      </c>
      <c r="P204" s="14">
        <f>GL_Table[[#This Row],[Credit]]*GL_Table[[#This Row],[RateToUSD]]</f>
        <v>5847.7551999999996</v>
      </c>
      <c r="Q204" s="14">
        <f>GL_Table[NetAmount]*GL_Table[RateToUSD]</f>
        <v>-5847.7551999999996</v>
      </c>
      <c r="R204" s="14" t="str">
        <f>INDEX(AccountMapping[AccountType],MATCH(GL_Table[AccountName],AccountMapping[AccountName], 0))</f>
        <v>Revenue</v>
      </c>
    </row>
    <row r="205" spans="1:18" x14ac:dyDescent="0.3">
      <c r="A205" t="s">
        <v>213</v>
      </c>
      <c r="B205" s="1">
        <v>45591</v>
      </c>
      <c r="C205">
        <f>YEAR(GL_Table[[#This Row],[TxnDate]])</f>
        <v>2024</v>
      </c>
      <c r="D205" t="str">
        <f>TEXT(GL_Table[[#This Row],[TxnDate]], "mmm")</f>
        <v>Oct</v>
      </c>
      <c r="E205" t="s">
        <v>2012</v>
      </c>
      <c r="F205" t="s">
        <v>2017</v>
      </c>
      <c r="G205">
        <v>492.26</v>
      </c>
      <c r="H205">
        <v>0</v>
      </c>
      <c r="I205" t="s">
        <v>2020</v>
      </c>
      <c r="J205" t="s">
        <v>2028</v>
      </c>
      <c r="K205" t="s">
        <v>2234</v>
      </c>
      <c r="L205" t="s">
        <v>4034</v>
      </c>
      <c r="M205">
        <f>GL_Table[[#This Row],[Debit]]-GL_Table[[#This Row],[Credit]]</f>
        <v>492.26</v>
      </c>
      <c r="N205">
        <f>INDEX(ExchangeRate[Rate2USD], MATCH(GL!L:L,ExchangeRate[Currency], 0))</f>
        <v>1</v>
      </c>
      <c r="O205" s="14">
        <f>GL_Table[[#This Row],[Debit]]*GL_Table[[#This Row],[RateToUSD]]</f>
        <v>492.26</v>
      </c>
      <c r="P205" s="14">
        <f>GL_Table[[#This Row],[Credit]]*GL_Table[[#This Row],[RateToUSD]]</f>
        <v>0</v>
      </c>
      <c r="Q205" s="14">
        <f>GL_Table[NetAmount]*GL_Table[RateToUSD]</f>
        <v>492.26</v>
      </c>
      <c r="R205" s="14" t="str">
        <f>INDEX(AccountMapping[AccountType],MATCH(GL_Table[AccountName],AccountMapping[AccountName], 0))</f>
        <v>Expense</v>
      </c>
    </row>
    <row r="206" spans="1:18" x14ac:dyDescent="0.3">
      <c r="A206" t="s">
        <v>214</v>
      </c>
      <c r="B206" s="1">
        <v>45156</v>
      </c>
      <c r="C206">
        <f>YEAR(GL_Table[[#This Row],[TxnDate]])</f>
        <v>2023</v>
      </c>
      <c r="D206" t="str">
        <f>TEXT(GL_Table[[#This Row],[TxnDate]], "mmm")</f>
        <v>Aug</v>
      </c>
      <c r="E206" t="s">
        <v>2010</v>
      </c>
      <c r="F206" t="s">
        <v>2015</v>
      </c>
      <c r="G206">
        <v>0</v>
      </c>
      <c r="H206">
        <v>4036.79</v>
      </c>
      <c r="I206" t="s">
        <v>2022</v>
      </c>
      <c r="J206" t="s">
        <v>2026</v>
      </c>
      <c r="K206" t="s">
        <v>2235</v>
      </c>
      <c r="L206" t="s">
        <v>4032</v>
      </c>
      <c r="M206">
        <f>GL_Table[[#This Row],[Debit]]-GL_Table[[#This Row],[Credit]]</f>
        <v>-4036.79</v>
      </c>
      <c r="N206">
        <f>INDEX(ExchangeRate[Rate2USD], MATCH(GL!L:L,ExchangeRate[Currency], 0))</f>
        <v>0.92</v>
      </c>
      <c r="O206" s="14">
        <f>GL_Table[[#This Row],[Debit]]*GL_Table[[#This Row],[RateToUSD]]</f>
        <v>0</v>
      </c>
      <c r="P206" s="14">
        <f>GL_Table[[#This Row],[Credit]]*GL_Table[[#This Row],[RateToUSD]]</f>
        <v>3713.8468000000003</v>
      </c>
      <c r="Q206" s="14">
        <f>GL_Table[NetAmount]*GL_Table[RateToUSD]</f>
        <v>-3713.8468000000003</v>
      </c>
      <c r="R206" s="14" t="str">
        <f>INDEX(AccountMapping[AccountType],MATCH(GL_Table[AccountName],AccountMapping[AccountName], 0))</f>
        <v>Revenue</v>
      </c>
    </row>
    <row r="207" spans="1:18" x14ac:dyDescent="0.3">
      <c r="A207" t="s">
        <v>215</v>
      </c>
      <c r="B207" s="1">
        <v>45548</v>
      </c>
      <c r="C207">
        <f>YEAR(GL_Table[[#This Row],[TxnDate]])</f>
        <v>2024</v>
      </c>
      <c r="D207" t="str">
        <f>TEXT(GL_Table[[#This Row],[TxnDate]], "mmm")</f>
        <v>Sep</v>
      </c>
      <c r="E207" t="s">
        <v>2014</v>
      </c>
      <c r="F207" t="s">
        <v>2019</v>
      </c>
      <c r="G207">
        <v>0</v>
      </c>
      <c r="H207">
        <v>3885.84</v>
      </c>
      <c r="I207" t="s">
        <v>2022</v>
      </c>
      <c r="J207" t="s">
        <v>2027</v>
      </c>
      <c r="K207" t="s">
        <v>2236</v>
      </c>
      <c r="L207" t="s">
        <v>4031</v>
      </c>
      <c r="M207">
        <f>GL_Table[[#This Row],[Debit]]-GL_Table[[#This Row],[Credit]]</f>
        <v>-3885.84</v>
      </c>
      <c r="N207">
        <f>INDEX(ExchangeRate[Rate2USD], MATCH(GL!L:L,ExchangeRate[Currency], 0))</f>
        <v>0.78</v>
      </c>
      <c r="O207" s="14">
        <f>GL_Table[[#This Row],[Debit]]*GL_Table[[#This Row],[RateToUSD]]</f>
        <v>0</v>
      </c>
      <c r="P207" s="14">
        <f>GL_Table[[#This Row],[Credit]]*GL_Table[[#This Row],[RateToUSD]]</f>
        <v>3030.9552000000003</v>
      </c>
      <c r="Q207" s="14">
        <f>GL_Table[NetAmount]*GL_Table[RateToUSD]</f>
        <v>-3030.9552000000003</v>
      </c>
      <c r="R207" s="14" t="str">
        <f>INDEX(AccountMapping[AccountType],MATCH(GL_Table[AccountName],AccountMapping[AccountName], 0))</f>
        <v>Revenue</v>
      </c>
    </row>
    <row r="208" spans="1:18" x14ac:dyDescent="0.3">
      <c r="A208" t="s">
        <v>216</v>
      </c>
      <c r="B208" s="1">
        <v>44965</v>
      </c>
      <c r="C208">
        <f>YEAR(GL_Table[[#This Row],[TxnDate]])</f>
        <v>2023</v>
      </c>
      <c r="D208" t="str">
        <f>TEXT(GL_Table[[#This Row],[TxnDate]], "mmm")</f>
        <v>Feb</v>
      </c>
      <c r="E208" t="s">
        <v>2012</v>
      </c>
      <c r="F208" t="s">
        <v>2017</v>
      </c>
      <c r="G208">
        <v>1161.43</v>
      </c>
      <c r="H208">
        <v>0</v>
      </c>
      <c r="I208" t="s">
        <v>2022</v>
      </c>
      <c r="J208" t="s">
        <v>2026</v>
      </c>
      <c r="K208" t="s">
        <v>2237</v>
      </c>
      <c r="L208" t="s">
        <v>4031</v>
      </c>
      <c r="M208">
        <f>GL_Table[[#This Row],[Debit]]-GL_Table[[#This Row],[Credit]]</f>
        <v>1161.43</v>
      </c>
      <c r="N208">
        <f>INDEX(ExchangeRate[Rate2USD], MATCH(GL!L:L,ExchangeRate[Currency], 0))</f>
        <v>0.78</v>
      </c>
      <c r="O208" s="14">
        <f>GL_Table[[#This Row],[Debit]]*GL_Table[[#This Row],[RateToUSD]]</f>
        <v>905.91540000000009</v>
      </c>
      <c r="P208" s="14">
        <f>GL_Table[[#This Row],[Credit]]*GL_Table[[#This Row],[RateToUSD]]</f>
        <v>0</v>
      </c>
      <c r="Q208" s="14">
        <f>GL_Table[NetAmount]*GL_Table[RateToUSD]</f>
        <v>905.91540000000009</v>
      </c>
      <c r="R208" s="14" t="str">
        <f>INDEX(AccountMapping[AccountType],MATCH(GL_Table[AccountName],AccountMapping[AccountName], 0))</f>
        <v>Expense</v>
      </c>
    </row>
    <row r="209" spans="1:18" x14ac:dyDescent="0.3">
      <c r="A209" t="s">
        <v>217</v>
      </c>
      <c r="B209" s="1">
        <v>45751</v>
      </c>
      <c r="C209">
        <f>YEAR(GL_Table[[#This Row],[TxnDate]])</f>
        <v>2025</v>
      </c>
      <c r="D209" t="str">
        <f>TEXT(GL_Table[[#This Row],[TxnDate]], "mmm")</f>
        <v>Apr</v>
      </c>
      <c r="E209" t="s">
        <v>2010</v>
      </c>
      <c r="F209" t="s">
        <v>2015</v>
      </c>
      <c r="G209">
        <v>0</v>
      </c>
      <c r="H209">
        <v>4478.0600000000004</v>
      </c>
      <c r="I209" t="s">
        <v>2021</v>
      </c>
      <c r="J209" t="s">
        <v>2029</v>
      </c>
      <c r="K209" t="s">
        <v>2238</v>
      </c>
      <c r="L209" t="s">
        <v>4033</v>
      </c>
      <c r="M209">
        <f>GL_Table[[#This Row],[Debit]]-GL_Table[[#This Row],[Credit]]</f>
        <v>-4478.0600000000004</v>
      </c>
      <c r="N209">
        <f>INDEX(ExchangeRate[Rate2USD], MATCH(GL!L:L,ExchangeRate[Currency], 0))</f>
        <v>1.51</v>
      </c>
      <c r="O209" s="14">
        <f>GL_Table[[#This Row],[Debit]]*GL_Table[[#This Row],[RateToUSD]]</f>
        <v>0</v>
      </c>
      <c r="P209" s="14">
        <f>GL_Table[[#This Row],[Credit]]*GL_Table[[#This Row],[RateToUSD]]</f>
        <v>6761.8706000000002</v>
      </c>
      <c r="Q209" s="14">
        <f>GL_Table[NetAmount]*GL_Table[RateToUSD]</f>
        <v>-6761.8706000000002</v>
      </c>
      <c r="R209" s="14" t="str">
        <f>INDEX(AccountMapping[AccountType],MATCH(GL_Table[AccountName],AccountMapping[AccountName], 0))</f>
        <v>Revenue</v>
      </c>
    </row>
    <row r="210" spans="1:18" x14ac:dyDescent="0.3">
      <c r="A210" t="s">
        <v>218</v>
      </c>
      <c r="B210" s="1">
        <v>45739</v>
      </c>
      <c r="C210">
        <f>YEAR(GL_Table[[#This Row],[TxnDate]])</f>
        <v>2025</v>
      </c>
      <c r="D210" t="str">
        <f>TEXT(GL_Table[[#This Row],[TxnDate]], "mmm")</f>
        <v>Mar</v>
      </c>
      <c r="E210" t="s">
        <v>2012</v>
      </c>
      <c r="F210" t="s">
        <v>2017</v>
      </c>
      <c r="G210">
        <v>169.1</v>
      </c>
      <c r="H210">
        <v>0</v>
      </c>
      <c r="I210" t="s">
        <v>2025</v>
      </c>
      <c r="J210" t="s">
        <v>2026</v>
      </c>
      <c r="K210" t="s">
        <v>2239</v>
      </c>
      <c r="L210" t="s">
        <v>4035</v>
      </c>
      <c r="M210">
        <f>GL_Table[[#This Row],[Debit]]-GL_Table[[#This Row],[Credit]]</f>
        <v>169.1</v>
      </c>
      <c r="N210">
        <f>INDEX(ExchangeRate[Rate2USD], MATCH(GL!L:L,ExchangeRate[Currency], 0))</f>
        <v>1.36</v>
      </c>
      <c r="O210" s="14">
        <f>GL_Table[[#This Row],[Debit]]*GL_Table[[#This Row],[RateToUSD]]</f>
        <v>229.976</v>
      </c>
      <c r="P210" s="14">
        <f>GL_Table[[#This Row],[Credit]]*GL_Table[[#This Row],[RateToUSD]]</f>
        <v>0</v>
      </c>
      <c r="Q210" s="14">
        <f>GL_Table[NetAmount]*GL_Table[RateToUSD]</f>
        <v>229.976</v>
      </c>
      <c r="R210" s="14" t="str">
        <f>INDEX(AccountMapping[AccountType],MATCH(GL_Table[AccountName],AccountMapping[AccountName], 0))</f>
        <v>Expense</v>
      </c>
    </row>
    <row r="211" spans="1:18" x14ac:dyDescent="0.3">
      <c r="A211" t="s">
        <v>219</v>
      </c>
      <c r="B211" s="1">
        <v>45182</v>
      </c>
      <c r="C211">
        <f>YEAR(GL_Table[[#This Row],[TxnDate]])</f>
        <v>2023</v>
      </c>
      <c r="D211" t="str">
        <f>TEXT(GL_Table[[#This Row],[TxnDate]], "mmm")</f>
        <v>Sep</v>
      </c>
      <c r="E211" t="s">
        <v>2011</v>
      </c>
      <c r="F211" t="s">
        <v>2016</v>
      </c>
      <c r="G211">
        <v>1138.92</v>
      </c>
      <c r="H211">
        <v>0</v>
      </c>
      <c r="I211" t="s">
        <v>2021</v>
      </c>
      <c r="J211" t="s">
        <v>2030</v>
      </c>
      <c r="K211" t="s">
        <v>2240</v>
      </c>
      <c r="L211" t="s">
        <v>4033</v>
      </c>
      <c r="M211">
        <f>GL_Table[[#This Row],[Debit]]-GL_Table[[#This Row],[Credit]]</f>
        <v>1138.92</v>
      </c>
      <c r="N211">
        <f>INDEX(ExchangeRate[Rate2USD], MATCH(GL!L:L,ExchangeRate[Currency], 0))</f>
        <v>1.51</v>
      </c>
      <c r="O211" s="14">
        <f>GL_Table[[#This Row],[Debit]]*GL_Table[[#This Row],[RateToUSD]]</f>
        <v>1719.7692000000002</v>
      </c>
      <c r="P211" s="14">
        <f>GL_Table[[#This Row],[Credit]]*GL_Table[[#This Row],[RateToUSD]]</f>
        <v>0</v>
      </c>
      <c r="Q211" s="14">
        <f>GL_Table[NetAmount]*GL_Table[RateToUSD]</f>
        <v>1719.7692000000002</v>
      </c>
      <c r="R211" s="14" t="str">
        <f>INDEX(AccountMapping[AccountType],MATCH(GL_Table[AccountName],AccountMapping[AccountName], 0))</f>
        <v>COGS</v>
      </c>
    </row>
    <row r="212" spans="1:18" x14ac:dyDescent="0.3">
      <c r="A212" t="s">
        <v>220</v>
      </c>
      <c r="B212" s="1">
        <v>45159</v>
      </c>
      <c r="C212">
        <f>YEAR(GL_Table[[#This Row],[TxnDate]])</f>
        <v>2023</v>
      </c>
      <c r="D212" t="str">
        <f>TEXT(GL_Table[[#This Row],[TxnDate]], "mmm")</f>
        <v>Aug</v>
      </c>
      <c r="E212" t="s">
        <v>2014</v>
      </c>
      <c r="F212" t="s">
        <v>2019</v>
      </c>
      <c r="G212">
        <v>0</v>
      </c>
      <c r="H212">
        <v>3750.39</v>
      </c>
      <c r="I212" t="s">
        <v>2024</v>
      </c>
      <c r="J212" t="s">
        <v>2027</v>
      </c>
      <c r="K212" t="s">
        <v>2241</v>
      </c>
      <c r="L212" t="s">
        <v>4035</v>
      </c>
      <c r="M212">
        <f>GL_Table[[#This Row],[Debit]]-GL_Table[[#This Row],[Credit]]</f>
        <v>-3750.39</v>
      </c>
      <c r="N212">
        <f>INDEX(ExchangeRate[Rate2USD], MATCH(GL!L:L,ExchangeRate[Currency], 0))</f>
        <v>1.36</v>
      </c>
      <c r="O212" s="14">
        <f>GL_Table[[#This Row],[Debit]]*GL_Table[[#This Row],[RateToUSD]]</f>
        <v>0</v>
      </c>
      <c r="P212" s="14">
        <f>GL_Table[[#This Row],[Credit]]*GL_Table[[#This Row],[RateToUSD]]</f>
        <v>5100.5304000000006</v>
      </c>
      <c r="Q212" s="14">
        <f>GL_Table[NetAmount]*GL_Table[RateToUSD]</f>
        <v>-5100.5304000000006</v>
      </c>
      <c r="R212" s="14" t="str">
        <f>INDEX(AccountMapping[AccountType],MATCH(GL_Table[AccountName],AccountMapping[AccountName], 0))</f>
        <v>Revenue</v>
      </c>
    </row>
    <row r="213" spans="1:18" x14ac:dyDescent="0.3">
      <c r="A213" t="s">
        <v>221</v>
      </c>
      <c r="B213" s="1">
        <v>45259</v>
      </c>
      <c r="C213">
        <f>YEAR(GL_Table[[#This Row],[TxnDate]])</f>
        <v>2023</v>
      </c>
      <c r="D213" t="str">
        <f>TEXT(GL_Table[[#This Row],[TxnDate]], "mmm")</f>
        <v>Nov</v>
      </c>
      <c r="E213" t="s">
        <v>2013</v>
      </c>
      <c r="F213" t="s">
        <v>2018</v>
      </c>
      <c r="G213">
        <v>1619.58</v>
      </c>
      <c r="H213">
        <v>0</v>
      </c>
      <c r="I213" t="s">
        <v>2020</v>
      </c>
      <c r="J213" t="s">
        <v>2028</v>
      </c>
      <c r="K213" t="s">
        <v>2242</v>
      </c>
      <c r="L213" t="s">
        <v>4034</v>
      </c>
      <c r="M213">
        <f>GL_Table[[#This Row],[Debit]]-GL_Table[[#This Row],[Credit]]</f>
        <v>1619.58</v>
      </c>
      <c r="N213">
        <f>INDEX(ExchangeRate[Rate2USD], MATCH(GL!L:L,ExchangeRate[Currency], 0))</f>
        <v>1</v>
      </c>
      <c r="O213" s="14">
        <f>GL_Table[[#This Row],[Debit]]*GL_Table[[#This Row],[RateToUSD]]</f>
        <v>1619.58</v>
      </c>
      <c r="P213" s="14">
        <f>GL_Table[[#This Row],[Credit]]*GL_Table[[#This Row],[RateToUSD]]</f>
        <v>0</v>
      </c>
      <c r="Q213" s="14">
        <f>GL_Table[NetAmount]*GL_Table[RateToUSD]</f>
        <v>1619.58</v>
      </c>
      <c r="R213" s="14" t="str">
        <f>INDEX(AccountMapping[AccountType],MATCH(GL_Table[AccountName],AccountMapping[AccountName], 0))</f>
        <v>Expense</v>
      </c>
    </row>
    <row r="214" spans="1:18" x14ac:dyDescent="0.3">
      <c r="A214" t="s">
        <v>222</v>
      </c>
      <c r="B214" s="1">
        <v>45608</v>
      </c>
      <c r="C214">
        <f>YEAR(GL_Table[[#This Row],[TxnDate]])</f>
        <v>2024</v>
      </c>
      <c r="D214" t="str">
        <f>TEXT(GL_Table[[#This Row],[TxnDate]], "mmm")</f>
        <v>Nov</v>
      </c>
      <c r="E214" t="s">
        <v>2014</v>
      </c>
      <c r="F214" t="s">
        <v>2019</v>
      </c>
      <c r="G214">
        <v>0</v>
      </c>
      <c r="H214">
        <v>668.17</v>
      </c>
      <c r="I214" t="s">
        <v>2020</v>
      </c>
      <c r="J214" t="s">
        <v>2028</v>
      </c>
      <c r="K214" t="s">
        <v>2243</v>
      </c>
      <c r="L214" t="s">
        <v>4035</v>
      </c>
      <c r="M214">
        <f>GL_Table[[#This Row],[Debit]]-GL_Table[[#This Row],[Credit]]</f>
        <v>-668.17</v>
      </c>
      <c r="N214">
        <f>INDEX(ExchangeRate[Rate2USD], MATCH(GL!L:L,ExchangeRate[Currency], 0))</f>
        <v>1.36</v>
      </c>
      <c r="O214" s="14">
        <f>GL_Table[[#This Row],[Debit]]*GL_Table[[#This Row],[RateToUSD]]</f>
        <v>0</v>
      </c>
      <c r="P214" s="14">
        <f>GL_Table[[#This Row],[Credit]]*GL_Table[[#This Row],[RateToUSD]]</f>
        <v>908.71119999999996</v>
      </c>
      <c r="Q214" s="14">
        <f>GL_Table[NetAmount]*GL_Table[RateToUSD]</f>
        <v>-908.71119999999996</v>
      </c>
      <c r="R214" s="14" t="str">
        <f>INDEX(AccountMapping[AccountType],MATCH(GL_Table[AccountName],AccountMapping[AccountName], 0))</f>
        <v>Revenue</v>
      </c>
    </row>
    <row r="215" spans="1:18" x14ac:dyDescent="0.3">
      <c r="A215" t="s">
        <v>223</v>
      </c>
      <c r="B215" s="1">
        <v>45707</v>
      </c>
      <c r="C215">
        <f>YEAR(GL_Table[[#This Row],[TxnDate]])</f>
        <v>2025</v>
      </c>
      <c r="D215" t="str">
        <f>TEXT(GL_Table[[#This Row],[TxnDate]], "mmm")</f>
        <v>Feb</v>
      </c>
      <c r="E215" t="s">
        <v>2011</v>
      </c>
      <c r="F215" t="s">
        <v>2016</v>
      </c>
      <c r="G215">
        <v>1003.8</v>
      </c>
      <c r="H215">
        <v>0</v>
      </c>
      <c r="I215" t="s">
        <v>2023</v>
      </c>
      <c r="J215" t="s">
        <v>2030</v>
      </c>
      <c r="K215" t="s">
        <v>2244</v>
      </c>
      <c r="L215" t="s">
        <v>4033</v>
      </c>
      <c r="M215">
        <f>GL_Table[[#This Row],[Debit]]-GL_Table[[#This Row],[Credit]]</f>
        <v>1003.8</v>
      </c>
      <c r="N215">
        <f>INDEX(ExchangeRate[Rate2USD], MATCH(GL!L:L,ExchangeRate[Currency], 0))</f>
        <v>1.51</v>
      </c>
      <c r="O215" s="14">
        <f>GL_Table[[#This Row],[Debit]]*GL_Table[[#This Row],[RateToUSD]]</f>
        <v>1515.7379999999998</v>
      </c>
      <c r="P215" s="14">
        <f>GL_Table[[#This Row],[Credit]]*GL_Table[[#This Row],[RateToUSD]]</f>
        <v>0</v>
      </c>
      <c r="Q215" s="14">
        <f>GL_Table[NetAmount]*GL_Table[RateToUSD]</f>
        <v>1515.7379999999998</v>
      </c>
      <c r="R215" s="14" t="str">
        <f>INDEX(AccountMapping[AccountType],MATCH(GL_Table[AccountName],AccountMapping[AccountName], 0))</f>
        <v>COGS</v>
      </c>
    </row>
    <row r="216" spans="1:18" x14ac:dyDescent="0.3">
      <c r="A216" t="s">
        <v>224</v>
      </c>
      <c r="B216" s="1">
        <v>45152</v>
      </c>
      <c r="C216">
        <f>YEAR(GL_Table[[#This Row],[TxnDate]])</f>
        <v>2023</v>
      </c>
      <c r="D216" t="str">
        <f>TEXT(GL_Table[[#This Row],[TxnDate]], "mmm")</f>
        <v>Aug</v>
      </c>
      <c r="E216" t="s">
        <v>2014</v>
      </c>
      <c r="F216" t="s">
        <v>2019</v>
      </c>
      <c r="G216">
        <v>0</v>
      </c>
      <c r="H216">
        <v>1941.69</v>
      </c>
      <c r="I216" t="s">
        <v>2020</v>
      </c>
      <c r="J216" t="s">
        <v>2029</v>
      </c>
      <c r="K216" t="s">
        <v>2245</v>
      </c>
      <c r="L216" t="s">
        <v>4032</v>
      </c>
      <c r="M216">
        <f>GL_Table[[#This Row],[Debit]]-GL_Table[[#This Row],[Credit]]</f>
        <v>-1941.69</v>
      </c>
      <c r="N216">
        <f>INDEX(ExchangeRate[Rate2USD], MATCH(GL!L:L,ExchangeRate[Currency], 0))</f>
        <v>0.92</v>
      </c>
      <c r="O216" s="14">
        <f>GL_Table[[#This Row],[Debit]]*GL_Table[[#This Row],[RateToUSD]]</f>
        <v>0</v>
      </c>
      <c r="P216" s="14">
        <f>GL_Table[[#This Row],[Credit]]*GL_Table[[#This Row],[RateToUSD]]</f>
        <v>1786.3548000000001</v>
      </c>
      <c r="Q216" s="14">
        <f>GL_Table[NetAmount]*GL_Table[RateToUSD]</f>
        <v>-1786.3548000000001</v>
      </c>
      <c r="R216" s="14" t="str">
        <f>INDEX(AccountMapping[AccountType],MATCH(GL_Table[AccountName],AccountMapping[AccountName], 0))</f>
        <v>Revenue</v>
      </c>
    </row>
    <row r="217" spans="1:18" x14ac:dyDescent="0.3">
      <c r="A217" t="s">
        <v>225</v>
      </c>
      <c r="B217" s="1">
        <v>45309</v>
      </c>
      <c r="C217">
        <f>YEAR(GL_Table[[#This Row],[TxnDate]])</f>
        <v>2024</v>
      </c>
      <c r="D217" t="str">
        <f>TEXT(GL_Table[[#This Row],[TxnDate]], "mmm")</f>
        <v>Jan</v>
      </c>
      <c r="E217" t="s">
        <v>2013</v>
      </c>
      <c r="F217" t="s">
        <v>2018</v>
      </c>
      <c r="G217">
        <v>521.33000000000004</v>
      </c>
      <c r="H217">
        <v>0</v>
      </c>
      <c r="I217" t="s">
        <v>2024</v>
      </c>
      <c r="J217" t="s">
        <v>2030</v>
      </c>
      <c r="K217" t="s">
        <v>2246</v>
      </c>
      <c r="L217" t="s">
        <v>4033</v>
      </c>
      <c r="M217">
        <f>GL_Table[[#This Row],[Debit]]-GL_Table[[#This Row],[Credit]]</f>
        <v>521.33000000000004</v>
      </c>
      <c r="N217">
        <f>INDEX(ExchangeRate[Rate2USD], MATCH(GL!L:L,ExchangeRate[Currency], 0))</f>
        <v>1.51</v>
      </c>
      <c r="O217" s="14">
        <f>GL_Table[[#This Row],[Debit]]*GL_Table[[#This Row],[RateToUSD]]</f>
        <v>787.20830000000012</v>
      </c>
      <c r="P217" s="14">
        <f>GL_Table[[#This Row],[Credit]]*GL_Table[[#This Row],[RateToUSD]]</f>
        <v>0</v>
      </c>
      <c r="Q217" s="14">
        <f>GL_Table[NetAmount]*GL_Table[RateToUSD]</f>
        <v>787.20830000000012</v>
      </c>
      <c r="R217" s="14" t="str">
        <f>INDEX(AccountMapping[AccountType],MATCH(GL_Table[AccountName],AccountMapping[AccountName], 0))</f>
        <v>Expense</v>
      </c>
    </row>
    <row r="218" spans="1:18" x14ac:dyDescent="0.3">
      <c r="A218" t="s">
        <v>226</v>
      </c>
      <c r="B218" s="1">
        <v>45418</v>
      </c>
      <c r="C218">
        <f>YEAR(GL_Table[[#This Row],[TxnDate]])</f>
        <v>2024</v>
      </c>
      <c r="D218" t="str">
        <f>TEXT(GL_Table[[#This Row],[TxnDate]], "mmm")</f>
        <v>May</v>
      </c>
      <c r="E218" t="s">
        <v>2013</v>
      </c>
      <c r="F218" t="s">
        <v>2018</v>
      </c>
      <c r="G218">
        <v>1612.68</v>
      </c>
      <c r="H218">
        <v>0</v>
      </c>
      <c r="I218" t="s">
        <v>2020</v>
      </c>
      <c r="J218" t="s">
        <v>2026</v>
      </c>
      <c r="K218" t="s">
        <v>2247</v>
      </c>
      <c r="L218" t="s">
        <v>4033</v>
      </c>
      <c r="M218">
        <f>GL_Table[[#This Row],[Debit]]-GL_Table[[#This Row],[Credit]]</f>
        <v>1612.68</v>
      </c>
      <c r="N218">
        <f>INDEX(ExchangeRate[Rate2USD], MATCH(GL!L:L,ExchangeRate[Currency], 0))</f>
        <v>1.51</v>
      </c>
      <c r="O218" s="14">
        <f>GL_Table[[#This Row],[Debit]]*GL_Table[[#This Row],[RateToUSD]]</f>
        <v>2435.1468</v>
      </c>
      <c r="P218" s="14">
        <f>GL_Table[[#This Row],[Credit]]*GL_Table[[#This Row],[RateToUSD]]</f>
        <v>0</v>
      </c>
      <c r="Q218" s="14">
        <f>GL_Table[NetAmount]*GL_Table[RateToUSD]</f>
        <v>2435.1468</v>
      </c>
      <c r="R218" s="14" t="str">
        <f>INDEX(AccountMapping[AccountType],MATCH(GL_Table[AccountName],AccountMapping[AccountName], 0))</f>
        <v>Expense</v>
      </c>
    </row>
    <row r="219" spans="1:18" x14ac:dyDescent="0.3">
      <c r="A219" t="s">
        <v>227</v>
      </c>
      <c r="B219" s="1">
        <v>45231</v>
      </c>
      <c r="C219">
        <f>YEAR(GL_Table[[#This Row],[TxnDate]])</f>
        <v>2023</v>
      </c>
      <c r="D219" t="str">
        <f>TEXT(GL_Table[[#This Row],[TxnDate]], "mmm")</f>
        <v>Nov</v>
      </c>
      <c r="E219" t="s">
        <v>2011</v>
      </c>
      <c r="F219" t="s">
        <v>2016</v>
      </c>
      <c r="G219">
        <v>1386.6</v>
      </c>
      <c r="H219">
        <v>0</v>
      </c>
      <c r="I219" t="s">
        <v>2022</v>
      </c>
      <c r="J219" t="s">
        <v>2030</v>
      </c>
      <c r="K219" t="s">
        <v>2248</v>
      </c>
      <c r="L219" t="s">
        <v>4034</v>
      </c>
      <c r="M219">
        <f>GL_Table[[#This Row],[Debit]]-GL_Table[[#This Row],[Credit]]</f>
        <v>1386.6</v>
      </c>
      <c r="N219">
        <f>INDEX(ExchangeRate[Rate2USD], MATCH(GL!L:L,ExchangeRate[Currency], 0))</f>
        <v>1</v>
      </c>
      <c r="O219" s="14">
        <f>GL_Table[[#This Row],[Debit]]*GL_Table[[#This Row],[RateToUSD]]</f>
        <v>1386.6</v>
      </c>
      <c r="P219" s="14">
        <f>GL_Table[[#This Row],[Credit]]*GL_Table[[#This Row],[RateToUSD]]</f>
        <v>0</v>
      </c>
      <c r="Q219" s="14">
        <f>GL_Table[NetAmount]*GL_Table[RateToUSD]</f>
        <v>1386.6</v>
      </c>
      <c r="R219" s="14" t="str">
        <f>INDEX(AccountMapping[AccountType],MATCH(GL_Table[AccountName],AccountMapping[AccountName], 0))</f>
        <v>COGS</v>
      </c>
    </row>
    <row r="220" spans="1:18" x14ac:dyDescent="0.3">
      <c r="A220" t="s">
        <v>228</v>
      </c>
      <c r="B220" s="1">
        <v>45334</v>
      </c>
      <c r="C220">
        <f>YEAR(GL_Table[[#This Row],[TxnDate]])</f>
        <v>2024</v>
      </c>
      <c r="D220" t="str">
        <f>TEXT(GL_Table[[#This Row],[TxnDate]], "mmm")</f>
        <v>Feb</v>
      </c>
      <c r="E220" t="s">
        <v>2013</v>
      </c>
      <c r="F220" t="s">
        <v>2018</v>
      </c>
      <c r="G220">
        <v>1060.0999999999999</v>
      </c>
      <c r="H220">
        <v>0</v>
      </c>
      <c r="I220" t="s">
        <v>2025</v>
      </c>
      <c r="J220" t="s">
        <v>2030</v>
      </c>
      <c r="K220" t="s">
        <v>2249</v>
      </c>
      <c r="L220" t="s">
        <v>4032</v>
      </c>
      <c r="M220">
        <f>GL_Table[[#This Row],[Debit]]-GL_Table[[#This Row],[Credit]]</f>
        <v>1060.0999999999999</v>
      </c>
      <c r="N220">
        <f>INDEX(ExchangeRate[Rate2USD], MATCH(GL!L:L,ExchangeRate[Currency], 0))</f>
        <v>0.92</v>
      </c>
      <c r="O220" s="14">
        <f>GL_Table[[#This Row],[Debit]]*GL_Table[[#This Row],[RateToUSD]]</f>
        <v>975.29199999999992</v>
      </c>
      <c r="P220" s="14">
        <f>GL_Table[[#This Row],[Credit]]*GL_Table[[#This Row],[RateToUSD]]</f>
        <v>0</v>
      </c>
      <c r="Q220" s="14">
        <f>GL_Table[NetAmount]*GL_Table[RateToUSD]</f>
        <v>975.29199999999992</v>
      </c>
      <c r="R220" s="14" t="str">
        <f>INDEX(AccountMapping[AccountType],MATCH(GL_Table[AccountName],AccountMapping[AccountName], 0))</f>
        <v>Expense</v>
      </c>
    </row>
    <row r="221" spans="1:18" x14ac:dyDescent="0.3">
      <c r="A221" t="s">
        <v>229</v>
      </c>
      <c r="B221" s="1">
        <v>45723</v>
      </c>
      <c r="C221">
        <f>YEAR(GL_Table[[#This Row],[TxnDate]])</f>
        <v>2025</v>
      </c>
      <c r="D221" t="str">
        <f>TEXT(GL_Table[[#This Row],[TxnDate]], "mmm")</f>
        <v>Mar</v>
      </c>
      <c r="E221" t="s">
        <v>2011</v>
      </c>
      <c r="F221" t="s">
        <v>2016</v>
      </c>
      <c r="G221">
        <v>558.04</v>
      </c>
      <c r="H221">
        <v>0</v>
      </c>
      <c r="I221" t="s">
        <v>2022</v>
      </c>
      <c r="J221" t="s">
        <v>2027</v>
      </c>
      <c r="K221" t="s">
        <v>2250</v>
      </c>
      <c r="L221" t="s">
        <v>4033</v>
      </c>
      <c r="M221">
        <f>GL_Table[[#This Row],[Debit]]-GL_Table[[#This Row],[Credit]]</f>
        <v>558.04</v>
      </c>
      <c r="N221">
        <f>INDEX(ExchangeRate[Rate2USD], MATCH(GL!L:L,ExchangeRate[Currency], 0))</f>
        <v>1.51</v>
      </c>
      <c r="O221" s="14">
        <f>GL_Table[[#This Row],[Debit]]*GL_Table[[#This Row],[RateToUSD]]</f>
        <v>842.6404</v>
      </c>
      <c r="P221" s="14">
        <f>GL_Table[[#This Row],[Credit]]*GL_Table[[#This Row],[RateToUSD]]</f>
        <v>0</v>
      </c>
      <c r="Q221" s="14">
        <f>GL_Table[NetAmount]*GL_Table[RateToUSD]</f>
        <v>842.6404</v>
      </c>
      <c r="R221" s="14" t="str">
        <f>INDEX(AccountMapping[AccountType],MATCH(GL_Table[AccountName],AccountMapping[AccountName], 0))</f>
        <v>COGS</v>
      </c>
    </row>
    <row r="222" spans="1:18" x14ac:dyDescent="0.3">
      <c r="A222" t="s">
        <v>230</v>
      </c>
      <c r="B222" s="1">
        <v>45636</v>
      </c>
      <c r="C222">
        <f>YEAR(GL_Table[[#This Row],[TxnDate]])</f>
        <v>2024</v>
      </c>
      <c r="D222" t="str">
        <f>TEXT(GL_Table[[#This Row],[TxnDate]], "mmm")</f>
        <v>Dec</v>
      </c>
      <c r="E222" t="s">
        <v>2010</v>
      </c>
      <c r="F222" t="s">
        <v>2015</v>
      </c>
      <c r="G222">
        <v>0</v>
      </c>
      <c r="H222">
        <v>345.31</v>
      </c>
      <c r="I222" t="s">
        <v>2020</v>
      </c>
      <c r="J222" t="s">
        <v>2029</v>
      </c>
      <c r="K222" t="s">
        <v>2251</v>
      </c>
      <c r="L222" t="s">
        <v>4033</v>
      </c>
      <c r="M222">
        <f>GL_Table[[#This Row],[Debit]]-GL_Table[[#This Row],[Credit]]</f>
        <v>-345.31</v>
      </c>
      <c r="N222">
        <f>INDEX(ExchangeRate[Rate2USD], MATCH(GL!L:L,ExchangeRate[Currency], 0))</f>
        <v>1.51</v>
      </c>
      <c r="O222" s="14">
        <f>GL_Table[[#This Row],[Debit]]*GL_Table[[#This Row],[RateToUSD]]</f>
        <v>0</v>
      </c>
      <c r="P222" s="14">
        <f>GL_Table[[#This Row],[Credit]]*GL_Table[[#This Row],[RateToUSD]]</f>
        <v>521.41809999999998</v>
      </c>
      <c r="Q222" s="14">
        <f>GL_Table[NetAmount]*GL_Table[RateToUSD]</f>
        <v>-521.41809999999998</v>
      </c>
      <c r="R222" s="14" t="str">
        <f>INDEX(AccountMapping[AccountType],MATCH(GL_Table[AccountName],AccountMapping[AccountName], 0))</f>
        <v>Revenue</v>
      </c>
    </row>
    <row r="223" spans="1:18" x14ac:dyDescent="0.3">
      <c r="A223" t="s">
        <v>231</v>
      </c>
      <c r="B223" s="1">
        <v>45429</v>
      </c>
      <c r="C223">
        <f>YEAR(GL_Table[[#This Row],[TxnDate]])</f>
        <v>2024</v>
      </c>
      <c r="D223" t="str">
        <f>TEXT(GL_Table[[#This Row],[TxnDate]], "mmm")</f>
        <v>May</v>
      </c>
      <c r="E223" t="s">
        <v>2014</v>
      </c>
      <c r="F223" t="s">
        <v>2019</v>
      </c>
      <c r="G223">
        <v>0</v>
      </c>
      <c r="H223">
        <v>1449.49</v>
      </c>
      <c r="I223" t="s">
        <v>2020</v>
      </c>
      <c r="J223" t="s">
        <v>2029</v>
      </c>
      <c r="K223" t="s">
        <v>2252</v>
      </c>
      <c r="L223" t="s">
        <v>4032</v>
      </c>
      <c r="M223">
        <f>GL_Table[[#This Row],[Debit]]-GL_Table[[#This Row],[Credit]]</f>
        <v>-1449.49</v>
      </c>
      <c r="N223">
        <f>INDEX(ExchangeRate[Rate2USD], MATCH(GL!L:L,ExchangeRate[Currency], 0))</f>
        <v>0.92</v>
      </c>
      <c r="O223" s="14">
        <f>GL_Table[[#This Row],[Debit]]*GL_Table[[#This Row],[RateToUSD]]</f>
        <v>0</v>
      </c>
      <c r="P223" s="14">
        <f>GL_Table[[#This Row],[Credit]]*GL_Table[[#This Row],[RateToUSD]]</f>
        <v>1333.5308</v>
      </c>
      <c r="Q223" s="14">
        <f>GL_Table[NetAmount]*GL_Table[RateToUSD]</f>
        <v>-1333.5308</v>
      </c>
      <c r="R223" s="14" t="str">
        <f>INDEX(AccountMapping[AccountType],MATCH(GL_Table[AccountName],AccountMapping[AccountName], 0))</f>
        <v>Revenue</v>
      </c>
    </row>
    <row r="224" spans="1:18" x14ac:dyDescent="0.3">
      <c r="A224" t="s">
        <v>232</v>
      </c>
      <c r="B224" s="1">
        <v>45251</v>
      </c>
      <c r="C224">
        <f>YEAR(GL_Table[[#This Row],[TxnDate]])</f>
        <v>2023</v>
      </c>
      <c r="D224" t="str">
        <f>TEXT(GL_Table[[#This Row],[TxnDate]], "mmm")</f>
        <v>Nov</v>
      </c>
      <c r="E224" t="s">
        <v>2012</v>
      </c>
      <c r="F224" t="s">
        <v>2017</v>
      </c>
      <c r="G224">
        <v>491.91</v>
      </c>
      <c r="H224">
        <v>0</v>
      </c>
      <c r="I224" t="s">
        <v>2020</v>
      </c>
      <c r="J224" t="s">
        <v>2026</v>
      </c>
      <c r="K224" t="s">
        <v>2253</v>
      </c>
      <c r="L224" t="s">
        <v>4034</v>
      </c>
      <c r="M224">
        <f>GL_Table[[#This Row],[Debit]]-GL_Table[[#This Row],[Credit]]</f>
        <v>491.91</v>
      </c>
      <c r="N224">
        <f>INDEX(ExchangeRate[Rate2USD], MATCH(GL!L:L,ExchangeRate[Currency], 0))</f>
        <v>1</v>
      </c>
      <c r="O224" s="14">
        <f>GL_Table[[#This Row],[Debit]]*GL_Table[[#This Row],[RateToUSD]]</f>
        <v>491.91</v>
      </c>
      <c r="P224" s="14">
        <f>GL_Table[[#This Row],[Credit]]*GL_Table[[#This Row],[RateToUSD]]</f>
        <v>0</v>
      </c>
      <c r="Q224" s="14">
        <f>GL_Table[NetAmount]*GL_Table[RateToUSD]</f>
        <v>491.91</v>
      </c>
      <c r="R224" s="14" t="str">
        <f>INDEX(AccountMapping[AccountType],MATCH(GL_Table[AccountName],AccountMapping[AccountName], 0))</f>
        <v>Expense</v>
      </c>
    </row>
    <row r="225" spans="1:18" x14ac:dyDescent="0.3">
      <c r="A225" t="s">
        <v>233</v>
      </c>
      <c r="B225" s="1">
        <v>45367</v>
      </c>
      <c r="C225">
        <f>YEAR(GL_Table[[#This Row],[TxnDate]])</f>
        <v>2024</v>
      </c>
      <c r="D225" t="str">
        <f>TEXT(GL_Table[[#This Row],[TxnDate]], "mmm")</f>
        <v>Mar</v>
      </c>
      <c r="E225" t="s">
        <v>2011</v>
      </c>
      <c r="F225" t="s">
        <v>2016</v>
      </c>
      <c r="G225">
        <v>1439</v>
      </c>
      <c r="H225">
        <v>0</v>
      </c>
      <c r="I225" t="s">
        <v>2025</v>
      </c>
      <c r="J225" t="s">
        <v>2027</v>
      </c>
      <c r="K225" t="s">
        <v>2254</v>
      </c>
      <c r="L225" t="s">
        <v>4033</v>
      </c>
      <c r="M225">
        <f>GL_Table[[#This Row],[Debit]]-GL_Table[[#This Row],[Credit]]</f>
        <v>1439</v>
      </c>
      <c r="N225">
        <f>INDEX(ExchangeRate[Rate2USD], MATCH(GL!L:L,ExchangeRate[Currency], 0))</f>
        <v>1.51</v>
      </c>
      <c r="O225" s="14">
        <f>GL_Table[[#This Row],[Debit]]*GL_Table[[#This Row],[RateToUSD]]</f>
        <v>2172.89</v>
      </c>
      <c r="P225" s="14">
        <f>GL_Table[[#This Row],[Credit]]*GL_Table[[#This Row],[RateToUSD]]</f>
        <v>0</v>
      </c>
      <c r="Q225" s="14">
        <f>GL_Table[NetAmount]*GL_Table[RateToUSD]</f>
        <v>2172.89</v>
      </c>
      <c r="R225" s="14" t="str">
        <f>INDEX(AccountMapping[AccountType],MATCH(GL_Table[AccountName],AccountMapping[AccountName], 0))</f>
        <v>COGS</v>
      </c>
    </row>
    <row r="226" spans="1:18" x14ac:dyDescent="0.3">
      <c r="A226" t="s">
        <v>234</v>
      </c>
      <c r="B226" s="1">
        <v>45027</v>
      </c>
      <c r="C226">
        <f>YEAR(GL_Table[[#This Row],[TxnDate]])</f>
        <v>2023</v>
      </c>
      <c r="D226" t="str">
        <f>TEXT(GL_Table[[#This Row],[TxnDate]], "mmm")</f>
        <v>Apr</v>
      </c>
      <c r="E226" t="s">
        <v>2012</v>
      </c>
      <c r="F226" t="s">
        <v>2017</v>
      </c>
      <c r="G226">
        <v>858.22</v>
      </c>
      <c r="H226">
        <v>0</v>
      </c>
      <c r="I226" t="s">
        <v>2020</v>
      </c>
      <c r="J226" t="s">
        <v>2027</v>
      </c>
      <c r="K226" t="s">
        <v>2255</v>
      </c>
      <c r="L226" t="s">
        <v>4031</v>
      </c>
      <c r="M226">
        <f>GL_Table[[#This Row],[Debit]]-GL_Table[[#This Row],[Credit]]</f>
        <v>858.22</v>
      </c>
      <c r="N226">
        <f>INDEX(ExchangeRate[Rate2USD], MATCH(GL!L:L,ExchangeRate[Currency], 0))</f>
        <v>0.78</v>
      </c>
      <c r="O226" s="14">
        <f>GL_Table[[#This Row],[Debit]]*GL_Table[[#This Row],[RateToUSD]]</f>
        <v>669.41160000000002</v>
      </c>
      <c r="P226" s="14">
        <f>GL_Table[[#This Row],[Credit]]*GL_Table[[#This Row],[RateToUSD]]</f>
        <v>0</v>
      </c>
      <c r="Q226" s="14">
        <f>GL_Table[NetAmount]*GL_Table[RateToUSD]</f>
        <v>669.41160000000002</v>
      </c>
      <c r="R226" s="14" t="str">
        <f>INDEX(AccountMapping[AccountType],MATCH(GL_Table[AccountName],AccountMapping[AccountName], 0))</f>
        <v>Expense</v>
      </c>
    </row>
    <row r="227" spans="1:18" x14ac:dyDescent="0.3">
      <c r="A227" t="s">
        <v>235</v>
      </c>
      <c r="B227" s="1">
        <v>45280</v>
      </c>
      <c r="C227">
        <f>YEAR(GL_Table[[#This Row],[TxnDate]])</f>
        <v>2023</v>
      </c>
      <c r="D227" t="str">
        <f>TEXT(GL_Table[[#This Row],[TxnDate]], "mmm")</f>
        <v>Dec</v>
      </c>
      <c r="E227" t="s">
        <v>2014</v>
      </c>
      <c r="F227" t="s">
        <v>2019</v>
      </c>
      <c r="G227">
        <v>0</v>
      </c>
      <c r="H227">
        <v>4850.6400000000003</v>
      </c>
      <c r="I227" t="s">
        <v>2025</v>
      </c>
      <c r="J227" t="s">
        <v>2027</v>
      </c>
      <c r="K227" t="s">
        <v>2256</v>
      </c>
      <c r="L227" t="s">
        <v>4031</v>
      </c>
      <c r="M227">
        <f>GL_Table[[#This Row],[Debit]]-GL_Table[[#This Row],[Credit]]</f>
        <v>-4850.6400000000003</v>
      </c>
      <c r="N227">
        <f>INDEX(ExchangeRate[Rate2USD], MATCH(GL!L:L,ExchangeRate[Currency], 0))</f>
        <v>0.78</v>
      </c>
      <c r="O227" s="14">
        <f>GL_Table[[#This Row],[Debit]]*GL_Table[[#This Row],[RateToUSD]]</f>
        <v>0</v>
      </c>
      <c r="P227" s="14">
        <f>GL_Table[[#This Row],[Credit]]*GL_Table[[#This Row],[RateToUSD]]</f>
        <v>3783.4992000000002</v>
      </c>
      <c r="Q227" s="14">
        <f>GL_Table[NetAmount]*GL_Table[RateToUSD]</f>
        <v>-3783.4992000000002</v>
      </c>
      <c r="R227" s="14" t="str">
        <f>INDEX(AccountMapping[AccountType],MATCH(GL_Table[AccountName],AccountMapping[AccountName], 0))</f>
        <v>Revenue</v>
      </c>
    </row>
    <row r="228" spans="1:18" x14ac:dyDescent="0.3">
      <c r="A228" t="s">
        <v>236</v>
      </c>
      <c r="B228" s="1">
        <v>45607</v>
      </c>
      <c r="C228">
        <f>YEAR(GL_Table[[#This Row],[TxnDate]])</f>
        <v>2024</v>
      </c>
      <c r="D228" t="str">
        <f>TEXT(GL_Table[[#This Row],[TxnDate]], "mmm")</f>
        <v>Nov</v>
      </c>
      <c r="E228" t="s">
        <v>2012</v>
      </c>
      <c r="F228" t="s">
        <v>2017</v>
      </c>
      <c r="G228">
        <v>103.53</v>
      </c>
      <c r="H228">
        <v>0</v>
      </c>
      <c r="I228" t="s">
        <v>2022</v>
      </c>
      <c r="J228" t="s">
        <v>2028</v>
      </c>
      <c r="K228" t="s">
        <v>2257</v>
      </c>
      <c r="L228" t="s">
        <v>4035</v>
      </c>
      <c r="M228">
        <f>GL_Table[[#This Row],[Debit]]-GL_Table[[#This Row],[Credit]]</f>
        <v>103.53</v>
      </c>
      <c r="N228">
        <f>INDEX(ExchangeRate[Rate2USD], MATCH(GL!L:L,ExchangeRate[Currency], 0))</f>
        <v>1.36</v>
      </c>
      <c r="O228" s="14">
        <f>GL_Table[[#This Row],[Debit]]*GL_Table[[#This Row],[RateToUSD]]</f>
        <v>140.80080000000001</v>
      </c>
      <c r="P228" s="14">
        <f>GL_Table[[#This Row],[Credit]]*GL_Table[[#This Row],[RateToUSD]]</f>
        <v>0</v>
      </c>
      <c r="Q228" s="14">
        <f>GL_Table[NetAmount]*GL_Table[RateToUSD]</f>
        <v>140.80080000000001</v>
      </c>
      <c r="R228" s="14" t="str">
        <f>INDEX(AccountMapping[AccountType],MATCH(GL_Table[AccountName],AccountMapping[AccountName], 0))</f>
        <v>Expense</v>
      </c>
    </row>
    <row r="229" spans="1:18" x14ac:dyDescent="0.3">
      <c r="A229" t="s">
        <v>237</v>
      </c>
      <c r="B229" s="1">
        <v>45779</v>
      </c>
      <c r="C229">
        <f>YEAR(GL_Table[[#This Row],[TxnDate]])</f>
        <v>2025</v>
      </c>
      <c r="D229" t="str">
        <f>TEXT(GL_Table[[#This Row],[TxnDate]], "mmm")</f>
        <v>May</v>
      </c>
      <c r="E229" t="s">
        <v>2014</v>
      </c>
      <c r="F229" t="s">
        <v>2019</v>
      </c>
      <c r="G229">
        <v>0</v>
      </c>
      <c r="H229">
        <v>4048.34</v>
      </c>
      <c r="I229" t="s">
        <v>2024</v>
      </c>
      <c r="J229" t="s">
        <v>2027</v>
      </c>
      <c r="K229" t="s">
        <v>2258</v>
      </c>
      <c r="L229" t="s">
        <v>4031</v>
      </c>
      <c r="M229">
        <f>GL_Table[[#This Row],[Debit]]-GL_Table[[#This Row],[Credit]]</f>
        <v>-4048.34</v>
      </c>
      <c r="N229">
        <f>INDEX(ExchangeRate[Rate2USD], MATCH(GL!L:L,ExchangeRate[Currency], 0))</f>
        <v>0.78</v>
      </c>
      <c r="O229" s="14">
        <f>GL_Table[[#This Row],[Debit]]*GL_Table[[#This Row],[RateToUSD]]</f>
        <v>0</v>
      </c>
      <c r="P229" s="14">
        <f>GL_Table[[#This Row],[Credit]]*GL_Table[[#This Row],[RateToUSD]]</f>
        <v>3157.7052000000003</v>
      </c>
      <c r="Q229" s="14">
        <f>GL_Table[NetAmount]*GL_Table[RateToUSD]</f>
        <v>-3157.7052000000003</v>
      </c>
      <c r="R229" s="14" t="str">
        <f>INDEX(AccountMapping[AccountType],MATCH(GL_Table[AccountName],AccountMapping[AccountName], 0))</f>
        <v>Revenue</v>
      </c>
    </row>
    <row r="230" spans="1:18" x14ac:dyDescent="0.3">
      <c r="A230" t="s">
        <v>238</v>
      </c>
      <c r="B230" s="1">
        <v>45822</v>
      </c>
      <c r="C230">
        <f>YEAR(GL_Table[[#This Row],[TxnDate]])</f>
        <v>2025</v>
      </c>
      <c r="D230" t="str">
        <f>TEXT(GL_Table[[#This Row],[TxnDate]], "mmm")</f>
        <v>Jun</v>
      </c>
      <c r="E230" t="s">
        <v>2013</v>
      </c>
      <c r="F230" t="s">
        <v>2018</v>
      </c>
      <c r="G230">
        <v>581.82000000000005</v>
      </c>
      <c r="H230">
        <v>0</v>
      </c>
      <c r="I230" t="s">
        <v>2023</v>
      </c>
      <c r="J230" t="s">
        <v>2029</v>
      </c>
      <c r="K230" t="s">
        <v>2259</v>
      </c>
      <c r="L230" t="s">
        <v>4034</v>
      </c>
      <c r="M230">
        <f>GL_Table[[#This Row],[Debit]]-GL_Table[[#This Row],[Credit]]</f>
        <v>581.82000000000005</v>
      </c>
      <c r="N230">
        <f>INDEX(ExchangeRate[Rate2USD], MATCH(GL!L:L,ExchangeRate[Currency], 0))</f>
        <v>1</v>
      </c>
      <c r="O230" s="14">
        <f>GL_Table[[#This Row],[Debit]]*GL_Table[[#This Row],[RateToUSD]]</f>
        <v>581.82000000000005</v>
      </c>
      <c r="P230" s="14">
        <f>GL_Table[[#This Row],[Credit]]*GL_Table[[#This Row],[RateToUSD]]</f>
        <v>0</v>
      </c>
      <c r="Q230" s="14">
        <f>GL_Table[NetAmount]*GL_Table[RateToUSD]</f>
        <v>581.82000000000005</v>
      </c>
      <c r="R230" s="14" t="str">
        <f>INDEX(AccountMapping[AccountType],MATCH(GL_Table[AccountName],AccountMapping[AccountName], 0))</f>
        <v>Expense</v>
      </c>
    </row>
    <row r="231" spans="1:18" x14ac:dyDescent="0.3">
      <c r="A231" t="s">
        <v>239</v>
      </c>
      <c r="B231" s="1">
        <v>45148</v>
      </c>
      <c r="C231">
        <f>YEAR(GL_Table[[#This Row],[TxnDate]])</f>
        <v>2023</v>
      </c>
      <c r="D231" t="str">
        <f>TEXT(GL_Table[[#This Row],[TxnDate]], "mmm")</f>
        <v>Aug</v>
      </c>
      <c r="E231" t="s">
        <v>2012</v>
      </c>
      <c r="F231" t="s">
        <v>2017</v>
      </c>
      <c r="G231">
        <v>539.15</v>
      </c>
      <c r="H231">
        <v>0</v>
      </c>
      <c r="I231" t="s">
        <v>2022</v>
      </c>
      <c r="J231" t="s">
        <v>2026</v>
      </c>
      <c r="K231" t="s">
        <v>2260</v>
      </c>
      <c r="L231" t="s">
        <v>4034</v>
      </c>
      <c r="M231">
        <f>GL_Table[[#This Row],[Debit]]-GL_Table[[#This Row],[Credit]]</f>
        <v>539.15</v>
      </c>
      <c r="N231">
        <f>INDEX(ExchangeRate[Rate2USD], MATCH(GL!L:L,ExchangeRate[Currency], 0))</f>
        <v>1</v>
      </c>
      <c r="O231" s="14">
        <f>GL_Table[[#This Row],[Debit]]*GL_Table[[#This Row],[RateToUSD]]</f>
        <v>539.15</v>
      </c>
      <c r="P231" s="14">
        <f>GL_Table[[#This Row],[Credit]]*GL_Table[[#This Row],[RateToUSD]]</f>
        <v>0</v>
      </c>
      <c r="Q231" s="14">
        <f>GL_Table[NetAmount]*GL_Table[RateToUSD]</f>
        <v>539.15</v>
      </c>
      <c r="R231" s="14" t="str">
        <f>INDEX(AccountMapping[AccountType],MATCH(GL_Table[AccountName],AccountMapping[AccountName], 0))</f>
        <v>Expense</v>
      </c>
    </row>
    <row r="232" spans="1:18" x14ac:dyDescent="0.3">
      <c r="A232" t="s">
        <v>240</v>
      </c>
      <c r="B232" s="1">
        <v>45704</v>
      </c>
      <c r="C232">
        <f>YEAR(GL_Table[[#This Row],[TxnDate]])</f>
        <v>2025</v>
      </c>
      <c r="D232" t="str">
        <f>TEXT(GL_Table[[#This Row],[TxnDate]], "mmm")</f>
        <v>Feb</v>
      </c>
      <c r="E232" t="s">
        <v>2010</v>
      </c>
      <c r="F232" t="s">
        <v>2015</v>
      </c>
      <c r="G232">
        <v>0</v>
      </c>
      <c r="H232">
        <v>2862.93</v>
      </c>
      <c r="I232" t="s">
        <v>2021</v>
      </c>
      <c r="J232" t="s">
        <v>2026</v>
      </c>
      <c r="K232" t="s">
        <v>2261</v>
      </c>
      <c r="L232" t="s">
        <v>4032</v>
      </c>
      <c r="M232">
        <f>GL_Table[[#This Row],[Debit]]-GL_Table[[#This Row],[Credit]]</f>
        <v>-2862.93</v>
      </c>
      <c r="N232">
        <f>INDEX(ExchangeRate[Rate2USD], MATCH(GL!L:L,ExchangeRate[Currency], 0))</f>
        <v>0.92</v>
      </c>
      <c r="O232" s="14">
        <f>GL_Table[[#This Row],[Debit]]*GL_Table[[#This Row],[RateToUSD]]</f>
        <v>0</v>
      </c>
      <c r="P232" s="14">
        <f>GL_Table[[#This Row],[Credit]]*GL_Table[[#This Row],[RateToUSD]]</f>
        <v>2633.8955999999998</v>
      </c>
      <c r="Q232" s="14">
        <f>GL_Table[NetAmount]*GL_Table[RateToUSD]</f>
        <v>-2633.8955999999998</v>
      </c>
      <c r="R232" s="14" t="str">
        <f>INDEX(AccountMapping[AccountType],MATCH(GL_Table[AccountName],AccountMapping[AccountName], 0))</f>
        <v>Revenue</v>
      </c>
    </row>
    <row r="233" spans="1:18" x14ac:dyDescent="0.3">
      <c r="A233" t="s">
        <v>241</v>
      </c>
      <c r="B233" s="1">
        <v>45294</v>
      </c>
      <c r="C233">
        <f>YEAR(GL_Table[[#This Row],[TxnDate]])</f>
        <v>2024</v>
      </c>
      <c r="D233" t="str">
        <f>TEXT(GL_Table[[#This Row],[TxnDate]], "mmm")</f>
        <v>Jan</v>
      </c>
      <c r="E233" t="s">
        <v>2014</v>
      </c>
      <c r="F233" t="s">
        <v>2019</v>
      </c>
      <c r="G233">
        <v>0</v>
      </c>
      <c r="H233">
        <v>3938.51</v>
      </c>
      <c r="I233" t="s">
        <v>2023</v>
      </c>
      <c r="J233" t="s">
        <v>2029</v>
      </c>
      <c r="K233" t="s">
        <v>2262</v>
      </c>
      <c r="L233" t="s">
        <v>4031</v>
      </c>
      <c r="M233">
        <f>GL_Table[[#This Row],[Debit]]-GL_Table[[#This Row],[Credit]]</f>
        <v>-3938.51</v>
      </c>
      <c r="N233">
        <f>INDEX(ExchangeRate[Rate2USD], MATCH(GL!L:L,ExchangeRate[Currency], 0))</f>
        <v>0.78</v>
      </c>
      <c r="O233" s="14">
        <f>GL_Table[[#This Row],[Debit]]*GL_Table[[#This Row],[RateToUSD]]</f>
        <v>0</v>
      </c>
      <c r="P233" s="14">
        <f>GL_Table[[#This Row],[Credit]]*GL_Table[[#This Row],[RateToUSD]]</f>
        <v>3072.0378000000001</v>
      </c>
      <c r="Q233" s="14">
        <f>GL_Table[NetAmount]*GL_Table[RateToUSD]</f>
        <v>-3072.0378000000001</v>
      </c>
      <c r="R233" s="14" t="str">
        <f>INDEX(AccountMapping[AccountType],MATCH(GL_Table[AccountName],AccountMapping[AccountName], 0))</f>
        <v>Revenue</v>
      </c>
    </row>
    <row r="234" spans="1:18" x14ac:dyDescent="0.3">
      <c r="A234" t="s">
        <v>242</v>
      </c>
      <c r="B234" s="1">
        <v>45150</v>
      </c>
      <c r="C234">
        <f>YEAR(GL_Table[[#This Row],[TxnDate]])</f>
        <v>2023</v>
      </c>
      <c r="D234" t="str">
        <f>TEXT(GL_Table[[#This Row],[TxnDate]], "mmm")</f>
        <v>Aug</v>
      </c>
      <c r="E234" t="s">
        <v>2013</v>
      </c>
      <c r="F234" t="s">
        <v>2018</v>
      </c>
      <c r="G234">
        <v>871.28</v>
      </c>
      <c r="H234">
        <v>0</v>
      </c>
      <c r="I234" t="s">
        <v>2022</v>
      </c>
      <c r="J234" t="s">
        <v>2027</v>
      </c>
      <c r="K234" t="s">
        <v>2263</v>
      </c>
      <c r="L234" t="s">
        <v>4035</v>
      </c>
      <c r="M234">
        <f>GL_Table[[#This Row],[Debit]]-GL_Table[[#This Row],[Credit]]</f>
        <v>871.28</v>
      </c>
      <c r="N234">
        <f>INDEX(ExchangeRate[Rate2USD], MATCH(GL!L:L,ExchangeRate[Currency], 0))</f>
        <v>1.36</v>
      </c>
      <c r="O234" s="14">
        <f>GL_Table[[#This Row],[Debit]]*GL_Table[[#This Row],[RateToUSD]]</f>
        <v>1184.9408000000001</v>
      </c>
      <c r="P234" s="14">
        <f>GL_Table[[#This Row],[Credit]]*GL_Table[[#This Row],[RateToUSD]]</f>
        <v>0</v>
      </c>
      <c r="Q234" s="14">
        <f>GL_Table[NetAmount]*GL_Table[RateToUSD]</f>
        <v>1184.9408000000001</v>
      </c>
      <c r="R234" s="14" t="str">
        <f>INDEX(AccountMapping[AccountType],MATCH(GL_Table[AccountName],AccountMapping[AccountName], 0))</f>
        <v>Expense</v>
      </c>
    </row>
    <row r="235" spans="1:18" x14ac:dyDescent="0.3">
      <c r="A235" t="s">
        <v>243</v>
      </c>
      <c r="B235" s="1">
        <v>45121</v>
      </c>
      <c r="C235">
        <f>YEAR(GL_Table[[#This Row],[TxnDate]])</f>
        <v>2023</v>
      </c>
      <c r="D235" t="str">
        <f>TEXT(GL_Table[[#This Row],[TxnDate]], "mmm")</f>
        <v>Jul</v>
      </c>
      <c r="E235" t="s">
        <v>2011</v>
      </c>
      <c r="F235" t="s">
        <v>2016</v>
      </c>
      <c r="G235">
        <v>1527.74</v>
      </c>
      <c r="H235">
        <v>0</v>
      </c>
      <c r="I235" t="s">
        <v>2025</v>
      </c>
      <c r="J235" t="s">
        <v>2026</v>
      </c>
      <c r="K235" t="s">
        <v>2264</v>
      </c>
      <c r="L235" t="s">
        <v>4031</v>
      </c>
      <c r="M235">
        <f>GL_Table[[#This Row],[Debit]]-GL_Table[[#This Row],[Credit]]</f>
        <v>1527.74</v>
      </c>
      <c r="N235">
        <f>INDEX(ExchangeRate[Rate2USD], MATCH(GL!L:L,ExchangeRate[Currency], 0))</f>
        <v>0.78</v>
      </c>
      <c r="O235" s="14">
        <f>GL_Table[[#This Row],[Debit]]*GL_Table[[#This Row],[RateToUSD]]</f>
        <v>1191.6372000000001</v>
      </c>
      <c r="P235" s="14">
        <f>GL_Table[[#This Row],[Credit]]*GL_Table[[#This Row],[RateToUSD]]</f>
        <v>0</v>
      </c>
      <c r="Q235" s="14">
        <f>GL_Table[NetAmount]*GL_Table[RateToUSD]</f>
        <v>1191.6372000000001</v>
      </c>
      <c r="R235" s="14" t="str">
        <f>INDEX(AccountMapping[AccountType],MATCH(GL_Table[AccountName],AccountMapping[AccountName], 0))</f>
        <v>COGS</v>
      </c>
    </row>
    <row r="236" spans="1:18" x14ac:dyDescent="0.3">
      <c r="A236" t="s">
        <v>244</v>
      </c>
      <c r="B236" s="1">
        <v>45275</v>
      </c>
      <c r="C236">
        <f>YEAR(GL_Table[[#This Row],[TxnDate]])</f>
        <v>2023</v>
      </c>
      <c r="D236" t="str">
        <f>TEXT(GL_Table[[#This Row],[TxnDate]], "mmm")</f>
        <v>Dec</v>
      </c>
      <c r="E236" t="s">
        <v>2010</v>
      </c>
      <c r="F236" t="s">
        <v>2015</v>
      </c>
      <c r="G236">
        <v>0</v>
      </c>
      <c r="H236">
        <v>1075.51</v>
      </c>
      <c r="I236" t="s">
        <v>2022</v>
      </c>
      <c r="J236" t="s">
        <v>2030</v>
      </c>
      <c r="K236" t="s">
        <v>2265</v>
      </c>
      <c r="L236" t="s">
        <v>4034</v>
      </c>
      <c r="M236">
        <f>GL_Table[[#This Row],[Debit]]-GL_Table[[#This Row],[Credit]]</f>
        <v>-1075.51</v>
      </c>
      <c r="N236">
        <f>INDEX(ExchangeRate[Rate2USD], MATCH(GL!L:L,ExchangeRate[Currency], 0))</f>
        <v>1</v>
      </c>
      <c r="O236" s="14">
        <f>GL_Table[[#This Row],[Debit]]*GL_Table[[#This Row],[RateToUSD]]</f>
        <v>0</v>
      </c>
      <c r="P236" s="14">
        <f>GL_Table[[#This Row],[Credit]]*GL_Table[[#This Row],[RateToUSD]]</f>
        <v>1075.51</v>
      </c>
      <c r="Q236" s="14">
        <f>GL_Table[NetAmount]*GL_Table[RateToUSD]</f>
        <v>-1075.51</v>
      </c>
      <c r="R236" s="14" t="str">
        <f>INDEX(AccountMapping[AccountType],MATCH(GL_Table[AccountName],AccountMapping[AccountName], 0))</f>
        <v>Revenue</v>
      </c>
    </row>
    <row r="237" spans="1:18" x14ac:dyDescent="0.3">
      <c r="A237" t="s">
        <v>245</v>
      </c>
      <c r="B237" s="1">
        <v>45397</v>
      </c>
      <c r="C237">
        <f>YEAR(GL_Table[[#This Row],[TxnDate]])</f>
        <v>2024</v>
      </c>
      <c r="D237" t="str">
        <f>TEXT(GL_Table[[#This Row],[TxnDate]], "mmm")</f>
        <v>Apr</v>
      </c>
      <c r="E237" t="s">
        <v>2010</v>
      </c>
      <c r="F237" t="s">
        <v>2015</v>
      </c>
      <c r="G237">
        <v>0</v>
      </c>
      <c r="H237">
        <v>2361.1799999999998</v>
      </c>
      <c r="I237" t="s">
        <v>2022</v>
      </c>
      <c r="J237" t="s">
        <v>2030</v>
      </c>
      <c r="K237" t="s">
        <v>2266</v>
      </c>
      <c r="L237" t="s">
        <v>4034</v>
      </c>
      <c r="M237">
        <f>GL_Table[[#This Row],[Debit]]-GL_Table[[#This Row],[Credit]]</f>
        <v>-2361.1799999999998</v>
      </c>
      <c r="N237">
        <f>INDEX(ExchangeRate[Rate2USD], MATCH(GL!L:L,ExchangeRate[Currency], 0))</f>
        <v>1</v>
      </c>
      <c r="O237" s="14">
        <f>GL_Table[[#This Row],[Debit]]*GL_Table[[#This Row],[RateToUSD]]</f>
        <v>0</v>
      </c>
      <c r="P237" s="14">
        <f>GL_Table[[#This Row],[Credit]]*GL_Table[[#This Row],[RateToUSD]]</f>
        <v>2361.1799999999998</v>
      </c>
      <c r="Q237" s="14">
        <f>GL_Table[NetAmount]*GL_Table[RateToUSD]</f>
        <v>-2361.1799999999998</v>
      </c>
      <c r="R237" s="14" t="str">
        <f>INDEX(AccountMapping[AccountType],MATCH(GL_Table[AccountName],AccountMapping[AccountName], 0))</f>
        <v>Revenue</v>
      </c>
    </row>
    <row r="238" spans="1:18" x14ac:dyDescent="0.3">
      <c r="A238" t="s">
        <v>246</v>
      </c>
      <c r="B238" s="1">
        <v>45586</v>
      </c>
      <c r="C238">
        <f>YEAR(GL_Table[[#This Row],[TxnDate]])</f>
        <v>2024</v>
      </c>
      <c r="D238" t="str">
        <f>TEXT(GL_Table[[#This Row],[TxnDate]], "mmm")</f>
        <v>Oct</v>
      </c>
      <c r="E238" t="s">
        <v>2013</v>
      </c>
      <c r="F238" t="s">
        <v>2018</v>
      </c>
      <c r="G238">
        <v>151.34</v>
      </c>
      <c r="H238">
        <v>0</v>
      </c>
      <c r="I238" t="s">
        <v>2023</v>
      </c>
      <c r="J238" t="s">
        <v>2026</v>
      </c>
      <c r="K238" t="s">
        <v>2267</v>
      </c>
      <c r="L238" t="s">
        <v>4033</v>
      </c>
      <c r="M238">
        <f>GL_Table[[#This Row],[Debit]]-GL_Table[[#This Row],[Credit]]</f>
        <v>151.34</v>
      </c>
      <c r="N238">
        <f>INDEX(ExchangeRate[Rate2USD], MATCH(GL!L:L,ExchangeRate[Currency], 0))</f>
        <v>1.51</v>
      </c>
      <c r="O238" s="14">
        <f>GL_Table[[#This Row],[Debit]]*GL_Table[[#This Row],[RateToUSD]]</f>
        <v>228.52340000000001</v>
      </c>
      <c r="P238" s="14">
        <f>GL_Table[[#This Row],[Credit]]*GL_Table[[#This Row],[RateToUSD]]</f>
        <v>0</v>
      </c>
      <c r="Q238" s="14">
        <f>GL_Table[NetAmount]*GL_Table[RateToUSD]</f>
        <v>228.52340000000001</v>
      </c>
      <c r="R238" s="14" t="str">
        <f>INDEX(AccountMapping[AccountType],MATCH(GL_Table[AccountName],AccountMapping[AccountName], 0))</f>
        <v>Expense</v>
      </c>
    </row>
    <row r="239" spans="1:18" x14ac:dyDescent="0.3">
      <c r="A239" t="s">
        <v>247</v>
      </c>
      <c r="B239" s="1">
        <v>44950</v>
      </c>
      <c r="C239">
        <f>YEAR(GL_Table[[#This Row],[TxnDate]])</f>
        <v>2023</v>
      </c>
      <c r="D239" t="str">
        <f>TEXT(GL_Table[[#This Row],[TxnDate]], "mmm")</f>
        <v>Jan</v>
      </c>
      <c r="E239" t="s">
        <v>2014</v>
      </c>
      <c r="F239" t="s">
        <v>2019</v>
      </c>
      <c r="G239">
        <v>0</v>
      </c>
      <c r="H239">
        <v>1299.3699999999999</v>
      </c>
      <c r="I239" t="s">
        <v>2023</v>
      </c>
      <c r="J239" t="s">
        <v>2027</v>
      </c>
      <c r="K239" t="s">
        <v>2268</v>
      </c>
      <c r="L239" t="s">
        <v>4034</v>
      </c>
      <c r="M239">
        <f>GL_Table[[#This Row],[Debit]]-GL_Table[[#This Row],[Credit]]</f>
        <v>-1299.3699999999999</v>
      </c>
      <c r="N239">
        <f>INDEX(ExchangeRate[Rate2USD], MATCH(GL!L:L,ExchangeRate[Currency], 0))</f>
        <v>1</v>
      </c>
      <c r="O239" s="14">
        <f>GL_Table[[#This Row],[Debit]]*GL_Table[[#This Row],[RateToUSD]]</f>
        <v>0</v>
      </c>
      <c r="P239" s="14">
        <f>GL_Table[[#This Row],[Credit]]*GL_Table[[#This Row],[RateToUSD]]</f>
        <v>1299.3699999999999</v>
      </c>
      <c r="Q239" s="14">
        <f>GL_Table[NetAmount]*GL_Table[RateToUSD]</f>
        <v>-1299.3699999999999</v>
      </c>
      <c r="R239" s="14" t="str">
        <f>INDEX(AccountMapping[AccountType],MATCH(GL_Table[AccountName],AccountMapping[AccountName], 0))</f>
        <v>Revenue</v>
      </c>
    </row>
    <row r="240" spans="1:18" x14ac:dyDescent="0.3">
      <c r="A240" t="s">
        <v>248</v>
      </c>
      <c r="B240" s="1">
        <v>45534</v>
      </c>
      <c r="C240">
        <f>YEAR(GL_Table[[#This Row],[TxnDate]])</f>
        <v>2024</v>
      </c>
      <c r="D240" t="str">
        <f>TEXT(GL_Table[[#This Row],[TxnDate]], "mmm")</f>
        <v>Aug</v>
      </c>
      <c r="E240" t="s">
        <v>2011</v>
      </c>
      <c r="F240" t="s">
        <v>2016</v>
      </c>
      <c r="G240">
        <v>118.21</v>
      </c>
      <c r="H240">
        <v>0</v>
      </c>
      <c r="I240" t="s">
        <v>2022</v>
      </c>
      <c r="J240" t="s">
        <v>2027</v>
      </c>
      <c r="K240" t="s">
        <v>2269</v>
      </c>
      <c r="L240" t="s">
        <v>4032</v>
      </c>
      <c r="M240">
        <f>GL_Table[[#This Row],[Debit]]-GL_Table[[#This Row],[Credit]]</f>
        <v>118.21</v>
      </c>
      <c r="N240">
        <f>INDEX(ExchangeRate[Rate2USD], MATCH(GL!L:L,ExchangeRate[Currency], 0))</f>
        <v>0.92</v>
      </c>
      <c r="O240" s="14">
        <f>GL_Table[[#This Row],[Debit]]*GL_Table[[#This Row],[RateToUSD]]</f>
        <v>108.75319999999999</v>
      </c>
      <c r="P240" s="14">
        <f>GL_Table[[#This Row],[Credit]]*GL_Table[[#This Row],[RateToUSD]]</f>
        <v>0</v>
      </c>
      <c r="Q240" s="14">
        <f>GL_Table[NetAmount]*GL_Table[RateToUSD]</f>
        <v>108.75319999999999</v>
      </c>
      <c r="R240" s="14" t="str">
        <f>INDEX(AccountMapping[AccountType],MATCH(GL_Table[AccountName],AccountMapping[AccountName], 0))</f>
        <v>COGS</v>
      </c>
    </row>
    <row r="241" spans="1:18" x14ac:dyDescent="0.3">
      <c r="A241" t="s">
        <v>249</v>
      </c>
      <c r="B241" s="1">
        <v>45113</v>
      </c>
      <c r="C241">
        <f>YEAR(GL_Table[[#This Row],[TxnDate]])</f>
        <v>2023</v>
      </c>
      <c r="D241" t="str">
        <f>TEXT(GL_Table[[#This Row],[TxnDate]], "mmm")</f>
        <v>Jul</v>
      </c>
      <c r="E241" t="s">
        <v>2010</v>
      </c>
      <c r="F241" t="s">
        <v>2015</v>
      </c>
      <c r="G241">
        <v>0</v>
      </c>
      <c r="H241">
        <v>4864.04</v>
      </c>
      <c r="I241" t="s">
        <v>2021</v>
      </c>
      <c r="J241" t="s">
        <v>2026</v>
      </c>
      <c r="K241" t="s">
        <v>2270</v>
      </c>
      <c r="L241" t="s">
        <v>4031</v>
      </c>
      <c r="M241">
        <f>GL_Table[[#This Row],[Debit]]-GL_Table[[#This Row],[Credit]]</f>
        <v>-4864.04</v>
      </c>
      <c r="N241">
        <f>INDEX(ExchangeRate[Rate2USD], MATCH(GL!L:L,ExchangeRate[Currency], 0))</f>
        <v>0.78</v>
      </c>
      <c r="O241" s="14">
        <f>GL_Table[[#This Row],[Debit]]*GL_Table[[#This Row],[RateToUSD]]</f>
        <v>0</v>
      </c>
      <c r="P241" s="14">
        <f>GL_Table[[#This Row],[Credit]]*GL_Table[[#This Row],[RateToUSD]]</f>
        <v>3793.9512</v>
      </c>
      <c r="Q241" s="14">
        <f>GL_Table[NetAmount]*GL_Table[RateToUSD]</f>
        <v>-3793.9512</v>
      </c>
      <c r="R241" s="14" t="str">
        <f>INDEX(AccountMapping[AccountType],MATCH(GL_Table[AccountName],AccountMapping[AccountName], 0))</f>
        <v>Revenue</v>
      </c>
    </row>
    <row r="242" spans="1:18" x14ac:dyDescent="0.3">
      <c r="A242" t="s">
        <v>250</v>
      </c>
      <c r="B242" s="1">
        <v>45712</v>
      </c>
      <c r="C242">
        <f>YEAR(GL_Table[[#This Row],[TxnDate]])</f>
        <v>2025</v>
      </c>
      <c r="D242" t="str">
        <f>TEXT(GL_Table[[#This Row],[TxnDate]], "mmm")</f>
        <v>Feb</v>
      </c>
      <c r="E242" t="s">
        <v>2010</v>
      </c>
      <c r="F242" t="s">
        <v>2015</v>
      </c>
      <c r="G242">
        <v>0</v>
      </c>
      <c r="H242">
        <v>4495.32</v>
      </c>
      <c r="I242" t="s">
        <v>2024</v>
      </c>
      <c r="J242" t="s">
        <v>2029</v>
      </c>
      <c r="K242" t="s">
        <v>2271</v>
      </c>
      <c r="L242" t="s">
        <v>4031</v>
      </c>
      <c r="M242">
        <f>GL_Table[[#This Row],[Debit]]-GL_Table[[#This Row],[Credit]]</f>
        <v>-4495.32</v>
      </c>
      <c r="N242">
        <f>INDEX(ExchangeRate[Rate2USD], MATCH(GL!L:L,ExchangeRate[Currency], 0))</f>
        <v>0.78</v>
      </c>
      <c r="O242" s="14">
        <f>GL_Table[[#This Row],[Debit]]*GL_Table[[#This Row],[RateToUSD]]</f>
        <v>0</v>
      </c>
      <c r="P242" s="14">
        <f>GL_Table[[#This Row],[Credit]]*GL_Table[[#This Row],[RateToUSD]]</f>
        <v>3506.3496</v>
      </c>
      <c r="Q242" s="14">
        <f>GL_Table[NetAmount]*GL_Table[RateToUSD]</f>
        <v>-3506.3496</v>
      </c>
      <c r="R242" s="14" t="str">
        <f>INDEX(AccountMapping[AccountType],MATCH(GL_Table[AccountName],AccountMapping[AccountName], 0))</f>
        <v>Revenue</v>
      </c>
    </row>
    <row r="243" spans="1:18" x14ac:dyDescent="0.3">
      <c r="A243" t="s">
        <v>251</v>
      </c>
      <c r="B243" s="1">
        <v>45011</v>
      </c>
      <c r="C243">
        <f>YEAR(GL_Table[[#This Row],[TxnDate]])</f>
        <v>2023</v>
      </c>
      <c r="D243" t="str">
        <f>TEXT(GL_Table[[#This Row],[TxnDate]], "mmm")</f>
        <v>Mar</v>
      </c>
      <c r="E243" t="s">
        <v>2012</v>
      </c>
      <c r="F243" t="s">
        <v>2017</v>
      </c>
      <c r="G243">
        <v>1121.29</v>
      </c>
      <c r="H243">
        <v>0</v>
      </c>
      <c r="I243" t="s">
        <v>2022</v>
      </c>
      <c r="J243" t="s">
        <v>2030</v>
      </c>
      <c r="K243" t="s">
        <v>2272</v>
      </c>
      <c r="L243" t="s">
        <v>4032</v>
      </c>
      <c r="M243">
        <f>GL_Table[[#This Row],[Debit]]-GL_Table[[#This Row],[Credit]]</f>
        <v>1121.29</v>
      </c>
      <c r="N243">
        <f>INDEX(ExchangeRate[Rate2USD], MATCH(GL!L:L,ExchangeRate[Currency], 0))</f>
        <v>0.92</v>
      </c>
      <c r="O243" s="14">
        <f>GL_Table[[#This Row],[Debit]]*GL_Table[[#This Row],[RateToUSD]]</f>
        <v>1031.5868</v>
      </c>
      <c r="P243" s="14">
        <f>GL_Table[[#This Row],[Credit]]*GL_Table[[#This Row],[RateToUSD]]</f>
        <v>0</v>
      </c>
      <c r="Q243" s="14">
        <f>GL_Table[NetAmount]*GL_Table[RateToUSD]</f>
        <v>1031.5868</v>
      </c>
      <c r="R243" s="14" t="str">
        <f>INDEX(AccountMapping[AccountType],MATCH(GL_Table[AccountName],AccountMapping[AccountName], 0))</f>
        <v>Expense</v>
      </c>
    </row>
    <row r="244" spans="1:18" x14ac:dyDescent="0.3">
      <c r="A244" t="s">
        <v>252</v>
      </c>
      <c r="B244" s="1">
        <v>44940</v>
      </c>
      <c r="C244">
        <f>YEAR(GL_Table[[#This Row],[TxnDate]])</f>
        <v>2023</v>
      </c>
      <c r="D244" t="str">
        <f>TEXT(GL_Table[[#This Row],[TxnDate]], "mmm")</f>
        <v>Jan</v>
      </c>
      <c r="E244" t="s">
        <v>2012</v>
      </c>
      <c r="F244" t="s">
        <v>2017</v>
      </c>
      <c r="G244">
        <v>908.7</v>
      </c>
      <c r="H244">
        <v>0</v>
      </c>
      <c r="I244" t="s">
        <v>2021</v>
      </c>
      <c r="J244" t="s">
        <v>2030</v>
      </c>
      <c r="K244" t="s">
        <v>2273</v>
      </c>
      <c r="L244" t="s">
        <v>4032</v>
      </c>
      <c r="M244">
        <f>GL_Table[[#This Row],[Debit]]-GL_Table[[#This Row],[Credit]]</f>
        <v>908.7</v>
      </c>
      <c r="N244">
        <f>INDEX(ExchangeRate[Rate2USD], MATCH(GL!L:L,ExchangeRate[Currency], 0))</f>
        <v>0.92</v>
      </c>
      <c r="O244" s="14">
        <f>GL_Table[[#This Row],[Debit]]*GL_Table[[#This Row],[RateToUSD]]</f>
        <v>836.00400000000013</v>
      </c>
      <c r="P244" s="14">
        <f>GL_Table[[#This Row],[Credit]]*GL_Table[[#This Row],[RateToUSD]]</f>
        <v>0</v>
      </c>
      <c r="Q244" s="14">
        <f>GL_Table[NetAmount]*GL_Table[RateToUSD]</f>
        <v>836.00400000000013</v>
      </c>
      <c r="R244" s="14" t="str">
        <f>INDEX(AccountMapping[AccountType],MATCH(GL_Table[AccountName],AccountMapping[AccountName], 0))</f>
        <v>Expense</v>
      </c>
    </row>
    <row r="245" spans="1:18" x14ac:dyDescent="0.3">
      <c r="A245" t="s">
        <v>253</v>
      </c>
      <c r="B245" s="1">
        <v>45060</v>
      </c>
      <c r="C245">
        <f>YEAR(GL_Table[[#This Row],[TxnDate]])</f>
        <v>2023</v>
      </c>
      <c r="D245" t="str">
        <f>TEXT(GL_Table[[#This Row],[TxnDate]], "mmm")</f>
        <v>May</v>
      </c>
      <c r="E245" t="s">
        <v>2014</v>
      </c>
      <c r="F245" t="s">
        <v>2019</v>
      </c>
      <c r="G245">
        <v>0</v>
      </c>
      <c r="H245">
        <v>3760.55</v>
      </c>
      <c r="I245" t="s">
        <v>2022</v>
      </c>
      <c r="J245" t="s">
        <v>2027</v>
      </c>
      <c r="K245" t="s">
        <v>2274</v>
      </c>
      <c r="L245" t="s">
        <v>4033</v>
      </c>
      <c r="M245">
        <f>GL_Table[[#This Row],[Debit]]-GL_Table[[#This Row],[Credit]]</f>
        <v>-3760.55</v>
      </c>
      <c r="N245">
        <f>INDEX(ExchangeRate[Rate2USD], MATCH(GL!L:L,ExchangeRate[Currency], 0))</f>
        <v>1.51</v>
      </c>
      <c r="O245" s="14">
        <f>GL_Table[[#This Row],[Debit]]*GL_Table[[#This Row],[RateToUSD]]</f>
        <v>0</v>
      </c>
      <c r="P245" s="14">
        <f>GL_Table[[#This Row],[Credit]]*GL_Table[[#This Row],[RateToUSD]]</f>
        <v>5678.4305000000004</v>
      </c>
      <c r="Q245" s="14">
        <f>GL_Table[NetAmount]*GL_Table[RateToUSD]</f>
        <v>-5678.4305000000004</v>
      </c>
      <c r="R245" s="14" t="str">
        <f>INDEX(AccountMapping[AccountType],MATCH(GL_Table[AccountName],AccountMapping[AccountName], 0))</f>
        <v>Revenue</v>
      </c>
    </row>
    <row r="246" spans="1:18" x14ac:dyDescent="0.3">
      <c r="A246" t="s">
        <v>254</v>
      </c>
      <c r="B246" s="1">
        <v>45725</v>
      </c>
      <c r="C246">
        <f>YEAR(GL_Table[[#This Row],[TxnDate]])</f>
        <v>2025</v>
      </c>
      <c r="D246" t="str">
        <f>TEXT(GL_Table[[#This Row],[TxnDate]], "mmm")</f>
        <v>Mar</v>
      </c>
      <c r="E246" t="s">
        <v>2011</v>
      </c>
      <c r="F246" t="s">
        <v>2016</v>
      </c>
      <c r="G246">
        <v>86.6</v>
      </c>
      <c r="H246">
        <v>0</v>
      </c>
      <c r="I246" t="s">
        <v>2020</v>
      </c>
      <c r="J246" t="s">
        <v>2027</v>
      </c>
      <c r="K246" t="s">
        <v>2275</v>
      </c>
      <c r="L246" t="s">
        <v>4031</v>
      </c>
      <c r="M246">
        <f>GL_Table[[#This Row],[Debit]]-GL_Table[[#This Row],[Credit]]</f>
        <v>86.6</v>
      </c>
      <c r="N246">
        <f>INDEX(ExchangeRate[Rate2USD], MATCH(GL!L:L,ExchangeRate[Currency], 0))</f>
        <v>0.78</v>
      </c>
      <c r="O246" s="14">
        <f>GL_Table[[#This Row],[Debit]]*GL_Table[[#This Row],[RateToUSD]]</f>
        <v>67.548000000000002</v>
      </c>
      <c r="P246" s="14">
        <f>GL_Table[[#This Row],[Credit]]*GL_Table[[#This Row],[RateToUSD]]</f>
        <v>0</v>
      </c>
      <c r="Q246" s="14">
        <f>GL_Table[NetAmount]*GL_Table[RateToUSD]</f>
        <v>67.548000000000002</v>
      </c>
      <c r="R246" s="14" t="str">
        <f>INDEX(AccountMapping[AccountType],MATCH(GL_Table[AccountName],AccountMapping[AccountName], 0))</f>
        <v>COGS</v>
      </c>
    </row>
    <row r="247" spans="1:18" x14ac:dyDescent="0.3">
      <c r="A247" t="s">
        <v>255</v>
      </c>
      <c r="B247" s="1">
        <v>45495</v>
      </c>
      <c r="C247">
        <f>YEAR(GL_Table[[#This Row],[TxnDate]])</f>
        <v>2024</v>
      </c>
      <c r="D247" t="str">
        <f>TEXT(GL_Table[[#This Row],[TxnDate]], "mmm")</f>
        <v>Jul</v>
      </c>
      <c r="E247" t="s">
        <v>2014</v>
      </c>
      <c r="F247" t="s">
        <v>2019</v>
      </c>
      <c r="G247">
        <v>0</v>
      </c>
      <c r="H247">
        <v>4264.16</v>
      </c>
      <c r="I247" t="s">
        <v>2021</v>
      </c>
      <c r="J247" t="s">
        <v>2027</v>
      </c>
      <c r="K247" t="s">
        <v>2276</v>
      </c>
      <c r="L247" t="s">
        <v>4031</v>
      </c>
      <c r="M247">
        <f>GL_Table[[#This Row],[Debit]]-GL_Table[[#This Row],[Credit]]</f>
        <v>-4264.16</v>
      </c>
      <c r="N247">
        <f>INDEX(ExchangeRate[Rate2USD], MATCH(GL!L:L,ExchangeRate[Currency], 0))</f>
        <v>0.78</v>
      </c>
      <c r="O247" s="14">
        <f>GL_Table[[#This Row],[Debit]]*GL_Table[[#This Row],[RateToUSD]]</f>
        <v>0</v>
      </c>
      <c r="P247" s="14">
        <f>GL_Table[[#This Row],[Credit]]*GL_Table[[#This Row],[RateToUSD]]</f>
        <v>3326.0448000000001</v>
      </c>
      <c r="Q247" s="14">
        <f>GL_Table[NetAmount]*GL_Table[RateToUSD]</f>
        <v>-3326.0448000000001</v>
      </c>
      <c r="R247" s="14" t="str">
        <f>INDEX(AccountMapping[AccountType],MATCH(GL_Table[AccountName],AccountMapping[AccountName], 0))</f>
        <v>Revenue</v>
      </c>
    </row>
    <row r="248" spans="1:18" x14ac:dyDescent="0.3">
      <c r="A248" t="s">
        <v>256</v>
      </c>
      <c r="B248" s="1">
        <v>45234</v>
      </c>
      <c r="C248">
        <f>YEAR(GL_Table[[#This Row],[TxnDate]])</f>
        <v>2023</v>
      </c>
      <c r="D248" t="str">
        <f>TEXT(GL_Table[[#This Row],[TxnDate]], "mmm")</f>
        <v>Nov</v>
      </c>
      <c r="E248" t="s">
        <v>2014</v>
      </c>
      <c r="F248" t="s">
        <v>2019</v>
      </c>
      <c r="G248">
        <v>0</v>
      </c>
      <c r="H248">
        <v>4005.6</v>
      </c>
      <c r="I248" t="s">
        <v>2020</v>
      </c>
      <c r="J248" t="s">
        <v>2029</v>
      </c>
      <c r="K248" t="s">
        <v>2277</v>
      </c>
      <c r="L248" t="s">
        <v>4034</v>
      </c>
      <c r="M248">
        <f>GL_Table[[#This Row],[Debit]]-GL_Table[[#This Row],[Credit]]</f>
        <v>-4005.6</v>
      </c>
      <c r="N248">
        <f>INDEX(ExchangeRate[Rate2USD], MATCH(GL!L:L,ExchangeRate[Currency], 0))</f>
        <v>1</v>
      </c>
      <c r="O248" s="14">
        <f>GL_Table[[#This Row],[Debit]]*GL_Table[[#This Row],[RateToUSD]]</f>
        <v>0</v>
      </c>
      <c r="P248" s="14">
        <f>GL_Table[[#This Row],[Credit]]*GL_Table[[#This Row],[RateToUSD]]</f>
        <v>4005.6</v>
      </c>
      <c r="Q248" s="14">
        <f>GL_Table[NetAmount]*GL_Table[RateToUSD]</f>
        <v>-4005.6</v>
      </c>
      <c r="R248" s="14" t="str">
        <f>INDEX(AccountMapping[AccountType],MATCH(GL_Table[AccountName],AccountMapping[AccountName], 0))</f>
        <v>Revenue</v>
      </c>
    </row>
    <row r="249" spans="1:18" x14ac:dyDescent="0.3">
      <c r="A249" t="s">
        <v>257</v>
      </c>
      <c r="B249" s="1">
        <v>45824</v>
      </c>
      <c r="C249">
        <f>YEAR(GL_Table[[#This Row],[TxnDate]])</f>
        <v>2025</v>
      </c>
      <c r="D249" t="str">
        <f>TEXT(GL_Table[[#This Row],[TxnDate]], "mmm")</f>
        <v>Jun</v>
      </c>
      <c r="E249" t="s">
        <v>2011</v>
      </c>
      <c r="F249" t="s">
        <v>2016</v>
      </c>
      <c r="G249">
        <v>736.75</v>
      </c>
      <c r="H249">
        <v>0</v>
      </c>
      <c r="I249" t="s">
        <v>2023</v>
      </c>
      <c r="J249" t="s">
        <v>2029</v>
      </c>
      <c r="K249" t="s">
        <v>2278</v>
      </c>
      <c r="L249" t="s">
        <v>4032</v>
      </c>
      <c r="M249">
        <f>GL_Table[[#This Row],[Debit]]-GL_Table[[#This Row],[Credit]]</f>
        <v>736.75</v>
      </c>
      <c r="N249">
        <f>INDEX(ExchangeRate[Rate2USD], MATCH(GL!L:L,ExchangeRate[Currency], 0))</f>
        <v>0.92</v>
      </c>
      <c r="O249" s="14">
        <f>GL_Table[[#This Row],[Debit]]*GL_Table[[#This Row],[RateToUSD]]</f>
        <v>677.81000000000006</v>
      </c>
      <c r="P249" s="14">
        <f>GL_Table[[#This Row],[Credit]]*GL_Table[[#This Row],[RateToUSD]]</f>
        <v>0</v>
      </c>
      <c r="Q249" s="14">
        <f>GL_Table[NetAmount]*GL_Table[RateToUSD]</f>
        <v>677.81000000000006</v>
      </c>
      <c r="R249" s="14" t="str">
        <f>INDEX(AccountMapping[AccountType],MATCH(GL_Table[AccountName],AccountMapping[AccountName], 0))</f>
        <v>COGS</v>
      </c>
    </row>
    <row r="250" spans="1:18" x14ac:dyDescent="0.3">
      <c r="A250" t="s">
        <v>258</v>
      </c>
      <c r="B250" s="1">
        <v>45455</v>
      </c>
      <c r="C250">
        <f>YEAR(GL_Table[[#This Row],[TxnDate]])</f>
        <v>2024</v>
      </c>
      <c r="D250" t="str">
        <f>TEXT(GL_Table[[#This Row],[TxnDate]], "mmm")</f>
        <v>Jun</v>
      </c>
      <c r="E250" t="s">
        <v>2014</v>
      </c>
      <c r="F250" t="s">
        <v>2019</v>
      </c>
      <c r="G250">
        <v>0</v>
      </c>
      <c r="H250">
        <v>4679.5</v>
      </c>
      <c r="I250" t="s">
        <v>2021</v>
      </c>
      <c r="J250" t="s">
        <v>2026</v>
      </c>
      <c r="K250" t="s">
        <v>2279</v>
      </c>
      <c r="L250" t="s">
        <v>4033</v>
      </c>
      <c r="M250">
        <f>GL_Table[[#This Row],[Debit]]-GL_Table[[#This Row],[Credit]]</f>
        <v>-4679.5</v>
      </c>
      <c r="N250">
        <f>INDEX(ExchangeRate[Rate2USD], MATCH(GL!L:L,ExchangeRate[Currency], 0))</f>
        <v>1.51</v>
      </c>
      <c r="O250" s="14">
        <f>GL_Table[[#This Row],[Debit]]*GL_Table[[#This Row],[RateToUSD]]</f>
        <v>0</v>
      </c>
      <c r="P250" s="14">
        <f>GL_Table[[#This Row],[Credit]]*GL_Table[[#This Row],[RateToUSD]]</f>
        <v>7066.0450000000001</v>
      </c>
      <c r="Q250" s="14">
        <f>GL_Table[NetAmount]*GL_Table[RateToUSD]</f>
        <v>-7066.0450000000001</v>
      </c>
      <c r="R250" s="14" t="str">
        <f>INDEX(AccountMapping[AccountType],MATCH(GL_Table[AccountName],AccountMapping[AccountName], 0))</f>
        <v>Revenue</v>
      </c>
    </row>
    <row r="251" spans="1:18" x14ac:dyDescent="0.3">
      <c r="A251" t="s">
        <v>259</v>
      </c>
      <c r="B251" s="1">
        <v>45743</v>
      </c>
      <c r="C251">
        <f>YEAR(GL_Table[[#This Row],[TxnDate]])</f>
        <v>2025</v>
      </c>
      <c r="D251" t="str">
        <f>TEXT(GL_Table[[#This Row],[TxnDate]], "mmm")</f>
        <v>Mar</v>
      </c>
      <c r="E251" t="s">
        <v>2013</v>
      </c>
      <c r="F251" t="s">
        <v>2018</v>
      </c>
      <c r="G251">
        <v>1226.52</v>
      </c>
      <c r="H251">
        <v>0</v>
      </c>
      <c r="I251" t="s">
        <v>2025</v>
      </c>
      <c r="J251" t="s">
        <v>2029</v>
      </c>
      <c r="K251" t="s">
        <v>2280</v>
      </c>
      <c r="L251" t="s">
        <v>4034</v>
      </c>
      <c r="M251">
        <f>GL_Table[[#This Row],[Debit]]-GL_Table[[#This Row],[Credit]]</f>
        <v>1226.52</v>
      </c>
      <c r="N251">
        <f>INDEX(ExchangeRate[Rate2USD], MATCH(GL!L:L,ExchangeRate[Currency], 0))</f>
        <v>1</v>
      </c>
      <c r="O251" s="14">
        <f>GL_Table[[#This Row],[Debit]]*GL_Table[[#This Row],[RateToUSD]]</f>
        <v>1226.52</v>
      </c>
      <c r="P251" s="14">
        <f>GL_Table[[#This Row],[Credit]]*GL_Table[[#This Row],[RateToUSD]]</f>
        <v>0</v>
      </c>
      <c r="Q251" s="14">
        <f>GL_Table[NetAmount]*GL_Table[RateToUSD]</f>
        <v>1226.52</v>
      </c>
      <c r="R251" s="14" t="str">
        <f>INDEX(AccountMapping[AccountType],MATCH(GL_Table[AccountName],AccountMapping[AccountName], 0))</f>
        <v>Expense</v>
      </c>
    </row>
    <row r="252" spans="1:18" x14ac:dyDescent="0.3">
      <c r="A252" t="s">
        <v>260</v>
      </c>
      <c r="B252" s="1">
        <v>45475</v>
      </c>
      <c r="C252">
        <f>YEAR(GL_Table[[#This Row],[TxnDate]])</f>
        <v>2024</v>
      </c>
      <c r="D252" t="str">
        <f>TEXT(GL_Table[[#This Row],[TxnDate]], "mmm")</f>
        <v>Jul</v>
      </c>
      <c r="E252" t="s">
        <v>2010</v>
      </c>
      <c r="F252" t="s">
        <v>2015</v>
      </c>
      <c r="G252">
        <v>0</v>
      </c>
      <c r="H252">
        <v>2655.25</v>
      </c>
      <c r="I252" t="s">
        <v>2021</v>
      </c>
      <c r="J252" t="s">
        <v>2026</v>
      </c>
      <c r="K252" t="s">
        <v>2281</v>
      </c>
      <c r="L252" t="s">
        <v>4034</v>
      </c>
      <c r="M252">
        <f>GL_Table[[#This Row],[Debit]]-GL_Table[[#This Row],[Credit]]</f>
        <v>-2655.25</v>
      </c>
      <c r="N252">
        <f>INDEX(ExchangeRate[Rate2USD], MATCH(GL!L:L,ExchangeRate[Currency], 0))</f>
        <v>1</v>
      </c>
      <c r="O252" s="14">
        <f>GL_Table[[#This Row],[Debit]]*GL_Table[[#This Row],[RateToUSD]]</f>
        <v>0</v>
      </c>
      <c r="P252" s="14">
        <f>GL_Table[[#This Row],[Credit]]*GL_Table[[#This Row],[RateToUSD]]</f>
        <v>2655.25</v>
      </c>
      <c r="Q252" s="14">
        <f>GL_Table[NetAmount]*GL_Table[RateToUSD]</f>
        <v>-2655.25</v>
      </c>
      <c r="R252" s="14" t="str">
        <f>INDEX(AccountMapping[AccountType],MATCH(GL_Table[AccountName],AccountMapping[AccountName], 0))</f>
        <v>Revenue</v>
      </c>
    </row>
    <row r="253" spans="1:18" x14ac:dyDescent="0.3">
      <c r="A253" t="s">
        <v>261</v>
      </c>
      <c r="B253" s="1">
        <v>45115</v>
      </c>
      <c r="C253">
        <f>YEAR(GL_Table[[#This Row],[TxnDate]])</f>
        <v>2023</v>
      </c>
      <c r="D253" t="str">
        <f>TEXT(GL_Table[[#This Row],[TxnDate]], "mmm")</f>
        <v>Jul</v>
      </c>
      <c r="E253" t="s">
        <v>2010</v>
      </c>
      <c r="F253" t="s">
        <v>2015</v>
      </c>
      <c r="G253">
        <v>0</v>
      </c>
      <c r="H253">
        <v>889.23</v>
      </c>
      <c r="I253" t="s">
        <v>2022</v>
      </c>
      <c r="J253" t="s">
        <v>2028</v>
      </c>
      <c r="K253" t="s">
        <v>2282</v>
      </c>
      <c r="L253" t="s">
        <v>4035</v>
      </c>
      <c r="M253">
        <f>GL_Table[[#This Row],[Debit]]-GL_Table[[#This Row],[Credit]]</f>
        <v>-889.23</v>
      </c>
      <c r="N253">
        <f>INDEX(ExchangeRate[Rate2USD], MATCH(GL!L:L,ExchangeRate[Currency], 0))</f>
        <v>1.36</v>
      </c>
      <c r="O253" s="14">
        <f>GL_Table[[#This Row],[Debit]]*GL_Table[[#This Row],[RateToUSD]]</f>
        <v>0</v>
      </c>
      <c r="P253" s="14">
        <f>GL_Table[[#This Row],[Credit]]*GL_Table[[#This Row],[RateToUSD]]</f>
        <v>1209.3528000000001</v>
      </c>
      <c r="Q253" s="14">
        <f>GL_Table[NetAmount]*GL_Table[RateToUSD]</f>
        <v>-1209.3528000000001</v>
      </c>
      <c r="R253" s="14" t="str">
        <f>INDEX(AccountMapping[AccountType],MATCH(GL_Table[AccountName],AccountMapping[AccountName], 0))</f>
        <v>Revenue</v>
      </c>
    </row>
    <row r="254" spans="1:18" x14ac:dyDescent="0.3">
      <c r="A254" t="s">
        <v>262</v>
      </c>
      <c r="B254" s="1">
        <v>45451</v>
      </c>
      <c r="C254">
        <f>YEAR(GL_Table[[#This Row],[TxnDate]])</f>
        <v>2024</v>
      </c>
      <c r="D254" t="str">
        <f>TEXT(GL_Table[[#This Row],[TxnDate]], "mmm")</f>
        <v>Jun</v>
      </c>
      <c r="E254" t="s">
        <v>2012</v>
      </c>
      <c r="F254" t="s">
        <v>2017</v>
      </c>
      <c r="G254">
        <v>734.75</v>
      </c>
      <c r="H254">
        <v>0</v>
      </c>
      <c r="I254" t="s">
        <v>2023</v>
      </c>
      <c r="J254" t="s">
        <v>2029</v>
      </c>
      <c r="K254" t="s">
        <v>2283</v>
      </c>
      <c r="L254" t="s">
        <v>4031</v>
      </c>
      <c r="M254">
        <f>GL_Table[[#This Row],[Debit]]-GL_Table[[#This Row],[Credit]]</f>
        <v>734.75</v>
      </c>
      <c r="N254">
        <f>INDEX(ExchangeRate[Rate2USD], MATCH(GL!L:L,ExchangeRate[Currency], 0))</f>
        <v>0.78</v>
      </c>
      <c r="O254" s="14">
        <f>GL_Table[[#This Row],[Debit]]*GL_Table[[#This Row],[RateToUSD]]</f>
        <v>573.10500000000002</v>
      </c>
      <c r="P254" s="14">
        <f>GL_Table[[#This Row],[Credit]]*GL_Table[[#This Row],[RateToUSD]]</f>
        <v>0</v>
      </c>
      <c r="Q254" s="14">
        <f>GL_Table[NetAmount]*GL_Table[RateToUSD]</f>
        <v>573.10500000000002</v>
      </c>
      <c r="R254" s="14" t="str">
        <f>INDEX(AccountMapping[AccountType],MATCH(GL_Table[AccountName],AccountMapping[AccountName], 0))</f>
        <v>Expense</v>
      </c>
    </row>
    <row r="255" spans="1:18" x14ac:dyDescent="0.3">
      <c r="A255" t="s">
        <v>263</v>
      </c>
      <c r="B255" s="1">
        <v>45768</v>
      </c>
      <c r="C255">
        <f>YEAR(GL_Table[[#This Row],[TxnDate]])</f>
        <v>2025</v>
      </c>
      <c r="D255" t="str">
        <f>TEXT(GL_Table[[#This Row],[TxnDate]], "mmm")</f>
        <v>Apr</v>
      </c>
      <c r="E255" t="s">
        <v>2012</v>
      </c>
      <c r="F255" t="s">
        <v>2017</v>
      </c>
      <c r="G255">
        <v>1799.36</v>
      </c>
      <c r="H255">
        <v>0</v>
      </c>
      <c r="I255" t="s">
        <v>2024</v>
      </c>
      <c r="J255" t="s">
        <v>2028</v>
      </c>
      <c r="K255" t="s">
        <v>2284</v>
      </c>
      <c r="L255" t="s">
        <v>4035</v>
      </c>
      <c r="M255">
        <f>GL_Table[[#This Row],[Debit]]-GL_Table[[#This Row],[Credit]]</f>
        <v>1799.36</v>
      </c>
      <c r="N255">
        <f>INDEX(ExchangeRate[Rate2USD], MATCH(GL!L:L,ExchangeRate[Currency], 0))</f>
        <v>1.36</v>
      </c>
      <c r="O255" s="14">
        <f>GL_Table[[#This Row],[Debit]]*GL_Table[[#This Row],[RateToUSD]]</f>
        <v>2447.1296000000002</v>
      </c>
      <c r="P255" s="14">
        <f>GL_Table[[#This Row],[Credit]]*GL_Table[[#This Row],[RateToUSD]]</f>
        <v>0</v>
      </c>
      <c r="Q255" s="14">
        <f>GL_Table[NetAmount]*GL_Table[RateToUSD]</f>
        <v>2447.1296000000002</v>
      </c>
      <c r="R255" s="14" t="str">
        <f>INDEX(AccountMapping[AccountType],MATCH(GL_Table[AccountName],AccountMapping[AccountName], 0))</f>
        <v>Expense</v>
      </c>
    </row>
    <row r="256" spans="1:18" x14ac:dyDescent="0.3">
      <c r="A256" t="s">
        <v>264</v>
      </c>
      <c r="B256" s="1">
        <v>44948</v>
      </c>
      <c r="C256">
        <f>YEAR(GL_Table[[#This Row],[TxnDate]])</f>
        <v>2023</v>
      </c>
      <c r="D256" t="str">
        <f>TEXT(GL_Table[[#This Row],[TxnDate]], "mmm")</f>
        <v>Jan</v>
      </c>
      <c r="E256" t="s">
        <v>2012</v>
      </c>
      <c r="F256" t="s">
        <v>2017</v>
      </c>
      <c r="G256">
        <v>950.03</v>
      </c>
      <c r="H256">
        <v>0</v>
      </c>
      <c r="I256" t="s">
        <v>2023</v>
      </c>
      <c r="J256" t="s">
        <v>2029</v>
      </c>
      <c r="K256" t="s">
        <v>2285</v>
      </c>
      <c r="L256" t="s">
        <v>4032</v>
      </c>
      <c r="M256">
        <f>GL_Table[[#This Row],[Debit]]-GL_Table[[#This Row],[Credit]]</f>
        <v>950.03</v>
      </c>
      <c r="N256">
        <f>INDEX(ExchangeRate[Rate2USD], MATCH(GL!L:L,ExchangeRate[Currency], 0))</f>
        <v>0.92</v>
      </c>
      <c r="O256" s="14">
        <f>GL_Table[[#This Row],[Debit]]*GL_Table[[#This Row],[RateToUSD]]</f>
        <v>874.02760000000001</v>
      </c>
      <c r="P256" s="14">
        <f>GL_Table[[#This Row],[Credit]]*GL_Table[[#This Row],[RateToUSD]]</f>
        <v>0</v>
      </c>
      <c r="Q256" s="14">
        <f>GL_Table[NetAmount]*GL_Table[RateToUSD]</f>
        <v>874.02760000000001</v>
      </c>
      <c r="R256" s="14" t="str">
        <f>INDEX(AccountMapping[AccountType],MATCH(GL_Table[AccountName],AccountMapping[AccountName], 0))</f>
        <v>Expense</v>
      </c>
    </row>
    <row r="257" spans="1:18" x14ac:dyDescent="0.3">
      <c r="A257" t="s">
        <v>265</v>
      </c>
      <c r="B257" s="1">
        <v>45622</v>
      </c>
      <c r="C257">
        <f>YEAR(GL_Table[[#This Row],[TxnDate]])</f>
        <v>2024</v>
      </c>
      <c r="D257" t="str">
        <f>TEXT(GL_Table[[#This Row],[TxnDate]], "mmm")</f>
        <v>Nov</v>
      </c>
      <c r="E257" t="s">
        <v>2010</v>
      </c>
      <c r="F257" t="s">
        <v>2015</v>
      </c>
      <c r="G257">
        <v>0</v>
      </c>
      <c r="H257">
        <v>1523.43</v>
      </c>
      <c r="I257" t="s">
        <v>2024</v>
      </c>
      <c r="J257" t="s">
        <v>2026</v>
      </c>
      <c r="K257" t="s">
        <v>2286</v>
      </c>
      <c r="L257" t="s">
        <v>4031</v>
      </c>
      <c r="M257">
        <f>GL_Table[[#This Row],[Debit]]-GL_Table[[#This Row],[Credit]]</f>
        <v>-1523.43</v>
      </c>
      <c r="N257">
        <f>INDEX(ExchangeRate[Rate2USD], MATCH(GL!L:L,ExchangeRate[Currency], 0))</f>
        <v>0.78</v>
      </c>
      <c r="O257" s="14">
        <f>GL_Table[[#This Row],[Debit]]*GL_Table[[#This Row],[RateToUSD]]</f>
        <v>0</v>
      </c>
      <c r="P257" s="14">
        <f>GL_Table[[#This Row],[Credit]]*GL_Table[[#This Row],[RateToUSD]]</f>
        <v>1188.2754</v>
      </c>
      <c r="Q257" s="14">
        <f>GL_Table[NetAmount]*GL_Table[RateToUSD]</f>
        <v>-1188.2754</v>
      </c>
      <c r="R257" s="14" t="str">
        <f>INDEX(AccountMapping[AccountType],MATCH(GL_Table[AccountName],AccountMapping[AccountName], 0))</f>
        <v>Revenue</v>
      </c>
    </row>
    <row r="258" spans="1:18" x14ac:dyDescent="0.3">
      <c r="A258" t="s">
        <v>266</v>
      </c>
      <c r="B258" s="1">
        <v>45765</v>
      </c>
      <c r="C258">
        <f>YEAR(GL_Table[[#This Row],[TxnDate]])</f>
        <v>2025</v>
      </c>
      <c r="D258" t="str">
        <f>TEXT(GL_Table[[#This Row],[TxnDate]], "mmm")</f>
        <v>Apr</v>
      </c>
      <c r="E258" t="s">
        <v>2010</v>
      </c>
      <c r="F258" t="s">
        <v>2015</v>
      </c>
      <c r="G258">
        <v>0</v>
      </c>
      <c r="H258">
        <v>2725.09</v>
      </c>
      <c r="I258" t="s">
        <v>2024</v>
      </c>
      <c r="J258" t="s">
        <v>2026</v>
      </c>
      <c r="K258" t="s">
        <v>2287</v>
      </c>
      <c r="L258" t="s">
        <v>4031</v>
      </c>
      <c r="M258">
        <f>GL_Table[[#This Row],[Debit]]-GL_Table[[#This Row],[Credit]]</f>
        <v>-2725.09</v>
      </c>
      <c r="N258">
        <f>INDEX(ExchangeRate[Rate2USD], MATCH(GL!L:L,ExchangeRate[Currency], 0))</f>
        <v>0.78</v>
      </c>
      <c r="O258" s="14">
        <f>GL_Table[[#This Row],[Debit]]*GL_Table[[#This Row],[RateToUSD]]</f>
        <v>0</v>
      </c>
      <c r="P258" s="14">
        <f>GL_Table[[#This Row],[Credit]]*GL_Table[[#This Row],[RateToUSD]]</f>
        <v>2125.5702000000001</v>
      </c>
      <c r="Q258" s="14">
        <f>GL_Table[NetAmount]*GL_Table[RateToUSD]</f>
        <v>-2125.5702000000001</v>
      </c>
      <c r="R258" s="14" t="str">
        <f>INDEX(AccountMapping[AccountType],MATCH(GL_Table[AccountName],AccountMapping[AccountName], 0))</f>
        <v>Revenue</v>
      </c>
    </row>
    <row r="259" spans="1:18" x14ac:dyDescent="0.3">
      <c r="A259" t="s">
        <v>267</v>
      </c>
      <c r="B259" s="1">
        <v>45414</v>
      </c>
      <c r="C259">
        <f>YEAR(GL_Table[[#This Row],[TxnDate]])</f>
        <v>2024</v>
      </c>
      <c r="D259" t="str">
        <f>TEXT(GL_Table[[#This Row],[TxnDate]], "mmm")</f>
        <v>May</v>
      </c>
      <c r="E259" t="s">
        <v>2012</v>
      </c>
      <c r="F259" t="s">
        <v>2017</v>
      </c>
      <c r="G259">
        <v>1186.77</v>
      </c>
      <c r="H259">
        <v>0</v>
      </c>
      <c r="I259" t="s">
        <v>2021</v>
      </c>
      <c r="J259" t="s">
        <v>2029</v>
      </c>
      <c r="K259" t="s">
        <v>2288</v>
      </c>
      <c r="L259" t="s">
        <v>4034</v>
      </c>
      <c r="M259">
        <f>GL_Table[[#This Row],[Debit]]-GL_Table[[#This Row],[Credit]]</f>
        <v>1186.77</v>
      </c>
      <c r="N259">
        <f>INDEX(ExchangeRate[Rate2USD], MATCH(GL!L:L,ExchangeRate[Currency], 0))</f>
        <v>1</v>
      </c>
      <c r="O259" s="14">
        <f>GL_Table[[#This Row],[Debit]]*GL_Table[[#This Row],[RateToUSD]]</f>
        <v>1186.77</v>
      </c>
      <c r="P259" s="14">
        <f>GL_Table[[#This Row],[Credit]]*GL_Table[[#This Row],[RateToUSD]]</f>
        <v>0</v>
      </c>
      <c r="Q259" s="14">
        <f>GL_Table[NetAmount]*GL_Table[RateToUSD]</f>
        <v>1186.77</v>
      </c>
      <c r="R259" s="14" t="str">
        <f>INDEX(AccountMapping[AccountType],MATCH(GL_Table[AccountName],AccountMapping[AccountName], 0))</f>
        <v>Expense</v>
      </c>
    </row>
    <row r="260" spans="1:18" x14ac:dyDescent="0.3">
      <c r="A260" t="s">
        <v>268</v>
      </c>
      <c r="B260" s="1">
        <v>45356</v>
      </c>
      <c r="C260">
        <f>YEAR(GL_Table[[#This Row],[TxnDate]])</f>
        <v>2024</v>
      </c>
      <c r="D260" t="str">
        <f>TEXT(GL_Table[[#This Row],[TxnDate]], "mmm")</f>
        <v>Mar</v>
      </c>
      <c r="E260" t="s">
        <v>2014</v>
      </c>
      <c r="F260" t="s">
        <v>2019</v>
      </c>
      <c r="G260">
        <v>0</v>
      </c>
      <c r="H260">
        <v>3404.96</v>
      </c>
      <c r="I260" t="s">
        <v>2020</v>
      </c>
      <c r="J260" t="s">
        <v>2026</v>
      </c>
      <c r="K260" t="s">
        <v>2289</v>
      </c>
      <c r="L260" t="s">
        <v>4033</v>
      </c>
      <c r="M260">
        <f>GL_Table[[#This Row],[Debit]]-GL_Table[[#This Row],[Credit]]</f>
        <v>-3404.96</v>
      </c>
      <c r="N260">
        <f>INDEX(ExchangeRate[Rate2USD], MATCH(GL!L:L,ExchangeRate[Currency], 0))</f>
        <v>1.51</v>
      </c>
      <c r="O260" s="14">
        <f>GL_Table[[#This Row],[Debit]]*GL_Table[[#This Row],[RateToUSD]]</f>
        <v>0</v>
      </c>
      <c r="P260" s="14">
        <f>GL_Table[[#This Row],[Credit]]*GL_Table[[#This Row],[RateToUSD]]</f>
        <v>5141.4895999999999</v>
      </c>
      <c r="Q260" s="14">
        <f>GL_Table[NetAmount]*GL_Table[RateToUSD]</f>
        <v>-5141.4895999999999</v>
      </c>
      <c r="R260" s="14" t="str">
        <f>INDEX(AccountMapping[AccountType],MATCH(GL_Table[AccountName],AccountMapping[AccountName], 0))</f>
        <v>Revenue</v>
      </c>
    </row>
    <row r="261" spans="1:18" x14ac:dyDescent="0.3">
      <c r="A261" t="s">
        <v>269</v>
      </c>
      <c r="B261" s="1">
        <v>45081</v>
      </c>
      <c r="C261">
        <f>YEAR(GL_Table[[#This Row],[TxnDate]])</f>
        <v>2023</v>
      </c>
      <c r="D261" t="str">
        <f>TEXT(GL_Table[[#This Row],[TxnDate]], "mmm")</f>
        <v>Jun</v>
      </c>
      <c r="E261" t="s">
        <v>2013</v>
      </c>
      <c r="F261" t="s">
        <v>2018</v>
      </c>
      <c r="G261">
        <v>436.8</v>
      </c>
      <c r="H261">
        <v>0</v>
      </c>
      <c r="I261" t="s">
        <v>2021</v>
      </c>
      <c r="J261" t="s">
        <v>2029</v>
      </c>
      <c r="K261" t="s">
        <v>2290</v>
      </c>
      <c r="L261" t="s">
        <v>4033</v>
      </c>
      <c r="M261">
        <f>GL_Table[[#This Row],[Debit]]-GL_Table[[#This Row],[Credit]]</f>
        <v>436.8</v>
      </c>
      <c r="N261">
        <f>INDEX(ExchangeRate[Rate2USD], MATCH(GL!L:L,ExchangeRate[Currency], 0))</f>
        <v>1.51</v>
      </c>
      <c r="O261" s="14">
        <f>GL_Table[[#This Row],[Debit]]*GL_Table[[#This Row],[RateToUSD]]</f>
        <v>659.56799999999998</v>
      </c>
      <c r="P261" s="14">
        <f>GL_Table[[#This Row],[Credit]]*GL_Table[[#This Row],[RateToUSD]]</f>
        <v>0</v>
      </c>
      <c r="Q261" s="14">
        <f>GL_Table[NetAmount]*GL_Table[RateToUSD]</f>
        <v>659.56799999999998</v>
      </c>
      <c r="R261" s="14" t="str">
        <f>INDEX(AccountMapping[AccountType],MATCH(GL_Table[AccountName],AccountMapping[AccountName], 0))</f>
        <v>Expense</v>
      </c>
    </row>
    <row r="262" spans="1:18" x14ac:dyDescent="0.3">
      <c r="A262" t="s">
        <v>270</v>
      </c>
      <c r="B262" s="1">
        <v>45138</v>
      </c>
      <c r="C262">
        <f>YEAR(GL_Table[[#This Row],[TxnDate]])</f>
        <v>2023</v>
      </c>
      <c r="D262" t="str">
        <f>TEXT(GL_Table[[#This Row],[TxnDate]], "mmm")</f>
        <v>Jul</v>
      </c>
      <c r="E262" t="s">
        <v>2011</v>
      </c>
      <c r="F262" t="s">
        <v>2016</v>
      </c>
      <c r="G262">
        <v>1095.1300000000001</v>
      </c>
      <c r="H262">
        <v>0</v>
      </c>
      <c r="I262" t="s">
        <v>2021</v>
      </c>
      <c r="J262" t="s">
        <v>2030</v>
      </c>
      <c r="K262" t="s">
        <v>2291</v>
      </c>
      <c r="L262" t="s">
        <v>4031</v>
      </c>
      <c r="M262">
        <f>GL_Table[[#This Row],[Debit]]-GL_Table[[#This Row],[Credit]]</f>
        <v>1095.1300000000001</v>
      </c>
      <c r="N262">
        <f>INDEX(ExchangeRate[Rate2USD], MATCH(GL!L:L,ExchangeRate[Currency], 0))</f>
        <v>0.78</v>
      </c>
      <c r="O262" s="14">
        <f>GL_Table[[#This Row],[Debit]]*GL_Table[[#This Row],[RateToUSD]]</f>
        <v>854.20140000000015</v>
      </c>
      <c r="P262" s="14">
        <f>GL_Table[[#This Row],[Credit]]*GL_Table[[#This Row],[RateToUSD]]</f>
        <v>0</v>
      </c>
      <c r="Q262" s="14">
        <f>GL_Table[NetAmount]*GL_Table[RateToUSD]</f>
        <v>854.20140000000015</v>
      </c>
      <c r="R262" s="14" t="str">
        <f>INDEX(AccountMapping[AccountType],MATCH(GL_Table[AccountName],AccountMapping[AccountName], 0))</f>
        <v>COGS</v>
      </c>
    </row>
    <row r="263" spans="1:18" x14ac:dyDescent="0.3">
      <c r="A263" t="s">
        <v>271</v>
      </c>
      <c r="B263" s="1">
        <v>45348</v>
      </c>
      <c r="C263">
        <f>YEAR(GL_Table[[#This Row],[TxnDate]])</f>
        <v>2024</v>
      </c>
      <c r="D263" t="str">
        <f>TEXT(GL_Table[[#This Row],[TxnDate]], "mmm")</f>
        <v>Feb</v>
      </c>
      <c r="E263" t="s">
        <v>2013</v>
      </c>
      <c r="F263" t="s">
        <v>2018</v>
      </c>
      <c r="G263">
        <v>393.67</v>
      </c>
      <c r="H263">
        <v>0</v>
      </c>
      <c r="I263" t="s">
        <v>2023</v>
      </c>
      <c r="J263" t="s">
        <v>2028</v>
      </c>
      <c r="K263" t="s">
        <v>2292</v>
      </c>
      <c r="L263" t="s">
        <v>4033</v>
      </c>
      <c r="M263">
        <f>GL_Table[[#This Row],[Debit]]-GL_Table[[#This Row],[Credit]]</f>
        <v>393.67</v>
      </c>
      <c r="N263">
        <f>INDEX(ExchangeRate[Rate2USD], MATCH(GL!L:L,ExchangeRate[Currency], 0))</f>
        <v>1.51</v>
      </c>
      <c r="O263" s="14">
        <f>GL_Table[[#This Row],[Debit]]*GL_Table[[#This Row],[RateToUSD]]</f>
        <v>594.44170000000008</v>
      </c>
      <c r="P263" s="14">
        <f>GL_Table[[#This Row],[Credit]]*GL_Table[[#This Row],[RateToUSD]]</f>
        <v>0</v>
      </c>
      <c r="Q263" s="14">
        <f>GL_Table[NetAmount]*GL_Table[RateToUSD]</f>
        <v>594.44170000000008</v>
      </c>
      <c r="R263" s="14" t="str">
        <f>INDEX(AccountMapping[AccountType],MATCH(GL_Table[AccountName],AccountMapping[AccountName], 0))</f>
        <v>Expense</v>
      </c>
    </row>
    <row r="264" spans="1:18" x14ac:dyDescent="0.3">
      <c r="A264" t="s">
        <v>272</v>
      </c>
      <c r="B264" s="1">
        <v>45697</v>
      </c>
      <c r="C264">
        <f>YEAR(GL_Table[[#This Row],[TxnDate]])</f>
        <v>2025</v>
      </c>
      <c r="D264" t="str">
        <f>TEXT(GL_Table[[#This Row],[TxnDate]], "mmm")</f>
        <v>Feb</v>
      </c>
      <c r="E264" t="s">
        <v>2010</v>
      </c>
      <c r="F264" t="s">
        <v>2015</v>
      </c>
      <c r="G264">
        <v>0</v>
      </c>
      <c r="H264">
        <v>799.77</v>
      </c>
      <c r="I264" t="s">
        <v>2025</v>
      </c>
      <c r="J264" t="s">
        <v>2027</v>
      </c>
      <c r="K264" t="s">
        <v>2293</v>
      </c>
      <c r="L264" t="s">
        <v>4031</v>
      </c>
      <c r="M264">
        <f>GL_Table[[#This Row],[Debit]]-GL_Table[[#This Row],[Credit]]</f>
        <v>-799.77</v>
      </c>
      <c r="N264">
        <f>INDEX(ExchangeRate[Rate2USD], MATCH(GL!L:L,ExchangeRate[Currency], 0))</f>
        <v>0.78</v>
      </c>
      <c r="O264" s="14">
        <f>GL_Table[[#This Row],[Debit]]*GL_Table[[#This Row],[RateToUSD]]</f>
        <v>0</v>
      </c>
      <c r="P264" s="14">
        <f>GL_Table[[#This Row],[Credit]]*GL_Table[[#This Row],[RateToUSD]]</f>
        <v>623.82060000000001</v>
      </c>
      <c r="Q264" s="14">
        <f>GL_Table[NetAmount]*GL_Table[RateToUSD]</f>
        <v>-623.82060000000001</v>
      </c>
      <c r="R264" s="14" t="str">
        <f>INDEX(AccountMapping[AccountType],MATCH(GL_Table[AccountName],AccountMapping[AccountName], 0))</f>
        <v>Revenue</v>
      </c>
    </row>
    <row r="265" spans="1:18" x14ac:dyDescent="0.3">
      <c r="A265" t="s">
        <v>273</v>
      </c>
      <c r="B265" s="1">
        <v>45300</v>
      </c>
      <c r="C265">
        <f>YEAR(GL_Table[[#This Row],[TxnDate]])</f>
        <v>2024</v>
      </c>
      <c r="D265" t="str">
        <f>TEXT(GL_Table[[#This Row],[TxnDate]], "mmm")</f>
        <v>Jan</v>
      </c>
      <c r="E265" t="s">
        <v>2010</v>
      </c>
      <c r="F265" t="s">
        <v>2015</v>
      </c>
      <c r="G265">
        <v>0</v>
      </c>
      <c r="H265">
        <v>4354.13</v>
      </c>
      <c r="I265" t="s">
        <v>2023</v>
      </c>
      <c r="J265" t="s">
        <v>2028</v>
      </c>
      <c r="K265" t="s">
        <v>2294</v>
      </c>
      <c r="L265" t="s">
        <v>4032</v>
      </c>
      <c r="M265">
        <f>GL_Table[[#This Row],[Debit]]-GL_Table[[#This Row],[Credit]]</f>
        <v>-4354.13</v>
      </c>
      <c r="N265">
        <f>INDEX(ExchangeRate[Rate2USD], MATCH(GL!L:L,ExchangeRate[Currency], 0))</f>
        <v>0.92</v>
      </c>
      <c r="O265" s="14">
        <f>GL_Table[[#This Row],[Debit]]*GL_Table[[#This Row],[RateToUSD]]</f>
        <v>0</v>
      </c>
      <c r="P265" s="14">
        <f>GL_Table[[#This Row],[Credit]]*GL_Table[[#This Row],[RateToUSD]]</f>
        <v>4005.7996000000003</v>
      </c>
      <c r="Q265" s="14">
        <f>GL_Table[NetAmount]*GL_Table[RateToUSD]</f>
        <v>-4005.7996000000003</v>
      </c>
      <c r="R265" s="14" t="str">
        <f>INDEX(AccountMapping[AccountType],MATCH(GL_Table[AccountName],AccountMapping[AccountName], 0))</f>
        <v>Revenue</v>
      </c>
    </row>
    <row r="266" spans="1:18" x14ac:dyDescent="0.3">
      <c r="A266" t="s">
        <v>274</v>
      </c>
      <c r="B266" s="1">
        <v>45663</v>
      </c>
      <c r="C266">
        <f>YEAR(GL_Table[[#This Row],[TxnDate]])</f>
        <v>2025</v>
      </c>
      <c r="D266" t="str">
        <f>TEXT(GL_Table[[#This Row],[TxnDate]], "mmm")</f>
        <v>Jan</v>
      </c>
      <c r="E266" t="s">
        <v>2011</v>
      </c>
      <c r="F266" t="s">
        <v>2016</v>
      </c>
      <c r="G266">
        <v>1157.8</v>
      </c>
      <c r="H266">
        <v>0</v>
      </c>
      <c r="I266" t="s">
        <v>2020</v>
      </c>
      <c r="J266" t="s">
        <v>2026</v>
      </c>
      <c r="K266" t="s">
        <v>2295</v>
      </c>
      <c r="L266" t="s">
        <v>4035</v>
      </c>
      <c r="M266">
        <f>GL_Table[[#This Row],[Debit]]-GL_Table[[#This Row],[Credit]]</f>
        <v>1157.8</v>
      </c>
      <c r="N266">
        <f>INDEX(ExchangeRate[Rate2USD], MATCH(GL!L:L,ExchangeRate[Currency], 0))</f>
        <v>1.36</v>
      </c>
      <c r="O266" s="14">
        <f>GL_Table[[#This Row],[Debit]]*GL_Table[[#This Row],[RateToUSD]]</f>
        <v>1574.6079999999999</v>
      </c>
      <c r="P266" s="14">
        <f>GL_Table[[#This Row],[Credit]]*GL_Table[[#This Row],[RateToUSD]]</f>
        <v>0</v>
      </c>
      <c r="Q266" s="14">
        <f>GL_Table[NetAmount]*GL_Table[RateToUSD]</f>
        <v>1574.6079999999999</v>
      </c>
      <c r="R266" s="14" t="str">
        <f>INDEX(AccountMapping[AccountType],MATCH(GL_Table[AccountName],AccountMapping[AccountName], 0))</f>
        <v>COGS</v>
      </c>
    </row>
    <row r="267" spans="1:18" x14ac:dyDescent="0.3">
      <c r="A267" t="s">
        <v>275</v>
      </c>
      <c r="B267" s="1">
        <v>45220</v>
      </c>
      <c r="C267">
        <f>YEAR(GL_Table[[#This Row],[TxnDate]])</f>
        <v>2023</v>
      </c>
      <c r="D267" t="str">
        <f>TEXT(GL_Table[[#This Row],[TxnDate]], "mmm")</f>
        <v>Oct</v>
      </c>
      <c r="E267" t="s">
        <v>2010</v>
      </c>
      <c r="F267" t="s">
        <v>2015</v>
      </c>
      <c r="G267">
        <v>0</v>
      </c>
      <c r="H267">
        <v>2597.25</v>
      </c>
      <c r="I267" t="s">
        <v>2025</v>
      </c>
      <c r="J267" t="s">
        <v>2026</v>
      </c>
      <c r="K267" t="s">
        <v>2296</v>
      </c>
      <c r="L267" t="s">
        <v>4033</v>
      </c>
      <c r="M267">
        <f>GL_Table[[#This Row],[Debit]]-GL_Table[[#This Row],[Credit]]</f>
        <v>-2597.25</v>
      </c>
      <c r="N267">
        <f>INDEX(ExchangeRate[Rate2USD], MATCH(GL!L:L,ExchangeRate[Currency], 0))</f>
        <v>1.51</v>
      </c>
      <c r="O267" s="14">
        <f>GL_Table[[#This Row],[Debit]]*GL_Table[[#This Row],[RateToUSD]]</f>
        <v>0</v>
      </c>
      <c r="P267" s="14">
        <f>GL_Table[[#This Row],[Credit]]*GL_Table[[#This Row],[RateToUSD]]</f>
        <v>3921.8474999999999</v>
      </c>
      <c r="Q267" s="14">
        <f>GL_Table[NetAmount]*GL_Table[RateToUSD]</f>
        <v>-3921.8474999999999</v>
      </c>
      <c r="R267" s="14" t="str">
        <f>INDEX(AccountMapping[AccountType],MATCH(GL_Table[AccountName],AccountMapping[AccountName], 0))</f>
        <v>Revenue</v>
      </c>
    </row>
    <row r="268" spans="1:18" x14ac:dyDescent="0.3">
      <c r="A268" t="s">
        <v>276</v>
      </c>
      <c r="B268" s="1">
        <v>45804</v>
      </c>
      <c r="C268">
        <f>YEAR(GL_Table[[#This Row],[TxnDate]])</f>
        <v>2025</v>
      </c>
      <c r="D268" t="str">
        <f>TEXT(GL_Table[[#This Row],[TxnDate]], "mmm")</f>
        <v>May</v>
      </c>
      <c r="E268" t="s">
        <v>2011</v>
      </c>
      <c r="F268" t="s">
        <v>2016</v>
      </c>
      <c r="G268">
        <v>1343.21</v>
      </c>
      <c r="H268">
        <v>0</v>
      </c>
      <c r="I268" t="s">
        <v>2023</v>
      </c>
      <c r="J268" t="s">
        <v>2029</v>
      </c>
      <c r="K268" t="s">
        <v>2297</v>
      </c>
      <c r="L268" t="s">
        <v>4032</v>
      </c>
      <c r="M268">
        <f>GL_Table[[#This Row],[Debit]]-GL_Table[[#This Row],[Credit]]</f>
        <v>1343.21</v>
      </c>
      <c r="N268">
        <f>INDEX(ExchangeRate[Rate2USD], MATCH(GL!L:L,ExchangeRate[Currency], 0))</f>
        <v>0.92</v>
      </c>
      <c r="O268" s="14">
        <f>GL_Table[[#This Row],[Debit]]*GL_Table[[#This Row],[RateToUSD]]</f>
        <v>1235.7532000000001</v>
      </c>
      <c r="P268" s="14">
        <f>GL_Table[[#This Row],[Credit]]*GL_Table[[#This Row],[RateToUSD]]</f>
        <v>0</v>
      </c>
      <c r="Q268" s="14">
        <f>GL_Table[NetAmount]*GL_Table[RateToUSD]</f>
        <v>1235.7532000000001</v>
      </c>
      <c r="R268" s="14" t="str">
        <f>INDEX(AccountMapping[AccountType],MATCH(GL_Table[AccountName],AccountMapping[AccountName], 0))</f>
        <v>COGS</v>
      </c>
    </row>
    <row r="269" spans="1:18" x14ac:dyDescent="0.3">
      <c r="A269" t="s">
        <v>277</v>
      </c>
      <c r="B269" s="1">
        <v>45191</v>
      </c>
      <c r="C269">
        <f>YEAR(GL_Table[[#This Row],[TxnDate]])</f>
        <v>2023</v>
      </c>
      <c r="D269" t="str">
        <f>TEXT(GL_Table[[#This Row],[TxnDate]], "mmm")</f>
        <v>Sep</v>
      </c>
      <c r="E269" t="s">
        <v>2013</v>
      </c>
      <c r="F269" t="s">
        <v>2018</v>
      </c>
      <c r="G269">
        <v>1498.82</v>
      </c>
      <c r="H269">
        <v>0</v>
      </c>
      <c r="I269" t="s">
        <v>2021</v>
      </c>
      <c r="J269" t="s">
        <v>2030</v>
      </c>
      <c r="K269" t="s">
        <v>2298</v>
      </c>
      <c r="L269" t="s">
        <v>4032</v>
      </c>
      <c r="M269">
        <f>GL_Table[[#This Row],[Debit]]-GL_Table[[#This Row],[Credit]]</f>
        <v>1498.82</v>
      </c>
      <c r="N269">
        <f>INDEX(ExchangeRate[Rate2USD], MATCH(GL!L:L,ExchangeRate[Currency], 0))</f>
        <v>0.92</v>
      </c>
      <c r="O269" s="14">
        <f>GL_Table[[#This Row],[Debit]]*GL_Table[[#This Row],[RateToUSD]]</f>
        <v>1378.9144000000001</v>
      </c>
      <c r="P269" s="14">
        <f>GL_Table[[#This Row],[Credit]]*GL_Table[[#This Row],[RateToUSD]]</f>
        <v>0</v>
      </c>
      <c r="Q269" s="14">
        <f>GL_Table[NetAmount]*GL_Table[RateToUSD]</f>
        <v>1378.9144000000001</v>
      </c>
      <c r="R269" s="14" t="str">
        <f>INDEX(AccountMapping[AccountType],MATCH(GL_Table[AccountName],AccountMapping[AccountName], 0))</f>
        <v>Expense</v>
      </c>
    </row>
    <row r="270" spans="1:18" x14ac:dyDescent="0.3">
      <c r="A270" t="s">
        <v>278</v>
      </c>
      <c r="B270" s="1">
        <v>45338</v>
      </c>
      <c r="C270">
        <f>YEAR(GL_Table[[#This Row],[TxnDate]])</f>
        <v>2024</v>
      </c>
      <c r="D270" t="str">
        <f>TEXT(GL_Table[[#This Row],[TxnDate]], "mmm")</f>
        <v>Feb</v>
      </c>
      <c r="E270" t="s">
        <v>2010</v>
      </c>
      <c r="F270" t="s">
        <v>2015</v>
      </c>
      <c r="G270">
        <v>0</v>
      </c>
      <c r="H270">
        <v>4728.58</v>
      </c>
      <c r="I270" t="s">
        <v>2023</v>
      </c>
      <c r="J270" t="s">
        <v>2028</v>
      </c>
      <c r="K270" t="s">
        <v>2299</v>
      </c>
      <c r="L270" t="s">
        <v>4033</v>
      </c>
      <c r="M270">
        <f>GL_Table[[#This Row],[Debit]]-GL_Table[[#This Row],[Credit]]</f>
        <v>-4728.58</v>
      </c>
      <c r="N270">
        <f>INDEX(ExchangeRate[Rate2USD], MATCH(GL!L:L,ExchangeRate[Currency], 0))</f>
        <v>1.51</v>
      </c>
      <c r="O270" s="14">
        <f>GL_Table[[#This Row],[Debit]]*GL_Table[[#This Row],[RateToUSD]]</f>
        <v>0</v>
      </c>
      <c r="P270" s="14">
        <f>GL_Table[[#This Row],[Credit]]*GL_Table[[#This Row],[RateToUSD]]</f>
        <v>7140.1557999999995</v>
      </c>
      <c r="Q270" s="14">
        <f>GL_Table[NetAmount]*GL_Table[RateToUSD]</f>
        <v>-7140.1557999999995</v>
      </c>
      <c r="R270" s="14" t="str">
        <f>INDEX(AccountMapping[AccountType],MATCH(GL_Table[AccountName],AccountMapping[AccountName], 0))</f>
        <v>Revenue</v>
      </c>
    </row>
    <row r="271" spans="1:18" x14ac:dyDescent="0.3">
      <c r="A271" t="s">
        <v>279</v>
      </c>
      <c r="B271" s="1">
        <v>45332</v>
      </c>
      <c r="C271">
        <f>YEAR(GL_Table[[#This Row],[TxnDate]])</f>
        <v>2024</v>
      </c>
      <c r="D271" t="str">
        <f>TEXT(GL_Table[[#This Row],[TxnDate]], "mmm")</f>
        <v>Feb</v>
      </c>
      <c r="E271" t="s">
        <v>2014</v>
      </c>
      <c r="F271" t="s">
        <v>2019</v>
      </c>
      <c r="G271">
        <v>0</v>
      </c>
      <c r="H271">
        <v>3612.83</v>
      </c>
      <c r="I271" t="s">
        <v>2025</v>
      </c>
      <c r="J271" t="s">
        <v>2030</v>
      </c>
      <c r="K271" t="s">
        <v>2300</v>
      </c>
      <c r="L271" t="s">
        <v>4032</v>
      </c>
      <c r="M271">
        <f>GL_Table[[#This Row],[Debit]]-GL_Table[[#This Row],[Credit]]</f>
        <v>-3612.83</v>
      </c>
      <c r="N271">
        <f>INDEX(ExchangeRate[Rate2USD], MATCH(GL!L:L,ExchangeRate[Currency], 0))</f>
        <v>0.92</v>
      </c>
      <c r="O271" s="14">
        <f>GL_Table[[#This Row],[Debit]]*GL_Table[[#This Row],[RateToUSD]]</f>
        <v>0</v>
      </c>
      <c r="P271" s="14">
        <f>GL_Table[[#This Row],[Credit]]*GL_Table[[#This Row],[RateToUSD]]</f>
        <v>3323.8036000000002</v>
      </c>
      <c r="Q271" s="14">
        <f>GL_Table[NetAmount]*GL_Table[RateToUSD]</f>
        <v>-3323.8036000000002</v>
      </c>
      <c r="R271" s="14" t="str">
        <f>INDEX(AccountMapping[AccountType],MATCH(GL_Table[AccountName],AccountMapping[AccountName], 0))</f>
        <v>Revenue</v>
      </c>
    </row>
    <row r="272" spans="1:18" x14ac:dyDescent="0.3">
      <c r="A272" t="s">
        <v>280</v>
      </c>
      <c r="B272" s="1">
        <v>45091</v>
      </c>
      <c r="C272">
        <f>YEAR(GL_Table[[#This Row],[TxnDate]])</f>
        <v>2023</v>
      </c>
      <c r="D272" t="str">
        <f>TEXT(GL_Table[[#This Row],[TxnDate]], "mmm")</f>
        <v>Jun</v>
      </c>
      <c r="E272" t="s">
        <v>2014</v>
      </c>
      <c r="F272" t="s">
        <v>2019</v>
      </c>
      <c r="G272">
        <v>0</v>
      </c>
      <c r="H272">
        <v>4506.28</v>
      </c>
      <c r="I272" t="s">
        <v>2023</v>
      </c>
      <c r="J272" t="s">
        <v>2027</v>
      </c>
      <c r="K272" t="s">
        <v>2301</v>
      </c>
      <c r="L272" t="s">
        <v>4032</v>
      </c>
      <c r="M272">
        <f>GL_Table[[#This Row],[Debit]]-GL_Table[[#This Row],[Credit]]</f>
        <v>-4506.28</v>
      </c>
      <c r="N272">
        <f>INDEX(ExchangeRate[Rate2USD], MATCH(GL!L:L,ExchangeRate[Currency], 0))</f>
        <v>0.92</v>
      </c>
      <c r="O272" s="14">
        <f>GL_Table[[#This Row],[Debit]]*GL_Table[[#This Row],[RateToUSD]]</f>
        <v>0</v>
      </c>
      <c r="P272" s="14">
        <f>GL_Table[[#This Row],[Credit]]*GL_Table[[#This Row],[RateToUSD]]</f>
        <v>4145.7776000000003</v>
      </c>
      <c r="Q272" s="14">
        <f>GL_Table[NetAmount]*GL_Table[RateToUSD]</f>
        <v>-4145.7776000000003</v>
      </c>
      <c r="R272" s="14" t="str">
        <f>INDEX(AccountMapping[AccountType],MATCH(GL_Table[AccountName],AccountMapping[AccountName], 0))</f>
        <v>Revenue</v>
      </c>
    </row>
    <row r="273" spans="1:18" x14ac:dyDescent="0.3">
      <c r="A273" t="s">
        <v>281</v>
      </c>
      <c r="B273" s="1">
        <v>45254</v>
      </c>
      <c r="C273">
        <f>YEAR(GL_Table[[#This Row],[TxnDate]])</f>
        <v>2023</v>
      </c>
      <c r="D273" t="str">
        <f>TEXT(GL_Table[[#This Row],[TxnDate]], "mmm")</f>
        <v>Nov</v>
      </c>
      <c r="E273" t="s">
        <v>2013</v>
      </c>
      <c r="F273" t="s">
        <v>2018</v>
      </c>
      <c r="G273">
        <v>1000.3</v>
      </c>
      <c r="H273">
        <v>0</v>
      </c>
      <c r="I273" t="s">
        <v>2025</v>
      </c>
      <c r="J273" t="s">
        <v>2030</v>
      </c>
      <c r="K273" t="s">
        <v>2302</v>
      </c>
      <c r="L273" t="s">
        <v>4035</v>
      </c>
      <c r="M273">
        <f>GL_Table[[#This Row],[Debit]]-GL_Table[[#This Row],[Credit]]</f>
        <v>1000.3</v>
      </c>
      <c r="N273">
        <f>INDEX(ExchangeRate[Rate2USD], MATCH(GL!L:L,ExchangeRate[Currency], 0))</f>
        <v>1.36</v>
      </c>
      <c r="O273" s="14">
        <f>GL_Table[[#This Row],[Debit]]*GL_Table[[#This Row],[RateToUSD]]</f>
        <v>1360.4080000000001</v>
      </c>
      <c r="P273" s="14">
        <f>GL_Table[[#This Row],[Credit]]*GL_Table[[#This Row],[RateToUSD]]</f>
        <v>0</v>
      </c>
      <c r="Q273" s="14">
        <f>GL_Table[NetAmount]*GL_Table[RateToUSD]</f>
        <v>1360.4080000000001</v>
      </c>
      <c r="R273" s="14" t="str">
        <f>INDEX(AccountMapping[AccountType],MATCH(GL_Table[AccountName],AccountMapping[AccountName], 0))</f>
        <v>Expense</v>
      </c>
    </row>
    <row r="274" spans="1:18" x14ac:dyDescent="0.3">
      <c r="A274" t="s">
        <v>282</v>
      </c>
      <c r="B274" s="1">
        <v>45145</v>
      </c>
      <c r="C274">
        <f>YEAR(GL_Table[[#This Row],[TxnDate]])</f>
        <v>2023</v>
      </c>
      <c r="D274" t="str">
        <f>TEXT(GL_Table[[#This Row],[TxnDate]], "mmm")</f>
        <v>Aug</v>
      </c>
      <c r="E274" t="s">
        <v>2011</v>
      </c>
      <c r="F274" t="s">
        <v>2016</v>
      </c>
      <c r="G274">
        <v>991.08</v>
      </c>
      <c r="H274">
        <v>0</v>
      </c>
      <c r="I274" t="s">
        <v>2024</v>
      </c>
      <c r="J274" t="s">
        <v>2027</v>
      </c>
      <c r="K274" t="s">
        <v>2303</v>
      </c>
      <c r="L274" t="s">
        <v>4035</v>
      </c>
      <c r="M274">
        <f>GL_Table[[#This Row],[Debit]]-GL_Table[[#This Row],[Credit]]</f>
        <v>991.08</v>
      </c>
      <c r="N274">
        <f>INDEX(ExchangeRate[Rate2USD], MATCH(GL!L:L,ExchangeRate[Currency], 0))</f>
        <v>1.36</v>
      </c>
      <c r="O274" s="14">
        <f>GL_Table[[#This Row],[Debit]]*GL_Table[[#This Row],[RateToUSD]]</f>
        <v>1347.8688000000002</v>
      </c>
      <c r="P274" s="14">
        <f>GL_Table[[#This Row],[Credit]]*GL_Table[[#This Row],[RateToUSD]]</f>
        <v>0</v>
      </c>
      <c r="Q274" s="14">
        <f>GL_Table[NetAmount]*GL_Table[RateToUSD]</f>
        <v>1347.8688000000002</v>
      </c>
      <c r="R274" s="14" t="str">
        <f>INDEX(AccountMapping[AccountType],MATCH(GL_Table[AccountName],AccountMapping[AccountName], 0))</f>
        <v>COGS</v>
      </c>
    </row>
    <row r="275" spans="1:18" x14ac:dyDescent="0.3">
      <c r="A275" t="s">
        <v>283</v>
      </c>
      <c r="B275" s="1">
        <v>45389</v>
      </c>
      <c r="C275">
        <f>YEAR(GL_Table[[#This Row],[TxnDate]])</f>
        <v>2024</v>
      </c>
      <c r="D275" t="str">
        <f>TEXT(GL_Table[[#This Row],[TxnDate]], "mmm")</f>
        <v>Apr</v>
      </c>
      <c r="E275" t="s">
        <v>2011</v>
      </c>
      <c r="F275" t="s">
        <v>2016</v>
      </c>
      <c r="G275">
        <v>1499.52</v>
      </c>
      <c r="H275">
        <v>0</v>
      </c>
      <c r="I275" t="s">
        <v>2024</v>
      </c>
      <c r="J275" t="s">
        <v>2026</v>
      </c>
      <c r="K275" t="s">
        <v>2304</v>
      </c>
      <c r="L275" t="s">
        <v>4033</v>
      </c>
      <c r="M275">
        <f>GL_Table[[#This Row],[Debit]]-GL_Table[[#This Row],[Credit]]</f>
        <v>1499.52</v>
      </c>
      <c r="N275">
        <f>INDEX(ExchangeRate[Rate2USD], MATCH(GL!L:L,ExchangeRate[Currency], 0))</f>
        <v>1.51</v>
      </c>
      <c r="O275" s="14">
        <f>GL_Table[[#This Row],[Debit]]*GL_Table[[#This Row],[RateToUSD]]</f>
        <v>2264.2752</v>
      </c>
      <c r="P275" s="14">
        <f>GL_Table[[#This Row],[Credit]]*GL_Table[[#This Row],[RateToUSD]]</f>
        <v>0</v>
      </c>
      <c r="Q275" s="14">
        <f>GL_Table[NetAmount]*GL_Table[RateToUSD]</f>
        <v>2264.2752</v>
      </c>
      <c r="R275" s="14" t="str">
        <f>INDEX(AccountMapping[AccountType],MATCH(GL_Table[AccountName],AccountMapping[AccountName], 0))</f>
        <v>COGS</v>
      </c>
    </row>
    <row r="276" spans="1:18" x14ac:dyDescent="0.3">
      <c r="A276" t="s">
        <v>284</v>
      </c>
      <c r="B276" s="1">
        <v>45052</v>
      </c>
      <c r="C276">
        <f>YEAR(GL_Table[[#This Row],[TxnDate]])</f>
        <v>2023</v>
      </c>
      <c r="D276" t="str">
        <f>TEXT(GL_Table[[#This Row],[TxnDate]], "mmm")</f>
        <v>May</v>
      </c>
      <c r="E276" t="s">
        <v>2014</v>
      </c>
      <c r="F276" t="s">
        <v>2019</v>
      </c>
      <c r="G276">
        <v>0</v>
      </c>
      <c r="H276">
        <v>1203.8</v>
      </c>
      <c r="I276" t="s">
        <v>2024</v>
      </c>
      <c r="J276" t="s">
        <v>2026</v>
      </c>
      <c r="K276" t="s">
        <v>2305</v>
      </c>
      <c r="L276" t="s">
        <v>4031</v>
      </c>
      <c r="M276">
        <f>GL_Table[[#This Row],[Debit]]-GL_Table[[#This Row],[Credit]]</f>
        <v>-1203.8</v>
      </c>
      <c r="N276">
        <f>INDEX(ExchangeRate[Rate2USD], MATCH(GL!L:L,ExchangeRate[Currency], 0))</f>
        <v>0.78</v>
      </c>
      <c r="O276" s="14">
        <f>GL_Table[[#This Row],[Debit]]*GL_Table[[#This Row],[RateToUSD]]</f>
        <v>0</v>
      </c>
      <c r="P276" s="14">
        <f>GL_Table[[#This Row],[Credit]]*GL_Table[[#This Row],[RateToUSD]]</f>
        <v>938.96399999999994</v>
      </c>
      <c r="Q276" s="14">
        <f>GL_Table[NetAmount]*GL_Table[RateToUSD]</f>
        <v>-938.96399999999994</v>
      </c>
      <c r="R276" s="14" t="str">
        <f>INDEX(AccountMapping[AccountType],MATCH(GL_Table[AccountName],AccountMapping[AccountName], 0))</f>
        <v>Revenue</v>
      </c>
    </row>
    <row r="277" spans="1:18" x14ac:dyDescent="0.3">
      <c r="A277" t="s">
        <v>285</v>
      </c>
      <c r="B277" s="1">
        <v>45316</v>
      </c>
      <c r="C277">
        <f>YEAR(GL_Table[[#This Row],[TxnDate]])</f>
        <v>2024</v>
      </c>
      <c r="D277" t="str">
        <f>TEXT(GL_Table[[#This Row],[TxnDate]], "mmm")</f>
        <v>Jan</v>
      </c>
      <c r="E277" t="s">
        <v>2010</v>
      </c>
      <c r="F277" t="s">
        <v>2015</v>
      </c>
      <c r="G277">
        <v>0</v>
      </c>
      <c r="H277">
        <v>656.25</v>
      </c>
      <c r="I277" t="s">
        <v>2023</v>
      </c>
      <c r="J277" t="s">
        <v>2029</v>
      </c>
      <c r="K277" t="s">
        <v>2306</v>
      </c>
      <c r="L277" t="s">
        <v>4033</v>
      </c>
      <c r="M277">
        <f>GL_Table[[#This Row],[Debit]]-GL_Table[[#This Row],[Credit]]</f>
        <v>-656.25</v>
      </c>
      <c r="N277">
        <f>INDEX(ExchangeRate[Rate2USD], MATCH(GL!L:L,ExchangeRate[Currency], 0))</f>
        <v>1.51</v>
      </c>
      <c r="O277" s="14">
        <f>GL_Table[[#This Row],[Debit]]*GL_Table[[#This Row],[RateToUSD]]</f>
        <v>0</v>
      </c>
      <c r="P277" s="14">
        <f>GL_Table[[#This Row],[Credit]]*GL_Table[[#This Row],[RateToUSD]]</f>
        <v>990.9375</v>
      </c>
      <c r="Q277" s="14">
        <f>GL_Table[NetAmount]*GL_Table[RateToUSD]</f>
        <v>-990.9375</v>
      </c>
      <c r="R277" s="14" t="str">
        <f>INDEX(AccountMapping[AccountType],MATCH(GL_Table[AccountName],AccountMapping[AccountName], 0))</f>
        <v>Revenue</v>
      </c>
    </row>
    <row r="278" spans="1:18" x14ac:dyDescent="0.3">
      <c r="A278" t="s">
        <v>286</v>
      </c>
      <c r="B278" s="1">
        <v>45694</v>
      </c>
      <c r="C278">
        <f>YEAR(GL_Table[[#This Row],[TxnDate]])</f>
        <v>2025</v>
      </c>
      <c r="D278" t="str">
        <f>TEXT(GL_Table[[#This Row],[TxnDate]], "mmm")</f>
        <v>Feb</v>
      </c>
      <c r="E278" t="s">
        <v>2011</v>
      </c>
      <c r="F278" t="s">
        <v>2016</v>
      </c>
      <c r="G278">
        <v>620.29999999999995</v>
      </c>
      <c r="H278">
        <v>0</v>
      </c>
      <c r="I278" t="s">
        <v>2021</v>
      </c>
      <c r="J278" t="s">
        <v>2030</v>
      </c>
      <c r="K278" t="s">
        <v>2307</v>
      </c>
      <c r="L278" t="s">
        <v>4035</v>
      </c>
      <c r="M278">
        <f>GL_Table[[#This Row],[Debit]]-GL_Table[[#This Row],[Credit]]</f>
        <v>620.29999999999995</v>
      </c>
      <c r="N278">
        <f>INDEX(ExchangeRate[Rate2USD], MATCH(GL!L:L,ExchangeRate[Currency], 0))</f>
        <v>1.36</v>
      </c>
      <c r="O278" s="14">
        <f>GL_Table[[#This Row],[Debit]]*GL_Table[[#This Row],[RateToUSD]]</f>
        <v>843.60799999999995</v>
      </c>
      <c r="P278" s="14">
        <f>GL_Table[[#This Row],[Credit]]*GL_Table[[#This Row],[RateToUSD]]</f>
        <v>0</v>
      </c>
      <c r="Q278" s="14">
        <f>GL_Table[NetAmount]*GL_Table[RateToUSD]</f>
        <v>843.60799999999995</v>
      </c>
      <c r="R278" s="14" t="str">
        <f>INDEX(AccountMapping[AccountType],MATCH(GL_Table[AccountName],AccountMapping[AccountName], 0))</f>
        <v>COGS</v>
      </c>
    </row>
    <row r="279" spans="1:18" x14ac:dyDescent="0.3">
      <c r="A279" t="s">
        <v>287</v>
      </c>
      <c r="B279" s="1">
        <v>45775</v>
      </c>
      <c r="C279">
        <f>YEAR(GL_Table[[#This Row],[TxnDate]])</f>
        <v>2025</v>
      </c>
      <c r="D279" t="str">
        <f>TEXT(GL_Table[[#This Row],[TxnDate]], "mmm")</f>
        <v>Apr</v>
      </c>
      <c r="E279" t="s">
        <v>2012</v>
      </c>
      <c r="F279" t="s">
        <v>2017</v>
      </c>
      <c r="G279">
        <v>85.24</v>
      </c>
      <c r="H279">
        <v>0</v>
      </c>
      <c r="I279" t="s">
        <v>2024</v>
      </c>
      <c r="J279" t="s">
        <v>2029</v>
      </c>
      <c r="K279" t="s">
        <v>2308</v>
      </c>
      <c r="L279" t="s">
        <v>4035</v>
      </c>
      <c r="M279">
        <f>GL_Table[[#This Row],[Debit]]-GL_Table[[#This Row],[Credit]]</f>
        <v>85.24</v>
      </c>
      <c r="N279">
        <f>INDEX(ExchangeRate[Rate2USD], MATCH(GL!L:L,ExchangeRate[Currency], 0))</f>
        <v>1.36</v>
      </c>
      <c r="O279" s="14">
        <f>GL_Table[[#This Row],[Debit]]*GL_Table[[#This Row],[RateToUSD]]</f>
        <v>115.9264</v>
      </c>
      <c r="P279" s="14">
        <f>GL_Table[[#This Row],[Credit]]*GL_Table[[#This Row],[RateToUSD]]</f>
        <v>0</v>
      </c>
      <c r="Q279" s="14">
        <f>GL_Table[NetAmount]*GL_Table[RateToUSD]</f>
        <v>115.9264</v>
      </c>
      <c r="R279" s="14" t="str">
        <f>INDEX(AccountMapping[AccountType],MATCH(GL_Table[AccountName],AccountMapping[AccountName], 0))</f>
        <v>Expense</v>
      </c>
    </row>
    <row r="280" spans="1:18" x14ac:dyDescent="0.3">
      <c r="A280" t="s">
        <v>288</v>
      </c>
      <c r="B280" s="1">
        <v>45174</v>
      </c>
      <c r="C280">
        <f>YEAR(GL_Table[[#This Row],[TxnDate]])</f>
        <v>2023</v>
      </c>
      <c r="D280" t="str">
        <f>TEXT(GL_Table[[#This Row],[TxnDate]], "mmm")</f>
        <v>Sep</v>
      </c>
      <c r="E280" t="s">
        <v>2013</v>
      </c>
      <c r="F280" t="s">
        <v>2018</v>
      </c>
      <c r="G280">
        <v>628.62</v>
      </c>
      <c r="H280">
        <v>0</v>
      </c>
      <c r="I280" t="s">
        <v>2021</v>
      </c>
      <c r="J280" t="s">
        <v>2029</v>
      </c>
      <c r="K280" t="s">
        <v>2309</v>
      </c>
      <c r="L280" t="s">
        <v>4033</v>
      </c>
      <c r="M280">
        <f>GL_Table[[#This Row],[Debit]]-GL_Table[[#This Row],[Credit]]</f>
        <v>628.62</v>
      </c>
      <c r="N280">
        <f>INDEX(ExchangeRate[Rate2USD], MATCH(GL!L:L,ExchangeRate[Currency], 0))</f>
        <v>1.51</v>
      </c>
      <c r="O280" s="14">
        <f>GL_Table[[#This Row],[Debit]]*GL_Table[[#This Row],[RateToUSD]]</f>
        <v>949.21619999999996</v>
      </c>
      <c r="P280" s="14">
        <f>GL_Table[[#This Row],[Credit]]*GL_Table[[#This Row],[RateToUSD]]</f>
        <v>0</v>
      </c>
      <c r="Q280" s="14">
        <f>GL_Table[NetAmount]*GL_Table[RateToUSD]</f>
        <v>949.21619999999996</v>
      </c>
      <c r="R280" s="14" t="str">
        <f>INDEX(AccountMapping[AccountType],MATCH(GL_Table[AccountName],AccountMapping[AccountName], 0))</f>
        <v>Expense</v>
      </c>
    </row>
    <row r="281" spans="1:18" x14ac:dyDescent="0.3">
      <c r="A281" t="s">
        <v>289</v>
      </c>
      <c r="B281" s="1">
        <v>45025</v>
      </c>
      <c r="C281">
        <f>YEAR(GL_Table[[#This Row],[TxnDate]])</f>
        <v>2023</v>
      </c>
      <c r="D281" t="str">
        <f>TEXT(GL_Table[[#This Row],[TxnDate]], "mmm")</f>
        <v>Apr</v>
      </c>
      <c r="E281" t="s">
        <v>2010</v>
      </c>
      <c r="F281" t="s">
        <v>2015</v>
      </c>
      <c r="G281">
        <v>0</v>
      </c>
      <c r="H281">
        <v>1358.19</v>
      </c>
      <c r="I281" t="s">
        <v>2023</v>
      </c>
      <c r="J281" t="s">
        <v>2028</v>
      </c>
      <c r="K281" t="s">
        <v>2310</v>
      </c>
      <c r="L281" t="s">
        <v>4031</v>
      </c>
      <c r="M281">
        <f>GL_Table[[#This Row],[Debit]]-GL_Table[[#This Row],[Credit]]</f>
        <v>-1358.19</v>
      </c>
      <c r="N281">
        <f>INDEX(ExchangeRate[Rate2USD], MATCH(GL!L:L,ExchangeRate[Currency], 0))</f>
        <v>0.78</v>
      </c>
      <c r="O281" s="14">
        <f>GL_Table[[#This Row],[Debit]]*GL_Table[[#This Row],[RateToUSD]]</f>
        <v>0</v>
      </c>
      <c r="P281" s="14">
        <f>GL_Table[[#This Row],[Credit]]*GL_Table[[#This Row],[RateToUSD]]</f>
        <v>1059.3882000000001</v>
      </c>
      <c r="Q281" s="14">
        <f>GL_Table[NetAmount]*GL_Table[RateToUSD]</f>
        <v>-1059.3882000000001</v>
      </c>
      <c r="R281" s="14" t="str">
        <f>INDEX(AccountMapping[AccountType],MATCH(GL_Table[AccountName],AccountMapping[AccountName], 0))</f>
        <v>Revenue</v>
      </c>
    </row>
    <row r="282" spans="1:18" x14ac:dyDescent="0.3">
      <c r="A282" t="s">
        <v>290</v>
      </c>
      <c r="B282" s="1">
        <v>45475</v>
      </c>
      <c r="C282">
        <f>YEAR(GL_Table[[#This Row],[TxnDate]])</f>
        <v>2024</v>
      </c>
      <c r="D282" t="str">
        <f>TEXT(GL_Table[[#This Row],[TxnDate]], "mmm")</f>
        <v>Jul</v>
      </c>
      <c r="E282" t="s">
        <v>2014</v>
      </c>
      <c r="F282" t="s">
        <v>2019</v>
      </c>
      <c r="G282">
        <v>0</v>
      </c>
      <c r="H282">
        <v>2329.64</v>
      </c>
      <c r="I282" t="s">
        <v>2024</v>
      </c>
      <c r="J282" t="s">
        <v>2028</v>
      </c>
      <c r="K282" t="s">
        <v>2311</v>
      </c>
      <c r="L282" t="s">
        <v>4034</v>
      </c>
      <c r="M282">
        <f>GL_Table[[#This Row],[Debit]]-GL_Table[[#This Row],[Credit]]</f>
        <v>-2329.64</v>
      </c>
      <c r="N282">
        <f>INDEX(ExchangeRate[Rate2USD], MATCH(GL!L:L,ExchangeRate[Currency], 0))</f>
        <v>1</v>
      </c>
      <c r="O282" s="14">
        <f>GL_Table[[#This Row],[Debit]]*GL_Table[[#This Row],[RateToUSD]]</f>
        <v>0</v>
      </c>
      <c r="P282" s="14">
        <f>GL_Table[[#This Row],[Credit]]*GL_Table[[#This Row],[RateToUSD]]</f>
        <v>2329.64</v>
      </c>
      <c r="Q282" s="14">
        <f>GL_Table[NetAmount]*GL_Table[RateToUSD]</f>
        <v>-2329.64</v>
      </c>
      <c r="R282" s="14" t="str">
        <f>INDEX(AccountMapping[AccountType],MATCH(GL_Table[AccountName],AccountMapping[AccountName], 0))</f>
        <v>Revenue</v>
      </c>
    </row>
    <row r="283" spans="1:18" x14ac:dyDescent="0.3">
      <c r="A283" t="s">
        <v>291</v>
      </c>
      <c r="B283" s="1">
        <v>45662</v>
      </c>
      <c r="C283">
        <f>YEAR(GL_Table[[#This Row],[TxnDate]])</f>
        <v>2025</v>
      </c>
      <c r="D283" t="str">
        <f>TEXT(GL_Table[[#This Row],[TxnDate]], "mmm")</f>
        <v>Jan</v>
      </c>
      <c r="E283" t="s">
        <v>2012</v>
      </c>
      <c r="F283" t="s">
        <v>2017</v>
      </c>
      <c r="G283">
        <v>1039.56</v>
      </c>
      <c r="H283">
        <v>0</v>
      </c>
      <c r="I283" t="s">
        <v>2020</v>
      </c>
      <c r="J283" t="s">
        <v>2029</v>
      </c>
      <c r="K283" t="s">
        <v>2312</v>
      </c>
      <c r="L283" t="s">
        <v>4035</v>
      </c>
      <c r="M283">
        <f>GL_Table[[#This Row],[Debit]]-GL_Table[[#This Row],[Credit]]</f>
        <v>1039.56</v>
      </c>
      <c r="N283">
        <f>INDEX(ExchangeRate[Rate2USD], MATCH(GL!L:L,ExchangeRate[Currency], 0))</f>
        <v>1.36</v>
      </c>
      <c r="O283" s="14">
        <f>GL_Table[[#This Row],[Debit]]*GL_Table[[#This Row],[RateToUSD]]</f>
        <v>1413.8016</v>
      </c>
      <c r="P283" s="14">
        <f>GL_Table[[#This Row],[Credit]]*GL_Table[[#This Row],[RateToUSD]]</f>
        <v>0</v>
      </c>
      <c r="Q283" s="14">
        <f>GL_Table[NetAmount]*GL_Table[RateToUSD]</f>
        <v>1413.8016</v>
      </c>
      <c r="R283" s="14" t="str">
        <f>INDEX(AccountMapping[AccountType],MATCH(GL_Table[AccountName],AccountMapping[AccountName], 0))</f>
        <v>Expense</v>
      </c>
    </row>
    <row r="284" spans="1:18" x14ac:dyDescent="0.3">
      <c r="A284" t="s">
        <v>292</v>
      </c>
      <c r="B284" s="1">
        <v>45000</v>
      </c>
      <c r="C284">
        <f>YEAR(GL_Table[[#This Row],[TxnDate]])</f>
        <v>2023</v>
      </c>
      <c r="D284" t="str">
        <f>TEXT(GL_Table[[#This Row],[TxnDate]], "mmm")</f>
        <v>Mar</v>
      </c>
      <c r="E284" t="s">
        <v>2013</v>
      </c>
      <c r="F284" t="s">
        <v>2018</v>
      </c>
      <c r="G284">
        <v>1441.17</v>
      </c>
      <c r="H284">
        <v>0</v>
      </c>
      <c r="I284" t="s">
        <v>2021</v>
      </c>
      <c r="J284" t="s">
        <v>2028</v>
      </c>
      <c r="K284" t="s">
        <v>2313</v>
      </c>
      <c r="L284" t="s">
        <v>4035</v>
      </c>
      <c r="M284">
        <f>GL_Table[[#This Row],[Debit]]-GL_Table[[#This Row],[Credit]]</f>
        <v>1441.17</v>
      </c>
      <c r="N284">
        <f>INDEX(ExchangeRate[Rate2USD], MATCH(GL!L:L,ExchangeRate[Currency], 0))</f>
        <v>1.36</v>
      </c>
      <c r="O284" s="14">
        <f>GL_Table[[#This Row],[Debit]]*GL_Table[[#This Row],[RateToUSD]]</f>
        <v>1959.9912000000002</v>
      </c>
      <c r="P284" s="14">
        <f>GL_Table[[#This Row],[Credit]]*GL_Table[[#This Row],[RateToUSD]]</f>
        <v>0</v>
      </c>
      <c r="Q284" s="14">
        <f>GL_Table[NetAmount]*GL_Table[RateToUSD]</f>
        <v>1959.9912000000002</v>
      </c>
      <c r="R284" s="14" t="str">
        <f>INDEX(AccountMapping[AccountType],MATCH(GL_Table[AccountName],AccountMapping[AccountName], 0))</f>
        <v>Expense</v>
      </c>
    </row>
    <row r="285" spans="1:18" x14ac:dyDescent="0.3">
      <c r="A285" t="s">
        <v>293</v>
      </c>
      <c r="B285" s="1">
        <v>45031</v>
      </c>
      <c r="C285">
        <f>YEAR(GL_Table[[#This Row],[TxnDate]])</f>
        <v>2023</v>
      </c>
      <c r="D285" t="str">
        <f>TEXT(GL_Table[[#This Row],[TxnDate]], "mmm")</f>
        <v>Apr</v>
      </c>
      <c r="E285" t="s">
        <v>2010</v>
      </c>
      <c r="F285" t="s">
        <v>2015</v>
      </c>
      <c r="G285">
        <v>0</v>
      </c>
      <c r="H285">
        <v>873.53</v>
      </c>
      <c r="I285" t="s">
        <v>2022</v>
      </c>
      <c r="J285" t="s">
        <v>2029</v>
      </c>
      <c r="K285" t="s">
        <v>2314</v>
      </c>
      <c r="L285" t="s">
        <v>4032</v>
      </c>
      <c r="M285">
        <f>GL_Table[[#This Row],[Debit]]-GL_Table[[#This Row],[Credit]]</f>
        <v>-873.53</v>
      </c>
      <c r="N285">
        <f>INDEX(ExchangeRate[Rate2USD], MATCH(GL!L:L,ExchangeRate[Currency], 0))</f>
        <v>0.92</v>
      </c>
      <c r="O285" s="14">
        <f>GL_Table[[#This Row],[Debit]]*GL_Table[[#This Row],[RateToUSD]]</f>
        <v>0</v>
      </c>
      <c r="P285" s="14">
        <f>GL_Table[[#This Row],[Credit]]*GL_Table[[#This Row],[RateToUSD]]</f>
        <v>803.64760000000001</v>
      </c>
      <c r="Q285" s="14">
        <f>GL_Table[NetAmount]*GL_Table[RateToUSD]</f>
        <v>-803.64760000000001</v>
      </c>
      <c r="R285" s="14" t="str">
        <f>INDEX(AccountMapping[AccountType],MATCH(GL_Table[AccountName],AccountMapping[AccountName], 0))</f>
        <v>Revenue</v>
      </c>
    </row>
    <row r="286" spans="1:18" x14ac:dyDescent="0.3">
      <c r="A286" t="s">
        <v>294</v>
      </c>
      <c r="B286" s="1">
        <v>45685</v>
      </c>
      <c r="C286">
        <f>YEAR(GL_Table[[#This Row],[TxnDate]])</f>
        <v>2025</v>
      </c>
      <c r="D286" t="str">
        <f>TEXT(GL_Table[[#This Row],[TxnDate]], "mmm")</f>
        <v>Jan</v>
      </c>
      <c r="E286" t="s">
        <v>2010</v>
      </c>
      <c r="F286" t="s">
        <v>2015</v>
      </c>
      <c r="G286">
        <v>0</v>
      </c>
      <c r="H286">
        <v>1932.35</v>
      </c>
      <c r="I286" t="s">
        <v>2020</v>
      </c>
      <c r="J286" t="s">
        <v>2028</v>
      </c>
      <c r="K286" t="s">
        <v>2315</v>
      </c>
      <c r="L286" t="s">
        <v>4033</v>
      </c>
      <c r="M286">
        <f>GL_Table[[#This Row],[Debit]]-GL_Table[[#This Row],[Credit]]</f>
        <v>-1932.35</v>
      </c>
      <c r="N286">
        <f>INDEX(ExchangeRate[Rate2USD], MATCH(GL!L:L,ExchangeRate[Currency], 0))</f>
        <v>1.51</v>
      </c>
      <c r="O286" s="14">
        <f>GL_Table[[#This Row],[Debit]]*GL_Table[[#This Row],[RateToUSD]]</f>
        <v>0</v>
      </c>
      <c r="P286" s="14">
        <f>GL_Table[[#This Row],[Credit]]*GL_Table[[#This Row],[RateToUSD]]</f>
        <v>2917.8485000000001</v>
      </c>
      <c r="Q286" s="14">
        <f>GL_Table[NetAmount]*GL_Table[RateToUSD]</f>
        <v>-2917.8485000000001</v>
      </c>
      <c r="R286" s="14" t="str">
        <f>INDEX(AccountMapping[AccountType],MATCH(GL_Table[AccountName],AccountMapping[AccountName], 0))</f>
        <v>Revenue</v>
      </c>
    </row>
    <row r="287" spans="1:18" x14ac:dyDescent="0.3">
      <c r="A287" t="s">
        <v>295</v>
      </c>
      <c r="B287" s="1">
        <v>45833</v>
      </c>
      <c r="C287">
        <f>YEAR(GL_Table[[#This Row],[TxnDate]])</f>
        <v>2025</v>
      </c>
      <c r="D287" t="str">
        <f>TEXT(GL_Table[[#This Row],[TxnDate]], "mmm")</f>
        <v>Jun</v>
      </c>
      <c r="E287" t="s">
        <v>2011</v>
      </c>
      <c r="F287" t="s">
        <v>2016</v>
      </c>
      <c r="G287">
        <v>1733.12</v>
      </c>
      <c r="H287">
        <v>0</v>
      </c>
      <c r="I287" t="s">
        <v>2020</v>
      </c>
      <c r="J287" t="s">
        <v>2026</v>
      </c>
      <c r="K287" t="s">
        <v>2316</v>
      </c>
      <c r="L287" t="s">
        <v>4035</v>
      </c>
      <c r="M287">
        <f>GL_Table[[#This Row],[Debit]]-GL_Table[[#This Row],[Credit]]</f>
        <v>1733.12</v>
      </c>
      <c r="N287">
        <f>INDEX(ExchangeRate[Rate2USD], MATCH(GL!L:L,ExchangeRate[Currency], 0))</f>
        <v>1.36</v>
      </c>
      <c r="O287" s="14">
        <f>GL_Table[[#This Row],[Debit]]*GL_Table[[#This Row],[RateToUSD]]</f>
        <v>2357.0432000000001</v>
      </c>
      <c r="P287" s="14">
        <f>GL_Table[[#This Row],[Credit]]*GL_Table[[#This Row],[RateToUSD]]</f>
        <v>0</v>
      </c>
      <c r="Q287" s="14">
        <f>GL_Table[NetAmount]*GL_Table[RateToUSD]</f>
        <v>2357.0432000000001</v>
      </c>
      <c r="R287" s="14" t="str">
        <f>INDEX(AccountMapping[AccountType],MATCH(GL_Table[AccountName],AccountMapping[AccountName], 0))</f>
        <v>COGS</v>
      </c>
    </row>
    <row r="288" spans="1:18" x14ac:dyDescent="0.3">
      <c r="A288" t="s">
        <v>296</v>
      </c>
      <c r="B288" s="1">
        <v>45622</v>
      </c>
      <c r="C288">
        <f>YEAR(GL_Table[[#This Row],[TxnDate]])</f>
        <v>2024</v>
      </c>
      <c r="D288" t="str">
        <f>TEXT(GL_Table[[#This Row],[TxnDate]], "mmm")</f>
        <v>Nov</v>
      </c>
      <c r="E288" t="s">
        <v>2010</v>
      </c>
      <c r="F288" t="s">
        <v>2015</v>
      </c>
      <c r="G288">
        <v>0</v>
      </c>
      <c r="H288">
        <v>3004.12</v>
      </c>
      <c r="I288" t="s">
        <v>2020</v>
      </c>
      <c r="J288" t="s">
        <v>2029</v>
      </c>
      <c r="K288" t="s">
        <v>2317</v>
      </c>
      <c r="L288" t="s">
        <v>4032</v>
      </c>
      <c r="M288">
        <f>GL_Table[[#This Row],[Debit]]-GL_Table[[#This Row],[Credit]]</f>
        <v>-3004.12</v>
      </c>
      <c r="N288">
        <f>INDEX(ExchangeRate[Rate2USD], MATCH(GL!L:L,ExchangeRate[Currency], 0))</f>
        <v>0.92</v>
      </c>
      <c r="O288" s="14">
        <f>GL_Table[[#This Row],[Debit]]*GL_Table[[#This Row],[RateToUSD]]</f>
        <v>0</v>
      </c>
      <c r="P288" s="14">
        <f>GL_Table[[#This Row],[Credit]]*GL_Table[[#This Row],[RateToUSD]]</f>
        <v>2763.7903999999999</v>
      </c>
      <c r="Q288" s="14">
        <f>GL_Table[NetAmount]*GL_Table[RateToUSD]</f>
        <v>-2763.7903999999999</v>
      </c>
      <c r="R288" s="14" t="str">
        <f>INDEX(AccountMapping[AccountType],MATCH(GL_Table[AccountName],AccountMapping[AccountName], 0))</f>
        <v>Revenue</v>
      </c>
    </row>
    <row r="289" spans="1:18" x14ac:dyDescent="0.3">
      <c r="A289" t="s">
        <v>297</v>
      </c>
      <c r="B289" s="1">
        <v>45383</v>
      </c>
      <c r="C289">
        <f>YEAR(GL_Table[[#This Row],[TxnDate]])</f>
        <v>2024</v>
      </c>
      <c r="D289" t="str">
        <f>TEXT(GL_Table[[#This Row],[TxnDate]], "mmm")</f>
        <v>Apr</v>
      </c>
      <c r="E289" t="s">
        <v>2013</v>
      </c>
      <c r="F289" t="s">
        <v>2018</v>
      </c>
      <c r="G289">
        <v>1521.85</v>
      </c>
      <c r="H289">
        <v>0</v>
      </c>
      <c r="I289" t="s">
        <v>2022</v>
      </c>
      <c r="J289" t="s">
        <v>2030</v>
      </c>
      <c r="K289" t="s">
        <v>2318</v>
      </c>
      <c r="L289" t="s">
        <v>4033</v>
      </c>
      <c r="M289">
        <f>GL_Table[[#This Row],[Debit]]-GL_Table[[#This Row],[Credit]]</f>
        <v>1521.85</v>
      </c>
      <c r="N289">
        <f>INDEX(ExchangeRate[Rate2USD], MATCH(GL!L:L,ExchangeRate[Currency], 0))</f>
        <v>1.51</v>
      </c>
      <c r="O289" s="14">
        <f>GL_Table[[#This Row],[Debit]]*GL_Table[[#This Row],[RateToUSD]]</f>
        <v>2297.9935</v>
      </c>
      <c r="P289" s="14">
        <f>GL_Table[[#This Row],[Credit]]*GL_Table[[#This Row],[RateToUSD]]</f>
        <v>0</v>
      </c>
      <c r="Q289" s="14">
        <f>GL_Table[NetAmount]*GL_Table[RateToUSD]</f>
        <v>2297.9935</v>
      </c>
      <c r="R289" s="14" t="str">
        <f>INDEX(AccountMapping[AccountType],MATCH(GL_Table[AccountName],AccountMapping[AccountName], 0))</f>
        <v>Expense</v>
      </c>
    </row>
    <row r="290" spans="1:18" x14ac:dyDescent="0.3">
      <c r="A290" t="s">
        <v>298</v>
      </c>
      <c r="B290" s="1">
        <v>45712</v>
      </c>
      <c r="C290">
        <f>YEAR(GL_Table[[#This Row],[TxnDate]])</f>
        <v>2025</v>
      </c>
      <c r="D290" t="str">
        <f>TEXT(GL_Table[[#This Row],[TxnDate]], "mmm")</f>
        <v>Feb</v>
      </c>
      <c r="E290" t="s">
        <v>2011</v>
      </c>
      <c r="F290" t="s">
        <v>2016</v>
      </c>
      <c r="G290">
        <v>1486.16</v>
      </c>
      <c r="H290">
        <v>0</v>
      </c>
      <c r="I290" t="s">
        <v>2023</v>
      </c>
      <c r="J290" t="s">
        <v>2026</v>
      </c>
      <c r="K290" t="s">
        <v>2319</v>
      </c>
      <c r="L290" t="s">
        <v>4033</v>
      </c>
      <c r="M290">
        <f>GL_Table[[#This Row],[Debit]]-GL_Table[[#This Row],[Credit]]</f>
        <v>1486.16</v>
      </c>
      <c r="N290">
        <f>INDEX(ExchangeRate[Rate2USD], MATCH(GL!L:L,ExchangeRate[Currency], 0))</f>
        <v>1.51</v>
      </c>
      <c r="O290" s="14">
        <f>GL_Table[[#This Row],[Debit]]*GL_Table[[#This Row],[RateToUSD]]</f>
        <v>2244.1016</v>
      </c>
      <c r="P290" s="14">
        <f>GL_Table[[#This Row],[Credit]]*GL_Table[[#This Row],[RateToUSD]]</f>
        <v>0</v>
      </c>
      <c r="Q290" s="14">
        <f>GL_Table[NetAmount]*GL_Table[RateToUSD]</f>
        <v>2244.1016</v>
      </c>
      <c r="R290" s="14" t="str">
        <f>INDEX(AccountMapping[AccountType],MATCH(GL_Table[AccountName],AccountMapping[AccountName], 0))</f>
        <v>COGS</v>
      </c>
    </row>
    <row r="291" spans="1:18" x14ac:dyDescent="0.3">
      <c r="A291" t="s">
        <v>299</v>
      </c>
      <c r="B291" s="1">
        <v>45777</v>
      </c>
      <c r="C291">
        <f>YEAR(GL_Table[[#This Row],[TxnDate]])</f>
        <v>2025</v>
      </c>
      <c r="D291" t="str">
        <f>TEXT(GL_Table[[#This Row],[TxnDate]], "mmm")</f>
        <v>Apr</v>
      </c>
      <c r="E291" t="s">
        <v>2011</v>
      </c>
      <c r="F291" t="s">
        <v>2016</v>
      </c>
      <c r="G291">
        <v>1308.19</v>
      </c>
      <c r="H291">
        <v>0</v>
      </c>
      <c r="I291" t="s">
        <v>2020</v>
      </c>
      <c r="J291" t="s">
        <v>2028</v>
      </c>
      <c r="K291" t="s">
        <v>2320</v>
      </c>
      <c r="L291" t="s">
        <v>4034</v>
      </c>
      <c r="M291">
        <f>GL_Table[[#This Row],[Debit]]-GL_Table[[#This Row],[Credit]]</f>
        <v>1308.19</v>
      </c>
      <c r="N291">
        <f>INDEX(ExchangeRate[Rate2USD], MATCH(GL!L:L,ExchangeRate[Currency], 0))</f>
        <v>1</v>
      </c>
      <c r="O291" s="14">
        <f>GL_Table[[#This Row],[Debit]]*GL_Table[[#This Row],[RateToUSD]]</f>
        <v>1308.19</v>
      </c>
      <c r="P291" s="14">
        <f>GL_Table[[#This Row],[Credit]]*GL_Table[[#This Row],[RateToUSD]]</f>
        <v>0</v>
      </c>
      <c r="Q291" s="14">
        <f>GL_Table[NetAmount]*GL_Table[RateToUSD]</f>
        <v>1308.19</v>
      </c>
      <c r="R291" s="14" t="str">
        <f>INDEX(AccountMapping[AccountType],MATCH(GL_Table[AccountName],AccountMapping[AccountName], 0))</f>
        <v>COGS</v>
      </c>
    </row>
    <row r="292" spans="1:18" x14ac:dyDescent="0.3">
      <c r="A292" t="s">
        <v>300</v>
      </c>
      <c r="B292" s="1">
        <v>45690</v>
      </c>
      <c r="C292">
        <f>YEAR(GL_Table[[#This Row],[TxnDate]])</f>
        <v>2025</v>
      </c>
      <c r="D292" t="str">
        <f>TEXT(GL_Table[[#This Row],[TxnDate]], "mmm")</f>
        <v>Feb</v>
      </c>
      <c r="E292" t="s">
        <v>2011</v>
      </c>
      <c r="F292" t="s">
        <v>2016</v>
      </c>
      <c r="G292">
        <v>1765.16</v>
      </c>
      <c r="H292">
        <v>0</v>
      </c>
      <c r="I292" t="s">
        <v>2023</v>
      </c>
      <c r="J292" t="s">
        <v>2029</v>
      </c>
      <c r="K292" t="s">
        <v>2321</v>
      </c>
      <c r="L292" t="s">
        <v>4033</v>
      </c>
      <c r="M292">
        <f>GL_Table[[#This Row],[Debit]]-GL_Table[[#This Row],[Credit]]</f>
        <v>1765.16</v>
      </c>
      <c r="N292">
        <f>INDEX(ExchangeRate[Rate2USD], MATCH(GL!L:L,ExchangeRate[Currency], 0))</f>
        <v>1.51</v>
      </c>
      <c r="O292" s="14">
        <f>GL_Table[[#This Row],[Debit]]*GL_Table[[#This Row],[RateToUSD]]</f>
        <v>2665.3915999999999</v>
      </c>
      <c r="P292" s="14">
        <f>GL_Table[[#This Row],[Credit]]*GL_Table[[#This Row],[RateToUSD]]</f>
        <v>0</v>
      </c>
      <c r="Q292" s="14">
        <f>GL_Table[NetAmount]*GL_Table[RateToUSD]</f>
        <v>2665.3915999999999</v>
      </c>
      <c r="R292" s="14" t="str">
        <f>INDEX(AccountMapping[AccountType],MATCH(GL_Table[AccountName],AccountMapping[AccountName], 0))</f>
        <v>COGS</v>
      </c>
    </row>
    <row r="293" spans="1:18" x14ac:dyDescent="0.3">
      <c r="A293" t="s">
        <v>301</v>
      </c>
      <c r="B293" s="1">
        <v>45422</v>
      </c>
      <c r="C293">
        <f>YEAR(GL_Table[[#This Row],[TxnDate]])</f>
        <v>2024</v>
      </c>
      <c r="D293" t="str">
        <f>TEXT(GL_Table[[#This Row],[TxnDate]], "mmm")</f>
        <v>May</v>
      </c>
      <c r="E293" t="s">
        <v>2013</v>
      </c>
      <c r="F293" t="s">
        <v>2018</v>
      </c>
      <c r="G293">
        <v>842.35</v>
      </c>
      <c r="H293">
        <v>0</v>
      </c>
      <c r="I293" t="s">
        <v>2023</v>
      </c>
      <c r="J293" t="s">
        <v>2029</v>
      </c>
      <c r="K293" t="s">
        <v>2322</v>
      </c>
      <c r="L293" t="s">
        <v>4034</v>
      </c>
      <c r="M293">
        <f>GL_Table[[#This Row],[Debit]]-GL_Table[[#This Row],[Credit]]</f>
        <v>842.35</v>
      </c>
      <c r="N293">
        <f>INDEX(ExchangeRate[Rate2USD], MATCH(GL!L:L,ExchangeRate[Currency], 0))</f>
        <v>1</v>
      </c>
      <c r="O293" s="14">
        <f>GL_Table[[#This Row],[Debit]]*GL_Table[[#This Row],[RateToUSD]]</f>
        <v>842.35</v>
      </c>
      <c r="P293" s="14">
        <f>GL_Table[[#This Row],[Credit]]*GL_Table[[#This Row],[RateToUSD]]</f>
        <v>0</v>
      </c>
      <c r="Q293" s="14">
        <f>GL_Table[NetAmount]*GL_Table[RateToUSD]</f>
        <v>842.35</v>
      </c>
      <c r="R293" s="14" t="str">
        <f>INDEX(AccountMapping[AccountType],MATCH(GL_Table[AccountName],AccountMapping[AccountName], 0))</f>
        <v>Expense</v>
      </c>
    </row>
    <row r="294" spans="1:18" x14ac:dyDescent="0.3">
      <c r="A294" t="s">
        <v>302</v>
      </c>
      <c r="B294" s="1">
        <v>45351</v>
      </c>
      <c r="C294">
        <f>YEAR(GL_Table[[#This Row],[TxnDate]])</f>
        <v>2024</v>
      </c>
      <c r="D294" t="str">
        <f>TEXT(GL_Table[[#This Row],[TxnDate]], "mmm")</f>
        <v>Feb</v>
      </c>
      <c r="E294" t="s">
        <v>2013</v>
      </c>
      <c r="F294" t="s">
        <v>2018</v>
      </c>
      <c r="G294">
        <v>788.28</v>
      </c>
      <c r="H294">
        <v>0</v>
      </c>
      <c r="I294" t="s">
        <v>2021</v>
      </c>
      <c r="J294" t="s">
        <v>2026</v>
      </c>
      <c r="K294" t="s">
        <v>2323</v>
      </c>
      <c r="L294" t="s">
        <v>4032</v>
      </c>
      <c r="M294">
        <f>GL_Table[[#This Row],[Debit]]-GL_Table[[#This Row],[Credit]]</f>
        <v>788.28</v>
      </c>
      <c r="N294">
        <f>INDEX(ExchangeRate[Rate2USD], MATCH(GL!L:L,ExchangeRate[Currency], 0))</f>
        <v>0.92</v>
      </c>
      <c r="O294" s="14">
        <f>GL_Table[[#This Row],[Debit]]*GL_Table[[#This Row],[RateToUSD]]</f>
        <v>725.21760000000006</v>
      </c>
      <c r="P294" s="14">
        <f>GL_Table[[#This Row],[Credit]]*GL_Table[[#This Row],[RateToUSD]]</f>
        <v>0</v>
      </c>
      <c r="Q294" s="14">
        <f>GL_Table[NetAmount]*GL_Table[RateToUSD]</f>
        <v>725.21760000000006</v>
      </c>
      <c r="R294" s="14" t="str">
        <f>INDEX(AccountMapping[AccountType],MATCH(GL_Table[AccountName],AccountMapping[AccountName], 0))</f>
        <v>Expense</v>
      </c>
    </row>
    <row r="295" spans="1:18" x14ac:dyDescent="0.3">
      <c r="A295" t="s">
        <v>303</v>
      </c>
      <c r="B295" s="1">
        <v>45535</v>
      </c>
      <c r="C295">
        <f>YEAR(GL_Table[[#This Row],[TxnDate]])</f>
        <v>2024</v>
      </c>
      <c r="D295" t="str">
        <f>TEXT(GL_Table[[#This Row],[TxnDate]], "mmm")</f>
        <v>Aug</v>
      </c>
      <c r="E295" t="s">
        <v>2010</v>
      </c>
      <c r="F295" t="s">
        <v>2015</v>
      </c>
      <c r="G295">
        <v>0</v>
      </c>
      <c r="H295">
        <v>239.94</v>
      </c>
      <c r="I295" t="s">
        <v>2024</v>
      </c>
      <c r="J295" t="s">
        <v>2029</v>
      </c>
      <c r="K295" t="s">
        <v>2324</v>
      </c>
      <c r="L295" t="s">
        <v>4032</v>
      </c>
      <c r="M295">
        <f>GL_Table[[#This Row],[Debit]]-GL_Table[[#This Row],[Credit]]</f>
        <v>-239.94</v>
      </c>
      <c r="N295">
        <f>INDEX(ExchangeRate[Rate2USD], MATCH(GL!L:L,ExchangeRate[Currency], 0))</f>
        <v>0.92</v>
      </c>
      <c r="O295" s="14">
        <f>GL_Table[[#This Row],[Debit]]*GL_Table[[#This Row],[RateToUSD]]</f>
        <v>0</v>
      </c>
      <c r="P295" s="14">
        <f>GL_Table[[#This Row],[Credit]]*GL_Table[[#This Row],[RateToUSD]]</f>
        <v>220.7448</v>
      </c>
      <c r="Q295" s="14">
        <f>GL_Table[NetAmount]*GL_Table[RateToUSD]</f>
        <v>-220.7448</v>
      </c>
      <c r="R295" s="14" t="str">
        <f>INDEX(AccountMapping[AccountType],MATCH(GL_Table[AccountName],AccountMapping[AccountName], 0))</f>
        <v>Revenue</v>
      </c>
    </row>
    <row r="296" spans="1:18" x14ac:dyDescent="0.3">
      <c r="A296" t="s">
        <v>304</v>
      </c>
      <c r="B296" s="1">
        <v>45679</v>
      </c>
      <c r="C296">
        <f>YEAR(GL_Table[[#This Row],[TxnDate]])</f>
        <v>2025</v>
      </c>
      <c r="D296" t="str">
        <f>TEXT(GL_Table[[#This Row],[TxnDate]], "mmm")</f>
        <v>Jan</v>
      </c>
      <c r="E296" t="s">
        <v>2010</v>
      </c>
      <c r="F296" t="s">
        <v>2015</v>
      </c>
      <c r="G296">
        <v>0</v>
      </c>
      <c r="H296">
        <v>4378.1899999999996</v>
      </c>
      <c r="I296" t="s">
        <v>2023</v>
      </c>
      <c r="J296" t="s">
        <v>2028</v>
      </c>
      <c r="K296" t="s">
        <v>2325</v>
      </c>
      <c r="L296" t="s">
        <v>4032</v>
      </c>
      <c r="M296">
        <f>GL_Table[[#This Row],[Debit]]-GL_Table[[#This Row],[Credit]]</f>
        <v>-4378.1899999999996</v>
      </c>
      <c r="N296">
        <f>INDEX(ExchangeRate[Rate2USD], MATCH(GL!L:L,ExchangeRate[Currency], 0))</f>
        <v>0.92</v>
      </c>
      <c r="O296" s="14">
        <f>GL_Table[[#This Row],[Debit]]*GL_Table[[#This Row],[RateToUSD]]</f>
        <v>0</v>
      </c>
      <c r="P296" s="14">
        <f>GL_Table[[#This Row],[Credit]]*GL_Table[[#This Row],[RateToUSD]]</f>
        <v>4027.9348</v>
      </c>
      <c r="Q296" s="14">
        <f>GL_Table[NetAmount]*GL_Table[RateToUSD]</f>
        <v>-4027.9348</v>
      </c>
      <c r="R296" s="14" t="str">
        <f>INDEX(AccountMapping[AccountType],MATCH(GL_Table[AccountName],AccountMapping[AccountName], 0))</f>
        <v>Revenue</v>
      </c>
    </row>
    <row r="297" spans="1:18" x14ac:dyDescent="0.3">
      <c r="A297" t="s">
        <v>305</v>
      </c>
      <c r="B297" s="1">
        <v>45268</v>
      </c>
      <c r="C297">
        <f>YEAR(GL_Table[[#This Row],[TxnDate]])</f>
        <v>2023</v>
      </c>
      <c r="D297" t="str">
        <f>TEXT(GL_Table[[#This Row],[TxnDate]], "mmm")</f>
        <v>Dec</v>
      </c>
      <c r="E297" t="s">
        <v>2012</v>
      </c>
      <c r="F297" t="s">
        <v>2017</v>
      </c>
      <c r="G297">
        <v>1116.99</v>
      </c>
      <c r="H297">
        <v>0</v>
      </c>
      <c r="I297" t="s">
        <v>2020</v>
      </c>
      <c r="J297" t="s">
        <v>2026</v>
      </c>
      <c r="K297" t="s">
        <v>2326</v>
      </c>
      <c r="L297" t="s">
        <v>4033</v>
      </c>
      <c r="M297">
        <f>GL_Table[[#This Row],[Debit]]-GL_Table[[#This Row],[Credit]]</f>
        <v>1116.99</v>
      </c>
      <c r="N297">
        <f>INDEX(ExchangeRate[Rate2USD], MATCH(GL!L:L,ExchangeRate[Currency], 0))</f>
        <v>1.51</v>
      </c>
      <c r="O297" s="14">
        <f>GL_Table[[#This Row],[Debit]]*GL_Table[[#This Row],[RateToUSD]]</f>
        <v>1686.6549</v>
      </c>
      <c r="P297" s="14">
        <f>GL_Table[[#This Row],[Credit]]*GL_Table[[#This Row],[RateToUSD]]</f>
        <v>0</v>
      </c>
      <c r="Q297" s="14">
        <f>GL_Table[NetAmount]*GL_Table[RateToUSD]</f>
        <v>1686.6549</v>
      </c>
      <c r="R297" s="14" t="str">
        <f>INDEX(AccountMapping[AccountType],MATCH(GL_Table[AccountName],AccountMapping[AccountName], 0))</f>
        <v>Expense</v>
      </c>
    </row>
    <row r="298" spans="1:18" x14ac:dyDescent="0.3">
      <c r="A298" t="s">
        <v>306</v>
      </c>
      <c r="B298" s="1">
        <v>45269</v>
      </c>
      <c r="C298">
        <f>YEAR(GL_Table[[#This Row],[TxnDate]])</f>
        <v>2023</v>
      </c>
      <c r="D298" t="str">
        <f>TEXT(GL_Table[[#This Row],[TxnDate]], "mmm")</f>
        <v>Dec</v>
      </c>
      <c r="E298" t="s">
        <v>2013</v>
      </c>
      <c r="F298" t="s">
        <v>2018</v>
      </c>
      <c r="G298">
        <v>1902.75</v>
      </c>
      <c r="H298">
        <v>0</v>
      </c>
      <c r="I298" t="s">
        <v>2024</v>
      </c>
      <c r="J298" t="s">
        <v>2028</v>
      </c>
      <c r="K298" t="s">
        <v>2327</v>
      </c>
      <c r="L298" t="s">
        <v>4031</v>
      </c>
      <c r="M298">
        <f>GL_Table[[#This Row],[Debit]]-GL_Table[[#This Row],[Credit]]</f>
        <v>1902.75</v>
      </c>
      <c r="N298">
        <f>INDEX(ExchangeRate[Rate2USD], MATCH(GL!L:L,ExchangeRate[Currency], 0))</f>
        <v>0.78</v>
      </c>
      <c r="O298" s="14">
        <f>GL_Table[[#This Row],[Debit]]*GL_Table[[#This Row],[RateToUSD]]</f>
        <v>1484.145</v>
      </c>
      <c r="P298" s="14">
        <f>GL_Table[[#This Row],[Credit]]*GL_Table[[#This Row],[RateToUSD]]</f>
        <v>0</v>
      </c>
      <c r="Q298" s="14">
        <f>GL_Table[NetAmount]*GL_Table[RateToUSD]</f>
        <v>1484.145</v>
      </c>
      <c r="R298" s="14" t="str">
        <f>INDEX(AccountMapping[AccountType],MATCH(GL_Table[AccountName],AccountMapping[AccountName], 0))</f>
        <v>Expense</v>
      </c>
    </row>
    <row r="299" spans="1:18" x14ac:dyDescent="0.3">
      <c r="A299" t="s">
        <v>307</v>
      </c>
      <c r="B299" s="1">
        <v>45625</v>
      </c>
      <c r="C299">
        <f>YEAR(GL_Table[[#This Row],[TxnDate]])</f>
        <v>2024</v>
      </c>
      <c r="D299" t="str">
        <f>TEXT(GL_Table[[#This Row],[TxnDate]], "mmm")</f>
        <v>Nov</v>
      </c>
      <c r="E299" t="s">
        <v>2013</v>
      </c>
      <c r="F299" t="s">
        <v>2018</v>
      </c>
      <c r="G299">
        <v>275.93</v>
      </c>
      <c r="H299">
        <v>0</v>
      </c>
      <c r="I299" t="s">
        <v>2021</v>
      </c>
      <c r="J299" t="s">
        <v>2027</v>
      </c>
      <c r="K299" t="s">
        <v>2328</v>
      </c>
      <c r="L299" t="s">
        <v>4034</v>
      </c>
      <c r="M299">
        <f>GL_Table[[#This Row],[Debit]]-GL_Table[[#This Row],[Credit]]</f>
        <v>275.93</v>
      </c>
      <c r="N299">
        <f>INDEX(ExchangeRate[Rate2USD], MATCH(GL!L:L,ExchangeRate[Currency], 0))</f>
        <v>1</v>
      </c>
      <c r="O299" s="14">
        <f>GL_Table[[#This Row],[Debit]]*GL_Table[[#This Row],[RateToUSD]]</f>
        <v>275.93</v>
      </c>
      <c r="P299" s="14">
        <f>GL_Table[[#This Row],[Credit]]*GL_Table[[#This Row],[RateToUSD]]</f>
        <v>0</v>
      </c>
      <c r="Q299" s="14">
        <f>GL_Table[NetAmount]*GL_Table[RateToUSD]</f>
        <v>275.93</v>
      </c>
      <c r="R299" s="14" t="str">
        <f>INDEX(AccountMapping[AccountType],MATCH(GL_Table[AccountName],AccountMapping[AccountName], 0))</f>
        <v>Expense</v>
      </c>
    </row>
    <row r="300" spans="1:18" x14ac:dyDescent="0.3">
      <c r="A300" t="s">
        <v>308</v>
      </c>
      <c r="B300" s="1">
        <v>45555</v>
      </c>
      <c r="C300">
        <f>YEAR(GL_Table[[#This Row],[TxnDate]])</f>
        <v>2024</v>
      </c>
      <c r="D300" t="str">
        <f>TEXT(GL_Table[[#This Row],[TxnDate]], "mmm")</f>
        <v>Sep</v>
      </c>
      <c r="E300" t="s">
        <v>2012</v>
      </c>
      <c r="F300" t="s">
        <v>2017</v>
      </c>
      <c r="G300">
        <v>1761.1</v>
      </c>
      <c r="H300">
        <v>0</v>
      </c>
      <c r="I300" t="s">
        <v>2023</v>
      </c>
      <c r="J300" t="s">
        <v>2028</v>
      </c>
      <c r="K300" t="s">
        <v>2329</v>
      </c>
      <c r="L300" t="s">
        <v>4033</v>
      </c>
      <c r="M300">
        <f>GL_Table[[#This Row],[Debit]]-GL_Table[[#This Row],[Credit]]</f>
        <v>1761.1</v>
      </c>
      <c r="N300">
        <f>INDEX(ExchangeRate[Rate2USD], MATCH(GL!L:L,ExchangeRate[Currency], 0))</f>
        <v>1.51</v>
      </c>
      <c r="O300" s="14">
        <f>GL_Table[[#This Row],[Debit]]*GL_Table[[#This Row],[RateToUSD]]</f>
        <v>2659.261</v>
      </c>
      <c r="P300" s="14">
        <f>GL_Table[[#This Row],[Credit]]*GL_Table[[#This Row],[RateToUSD]]</f>
        <v>0</v>
      </c>
      <c r="Q300" s="14">
        <f>GL_Table[NetAmount]*GL_Table[RateToUSD]</f>
        <v>2659.261</v>
      </c>
      <c r="R300" s="14" t="str">
        <f>INDEX(AccountMapping[AccountType],MATCH(GL_Table[AccountName],AccountMapping[AccountName], 0))</f>
        <v>Expense</v>
      </c>
    </row>
    <row r="301" spans="1:18" x14ac:dyDescent="0.3">
      <c r="A301" t="s">
        <v>309</v>
      </c>
      <c r="B301" s="1">
        <v>45308</v>
      </c>
      <c r="C301">
        <f>YEAR(GL_Table[[#This Row],[TxnDate]])</f>
        <v>2024</v>
      </c>
      <c r="D301" t="str">
        <f>TEXT(GL_Table[[#This Row],[TxnDate]], "mmm")</f>
        <v>Jan</v>
      </c>
      <c r="E301" t="s">
        <v>2014</v>
      </c>
      <c r="F301" t="s">
        <v>2019</v>
      </c>
      <c r="G301">
        <v>0</v>
      </c>
      <c r="H301">
        <v>4260.88</v>
      </c>
      <c r="I301" t="s">
        <v>2021</v>
      </c>
      <c r="J301" t="s">
        <v>2029</v>
      </c>
      <c r="K301" t="s">
        <v>2330</v>
      </c>
      <c r="L301" t="s">
        <v>4034</v>
      </c>
      <c r="M301">
        <f>GL_Table[[#This Row],[Debit]]-GL_Table[[#This Row],[Credit]]</f>
        <v>-4260.88</v>
      </c>
      <c r="N301">
        <f>INDEX(ExchangeRate[Rate2USD], MATCH(GL!L:L,ExchangeRate[Currency], 0))</f>
        <v>1</v>
      </c>
      <c r="O301" s="14">
        <f>GL_Table[[#This Row],[Debit]]*GL_Table[[#This Row],[RateToUSD]]</f>
        <v>0</v>
      </c>
      <c r="P301" s="14">
        <f>GL_Table[[#This Row],[Credit]]*GL_Table[[#This Row],[RateToUSD]]</f>
        <v>4260.88</v>
      </c>
      <c r="Q301" s="14">
        <f>GL_Table[NetAmount]*GL_Table[RateToUSD]</f>
        <v>-4260.88</v>
      </c>
      <c r="R301" s="14" t="str">
        <f>INDEX(AccountMapping[AccountType],MATCH(GL_Table[AccountName],AccountMapping[AccountName], 0))</f>
        <v>Revenue</v>
      </c>
    </row>
    <row r="302" spans="1:18" x14ac:dyDescent="0.3">
      <c r="A302" t="s">
        <v>310</v>
      </c>
      <c r="B302" s="1">
        <v>45209</v>
      </c>
      <c r="C302">
        <f>YEAR(GL_Table[[#This Row],[TxnDate]])</f>
        <v>2023</v>
      </c>
      <c r="D302" t="str">
        <f>TEXT(GL_Table[[#This Row],[TxnDate]], "mmm")</f>
        <v>Oct</v>
      </c>
      <c r="E302" t="s">
        <v>2010</v>
      </c>
      <c r="F302" t="s">
        <v>2015</v>
      </c>
      <c r="G302">
        <v>0</v>
      </c>
      <c r="H302">
        <v>1229.46</v>
      </c>
      <c r="I302" t="s">
        <v>2023</v>
      </c>
      <c r="J302" t="s">
        <v>2026</v>
      </c>
      <c r="K302" t="s">
        <v>2331</v>
      </c>
      <c r="L302" t="s">
        <v>4035</v>
      </c>
      <c r="M302">
        <f>GL_Table[[#This Row],[Debit]]-GL_Table[[#This Row],[Credit]]</f>
        <v>-1229.46</v>
      </c>
      <c r="N302">
        <f>INDEX(ExchangeRate[Rate2USD], MATCH(GL!L:L,ExchangeRate[Currency], 0))</f>
        <v>1.36</v>
      </c>
      <c r="O302" s="14">
        <f>GL_Table[[#This Row],[Debit]]*GL_Table[[#This Row],[RateToUSD]]</f>
        <v>0</v>
      </c>
      <c r="P302" s="14">
        <f>GL_Table[[#This Row],[Credit]]*GL_Table[[#This Row],[RateToUSD]]</f>
        <v>1672.0656000000001</v>
      </c>
      <c r="Q302" s="14">
        <f>GL_Table[NetAmount]*GL_Table[RateToUSD]</f>
        <v>-1672.0656000000001</v>
      </c>
      <c r="R302" s="14" t="str">
        <f>INDEX(AccountMapping[AccountType],MATCH(GL_Table[AccountName],AccountMapping[AccountName], 0))</f>
        <v>Revenue</v>
      </c>
    </row>
    <row r="303" spans="1:18" x14ac:dyDescent="0.3">
      <c r="A303" t="s">
        <v>311</v>
      </c>
      <c r="B303" s="1">
        <v>45608</v>
      </c>
      <c r="C303">
        <f>YEAR(GL_Table[[#This Row],[TxnDate]])</f>
        <v>2024</v>
      </c>
      <c r="D303" t="str">
        <f>TEXT(GL_Table[[#This Row],[TxnDate]], "mmm")</f>
        <v>Nov</v>
      </c>
      <c r="E303" t="s">
        <v>2011</v>
      </c>
      <c r="F303" t="s">
        <v>2016</v>
      </c>
      <c r="G303">
        <v>1804.04</v>
      </c>
      <c r="H303">
        <v>0</v>
      </c>
      <c r="I303" t="s">
        <v>2021</v>
      </c>
      <c r="J303" t="s">
        <v>2029</v>
      </c>
      <c r="K303" t="s">
        <v>2332</v>
      </c>
      <c r="L303" t="s">
        <v>4031</v>
      </c>
      <c r="M303">
        <f>GL_Table[[#This Row],[Debit]]-GL_Table[[#This Row],[Credit]]</f>
        <v>1804.04</v>
      </c>
      <c r="N303">
        <f>INDEX(ExchangeRate[Rate2USD], MATCH(GL!L:L,ExchangeRate[Currency], 0))</f>
        <v>0.78</v>
      </c>
      <c r="O303" s="14">
        <f>GL_Table[[#This Row],[Debit]]*GL_Table[[#This Row],[RateToUSD]]</f>
        <v>1407.1512</v>
      </c>
      <c r="P303" s="14">
        <f>GL_Table[[#This Row],[Credit]]*GL_Table[[#This Row],[RateToUSD]]</f>
        <v>0</v>
      </c>
      <c r="Q303" s="14">
        <f>GL_Table[NetAmount]*GL_Table[RateToUSD]</f>
        <v>1407.1512</v>
      </c>
      <c r="R303" s="14" t="str">
        <f>INDEX(AccountMapping[AccountType],MATCH(GL_Table[AccountName],AccountMapping[AccountName], 0))</f>
        <v>COGS</v>
      </c>
    </row>
    <row r="304" spans="1:18" x14ac:dyDescent="0.3">
      <c r="A304" t="s">
        <v>312</v>
      </c>
      <c r="B304" s="1">
        <v>45567</v>
      </c>
      <c r="C304">
        <f>YEAR(GL_Table[[#This Row],[TxnDate]])</f>
        <v>2024</v>
      </c>
      <c r="D304" t="str">
        <f>TEXT(GL_Table[[#This Row],[TxnDate]], "mmm")</f>
        <v>Oct</v>
      </c>
      <c r="E304" t="s">
        <v>2011</v>
      </c>
      <c r="F304" t="s">
        <v>2016</v>
      </c>
      <c r="G304">
        <v>1637.96</v>
      </c>
      <c r="H304">
        <v>0</v>
      </c>
      <c r="I304" t="s">
        <v>2021</v>
      </c>
      <c r="J304" t="s">
        <v>2026</v>
      </c>
      <c r="K304" t="s">
        <v>2333</v>
      </c>
      <c r="L304" t="s">
        <v>4033</v>
      </c>
      <c r="M304">
        <f>GL_Table[[#This Row],[Debit]]-GL_Table[[#This Row],[Credit]]</f>
        <v>1637.96</v>
      </c>
      <c r="N304">
        <f>INDEX(ExchangeRate[Rate2USD], MATCH(GL!L:L,ExchangeRate[Currency], 0))</f>
        <v>1.51</v>
      </c>
      <c r="O304" s="14">
        <f>GL_Table[[#This Row],[Debit]]*GL_Table[[#This Row],[RateToUSD]]</f>
        <v>2473.3196000000003</v>
      </c>
      <c r="P304" s="14">
        <f>GL_Table[[#This Row],[Credit]]*GL_Table[[#This Row],[RateToUSD]]</f>
        <v>0</v>
      </c>
      <c r="Q304" s="14">
        <f>GL_Table[NetAmount]*GL_Table[RateToUSD]</f>
        <v>2473.3196000000003</v>
      </c>
      <c r="R304" s="14" t="str">
        <f>INDEX(AccountMapping[AccountType],MATCH(GL_Table[AccountName],AccountMapping[AccountName], 0))</f>
        <v>COGS</v>
      </c>
    </row>
    <row r="305" spans="1:18" x14ac:dyDescent="0.3">
      <c r="A305" t="s">
        <v>313</v>
      </c>
      <c r="B305" s="1">
        <v>45504</v>
      </c>
      <c r="C305">
        <f>YEAR(GL_Table[[#This Row],[TxnDate]])</f>
        <v>2024</v>
      </c>
      <c r="D305" t="str">
        <f>TEXT(GL_Table[[#This Row],[TxnDate]], "mmm")</f>
        <v>Jul</v>
      </c>
      <c r="E305" t="s">
        <v>2010</v>
      </c>
      <c r="F305" t="s">
        <v>2015</v>
      </c>
      <c r="G305">
        <v>0</v>
      </c>
      <c r="H305">
        <v>1400.77</v>
      </c>
      <c r="I305" t="s">
        <v>2020</v>
      </c>
      <c r="J305" t="s">
        <v>2029</v>
      </c>
      <c r="K305" t="s">
        <v>2334</v>
      </c>
      <c r="L305" t="s">
        <v>4032</v>
      </c>
      <c r="M305">
        <f>GL_Table[[#This Row],[Debit]]-GL_Table[[#This Row],[Credit]]</f>
        <v>-1400.77</v>
      </c>
      <c r="N305">
        <f>INDEX(ExchangeRate[Rate2USD], MATCH(GL!L:L,ExchangeRate[Currency], 0))</f>
        <v>0.92</v>
      </c>
      <c r="O305" s="14">
        <f>GL_Table[[#This Row],[Debit]]*GL_Table[[#This Row],[RateToUSD]]</f>
        <v>0</v>
      </c>
      <c r="P305" s="14">
        <f>GL_Table[[#This Row],[Credit]]*GL_Table[[#This Row],[RateToUSD]]</f>
        <v>1288.7084</v>
      </c>
      <c r="Q305" s="14">
        <f>GL_Table[NetAmount]*GL_Table[RateToUSD]</f>
        <v>-1288.7084</v>
      </c>
      <c r="R305" s="14" t="str">
        <f>INDEX(AccountMapping[AccountType],MATCH(GL_Table[AccountName],AccountMapping[AccountName], 0))</f>
        <v>Revenue</v>
      </c>
    </row>
    <row r="306" spans="1:18" x14ac:dyDescent="0.3">
      <c r="A306" t="s">
        <v>314</v>
      </c>
      <c r="B306" s="1">
        <v>45729</v>
      </c>
      <c r="C306">
        <f>YEAR(GL_Table[[#This Row],[TxnDate]])</f>
        <v>2025</v>
      </c>
      <c r="D306" t="str">
        <f>TEXT(GL_Table[[#This Row],[TxnDate]], "mmm")</f>
        <v>Mar</v>
      </c>
      <c r="E306" t="s">
        <v>2013</v>
      </c>
      <c r="F306" t="s">
        <v>2018</v>
      </c>
      <c r="G306">
        <v>1010.88</v>
      </c>
      <c r="H306">
        <v>0</v>
      </c>
      <c r="I306" t="s">
        <v>2020</v>
      </c>
      <c r="J306" t="s">
        <v>2028</v>
      </c>
      <c r="K306" t="s">
        <v>2335</v>
      </c>
      <c r="L306" t="s">
        <v>4033</v>
      </c>
      <c r="M306">
        <f>GL_Table[[#This Row],[Debit]]-GL_Table[[#This Row],[Credit]]</f>
        <v>1010.88</v>
      </c>
      <c r="N306">
        <f>INDEX(ExchangeRate[Rate2USD], MATCH(GL!L:L,ExchangeRate[Currency], 0))</f>
        <v>1.51</v>
      </c>
      <c r="O306" s="14">
        <f>GL_Table[[#This Row],[Debit]]*GL_Table[[#This Row],[RateToUSD]]</f>
        <v>1526.4287999999999</v>
      </c>
      <c r="P306" s="14">
        <f>GL_Table[[#This Row],[Credit]]*GL_Table[[#This Row],[RateToUSD]]</f>
        <v>0</v>
      </c>
      <c r="Q306" s="14">
        <f>GL_Table[NetAmount]*GL_Table[RateToUSD]</f>
        <v>1526.4287999999999</v>
      </c>
      <c r="R306" s="14" t="str">
        <f>INDEX(AccountMapping[AccountType],MATCH(GL_Table[AccountName],AccountMapping[AccountName], 0))</f>
        <v>Expense</v>
      </c>
    </row>
    <row r="307" spans="1:18" x14ac:dyDescent="0.3">
      <c r="A307" t="s">
        <v>315</v>
      </c>
      <c r="B307" s="1">
        <v>45385</v>
      </c>
      <c r="C307">
        <f>YEAR(GL_Table[[#This Row],[TxnDate]])</f>
        <v>2024</v>
      </c>
      <c r="D307" t="str">
        <f>TEXT(GL_Table[[#This Row],[TxnDate]], "mmm")</f>
        <v>Apr</v>
      </c>
      <c r="E307" t="s">
        <v>2010</v>
      </c>
      <c r="F307" t="s">
        <v>2015</v>
      </c>
      <c r="G307">
        <v>0</v>
      </c>
      <c r="H307">
        <v>1059.18</v>
      </c>
      <c r="I307" t="s">
        <v>2022</v>
      </c>
      <c r="J307" t="s">
        <v>2028</v>
      </c>
      <c r="K307" t="s">
        <v>2336</v>
      </c>
      <c r="L307" t="s">
        <v>4034</v>
      </c>
      <c r="M307">
        <f>GL_Table[[#This Row],[Debit]]-GL_Table[[#This Row],[Credit]]</f>
        <v>-1059.18</v>
      </c>
      <c r="N307">
        <f>INDEX(ExchangeRate[Rate2USD], MATCH(GL!L:L,ExchangeRate[Currency], 0))</f>
        <v>1</v>
      </c>
      <c r="O307" s="14">
        <f>GL_Table[[#This Row],[Debit]]*GL_Table[[#This Row],[RateToUSD]]</f>
        <v>0</v>
      </c>
      <c r="P307" s="14">
        <f>GL_Table[[#This Row],[Credit]]*GL_Table[[#This Row],[RateToUSD]]</f>
        <v>1059.18</v>
      </c>
      <c r="Q307" s="14">
        <f>GL_Table[NetAmount]*GL_Table[RateToUSD]</f>
        <v>-1059.18</v>
      </c>
      <c r="R307" s="14" t="str">
        <f>INDEX(AccountMapping[AccountType],MATCH(GL_Table[AccountName],AccountMapping[AccountName], 0))</f>
        <v>Revenue</v>
      </c>
    </row>
    <row r="308" spans="1:18" x14ac:dyDescent="0.3">
      <c r="A308" t="s">
        <v>316</v>
      </c>
      <c r="B308" s="1">
        <v>45152</v>
      </c>
      <c r="C308">
        <f>YEAR(GL_Table[[#This Row],[TxnDate]])</f>
        <v>2023</v>
      </c>
      <c r="D308" t="str">
        <f>TEXT(GL_Table[[#This Row],[TxnDate]], "mmm")</f>
        <v>Aug</v>
      </c>
      <c r="E308" t="s">
        <v>2014</v>
      </c>
      <c r="F308" t="s">
        <v>2019</v>
      </c>
      <c r="G308">
        <v>0</v>
      </c>
      <c r="H308">
        <v>951.38</v>
      </c>
      <c r="I308" t="s">
        <v>2020</v>
      </c>
      <c r="J308" t="s">
        <v>2026</v>
      </c>
      <c r="K308" t="s">
        <v>2337</v>
      </c>
      <c r="L308" t="s">
        <v>4031</v>
      </c>
      <c r="M308">
        <f>GL_Table[[#This Row],[Debit]]-GL_Table[[#This Row],[Credit]]</f>
        <v>-951.38</v>
      </c>
      <c r="N308">
        <f>INDEX(ExchangeRate[Rate2USD], MATCH(GL!L:L,ExchangeRate[Currency], 0))</f>
        <v>0.78</v>
      </c>
      <c r="O308" s="14">
        <f>GL_Table[[#This Row],[Debit]]*GL_Table[[#This Row],[RateToUSD]]</f>
        <v>0</v>
      </c>
      <c r="P308" s="14">
        <f>GL_Table[[#This Row],[Credit]]*GL_Table[[#This Row],[RateToUSD]]</f>
        <v>742.07640000000004</v>
      </c>
      <c r="Q308" s="14">
        <f>GL_Table[NetAmount]*GL_Table[RateToUSD]</f>
        <v>-742.07640000000004</v>
      </c>
      <c r="R308" s="14" t="str">
        <f>INDEX(AccountMapping[AccountType],MATCH(GL_Table[AccountName],AccountMapping[AccountName], 0))</f>
        <v>Revenue</v>
      </c>
    </row>
    <row r="309" spans="1:18" x14ac:dyDescent="0.3">
      <c r="A309" t="s">
        <v>317</v>
      </c>
      <c r="B309" s="1">
        <v>44949</v>
      </c>
      <c r="C309">
        <f>YEAR(GL_Table[[#This Row],[TxnDate]])</f>
        <v>2023</v>
      </c>
      <c r="D309" t="str">
        <f>TEXT(GL_Table[[#This Row],[TxnDate]], "mmm")</f>
        <v>Jan</v>
      </c>
      <c r="E309" t="s">
        <v>2010</v>
      </c>
      <c r="F309" t="s">
        <v>2015</v>
      </c>
      <c r="G309">
        <v>0</v>
      </c>
      <c r="H309">
        <v>2648.82</v>
      </c>
      <c r="I309" t="s">
        <v>2025</v>
      </c>
      <c r="J309" t="s">
        <v>2029</v>
      </c>
      <c r="K309" t="s">
        <v>2338</v>
      </c>
      <c r="L309" t="s">
        <v>4031</v>
      </c>
      <c r="M309">
        <f>GL_Table[[#This Row],[Debit]]-GL_Table[[#This Row],[Credit]]</f>
        <v>-2648.82</v>
      </c>
      <c r="N309">
        <f>INDEX(ExchangeRate[Rate2USD], MATCH(GL!L:L,ExchangeRate[Currency], 0))</f>
        <v>0.78</v>
      </c>
      <c r="O309" s="14">
        <f>GL_Table[[#This Row],[Debit]]*GL_Table[[#This Row],[RateToUSD]]</f>
        <v>0</v>
      </c>
      <c r="P309" s="14">
        <f>GL_Table[[#This Row],[Credit]]*GL_Table[[#This Row],[RateToUSD]]</f>
        <v>2066.0796</v>
      </c>
      <c r="Q309" s="14">
        <f>GL_Table[NetAmount]*GL_Table[RateToUSD]</f>
        <v>-2066.0796</v>
      </c>
      <c r="R309" s="14" t="str">
        <f>INDEX(AccountMapping[AccountType],MATCH(GL_Table[AccountName],AccountMapping[AccountName], 0))</f>
        <v>Revenue</v>
      </c>
    </row>
    <row r="310" spans="1:18" x14ac:dyDescent="0.3">
      <c r="A310" t="s">
        <v>318</v>
      </c>
      <c r="B310" s="1">
        <v>44989</v>
      </c>
      <c r="C310">
        <f>YEAR(GL_Table[[#This Row],[TxnDate]])</f>
        <v>2023</v>
      </c>
      <c r="D310" t="str">
        <f>TEXT(GL_Table[[#This Row],[TxnDate]], "mmm")</f>
        <v>Mar</v>
      </c>
      <c r="E310" t="s">
        <v>2014</v>
      </c>
      <c r="F310" t="s">
        <v>2019</v>
      </c>
      <c r="G310">
        <v>0</v>
      </c>
      <c r="H310">
        <v>2008.6</v>
      </c>
      <c r="I310" t="s">
        <v>2024</v>
      </c>
      <c r="J310" t="s">
        <v>2028</v>
      </c>
      <c r="K310" t="s">
        <v>2339</v>
      </c>
      <c r="L310" t="s">
        <v>4034</v>
      </c>
      <c r="M310">
        <f>GL_Table[[#This Row],[Debit]]-GL_Table[[#This Row],[Credit]]</f>
        <v>-2008.6</v>
      </c>
      <c r="N310">
        <f>INDEX(ExchangeRate[Rate2USD], MATCH(GL!L:L,ExchangeRate[Currency], 0))</f>
        <v>1</v>
      </c>
      <c r="O310" s="14">
        <f>GL_Table[[#This Row],[Debit]]*GL_Table[[#This Row],[RateToUSD]]</f>
        <v>0</v>
      </c>
      <c r="P310" s="14">
        <f>GL_Table[[#This Row],[Credit]]*GL_Table[[#This Row],[RateToUSD]]</f>
        <v>2008.6</v>
      </c>
      <c r="Q310" s="14">
        <f>GL_Table[NetAmount]*GL_Table[RateToUSD]</f>
        <v>-2008.6</v>
      </c>
      <c r="R310" s="14" t="str">
        <f>INDEX(AccountMapping[AccountType],MATCH(GL_Table[AccountName],AccountMapping[AccountName], 0))</f>
        <v>Revenue</v>
      </c>
    </row>
    <row r="311" spans="1:18" x14ac:dyDescent="0.3">
      <c r="A311" t="s">
        <v>319</v>
      </c>
      <c r="B311" s="1">
        <v>45442</v>
      </c>
      <c r="C311">
        <f>YEAR(GL_Table[[#This Row],[TxnDate]])</f>
        <v>2024</v>
      </c>
      <c r="D311" t="str">
        <f>TEXT(GL_Table[[#This Row],[TxnDate]], "mmm")</f>
        <v>May</v>
      </c>
      <c r="E311" t="s">
        <v>2012</v>
      </c>
      <c r="F311" t="s">
        <v>2017</v>
      </c>
      <c r="G311">
        <v>1604.44</v>
      </c>
      <c r="H311">
        <v>0</v>
      </c>
      <c r="I311" t="s">
        <v>2022</v>
      </c>
      <c r="J311" t="s">
        <v>2026</v>
      </c>
      <c r="K311" t="s">
        <v>2340</v>
      </c>
      <c r="L311" t="s">
        <v>4035</v>
      </c>
      <c r="M311">
        <f>GL_Table[[#This Row],[Debit]]-GL_Table[[#This Row],[Credit]]</f>
        <v>1604.44</v>
      </c>
      <c r="N311">
        <f>INDEX(ExchangeRate[Rate2USD], MATCH(GL!L:L,ExchangeRate[Currency], 0))</f>
        <v>1.36</v>
      </c>
      <c r="O311" s="14">
        <f>GL_Table[[#This Row],[Debit]]*GL_Table[[#This Row],[RateToUSD]]</f>
        <v>2182.0384000000004</v>
      </c>
      <c r="P311" s="14">
        <f>GL_Table[[#This Row],[Credit]]*GL_Table[[#This Row],[RateToUSD]]</f>
        <v>0</v>
      </c>
      <c r="Q311" s="14">
        <f>GL_Table[NetAmount]*GL_Table[RateToUSD]</f>
        <v>2182.0384000000004</v>
      </c>
      <c r="R311" s="14" t="str">
        <f>INDEX(AccountMapping[AccountType],MATCH(GL_Table[AccountName],AccountMapping[AccountName], 0))</f>
        <v>Expense</v>
      </c>
    </row>
    <row r="312" spans="1:18" x14ac:dyDescent="0.3">
      <c r="A312" t="s">
        <v>320</v>
      </c>
      <c r="B312" s="1">
        <v>45566</v>
      </c>
      <c r="C312">
        <f>YEAR(GL_Table[[#This Row],[TxnDate]])</f>
        <v>2024</v>
      </c>
      <c r="D312" t="str">
        <f>TEXT(GL_Table[[#This Row],[TxnDate]], "mmm")</f>
        <v>Oct</v>
      </c>
      <c r="E312" t="s">
        <v>2013</v>
      </c>
      <c r="F312" t="s">
        <v>2018</v>
      </c>
      <c r="G312">
        <v>350.19</v>
      </c>
      <c r="H312">
        <v>0</v>
      </c>
      <c r="I312" t="s">
        <v>2024</v>
      </c>
      <c r="J312" t="s">
        <v>2026</v>
      </c>
      <c r="K312" t="s">
        <v>2341</v>
      </c>
      <c r="L312" t="s">
        <v>4031</v>
      </c>
      <c r="M312">
        <f>GL_Table[[#This Row],[Debit]]-GL_Table[[#This Row],[Credit]]</f>
        <v>350.19</v>
      </c>
      <c r="N312">
        <f>INDEX(ExchangeRate[Rate2USD], MATCH(GL!L:L,ExchangeRate[Currency], 0))</f>
        <v>0.78</v>
      </c>
      <c r="O312" s="14">
        <f>GL_Table[[#This Row],[Debit]]*GL_Table[[#This Row],[RateToUSD]]</f>
        <v>273.14820000000003</v>
      </c>
      <c r="P312" s="14">
        <f>GL_Table[[#This Row],[Credit]]*GL_Table[[#This Row],[RateToUSD]]</f>
        <v>0</v>
      </c>
      <c r="Q312" s="14">
        <f>GL_Table[NetAmount]*GL_Table[RateToUSD]</f>
        <v>273.14820000000003</v>
      </c>
      <c r="R312" s="14" t="str">
        <f>INDEX(AccountMapping[AccountType],MATCH(GL_Table[AccountName],AccountMapping[AccountName], 0))</f>
        <v>Expense</v>
      </c>
    </row>
    <row r="313" spans="1:18" x14ac:dyDescent="0.3">
      <c r="A313" t="s">
        <v>321</v>
      </c>
      <c r="B313" s="1">
        <v>45326</v>
      </c>
      <c r="C313">
        <f>YEAR(GL_Table[[#This Row],[TxnDate]])</f>
        <v>2024</v>
      </c>
      <c r="D313" t="str">
        <f>TEXT(GL_Table[[#This Row],[TxnDate]], "mmm")</f>
        <v>Feb</v>
      </c>
      <c r="E313" t="s">
        <v>2011</v>
      </c>
      <c r="F313" t="s">
        <v>2016</v>
      </c>
      <c r="G313">
        <v>547.95000000000005</v>
      </c>
      <c r="H313">
        <v>0</v>
      </c>
      <c r="I313" t="s">
        <v>2024</v>
      </c>
      <c r="J313" t="s">
        <v>2026</v>
      </c>
      <c r="K313" t="s">
        <v>2342</v>
      </c>
      <c r="L313" t="s">
        <v>4031</v>
      </c>
      <c r="M313">
        <f>GL_Table[[#This Row],[Debit]]-GL_Table[[#This Row],[Credit]]</f>
        <v>547.95000000000005</v>
      </c>
      <c r="N313">
        <f>INDEX(ExchangeRate[Rate2USD], MATCH(GL!L:L,ExchangeRate[Currency], 0))</f>
        <v>0.78</v>
      </c>
      <c r="O313" s="14">
        <f>GL_Table[[#This Row],[Debit]]*GL_Table[[#This Row],[RateToUSD]]</f>
        <v>427.40100000000007</v>
      </c>
      <c r="P313" s="14">
        <f>GL_Table[[#This Row],[Credit]]*GL_Table[[#This Row],[RateToUSD]]</f>
        <v>0</v>
      </c>
      <c r="Q313" s="14">
        <f>GL_Table[NetAmount]*GL_Table[RateToUSD]</f>
        <v>427.40100000000007</v>
      </c>
      <c r="R313" s="14" t="str">
        <f>INDEX(AccountMapping[AccountType],MATCH(GL_Table[AccountName],AccountMapping[AccountName], 0))</f>
        <v>COGS</v>
      </c>
    </row>
    <row r="314" spans="1:18" x14ac:dyDescent="0.3">
      <c r="A314" t="s">
        <v>322</v>
      </c>
      <c r="B314" s="1">
        <v>45796</v>
      </c>
      <c r="C314">
        <f>YEAR(GL_Table[[#This Row],[TxnDate]])</f>
        <v>2025</v>
      </c>
      <c r="D314" t="str">
        <f>TEXT(GL_Table[[#This Row],[TxnDate]], "mmm")</f>
        <v>May</v>
      </c>
      <c r="E314" t="s">
        <v>2010</v>
      </c>
      <c r="F314" t="s">
        <v>2015</v>
      </c>
      <c r="G314">
        <v>0</v>
      </c>
      <c r="H314">
        <v>561.46</v>
      </c>
      <c r="I314" t="s">
        <v>2024</v>
      </c>
      <c r="J314" t="s">
        <v>2030</v>
      </c>
      <c r="K314" t="s">
        <v>2343</v>
      </c>
      <c r="L314" t="s">
        <v>4031</v>
      </c>
      <c r="M314">
        <f>GL_Table[[#This Row],[Debit]]-GL_Table[[#This Row],[Credit]]</f>
        <v>-561.46</v>
      </c>
      <c r="N314">
        <f>INDEX(ExchangeRate[Rate2USD], MATCH(GL!L:L,ExchangeRate[Currency], 0))</f>
        <v>0.78</v>
      </c>
      <c r="O314" s="14">
        <f>GL_Table[[#This Row],[Debit]]*GL_Table[[#This Row],[RateToUSD]]</f>
        <v>0</v>
      </c>
      <c r="P314" s="14">
        <f>GL_Table[[#This Row],[Credit]]*GL_Table[[#This Row],[RateToUSD]]</f>
        <v>437.93880000000007</v>
      </c>
      <c r="Q314" s="14">
        <f>GL_Table[NetAmount]*GL_Table[RateToUSD]</f>
        <v>-437.93880000000007</v>
      </c>
      <c r="R314" s="14" t="str">
        <f>INDEX(AccountMapping[AccountType],MATCH(GL_Table[AccountName],AccountMapping[AccountName], 0))</f>
        <v>Revenue</v>
      </c>
    </row>
    <row r="315" spans="1:18" x14ac:dyDescent="0.3">
      <c r="A315" t="s">
        <v>323</v>
      </c>
      <c r="B315" s="1">
        <v>45150</v>
      </c>
      <c r="C315">
        <f>YEAR(GL_Table[[#This Row],[TxnDate]])</f>
        <v>2023</v>
      </c>
      <c r="D315" t="str">
        <f>TEXT(GL_Table[[#This Row],[TxnDate]], "mmm")</f>
        <v>Aug</v>
      </c>
      <c r="E315" t="s">
        <v>2012</v>
      </c>
      <c r="F315" t="s">
        <v>2017</v>
      </c>
      <c r="G315">
        <v>737.29</v>
      </c>
      <c r="H315">
        <v>0</v>
      </c>
      <c r="I315" t="s">
        <v>2020</v>
      </c>
      <c r="J315" t="s">
        <v>2030</v>
      </c>
      <c r="K315" t="s">
        <v>2344</v>
      </c>
      <c r="L315" t="s">
        <v>4033</v>
      </c>
      <c r="M315">
        <f>GL_Table[[#This Row],[Debit]]-GL_Table[[#This Row],[Credit]]</f>
        <v>737.29</v>
      </c>
      <c r="N315">
        <f>INDEX(ExchangeRate[Rate2USD], MATCH(GL!L:L,ExchangeRate[Currency], 0))</f>
        <v>1.51</v>
      </c>
      <c r="O315" s="14">
        <f>GL_Table[[#This Row],[Debit]]*GL_Table[[#This Row],[RateToUSD]]</f>
        <v>1113.3079</v>
      </c>
      <c r="P315" s="14">
        <f>GL_Table[[#This Row],[Credit]]*GL_Table[[#This Row],[RateToUSD]]</f>
        <v>0</v>
      </c>
      <c r="Q315" s="14">
        <f>GL_Table[NetAmount]*GL_Table[RateToUSD]</f>
        <v>1113.3079</v>
      </c>
      <c r="R315" s="14" t="str">
        <f>INDEX(AccountMapping[AccountType],MATCH(GL_Table[AccountName],AccountMapping[AccountName], 0))</f>
        <v>Expense</v>
      </c>
    </row>
    <row r="316" spans="1:18" x14ac:dyDescent="0.3">
      <c r="A316" t="s">
        <v>324</v>
      </c>
      <c r="B316" s="1">
        <v>45829</v>
      </c>
      <c r="C316">
        <f>YEAR(GL_Table[[#This Row],[TxnDate]])</f>
        <v>2025</v>
      </c>
      <c r="D316" t="str">
        <f>TEXT(GL_Table[[#This Row],[TxnDate]], "mmm")</f>
        <v>Jun</v>
      </c>
      <c r="E316" t="s">
        <v>2014</v>
      </c>
      <c r="F316" t="s">
        <v>2019</v>
      </c>
      <c r="G316">
        <v>0</v>
      </c>
      <c r="H316">
        <v>963.96</v>
      </c>
      <c r="I316" t="s">
        <v>2022</v>
      </c>
      <c r="J316" t="s">
        <v>2028</v>
      </c>
      <c r="K316" t="s">
        <v>2345</v>
      </c>
      <c r="L316" t="s">
        <v>4031</v>
      </c>
      <c r="M316">
        <f>GL_Table[[#This Row],[Debit]]-GL_Table[[#This Row],[Credit]]</f>
        <v>-963.96</v>
      </c>
      <c r="N316">
        <f>INDEX(ExchangeRate[Rate2USD], MATCH(GL!L:L,ExchangeRate[Currency], 0))</f>
        <v>0.78</v>
      </c>
      <c r="O316" s="14">
        <f>GL_Table[[#This Row],[Debit]]*GL_Table[[#This Row],[RateToUSD]]</f>
        <v>0</v>
      </c>
      <c r="P316" s="14">
        <f>GL_Table[[#This Row],[Credit]]*GL_Table[[#This Row],[RateToUSD]]</f>
        <v>751.88880000000006</v>
      </c>
      <c r="Q316" s="14">
        <f>GL_Table[NetAmount]*GL_Table[RateToUSD]</f>
        <v>-751.88880000000006</v>
      </c>
      <c r="R316" s="14" t="str">
        <f>INDEX(AccountMapping[AccountType],MATCH(GL_Table[AccountName],AccountMapping[AccountName], 0))</f>
        <v>Revenue</v>
      </c>
    </row>
    <row r="317" spans="1:18" x14ac:dyDescent="0.3">
      <c r="A317" t="s">
        <v>325</v>
      </c>
      <c r="B317" s="1">
        <v>45118</v>
      </c>
      <c r="C317">
        <f>YEAR(GL_Table[[#This Row],[TxnDate]])</f>
        <v>2023</v>
      </c>
      <c r="D317" t="str">
        <f>TEXT(GL_Table[[#This Row],[TxnDate]], "mmm")</f>
        <v>Jul</v>
      </c>
      <c r="E317" t="s">
        <v>2013</v>
      </c>
      <c r="F317" t="s">
        <v>2018</v>
      </c>
      <c r="G317">
        <v>1233.1600000000001</v>
      </c>
      <c r="H317">
        <v>0</v>
      </c>
      <c r="I317" t="s">
        <v>2020</v>
      </c>
      <c r="J317" t="s">
        <v>2030</v>
      </c>
      <c r="K317" t="s">
        <v>2346</v>
      </c>
      <c r="L317" t="s">
        <v>4034</v>
      </c>
      <c r="M317">
        <f>GL_Table[[#This Row],[Debit]]-GL_Table[[#This Row],[Credit]]</f>
        <v>1233.1600000000001</v>
      </c>
      <c r="N317">
        <f>INDEX(ExchangeRate[Rate2USD], MATCH(GL!L:L,ExchangeRate[Currency], 0))</f>
        <v>1</v>
      </c>
      <c r="O317" s="14">
        <f>GL_Table[[#This Row],[Debit]]*GL_Table[[#This Row],[RateToUSD]]</f>
        <v>1233.1600000000001</v>
      </c>
      <c r="P317" s="14">
        <f>GL_Table[[#This Row],[Credit]]*GL_Table[[#This Row],[RateToUSD]]</f>
        <v>0</v>
      </c>
      <c r="Q317" s="14">
        <f>GL_Table[NetAmount]*GL_Table[RateToUSD]</f>
        <v>1233.1600000000001</v>
      </c>
      <c r="R317" s="14" t="str">
        <f>INDEX(AccountMapping[AccountType],MATCH(GL_Table[AccountName],AccountMapping[AccountName], 0))</f>
        <v>Expense</v>
      </c>
    </row>
    <row r="318" spans="1:18" x14ac:dyDescent="0.3">
      <c r="A318" t="s">
        <v>326</v>
      </c>
      <c r="B318" s="1">
        <v>45263</v>
      </c>
      <c r="C318">
        <f>YEAR(GL_Table[[#This Row],[TxnDate]])</f>
        <v>2023</v>
      </c>
      <c r="D318" t="str">
        <f>TEXT(GL_Table[[#This Row],[TxnDate]], "mmm")</f>
        <v>Dec</v>
      </c>
      <c r="E318" t="s">
        <v>2010</v>
      </c>
      <c r="F318" t="s">
        <v>2015</v>
      </c>
      <c r="G318">
        <v>0</v>
      </c>
      <c r="H318">
        <v>1228</v>
      </c>
      <c r="I318" t="s">
        <v>2024</v>
      </c>
      <c r="J318" t="s">
        <v>2026</v>
      </c>
      <c r="K318" t="s">
        <v>2347</v>
      </c>
      <c r="L318" t="s">
        <v>4034</v>
      </c>
      <c r="M318">
        <f>GL_Table[[#This Row],[Debit]]-GL_Table[[#This Row],[Credit]]</f>
        <v>-1228</v>
      </c>
      <c r="N318">
        <f>INDEX(ExchangeRate[Rate2USD], MATCH(GL!L:L,ExchangeRate[Currency], 0))</f>
        <v>1</v>
      </c>
      <c r="O318" s="14">
        <f>GL_Table[[#This Row],[Debit]]*GL_Table[[#This Row],[RateToUSD]]</f>
        <v>0</v>
      </c>
      <c r="P318" s="14">
        <f>GL_Table[[#This Row],[Credit]]*GL_Table[[#This Row],[RateToUSD]]</f>
        <v>1228</v>
      </c>
      <c r="Q318" s="14">
        <f>GL_Table[NetAmount]*GL_Table[RateToUSD]</f>
        <v>-1228</v>
      </c>
      <c r="R318" s="14" t="str">
        <f>INDEX(AccountMapping[AccountType],MATCH(GL_Table[AccountName],AccountMapping[AccountName], 0))</f>
        <v>Revenue</v>
      </c>
    </row>
    <row r="319" spans="1:18" x14ac:dyDescent="0.3">
      <c r="A319" t="s">
        <v>327</v>
      </c>
      <c r="B319" s="1">
        <v>44943</v>
      </c>
      <c r="C319">
        <f>YEAR(GL_Table[[#This Row],[TxnDate]])</f>
        <v>2023</v>
      </c>
      <c r="D319" t="str">
        <f>TEXT(GL_Table[[#This Row],[TxnDate]], "mmm")</f>
        <v>Jan</v>
      </c>
      <c r="E319" t="s">
        <v>2010</v>
      </c>
      <c r="F319" t="s">
        <v>2015</v>
      </c>
      <c r="G319">
        <v>0</v>
      </c>
      <c r="H319">
        <v>1067.1500000000001</v>
      </c>
      <c r="I319" t="s">
        <v>2020</v>
      </c>
      <c r="J319" t="s">
        <v>2028</v>
      </c>
      <c r="K319" t="s">
        <v>2348</v>
      </c>
      <c r="L319" t="s">
        <v>4035</v>
      </c>
      <c r="M319">
        <f>GL_Table[[#This Row],[Debit]]-GL_Table[[#This Row],[Credit]]</f>
        <v>-1067.1500000000001</v>
      </c>
      <c r="N319">
        <f>INDEX(ExchangeRate[Rate2USD], MATCH(GL!L:L,ExchangeRate[Currency], 0))</f>
        <v>1.36</v>
      </c>
      <c r="O319" s="14">
        <f>GL_Table[[#This Row],[Debit]]*GL_Table[[#This Row],[RateToUSD]]</f>
        <v>0</v>
      </c>
      <c r="P319" s="14">
        <f>GL_Table[[#This Row],[Credit]]*GL_Table[[#This Row],[RateToUSD]]</f>
        <v>1451.3240000000003</v>
      </c>
      <c r="Q319" s="14">
        <f>GL_Table[NetAmount]*GL_Table[RateToUSD]</f>
        <v>-1451.3240000000003</v>
      </c>
      <c r="R319" s="14" t="str">
        <f>INDEX(AccountMapping[AccountType],MATCH(GL_Table[AccountName],AccountMapping[AccountName], 0))</f>
        <v>Revenue</v>
      </c>
    </row>
    <row r="320" spans="1:18" x14ac:dyDescent="0.3">
      <c r="A320" t="s">
        <v>328</v>
      </c>
      <c r="B320" s="1">
        <v>45301</v>
      </c>
      <c r="C320">
        <f>YEAR(GL_Table[[#This Row],[TxnDate]])</f>
        <v>2024</v>
      </c>
      <c r="D320" t="str">
        <f>TEXT(GL_Table[[#This Row],[TxnDate]], "mmm")</f>
        <v>Jan</v>
      </c>
      <c r="E320" t="s">
        <v>2014</v>
      </c>
      <c r="F320" t="s">
        <v>2019</v>
      </c>
      <c r="G320">
        <v>0</v>
      </c>
      <c r="H320">
        <v>1167.53</v>
      </c>
      <c r="I320" t="s">
        <v>2021</v>
      </c>
      <c r="J320" t="s">
        <v>2027</v>
      </c>
      <c r="K320" t="s">
        <v>2349</v>
      </c>
      <c r="L320" t="s">
        <v>4033</v>
      </c>
      <c r="M320">
        <f>GL_Table[[#This Row],[Debit]]-GL_Table[[#This Row],[Credit]]</f>
        <v>-1167.53</v>
      </c>
      <c r="N320">
        <f>INDEX(ExchangeRate[Rate2USD], MATCH(GL!L:L,ExchangeRate[Currency], 0))</f>
        <v>1.51</v>
      </c>
      <c r="O320" s="14">
        <f>GL_Table[[#This Row],[Debit]]*GL_Table[[#This Row],[RateToUSD]]</f>
        <v>0</v>
      </c>
      <c r="P320" s="14">
        <f>GL_Table[[#This Row],[Credit]]*GL_Table[[#This Row],[RateToUSD]]</f>
        <v>1762.9703</v>
      </c>
      <c r="Q320" s="14">
        <f>GL_Table[NetAmount]*GL_Table[RateToUSD]</f>
        <v>-1762.9703</v>
      </c>
      <c r="R320" s="14" t="str">
        <f>INDEX(AccountMapping[AccountType],MATCH(GL_Table[AccountName],AccountMapping[AccountName], 0))</f>
        <v>Revenue</v>
      </c>
    </row>
    <row r="321" spans="1:18" x14ac:dyDescent="0.3">
      <c r="A321" t="s">
        <v>329</v>
      </c>
      <c r="B321" s="1">
        <v>45340</v>
      </c>
      <c r="C321">
        <f>YEAR(GL_Table[[#This Row],[TxnDate]])</f>
        <v>2024</v>
      </c>
      <c r="D321" t="str">
        <f>TEXT(GL_Table[[#This Row],[TxnDate]], "mmm")</f>
        <v>Feb</v>
      </c>
      <c r="E321" t="s">
        <v>2013</v>
      </c>
      <c r="F321" t="s">
        <v>2018</v>
      </c>
      <c r="G321">
        <v>1808.37</v>
      </c>
      <c r="H321">
        <v>0</v>
      </c>
      <c r="I321" t="s">
        <v>2024</v>
      </c>
      <c r="J321" t="s">
        <v>2028</v>
      </c>
      <c r="K321" t="s">
        <v>2350</v>
      </c>
      <c r="L321" t="s">
        <v>4035</v>
      </c>
      <c r="M321">
        <f>GL_Table[[#This Row],[Debit]]-GL_Table[[#This Row],[Credit]]</f>
        <v>1808.37</v>
      </c>
      <c r="N321">
        <f>INDEX(ExchangeRate[Rate2USD], MATCH(GL!L:L,ExchangeRate[Currency], 0))</f>
        <v>1.36</v>
      </c>
      <c r="O321" s="14">
        <f>GL_Table[[#This Row],[Debit]]*GL_Table[[#This Row],[RateToUSD]]</f>
        <v>2459.3832000000002</v>
      </c>
      <c r="P321" s="14">
        <f>GL_Table[[#This Row],[Credit]]*GL_Table[[#This Row],[RateToUSD]]</f>
        <v>0</v>
      </c>
      <c r="Q321" s="14">
        <f>GL_Table[NetAmount]*GL_Table[RateToUSD]</f>
        <v>2459.3832000000002</v>
      </c>
      <c r="R321" s="14" t="str">
        <f>INDEX(AccountMapping[AccountType],MATCH(GL_Table[AccountName],AccountMapping[AccountName], 0))</f>
        <v>Expense</v>
      </c>
    </row>
    <row r="322" spans="1:18" x14ac:dyDescent="0.3">
      <c r="A322" t="s">
        <v>330</v>
      </c>
      <c r="B322" s="1">
        <v>45416</v>
      </c>
      <c r="C322">
        <f>YEAR(GL_Table[[#This Row],[TxnDate]])</f>
        <v>2024</v>
      </c>
      <c r="D322" t="str">
        <f>TEXT(GL_Table[[#This Row],[TxnDate]], "mmm")</f>
        <v>May</v>
      </c>
      <c r="E322" t="s">
        <v>2010</v>
      </c>
      <c r="F322" t="s">
        <v>2015</v>
      </c>
      <c r="G322">
        <v>0</v>
      </c>
      <c r="H322">
        <v>3683.59</v>
      </c>
      <c r="I322" t="s">
        <v>2021</v>
      </c>
      <c r="J322" t="s">
        <v>2029</v>
      </c>
      <c r="K322" t="s">
        <v>2351</v>
      </c>
      <c r="L322" t="s">
        <v>4035</v>
      </c>
      <c r="M322">
        <f>GL_Table[[#This Row],[Debit]]-GL_Table[[#This Row],[Credit]]</f>
        <v>-3683.59</v>
      </c>
      <c r="N322">
        <f>INDEX(ExchangeRate[Rate2USD], MATCH(GL!L:L,ExchangeRate[Currency], 0))</f>
        <v>1.36</v>
      </c>
      <c r="O322" s="14">
        <f>GL_Table[[#This Row],[Debit]]*GL_Table[[#This Row],[RateToUSD]]</f>
        <v>0</v>
      </c>
      <c r="P322" s="14">
        <f>GL_Table[[#This Row],[Credit]]*GL_Table[[#This Row],[RateToUSD]]</f>
        <v>5009.6824000000006</v>
      </c>
      <c r="Q322" s="14">
        <f>GL_Table[NetAmount]*GL_Table[RateToUSD]</f>
        <v>-5009.6824000000006</v>
      </c>
      <c r="R322" s="14" t="str">
        <f>INDEX(AccountMapping[AccountType],MATCH(GL_Table[AccountName],AccountMapping[AccountName], 0))</f>
        <v>Revenue</v>
      </c>
    </row>
    <row r="323" spans="1:18" x14ac:dyDescent="0.3">
      <c r="A323" t="s">
        <v>331</v>
      </c>
      <c r="B323" s="1">
        <v>45023</v>
      </c>
      <c r="C323">
        <f>YEAR(GL_Table[[#This Row],[TxnDate]])</f>
        <v>2023</v>
      </c>
      <c r="D323" t="str">
        <f>TEXT(GL_Table[[#This Row],[TxnDate]], "mmm")</f>
        <v>Apr</v>
      </c>
      <c r="E323" t="s">
        <v>2014</v>
      </c>
      <c r="F323" t="s">
        <v>2019</v>
      </c>
      <c r="G323">
        <v>0</v>
      </c>
      <c r="H323">
        <v>2268.92</v>
      </c>
      <c r="I323" t="s">
        <v>2024</v>
      </c>
      <c r="J323" t="s">
        <v>2026</v>
      </c>
      <c r="K323" t="s">
        <v>2352</v>
      </c>
      <c r="L323" t="s">
        <v>4031</v>
      </c>
      <c r="M323">
        <f>GL_Table[[#This Row],[Debit]]-GL_Table[[#This Row],[Credit]]</f>
        <v>-2268.92</v>
      </c>
      <c r="N323">
        <f>INDEX(ExchangeRate[Rate2USD], MATCH(GL!L:L,ExchangeRate[Currency], 0))</f>
        <v>0.78</v>
      </c>
      <c r="O323" s="14">
        <f>GL_Table[[#This Row],[Debit]]*GL_Table[[#This Row],[RateToUSD]]</f>
        <v>0</v>
      </c>
      <c r="P323" s="14">
        <f>GL_Table[[#This Row],[Credit]]*GL_Table[[#This Row],[RateToUSD]]</f>
        <v>1769.7576000000001</v>
      </c>
      <c r="Q323" s="14">
        <f>GL_Table[NetAmount]*GL_Table[RateToUSD]</f>
        <v>-1769.7576000000001</v>
      </c>
      <c r="R323" s="14" t="str">
        <f>INDEX(AccountMapping[AccountType],MATCH(GL_Table[AccountName],AccountMapping[AccountName], 0))</f>
        <v>Revenue</v>
      </c>
    </row>
    <row r="324" spans="1:18" x14ac:dyDescent="0.3">
      <c r="A324" t="s">
        <v>332</v>
      </c>
      <c r="B324" s="1">
        <v>45317</v>
      </c>
      <c r="C324">
        <f>YEAR(GL_Table[[#This Row],[TxnDate]])</f>
        <v>2024</v>
      </c>
      <c r="D324" t="str">
        <f>TEXT(GL_Table[[#This Row],[TxnDate]], "mmm")</f>
        <v>Jan</v>
      </c>
      <c r="E324" t="s">
        <v>2012</v>
      </c>
      <c r="F324" t="s">
        <v>2017</v>
      </c>
      <c r="G324">
        <v>791.64</v>
      </c>
      <c r="H324">
        <v>0</v>
      </c>
      <c r="I324" t="s">
        <v>2024</v>
      </c>
      <c r="J324" t="s">
        <v>2029</v>
      </c>
      <c r="K324" t="s">
        <v>2353</v>
      </c>
      <c r="L324" t="s">
        <v>4035</v>
      </c>
      <c r="M324">
        <f>GL_Table[[#This Row],[Debit]]-GL_Table[[#This Row],[Credit]]</f>
        <v>791.64</v>
      </c>
      <c r="N324">
        <f>INDEX(ExchangeRate[Rate2USD], MATCH(GL!L:L,ExchangeRate[Currency], 0))</f>
        <v>1.36</v>
      </c>
      <c r="O324" s="14">
        <f>GL_Table[[#This Row],[Debit]]*GL_Table[[#This Row],[RateToUSD]]</f>
        <v>1076.6304</v>
      </c>
      <c r="P324" s="14">
        <f>GL_Table[[#This Row],[Credit]]*GL_Table[[#This Row],[RateToUSD]]</f>
        <v>0</v>
      </c>
      <c r="Q324" s="14">
        <f>GL_Table[NetAmount]*GL_Table[RateToUSD]</f>
        <v>1076.6304</v>
      </c>
      <c r="R324" s="14" t="str">
        <f>INDEX(AccountMapping[AccountType],MATCH(GL_Table[AccountName],AccountMapping[AccountName], 0))</f>
        <v>Expense</v>
      </c>
    </row>
    <row r="325" spans="1:18" x14ac:dyDescent="0.3">
      <c r="A325" t="s">
        <v>333</v>
      </c>
      <c r="B325" s="1">
        <v>45517</v>
      </c>
      <c r="C325">
        <f>YEAR(GL_Table[[#This Row],[TxnDate]])</f>
        <v>2024</v>
      </c>
      <c r="D325" t="str">
        <f>TEXT(GL_Table[[#This Row],[TxnDate]], "mmm")</f>
        <v>Aug</v>
      </c>
      <c r="E325" t="s">
        <v>2010</v>
      </c>
      <c r="F325" t="s">
        <v>2015</v>
      </c>
      <c r="G325">
        <v>0</v>
      </c>
      <c r="H325">
        <v>381.77</v>
      </c>
      <c r="I325" t="s">
        <v>2025</v>
      </c>
      <c r="J325" t="s">
        <v>2030</v>
      </c>
      <c r="K325" t="s">
        <v>2354</v>
      </c>
      <c r="L325" t="s">
        <v>4031</v>
      </c>
      <c r="M325">
        <f>GL_Table[[#This Row],[Debit]]-GL_Table[[#This Row],[Credit]]</f>
        <v>-381.77</v>
      </c>
      <c r="N325">
        <f>INDEX(ExchangeRate[Rate2USD], MATCH(GL!L:L,ExchangeRate[Currency], 0))</f>
        <v>0.78</v>
      </c>
      <c r="O325" s="14">
        <f>GL_Table[[#This Row],[Debit]]*GL_Table[[#This Row],[RateToUSD]]</f>
        <v>0</v>
      </c>
      <c r="P325" s="14">
        <f>GL_Table[[#This Row],[Credit]]*GL_Table[[#This Row],[RateToUSD]]</f>
        <v>297.78059999999999</v>
      </c>
      <c r="Q325" s="14">
        <f>GL_Table[NetAmount]*GL_Table[RateToUSD]</f>
        <v>-297.78059999999999</v>
      </c>
      <c r="R325" s="14" t="str">
        <f>INDEX(AccountMapping[AccountType],MATCH(GL_Table[AccountName],AccountMapping[AccountName], 0))</f>
        <v>Revenue</v>
      </c>
    </row>
    <row r="326" spans="1:18" x14ac:dyDescent="0.3">
      <c r="A326" t="s">
        <v>334</v>
      </c>
      <c r="B326" s="1">
        <v>44972</v>
      </c>
      <c r="C326">
        <f>YEAR(GL_Table[[#This Row],[TxnDate]])</f>
        <v>2023</v>
      </c>
      <c r="D326" t="str">
        <f>TEXT(GL_Table[[#This Row],[TxnDate]], "mmm")</f>
        <v>Feb</v>
      </c>
      <c r="E326" t="s">
        <v>2012</v>
      </c>
      <c r="F326" t="s">
        <v>2017</v>
      </c>
      <c r="G326">
        <v>603.09</v>
      </c>
      <c r="H326">
        <v>0</v>
      </c>
      <c r="I326" t="s">
        <v>2022</v>
      </c>
      <c r="J326" t="s">
        <v>2029</v>
      </c>
      <c r="K326" t="s">
        <v>2355</v>
      </c>
      <c r="L326" t="s">
        <v>4034</v>
      </c>
      <c r="M326">
        <f>GL_Table[[#This Row],[Debit]]-GL_Table[[#This Row],[Credit]]</f>
        <v>603.09</v>
      </c>
      <c r="N326">
        <f>INDEX(ExchangeRate[Rate2USD], MATCH(GL!L:L,ExchangeRate[Currency], 0))</f>
        <v>1</v>
      </c>
      <c r="O326" s="14">
        <f>GL_Table[[#This Row],[Debit]]*GL_Table[[#This Row],[RateToUSD]]</f>
        <v>603.09</v>
      </c>
      <c r="P326" s="14">
        <f>GL_Table[[#This Row],[Credit]]*GL_Table[[#This Row],[RateToUSD]]</f>
        <v>0</v>
      </c>
      <c r="Q326" s="14">
        <f>GL_Table[NetAmount]*GL_Table[RateToUSD]</f>
        <v>603.09</v>
      </c>
      <c r="R326" s="14" t="str">
        <f>INDEX(AccountMapping[AccountType],MATCH(GL_Table[AccountName],AccountMapping[AccountName], 0))</f>
        <v>Expense</v>
      </c>
    </row>
    <row r="327" spans="1:18" x14ac:dyDescent="0.3">
      <c r="A327" t="s">
        <v>335</v>
      </c>
      <c r="B327" s="1">
        <v>45251</v>
      </c>
      <c r="C327">
        <f>YEAR(GL_Table[[#This Row],[TxnDate]])</f>
        <v>2023</v>
      </c>
      <c r="D327" t="str">
        <f>TEXT(GL_Table[[#This Row],[TxnDate]], "mmm")</f>
        <v>Nov</v>
      </c>
      <c r="E327" t="s">
        <v>2011</v>
      </c>
      <c r="F327" t="s">
        <v>2016</v>
      </c>
      <c r="G327">
        <v>76.959999999999994</v>
      </c>
      <c r="H327">
        <v>0</v>
      </c>
      <c r="I327" t="s">
        <v>2024</v>
      </c>
      <c r="J327" t="s">
        <v>2028</v>
      </c>
      <c r="K327" t="s">
        <v>2356</v>
      </c>
      <c r="L327" t="s">
        <v>4031</v>
      </c>
      <c r="M327">
        <f>GL_Table[[#This Row],[Debit]]-GL_Table[[#This Row],[Credit]]</f>
        <v>76.959999999999994</v>
      </c>
      <c r="N327">
        <f>INDEX(ExchangeRate[Rate2USD], MATCH(GL!L:L,ExchangeRate[Currency], 0))</f>
        <v>0.78</v>
      </c>
      <c r="O327" s="14">
        <f>GL_Table[[#This Row],[Debit]]*GL_Table[[#This Row],[RateToUSD]]</f>
        <v>60.028799999999997</v>
      </c>
      <c r="P327" s="14">
        <f>GL_Table[[#This Row],[Credit]]*GL_Table[[#This Row],[RateToUSD]]</f>
        <v>0</v>
      </c>
      <c r="Q327" s="14">
        <f>GL_Table[NetAmount]*GL_Table[RateToUSD]</f>
        <v>60.028799999999997</v>
      </c>
      <c r="R327" s="14" t="str">
        <f>INDEX(AccountMapping[AccountType],MATCH(GL_Table[AccountName],AccountMapping[AccountName], 0))</f>
        <v>COGS</v>
      </c>
    </row>
    <row r="328" spans="1:18" x14ac:dyDescent="0.3">
      <c r="A328" t="s">
        <v>336</v>
      </c>
      <c r="B328" s="1">
        <v>45243</v>
      </c>
      <c r="C328">
        <f>YEAR(GL_Table[[#This Row],[TxnDate]])</f>
        <v>2023</v>
      </c>
      <c r="D328" t="str">
        <f>TEXT(GL_Table[[#This Row],[TxnDate]], "mmm")</f>
        <v>Nov</v>
      </c>
      <c r="E328" t="s">
        <v>2012</v>
      </c>
      <c r="F328" t="s">
        <v>2017</v>
      </c>
      <c r="G328">
        <v>870.26</v>
      </c>
      <c r="H328">
        <v>0</v>
      </c>
      <c r="I328" t="s">
        <v>2025</v>
      </c>
      <c r="J328" t="s">
        <v>2028</v>
      </c>
      <c r="K328" t="s">
        <v>2357</v>
      </c>
      <c r="L328" t="s">
        <v>4035</v>
      </c>
      <c r="M328">
        <f>GL_Table[[#This Row],[Debit]]-GL_Table[[#This Row],[Credit]]</f>
        <v>870.26</v>
      </c>
      <c r="N328">
        <f>INDEX(ExchangeRate[Rate2USD], MATCH(GL!L:L,ExchangeRate[Currency], 0))</f>
        <v>1.36</v>
      </c>
      <c r="O328" s="14">
        <f>GL_Table[[#This Row],[Debit]]*GL_Table[[#This Row],[RateToUSD]]</f>
        <v>1183.5536</v>
      </c>
      <c r="P328" s="14">
        <f>GL_Table[[#This Row],[Credit]]*GL_Table[[#This Row],[RateToUSD]]</f>
        <v>0</v>
      </c>
      <c r="Q328" s="14">
        <f>GL_Table[NetAmount]*GL_Table[RateToUSD]</f>
        <v>1183.5536</v>
      </c>
      <c r="R328" s="14" t="str">
        <f>INDEX(AccountMapping[AccountType],MATCH(GL_Table[AccountName],AccountMapping[AccountName], 0))</f>
        <v>Expense</v>
      </c>
    </row>
    <row r="329" spans="1:18" x14ac:dyDescent="0.3">
      <c r="A329" t="s">
        <v>337</v>
      </c>
      <c r="B329" s="1">
        <v>45328</v>
      </c>
      <c r="C329">
        <f>YEAR(GL_Table[[#This Row],[TxnDate]])</f>
        <v>2024</v>
      </c>
      <c r="D329" t="str">
        <f>TEXT(GL_Table[[#This Row],[TxnDate]], "mmm")</f>
        <v>Feb</v>
      </c>
      <c r="E329" t="s">
        <v>2010</v>
      </c>
      <c r="F329" t="s">
        <v>2015</v>
      </c>
      <c r="G329">
        <v>0</v>
      </c>
      <c r="H329">
        <v>195.85</v>
      </c>
      <c r="I329" t="s">
        <v>2025</v>
      </c>
      <c r="J329" t="s">
        <v>2027</v>
      </c>
      <c r="K329" t="s">
        <v>2358</v>
      </c>
      <c r="L329" t="s">
        <v>4033</v>
      </c>
      <c r="M329">
        <f>GL_Table[[#This Row],[Debit]]-GL_Table[[#This Row],[Credit]]</f>
        <v>-195.85</v>
      </c>
      <c r="N329">
        <f>INDEX(ExchangeRate[Rate2USD], MATCH(GL!L:L,ExchangeRate[Currency], 0))</f>
        <v>1.51</v>
      </c>
      <c r="O329" s="14">
        <f>GL_Table[[#This Row],[Debit]]*GL_Table[[#This Row],[RateToUSD]]</f>
        <v>0</v>
      </c>
      <c r="P329" s="14">
        <f>GL_Table[[#This Row],[Credit]]*GL_Table[[#This Row],[RateToUSD]]</f>
        <v>295.73349999999999</v>
      </c>
      <c r="Q329" s="14">
        <f>GL_Table[NetAmount]*GL_Table[RateToUSD]</f>
        <v>-295.73349999999999</v>
      </c>
      <c r="R329" s="14" t="str">
        <f>INDEX(AccountMapping[AccountType],MATCH(GL_Table[AccountName],AccountMapping[AccountName], 0))</f>
        <v>Revenue</v>
      </c>
    </row>
    <row r="330" spans="1:18" x14ac:dyDescent="0.3">
      <c r="A330" t="s">
        <v>338</v>
      </c>
      <c r="B330" s="1">
        <v>45427</v>
      </c>
      <c r="C330">
        <f>YEAR(GL_Table[[#This Row],[TxnDate]])</f>
        <v>2024</v>
      </c>
      <c r="D330" t="str">
        <f>TEXT(GL_Table[[#This Row],[TxnDate]], "mmm")</f>
        <v>May</v>
      </c>
      <c r="E330" t="s">
        <v>2010</v>
      </c>
      <c r="F330" t="s">
        <v>2015</v>
      </c>
      <c r="G330">
        <v>0</v>
      </c>
      <c r="H330">
        <v>3924.16</v>
      </c>
      <c r="I330" t="s">
        <v>2024</v>
      </c>
      <c r="J330" t="s">
        <v>2026</v>
      </c>
      <c r="K330" t="s">
        <v>2359</v>
      </c>
      <c r="L330" t="s">
        <v>4033</v>
      </c>
      <c r="M330">
        <f>GL_Table[[#This Row],[Debit]]-GL_Table[[#This Row],[Credit]]</f>
        <v>-3924.16</v>
      </c>
      <c r="N330">
        <f>INDEX(ExchangeRate[Rate2USD], MATCH(GL!L:L,ExchangeRate[Currency], 0))</f>
        <v>1.51</v>
      </c>
      <c r="O330" s="14">
        <f>GL_Table[[#This Row],[Debit]]*GL_Table[[#This Row],[RateToUSD]]</f>
        <v>0</v>
      </c>
      <c r="P330" s="14">
        <f>GL_Table[[#This Row],[Credit]]*GL_Table[[#This Row],[RateToUSD]]</f>
        <v>5925.4816000000001</v>
      </c>
      <c r="Q330" s="14">
        <f>GL_Table[NetAmount]*GL_Table[RateToUSD]</f>
        <v>-5925.4816000000001</v>
      </c>
      <c r="R330" s="14" t="str">
        <f>INDEX(AccountMapping[AccountType],MATCH(GL_Table[AccountName],AccountMapping[AccountName], 0))</f>
        <v>Revenue</v>
      </c>
    </row>
    <row r="331" spans="1:18" x14ac:dyDescent="0.3">
      <c r="A331" t="s">
        <v>339</v>
      </c>
      <c r="B331" s="1">
        <v>45783</v>
      </c>
      <c r="C331">
        <f>YEAR(GL_Table[[#This Row],[TxnDate]])</f>
        <v>2025</v>
      </c>
      <c r="D331" t="str">
        <f>TEXT(GL_Table[[#This Row],[TxnDate]], "mmm")</f>
        <v>May</v>
      </c>
      <c r="E331" t="s">
        <v>2013</v>
      </c>
      <c r="F331" t="s">
        <v>2018</v>
      </c>
      <c r="G331">
        <v>745.46</v>
      </c>
      <c r="H331">
        <v>0</v>
      </c>
      <c r="I331" t="s">
        <v>2024</v>
      </c>
      <c r="J331" t="s">
        <v>2026</v>
      </c>
      <c r="K331" t="s">
        <v>2360</v>
      </c>
      <c r="L331" t="s">
        <v>4032</v>
      </c>
      <c r="M331">
        <f>GL_Table[[#This Row],[Debit]]-GL_Table[[#This Row],[Credit]]</f>
        <v>745.46</v>
      </c>
      <c r="N331">
        <f>INDEX(ExchangeRate[Rate2USD], MATCH(GL!L:L,ExchangeRate[Currency], 0))</f>
        <v>0.92</v>
      </c>
      <c r="O331" s="14">
        <f>GL_Table[[#This Row],[Debit]]*GL_Table[[#This Row],[RateToUSD]]</f>
        <v>685.82320000000004</v>
      </c>
      <c r="P331" s="14">
        <f>GL_Table[[#This Row],[Credit]]*GL_Table[[#This Row],[RateToUSD]]</f>
        <v>0</v>
      </c>
      <c r="Q331" s="14">
        <f>GL_Table[NetAmount]*GL_Table[RateToUSD]</f>
        <v>685.82320000000004</v>
      </c>
      <c r="R331" s="14" t="str">
        <f>INDEX(AccountMapping[AccountType],MATCH(GL_Table[AccountName],AccountMapping[AccountName], 0))</f>
        <v>Expense</v>
      </c>
    </row>
    <row r="332" spans="1:18" x14ac:dyDescent="0.3">
      <c r="A332" t="s">
        <v>340</v>
      </c>
      <c r="B332" s="1">
        <v>45238</v>
      </c>
      <c r="C332">
        <f>YEAR(GL_Table[[#This Row],[TxnDate]])</f>
        <v>2023</v>
      </c>
      <c r="D332" t="str">
        <f>TEXT(GL_Table[[#This Row],[TxnDate]], "mmm")</f>
        <v>Nov</v>
      </c>
      <c r="E332" t="s">
        <v>2010</v>
      </c>
      <c r="F332" t="s">
        <v>2015</v>
      </c>
      <c r="G332">
        <v>0</v>
      </c>
      <c r="H332">
        <v>2579.5</v>
      </c>
      <c r="I332" t="s">
        <v>2020</v>
      </c>
      <c r="J332" t="s">
        <v>2027</v>
      </c>
      <c r="K332" t="s">
        <v>2361</v>
      </c>
      <c r="L332" t="s">
        <v>4032</v>
      </c>
      <c r="M332">
        <f>GL_Table[[#This Row],[Debit]]-GL_Table[[#This Row],[Credit]]</f>
        <v>-2579.5</v>
      </c>
      <c r="N332">
        <f>INDEX(ExchangeRate[Rate2USD], MATCH(GL!L:L,ExchangeRate[Currency], 0))</f>
        <v>0.92</v>
      </c>
      <c r="O332" s="14">
        <f>GL_Table[[#This Row],[Debit]]*GL_Table[[#This Row],[RateToUSD]]</f>
        <v>0</v>
      </c>
      <c r="P332" s="14">
        <f>GL_Table[[#This Row],[Credit]]*GL_Table[[#This Row],[RateToUSD]]</f>
        <v>2373.1400000000003</v>
      </c>
      <c r="Q332" s="14">
        <f>GL_Table[NetAmount]*GL_Table[RateToUSD]</f>
        <v>-2373.1400000000003</v>
      </c>
      <c r="R332" s="14" t="str">
        <f>INDEX(AccountMapping[AccountType],MATCH(GL_Table[AccountName],AccountMapping[AccountName], 0))</f>
        <v>Revenue</v>
      </c>
    </row>
    <row r="333" spans="1:18" x14ac:dyDescent="0.3">
      <c r="A333" t="s">
        <v>341</v>
      </c>
      <c r="B333" s="1">
        <v>45570</v>
      </c>
      <c r="C333">
        <f>YEAR(GL_Table[[#This Row],[TxnDate]])</f>
        <v>2024</v>
      </c>
      <c r="D333" t="str">
        <f>TEXT(GL_Table[[#This Row],[TxnDate]], "mmm")</f>
        <v>Oct</v>
      </c>
      <c r="E333" t="s">
        <v>2011</v>
      </c>
      <c r="F333" t="s">
        <v>2016</v>
      </c>
      <c r="G333">
        <v>1763.39</v>
      </c>
      <c r="H333">
        <v>0</v>
      </c>
      <c r="I333" t="s">
        <v>2024</v>
      </c>
      <c r="J333" t="s">
        <v>2030</v>
      </c>
      <c r="K333" t="s">
        <v>2362</v>
      </c>
      <c r="L333" t="s">
        <v>4034</v>
      </c>
      <c r="M333">
        <f>GL_Table[[#This Row],[Debit]]-GL_Table[[#This Row],[Credit]]</f>
        <v>1763.39</v>
      </c>
      <c r="N333">
        <f>INDEX(ExchangeRate[Rate2USD], MATCH(GL!L:L,ExchangeRate[Currency], 0))</f>
        <v>1</v>
      </c>
      <c r="O333" s="14">
        <f>GL_Table[[#This Row],[Debit]]*GL_Table[[#This Row],[RateToUSD]]</f>
        <v>1763.39</v>
      </c>
      <c r="P333" s="14">
        <f>GL_Table[[#This Row],[Credit]]*GL_Table[[#This Row],[RateToUSD]]</f>
        <v>0</v>
      </c>
      <c r="Q333" s="14">
        <f>GL_Table[NetAmount]*GL_Table[RateToUSD]</f>
        <v>1763.39</v>
      </c>
      <c r="R333" s="14" t="str">
        <f>INDEX(AccountMapping[AccountType],MATCH(GL_Table[AccountName],AccountMapping[AccountName], 0))</f>
        <v>COGS</v>
      </c>
    </row>
    <row r="334" spans="1:18" x14ac:dyDescent="0.3">
      <c r="A334" t="s">
        <v>342</v>
      </c>
      <c r="B334" s="1">
        <v>45566</v>
      </c>
      <c r="C334">
        <f>YEAR(GL_Table[[#This Row],[TxnDate]])</f>
        <v>2024</v>
      </c>
      <c r="D334" t="str">
        <f>TEXT(GL_Table[[#This Row],[TxnDate]], "mmm")</f>
        <v>Oct</v>
      </c>
      <c r="E334" t="s">
        <v>2011</v>
      </c>
      <c r="F334" t="s">
        <v>2016</v>
      </c>
      <c r="G334">
        <v>957.72</v>
      </c>
      <c r="H334">
        <v>0</v>
      </c>
      <c r="I334" t="s">
        <v>2024</v>
      </c>
      <c r="J334" t="s">
        <v>2028</v>
      </c>
      <c r="K334" t="s">
        <v>2363</v>
      </c>
      <c r="L334" t="s">
        <v>4032</v>
      </c>
      <c r="M334">
        <f>GL_Table[[#This Row],[Debit]]-GL_Table[[#This Row],[Credit]]</f>
        <v>957.72</v>
      </c>
      <c r="N334">
        <f>INDEX(ExchangeRate[Rate2USD], MATCH(GL!L:L,ExchangeRate[Currency], 0))</f>
        <v>0.92</v>
      </c>
      <c r="O334" s="14">
        <f>GL_Table[[#This Row],[Debit]]*GL_Table[[#This Row],[RateToUSD]]</f>
        <v>881.1024000000001</v>
      </c>
      <c r="P334" s="14">
        <f>GL_Table[[#This Row],[Credit]]*GL_Table[[#This Row],[RateToUSD]]</f>
        <v>0</v>
      </c>
      <c r="Q334" s="14">
        <f>GL_Table[NetAmount]*GL_Table[RateToUSD]</f>
        <v>881.1024000000001</v>
      </c>
      <c r="R334" s="14" t="str">
        <f>INDEX(AccountMapping[AccountType],MATCH(GL_Table[AccountName],AccountMapping[AccountName], 0))</f>
        <v>COGS</v>
      </c>
    </row>
    <row r="335" spans="1:18" x14ac:dyDescent="0.3">
      <c r="A335" t="s">
        <v>343</v>
      </c>
      <c r="B335" s="1">
        <v>45196</v>
      </c>
      <c r="C335">
        <f>YEAR(GL_Table[[#This Row],[TxnDate]])</f>
        <v>2023</v>
      </c>
      <c r="D335" t="str">
        <f>TEXT(GL_Table[[#This Row],[TxnDate]], "mmm")</f>
        <v>Sep</v>
      </c>
      <c r="E335" t="s">
        <v>2010</v>
      </c>
      <c r="F335" t="s">
        <v>2015</v>
      </c>
      <c r="G335">
        <v>0</v>
      </c>
      <c r="H335">
        <v>312.52</v>
      </c>
      <c r="I335" t="s">
        <v>2020</v>
      </c>
      <c r="J335" t="s">
        <v>2028</v>
      </c>
      <c r="K335" t="s">
        <v>2364</v>
      </c>
      <c r="L335" t="s">
        <v>4034</v>
      </c>
      <c r="M335">
        <f>GL_Table[[#This Row],[Debit]]-GL_Table[[#This Row],[Credit]]</f>
        <v>-312.52</v>
      </c>
      <c r="N335">
        <f>INDEX(ExchangeRate[Rate2USD], MATCH(GL!L:L,ExchangeRate[Currency], 0))</f>
        <v>1</v>
      </c>
      <c r="O335" s="14">
        <f>GL_Table[[#This Row],[Debit]]*GL_Table[[#This Row],[RateToUSD]]</f>
        <v>0</v>
      </c>
      <c r="P335" s="14">
        <f>GL_Table[[#This Row],[Credit]]*GL_Table[[#This Row],[RateToUSD]]</f>
        <v>312.52</v>
      </c>
      <c r="Q335" s="14">
        <f>GL_Table[NetAmount]*GL_Table[RateToUSD]</f>
        <v>-312.52</v>
      </c>
      <c r="R335" s="14" t="str">
        <f>INDEX(AccountMapping[AccountType],MATCH(GL_Table[AccountName],AccountMapping[AccountName], 0))</f>
        <v>Revenue</v>
      </c>
    </row>
    <row r="336" spans="1:18" x14ac:dyDescent="0.3">
      <c r="A336" t="s">
        <v>344</v>
      </c>
      <c r="B336" s="1">
        <v>45232</v>
      </c>
      <c r="C336">
        <f>YEAR(GL_Table[[#This Row],[TxnDate]])</f>
        <v>2023</v>
      </c>
      <c r="D336" t="str">
        <f>TEXT(GL_Table[[#This Row],[TxnDate]], "mmm")</f>
        <v>Nov</v>
      </c>
      <c r="E336" t="s">
        <v>2014</v>
      </c>
      <c r="F336" t="s">
        <v>2019</v>
      </c>
      <c r="G336">
        <v>0</v>
      </c>
      <c r="H336">
        <v>4032.89</v>
      </c>
      <c r="I336" t="s">
        <v>2021</v>
      </c>
      <c r="J336" t="s">
        <v>2027</v>
      </c>
      <c r="K336" t="s">
        <v>2365</v>
      </c>
      <c r="L336" t="s">
        <v>4031</v>
      </c>
      <c r="M336">
        <f>GL_Table[[#This Row],[Debit]]-GL_Table[[#This Row],[Credit]]</f>
        <v>-4032.89</v>
      </c>
      <c r="N336">
        <f>INDEX(ExchangeRate[Rate2USD], MATCH(GL!L:L,ExchangeRate[Currency], 0))</f>
        <v>0.78</v>
      </c>
      <c r="O336" s="14">
        <f>GL_Table[[#This Row],[Debit]]*GL_Table[[#This Row],[RateToUSD]]</f>
        <v>0</v>
      </c>
      <c r="P336" s="14">
        <f>GL_Table[[#This Row],[Credit]]*GL_Table[[#This Row],[RateToUSD]]</f>
        <v>3145.6541999999999</v>
      </c>
      <c r="Q336" s="14">
        <f>GL_Table[NetAmount]*GL_Table[RateToUSD]</f>
        <v>-3145.6541999999999</v>
      </c>
      <c r="R336" s="14" t="str">
        <f>INDEX(AccountMapping[AccountType],MATCH(GL_Table[AccountName],AccountMapping[AccountName], 0))</f>
        <v>Revenue</v>
      </c>
    </row>
    <row r="337" spans="1:18" x14ac:dyDescent="0.3">
      <c r="A337" t="s">
        <v>345</v>
      </c>
      <c r="B337" s="1">
        <v>45316</v>
      </c>
      <c r="C337">
        <f>YEAR(GL_Table[[#This Row],[TxnDate]])</f>
        <v>2024</v>
      </c>
      <c r="D337" t="str">
        <f>TEXT(GL_Table[[#This Row],[TxnDate]], "mmm")</f>
        <v>Jan</v>
      </c>
      <c r="E337" t="s">
        <v>2011</v>
      </c>
      <c r="F337" t="s">
        <v>2016</v>
      </c>
      <c r="G337">
        <v>822.42</v>
      </c>
      <c r="H337">
        <v>0</v>
      </c>
      <c r="I337" t="s">
        <v>2024</v>
      </c>
      <c r="J337" t="s">
        <v>2028</v>
      </c>
      <c r="K337" t="s">
        <v>2366</v>
      </c>
      <c r="L337" t="s">
        <v>4034</v>
      </c>
      <c r="M337">
        <f>GL_Table[[#This Row],[Debit]]-GL_Table[[#This Row],[Credit]]</f>
        <v>822.42</v>
      </c>
      <c r="N337">
        <f>INDEX(ExchangeRate[Rate2USD], MATCH(GL!L:L,ExchangeRate[Currency], 0))</f>
        <v>1</v>
      </c>
      <c r="O337" s="14">
        <f>GL_Table[[#This Row],[Debit]]*GL_Table[[#This Row],[RateToUSD]]</f>
        <v>822.42</v>
      </c>
      <c r="P337" s="14">
        <f>GL_Table[[#This Row],[Credit]]*GL_Table[[#This Row],[RateToUSD]]</f>
        <v>0</v>
      </c>
      <c r="Q337" s="14">
        <f>GL_Table[NetAmount]*GL_Table[RateToUSD]</f>
        <v>822.42</v>
      </c>
      <c r="R337" s="14" t="str">
        <f>INDEX(AccountMapping[AccountType],MATCH(GL_Table[AccountName],AccountMapping[AccountName], 0))</f>
        <v>COGS</v>
      </c>
    </row>
    <row r="338" spans="1:18" x14ac:dyDescent="0.3">
      <c r="A338" t="s">
        <v>346</v>
      </c>
      <c r="B338" s="1">
        <v>44976</v>
      </c>
      <c r="C338">
        <f>YEAR(GL_Table[[#This Row],[TxnDate]])</f>
        <v>2023</v>
      </c>
      <c r="D338" t="str">
        <f>TEXT(GL_Table[[#This Row],[TxnDate]], "mmm")</f>
        <v>Feb</v>
      </c>
      <c r="E338" t="s">
        <v>2014</v>
      </c>
      <c r="F338" t="s">
        <v>2019</v>
      </c>
      <c r="G338">
        <v>0</v>
      </c>
      <c r="H338">
        <v>2096.4299999999998</v>
      </c>
      <c r="I338" t="s">
        <v>2023</v>
      </c>
      <c r="J338" t="s">
        <v>2030</v>
      </c>
      <c r="K338" t="s">
        <v>2367</v>
      </c>
      <c r="L338" t="s">
        <v>4032</v>
      </c>
      <c r="M338">
        <f>GL_Table[[#This Row],[Debit]]-GL_Table[[#This Row],[Credit]]</f>
        <v>-2096.4299999999998</v>
      </c>
      <c r="N338">
        <f>INDEX(ExchangeRate[Rate2USD], MATCH(GL!L:L,ExchangeRate[Currency], 0))</f>
        <v>0.92</v>
      </c>
      <c r="O338" s="14">
        <f>GL_Table[[#This Row],[Debit]]*GL_Table[[#This Row],[RateToUSD]]</f>
        <v>0</v>
      </c>
      <c r="P338" s="14">
        <f>GL_Table[[#This Row],[Credit]]*GL_Table[[#This Row],[RateToUSD]]</f>
        <v>1928.7156</v>
      </c>
      <c r="Q338" s="14">
        <f>GL_Table[NetAmount]*GL_Table[RateToUSD]</f>
        <v>-1928.7156</v>
      </c>
      <c r="R338" s="14" t="str">
        <f>INDEX(AccountMapping[AccountType],MATCH(GL_Table[AccountName],AccountMapping[AccountName], 0))</f>
        <v>Revenue</v>
      </c>
    </row>
    <row r="339" spans="1:18" x14ac:dyDescent="0.3">
      <c r="A339" t="s">
        <v>347</v>
      </c>
      <c r="B339" s="1">
        <v>45599</v>
      </c>
      <c r="C339">
        <f>YEAR(GL_Table[[#This Row],[TxnDate]])</f>
        <v>2024</v>
      </c>
      <c r="D339" t="str">
        <f>TEXT(GL_Table[[#This Row],[TxnDate]], "mmm")</f>
        <v>Nov</v>
      </c>
      <c r="E339" t="s">
        <v>2010</v>
      </c>
      <c r="F339" t="s">
        <v>2015</v>
      </c>
      <c r="G339">
        <v>0</v>
      </c>
      <c r="H339">
        <v>2254.64</v>
      </c>
      <c r="I339" t="s">
        <v>2023</v>
      </c>
      <c r="J339" t="s">
        <v>2026</v>
      </c>
      <c r="K339" t="s">
        <v>2368</v>
      </c>
      <c r="L339" t="s">
        <v>4032</v>
      </c>
      <c r="M339">
        <f>GL_Table[[#This Row],[Debit]]-GL_Table[[#This Row],[Credit]]</f>
        <v>-2254.64</v>
      </c>
      <c r="N339">
        <f>INDEX(ExchangeRate[Rate2USD], MATCH(GL!L:L,ExchangeRate[Currency], 0))</f>
        <v>0.92</v>
      </c>
      <c r="O339" s="14">
        <f>GL_Table[[#This Row],[Debit]]*GL_Table[[#This Row],[RateToUSD]]</f>
        <v>0</v>
      </c>
      <c r="P339" s="14">
        <f>GL_Table[[#This Row],[Credit]]*GL_Table[[#This Row],[RateToUSD]]</f>
        <v>2074.2687999999998</v>
      </c>
      <c r="Q339" s="14">
        <f>GL_Table[NetAmount]*GL_Table[RateToUSD]</f>
        <v>-2074.2687999999998</v>
      </c>
      <c r="R339" s="14" t="str">
        <f>INDEX(AccountMapping[AccountType],MATCH(GL_Table[AccountName],AccountMapping[AccountName], 0))</f>
        <v>Revenue</v>
      </c>
    </row>
    <row r="340" spans="1:18" x14ac:dyDescent="0.3">
      <c r="A340" t="s">
        <v>348</v>
      </c>
      <c r="B340" s="1">
        <v>45554</v>
      </c>
      <c r="C340">
        <f>YEAR(GL_Table[[#This Row],[TxnDate]])</f>
        <v>2024</v>
      </c>
      <c r="D340" t="str">
        <f>TEXT(GL_Table[[#This Row],[TxnDate]], "mmm")</f>
        <v>Sep</v>
      </c>
      <c r="E340" t="s">
        <v>2013</v>
      </c>
      <c r="F340" t="s">
        <v>2018</v>
      </c>
      <c r="G340">
        <v>1898.13</v>
      </c>
      <c r="H340">
        <v>0</v>
      </c>
      <c r="I340" t="s">
        <v>2025</v>
      </c>
      <c r="J340" t="s">
        <v>2029</v>
      </c>
      <c r="K340" t="s">
        <v>2369</v>
      </c>
      <c r="L340" t="s">
        <v>4033</v>
      </c>
      <c r="M340">
        <f>GL_Table[[#This Row],[Debit]]-GL_Table[[#This Row],[Credit]]</f>
        <v>1898.13</v>
      </c>
      <c r="N340">
        <f>INDEX(ExchangeRate[Rate2USD], MATCH(GL!L:L,ExchangeRate[Currency], 0))</f>
        <v>1.51</v>
      </c>
      <c r="O340" s="14">
        <f>GL_Table[[#This Row],[Debit]]*GL_Table[[#This Row],[RateToUSD]]</f>
        <v>2866.1763000000001</v>
      </c>
      <c r="P340" s="14">
        <f>GL_Table[[#This Row],[Credit]]*GL_Table[[#This Row],[RateToUSD]]</f>
        <v>0</v>
      </c>
      <c r="Q340" s="14">
        <f>GL_Table[NetAmount]*GL_Table[RateToUSD]</f>
        <v>2866.1763000000001</v>
      </c>
      <c r="R340" s="14" t="str">
        <f>INDEX(AccountMapping[AccountType],MATCH(GL_Table[AccountName],AccountMapping[AccountName], 0))</f>
        <v>Expense</v>
      </c>
    </row>
    <row r="341" spans="1:18" x14ac:dyDescent="0.3">
      <c r="A341" t="s">
        <v>349</v>
      </c>
      <c r="B341" s="1">
        <v>45203</v>
      </c>
      <c r="C341">
        <f>YEAR(GL_Table[[#This Row],[TxnDate]])</f>
        <v>2023</v>
      </c>
      <c r="D341" t="str">
        <f>TEXT(GL_Table[[#This Row],[TxnDate]], "mmm")</f>
        <v>Oct</v>
      </c>
      <c r="E341" t="s">
        <v>2011</v>
      </c>
      <c r="F341" t="s">
        <v>2016</v>
      </c>
      <c r="G341">
        <v>92.89</v>
      </c>
      <c r="H341">
        <v>0</v>
      </c>
      <c r="I341" t="s">
        <v>2022</v>
      </c>
      <c r="J341" t="s">
        <v>2030</v>
      </c>
      <c r="K341" t="s">
        <v>2370</v>
      </c>
      <c r="L341" t="s">
        <v>4032</v>
      </c>
      <c r="M341">
        <f>GL_Table[[#This Row],[Debit]]-GL_Table[[#This Row],[Credit]]</f>
        <v>92.89</v>
      </c>
      <c r="N341">
        <f>INDEX(ExchangeRate[Rate2USD], MATCH(GL!L:L,ExchangeRate[Currency], 0))</f>
        <v>0.92</v>
      </c>
      <c r="O341" s="14">
        <f>GL_Table[[#This Row],[Debit]]*GL_Table[[#This Row],[RateToUSD]]</f>
        <v>85.458800000000011</v>
      </c>
      <c r="P341" s="14">
        <f>GL_Table[[#This Row],[Credit]]*GL_Table[[#This Row],[RateToUSD]]</f>
        <v>0</v>
      </c>
      <c r="Q341" s="14">
        <f>GL_Table[NetAmount]*GL_Table[RateToUSD]</f>
        <v>85.458800000000011</v>
      </c>
      <c r="R341" s="14" t="str">
        <f>INDEX(AccountMapping[AccountType],MATCH(GL_Table[AccountName],AccountMapping[AccountName], 0))</f>
        <v>COGS</v>
      </c>
    </row>
    <row r="342" spans="1:18" x14ac:dyDescent="0.3">
      <c r="A342" t="s">
        <v>350</v>
      </c>
      <c r="B342" s="1">
        <v>45637</v>
      </c>
      <c r="C342">
        <f>YEAR(GL_Table[[#This Row],[TxnDate]])</f>
        <v>2024</v>
      </c>
      <c r="D342" t="str">
        <f>TEXT(GL_Table[[#This Row],[TxnDate]], "mmm")</f>
        <v>Dec</v>
      </c>
      <c r="E342" t="s">
        <v>2011</v>
      </c>
      <c r="F342" t="s">
        <v>2016</v>
      </c>
      <c r="G342">
        <v>192.59</v>
      </c>
      <c r="H342">
        <v>0</v>
      </c>
      <c r="I342" t="s">
        <v>2022</v>
      </c>
      <c r="J342" t="s">
        <v>2028</v>
      </c>
      <c r="K342" t="s">
        <v>2371</v>
      </c>
      <c r="L342" t="s">
        <v>4032</v>
      </c>
      <c r="M342">
        <f>GL_Table[[#This Row],[Debit]]-GL_Table[[#This Row],[Credit]]</f>
        <v>192.59</v>
      </c>
      <c r="N342">
        <f>INDEX(ExchangeRate[Rate2USD], MATCH(GL!L:L,ExchangeRate[Currency], 0))</f>
        <v>0.92</v>
      </c>
      <c r="O342" s="14">
        <f>GL_Table[[#This Row],[Debit]]*GL_Table[[#This Row],[RateToUSD]]</f>
        <v>177.18280000000001</v>
      </c>
      <c r="P342" s="14">
        <f>GL_Table[[#This Row],[Credit]]*GL_Table[[#This Row],[RateToUSD]]</f>
        <v>0</v>
      </c>
      <c r="Q342" s="14">
        <f>GL_Table[NetAmount]*GL_Table[RateToUSD]</f>
        <v>177.18280000000001</v>
      </c>
      <c r="R342" s="14" t="str">
        <f>INDEX(AccountMapping[AccountType],MATCH(GL_Table[AccountName],AccountMapping[AccountName], 0))</f>
        <v>COGS</v>
      </c>
    </row>
    <row r="343" spans="1:18" x14ac:dyDescent="0.3">
      <c r="A343" t="s">
        <v>351</v>
      </c>
      <c r="B343" s="1">
        <v>45311</v>
      </c>
      <c r="C343">
        <f>YEAR(GL_Table[[#This Row],[TxnDate]])</f>
        <v>2024</v>
      </c>
      <c r="D343" t="str">
        <f>TEXT(GL_Table[[#This Row],[TxnDate]], "mmm")</f>
        <v>Jan</v>
      </c>
      <c r="E343" t="s">
        <v>2010</v>
      </c>
      <c r="F343" t="s">
        <v>2015</v>
      </c>
      <c r="G343">
        <v>0</v>
      </c>
      <c r="H343">
        <v>1924.88</v>
      </c>
      <c r="I343" t="s">
        <v>2025</v>
      </c>
      <c r="J343" t="s">
        <v>2030</v>
      </c>
      <c r="K343" t="s">
        <v>2372</v>
      </c>
      <c r="L343" t="s">
        <v>4035</v>
      </c>
      <c r="M343">
        <f>GL_Table[[#This Row],[Debit]]-GL_Table[[#This Row],[Credit]]</f>
        <v>-1924.88</v>
      </c>
      <c r="N343">
        <f>INDEX(ExchangeRate[Rate2USD], MATCH(GL!L:L,ExchangeRate[Currency], 0))</f>
        <v>1.36</v>
      </c>
      <c r="O343" s="14">
        <f>GL_Table[[#This Row],[Debit]]*GL_Table[[#This Row],[RateToUSD]]</f>
        <v>0</v>
      </c>
      <c r="P343" s="14">
        <f>GL_Table[[#This Row],[Credit]]*GL_Table[[#This Row],[RateToUSD]]</f>
        <v>2617.8368000000005</v>
      </c>
      <c r="Q343" s="14">
        <f>GL_Table[NetAmount]*GL_Table[RateToUSD]</f>
        <v>-2617.8368000000005</v>
      </c>
      <c r="R343" s="14" t="str">
        <f>INDEX(AccountMapping[AccountType],MATCH(GL_Table[AccountName],AccountMapping[AccountName], 0))</f>
        <v>Revenue</v>
      </c>
    </row>
    <row r="344" spans="1:18" x14ac:dyDescent="0.3">
      <c r="A344" t="s">
        <v>352</v>
      </c>
      <c r="B344" s="1">
        <v>45050</v>
      </c>
      <c r="C344">
        <f>YEAR(GL_Table[[#This Row],[TxnDate]])</f>
        <v>2023</v>
      </c>
      <c r="D344" t="str">
        <f>TEXT(GL_Table[[#This Row],[TxnDate]], "mmm")</f>
        <v>May</v>
      </c>
      <c r="E344" t="s">
        <v>2011</v>
      </c>
      <c r="F344" t="s">
        <v>2016</v>
      </c>
      <c r="G344">
        <v>1161.96</v>
      </c>
      <c r="H344">
        <v>0</v>
      </c>
      <c r="I344" t="s">
        <v>2021</v>
      </c>
      <c r="J344" t="s">
        <v>2030</v>
      </c>
      <c r="K344" t="s">
        <v>2373</v>
      </c>
      <c r="L344" t="s">
        <v>4031</v>
      </c>
      <c r="M344">
        <f>GL_Table[[#This Row],[Debit]]-GL_Table[[#This Row],[Credit]]</f>
        <v>1161.96</v>
      </c>
      <c r="N344">
        <f>INDEX(ExchangeRate[Rate2USD], MATCH(GL!L:L,ExchangeRate[Currency], 0))</f>
        <v>0.78</v>
      </c>
      <c r="O344" s="14">
        <f>GL_Table[[#This Row],[Debit]]*GL_Table[[#This Row],[RateToUSD]]</f>
        <v>906.32880000000011</v>
      </c>
      <c r="P344" s="14">
        <f>GL_Table[[#This Row],[Credit]]*GL_Table[[#This Row],[RateToUSD]]</f>
        <v>0</v>
      </c>
      <c r="Q344" s="14">
        <f>GL_Table[NetAmount]*GL_Table[RateToUSD]</f>
        <v>906.32880000000011</v>
      </c>
      <c r="R344" s="14" t="str">
        <f>INDEX(AccountMapping[AccountType],MATCH(GL_Table[AccountName],AccountMapping[AccountName], 0))</f>
        <v>COGS</v>
      </c>
    </row>
    <row r="345" spans="1:18" x14ac:dyDescent="0.3">
      <c r="A345" t="s">
        <v>353</v>
      </c>
      <c r="B345" s="1">
        <v>45580</v>
      </c>
      <c r="C345">
        <f>YEAR(GL_Table[[#This Row],[TxnDate]])</f>
        <v>2024</v>
      </c>
      <c r="D345" t="str">
        <f>TEXT(GL_Table[[#This Row],[TxnDate]], "mmm")</f>
        <v>Oct</v>
      </c>
      <c r="E345" t="s">
        <v>2013</v>
      </c>
      <c r="F345" t="s">
        <v>2018</v>
      </c>
      <c r="G345">
        <v>1693.2</v>
      </c>
      <c r="H345">
        <v>0</v>
      </c>
      <c r="I345" t="s">
        <v>2022</v>
      </c>
      <c r="J345" t="s">
        <v>2027</v>
      </c>
      <c r="K345" t="s">
        <v>2374</v>
      </c>
      <c r="L345" t="s">
        <v>4032</v>
      </c>
      <c r="M345">
        <f>GL_Table[[#This Row],[Debit]]-GL_Table[[#This Row],[Credit]]</f>
        <v>1693.2</v>
      </c>
      <c r="N345">
        <f>INDEX(ExchangeRate[Rate2USD], MATCH(GL!L:L,ExchangeRate[Currency], 0))</f>
        <v>0.92</v>
      </c>
      <c r="O345" s="14">
        <f>GL_Table[[#This Row],[Debit]]*GL_Table[[#This Row],[RateToUSD]]</f>
        <v>1557.7440000000001</v>
      </c>
      <c r="P345" s="14">
        <f>GL_Table[[#This Row],[Credit]]*GL_Table[[#This Row],[RateToUSD]]</f>
        <v>0</v>
      </c>
      <c r="Q345" s="14">
        <f>GL_Table[NetAmount]*GL_Table[RateToUSD]</f>
        <v>1557.7440000000001</v>
      </c>
      <c r="R345" s="14" t="str">
        <f>INDEX(AccountMapping[AccountType],MATCH(GL_Table[AccountName],AccountMapping[AccountName], 0))</f>
        <v>Expense</v>
      </c>
    </row>
    <row r="346" spans="1:18" x14ac:dyDescent="0.3">
      <c r="A346" t="s">
        <v>354</v>
      </c>
      <c r="B346" s="1">
        <v>45212</v>
      </c>
      <c r="C346">
        <f>YEAR(GL_Table[[#This Row],[TxnDate]])</f>
        <v>2023</v>
      </c>
      <c r="D346" t="str">
        <f>TEXT(GL_Table[[#This Row],[TxnDate]], "mmm")</f>
        <v>Oct</v>
      </c>
      <c r="E346" t="s">
        <v>2014</v>
      </c>
      <c r="F346" t="s">
        <v>2019</v>
      </c>
      <c r="G346">
        <v>0</v>
      </c>
      <c r="H346">
        <v>535.42999999999995</v>
      </c>
      <c r="I346" t="s">
        <v>2020</v>
      </c>
      <c r="J346" t="s">
        <v>2027</v>
      </c>
      <c r="K346" t="s">
        <v>2375</v>
      </c>
      <c r="L346" t="s">
        <v>4031</v>
      </c>
      <c r="M346">
        <f>GL_Table[[#This Row],[Debit]]-GL_Table[[#This Row],[Credit]]</f>
        <v>-535.42999999999995</v>
      </c>
      <c r="N346">
        <f>INDEX(ExchangeRate[Rate2USD], MATCH(GL!L:L,ExchangeRate[Currency], 0))</f>
        <v>0.78</v>
      </c>
      <c r="O346" s="14">
        <f>GL_Table[[#This Row],[Debit]]*GL_Table[[#This Row],[RateToUSD]]</f>
        <v>0</v>
      </c>
      <c r="P346" s="14">
        <f>GL_Table[[#This Row],[Credit]]*GL_Table[[#This Row],[RateToUSD]]</f>
        <v>417.63539999999995</v>
      </c>
      <c r="Q346" s="14">
        <f>GL_Table[NetAmount]*GL_Table[RateToUSD]</f>
        <v>-417.63539999999995</v>
      </c>
      <c r="R346" s="14" t="str">
        <f>INDEX(AccountMapping[AccountType],MATCH(GL_Table[AccountName],AccountMapping[AccountName], 0))</f>
        <v>Revenue</v>
      </c>
    </row>
    <row r="347" spans="1:18" x14ac:dyDescent="0.3">
      <c r="A347" t="s">
        <v>355</v>
      </c>
      <c r="B347" s="1">
        <v>45506</v>
      </c>
      <c r="C347">
        <f>YEAR(GL_Table[[#This Row],[TxnDate]])</f>
        <v>2024</v>
      </c>
      <c r="D347" t="str">
        <f>TEXT(GL_Table[[#This Row],[TxnDate]], "mmm")</f>
        <v>Aug</v>
      </c>
      <c r="E347" t="s">
        <v>2011</v>
      </c>
      <c r="F347" t="s">
        <v>2016</v>
      </c>
      <c r="G347">
        <v>449.09</v>
      </c>
      <c r="H347">
        <v>0</v>
      </c>
      <c r="I347" t="s">
        <v>2023</v>
      </c>
      <c r="J347" t="s">
        <v>2030</v>
      </c>
      <c r="K347" t="s">
        <v>2376</v>
      </c>
      <c r="L347" t="s">
        <v>4031</v>
      </c>
      <c r="M347">
        <f>GL_Table[[#This Row],[Debit]]-GL_Table[[#This Row],[Credit]]</f>
        <v>449.09</v>
      </c>
      <c r="N347">
        <f>INDEX(ExchangeRate[Rate2USD], MATCH(GL!L:L,ExchangeRate[Currency], 0))</f>
        <v>0.78</v>
      </c>
      <c r="O347" s="14">
        <f>GL_Table[[#This Row],[Debit]]*GL_Table[[#This Row],[RateToUSD]]</f>
        <v>350.29019999999997</v>
      </c>
      <c r="P347" s="14">
        <f>GL_Table[[#This Row],[Credit]]*GL_Table[[#This Row],[RateToUSD]]</f>
        <v>0</v>
      </c>
      <c r="Q347" s="14">
        <f>GL_Table[NetAmount]*GL_Table[RateToUSD]</f>
        <v>350.29019999999997</v>
      </c>
      <c r="R347" s="14" t="str">
        <f>INDEX(AccountMapping[AccountType],MATCH(GL_Table[AccountName],AccountMapping[AccountName], 0))</f>
        <v>COGS</v>
      </c>
    </row>
    <row r="348" spans="1:18" x14ac:dyDescent="0.3">
      <c r="A348" t="s">
        <v>356</v>
      </c>
      <c r="B348" s="1">
        <v>45173</v>
      </c>
      <c r="C348">
        <f>YEAR(GL_Table[[#This Row],[TxnDate]])</f>
        <v>2023</v>
      </c>
      <c r="D348" t="str">
        <f>TEXT(GL_Table[[#This Row],[TxnDate]], "mmm")</f>
        <v>Sep</v>
      </c>
      <c r="E348" t="s">
        <v>2013</v>
      </c>
      <c r="F348" t="s">
        <v>2018</v>
      </c>
      <c r="G348">
        <v>938.21</v>
      </c>
      <c r="H348">
        <v>0</v>
      </c>
      <c r="I348" t="s">
        <v>2021</v>
      </c>
      <c r="J348" t="s">
        <v>2030</v>
      </c>
      <c r="K348" t="s">
        <v>2377</v>
      </c>
      <c r="L348" t="s">
        <v>4031</v>
      </c>
      <c r="M348">
        <f>GL_Table[[#This Row],[Debit]]-GL_Table[[#This Row],[Credit]]</f>
        <v>938.21</v>
      </c>
      <c r="N348">
        <f>INDEX(ExchangeRate[Rate2USD], MATCH(GL!L:L,ExchangeRate[Currency], 0))</f>
        <v>0.78</v>
      </c>
      <c r="O348" s="14">
        <f>GL_Table[[#This Row],[Debit]]*GL_Table[[#This Row],[RateToUSD]]</f>
        <v>731.80380000000002</v>
      </c>
      <c r="P348" s="14">
        <f>GL_Table[[#This Row],[Credit]]*GL_Table[[#This Row],[RateToUSD]]</f>
        <v>0</v>
      </c>
      <c r="Q348" s="14">
        <f>GL_Table[NetAmount]*GL_Table[RateToUSD]</f>
        <v>731.80380000000002</v>
      </c>
      <c r="R348" s="14" t="str">
        <f>INDEX(AccountMapping[AccountType],MATCH(GL_Table[AccountName],AccountMapping[AccountName], 0))</f>
        <v>Expense</v>
      </c>
    </row>
    <row r="349" spans="1:18" x14ac:dyDescent="0.3">
      <c r="A349" t="s">
        <v>357</v>
      </c>
      <c r="B349" s="1">
        <v>45702</v>
      </c>
      <c r="C349">
        <f>YEAR(GL_Table[[#This Row],[TxnDate]])</f>
        <v>2025</v>
      </c>
      <c r="D349" t="str">
        <f>TEXT(GL_Table[[#This Row],[TxnDate]], "mmm")</f>
        <v>Feb</v>
      </c>
      <c r="E349" t="s">
        <v>2013</v>
      </c>
      <c r="F349" t="s">
        <v>2018</v>
      </c>
      <c r="G349">
        <v>131.84</v>
      </c>
      <c r="H349">
        <v>0</v>
      </c>
      <c r="I349" t="s">
        <v>2025</v>
      </c>
      <c r="J349" t="s">
        <v>2029</v>
      </c>
      <c r="K349" t="s">
        <v>2378</v>
      </c>
      <c r="L349" t="s">
        <v>4032</v>
      </c>
      <c r="M349">
        <f>GL_Table[[#This Row],[Debit]]-GL_Table[[#This Row],[Credit]]</f>
        <v>131.84</v>
      </c>
      <c r="N349">
        <f>INDEX(ExchangeRate[Rate2USD], MATCH(GL!L:L,ExchangeRate[Currency], 0))</f>
        <v>0.92</v>
      </c>
      <c r="O349" s="14">
        <f>GL_Table[[#This Row],[Debit]]*GL_Table[[#This Row],[RateToUSD]]</f>
        <v>121.29280000000001</v>
      </c>
      <c r="P349" s="14">
        <f>GL_Table[[#This Row],[Credit]]*GL_Table[[#This Row],[RateToUSD]]</f>
        <v>0</v>
      </c>
      <c r="Q349" s="14">
        <f>GL_Table[NetAmount]*GL_Table[RateToUSD]</f>
        <v>121.29280000000001</v>
      </c>
      <c r="R349" s="14" t="str">
        <f>INDEX(AccountMapping[AccountType],MATCH(GL_Table[AccountName],AccountMapping[AccountName], 0))</f>
        <v>Expense</v>
      </c>
    </row>
    <row r="350" spans="1:18" x14ac:dyDescent="0.3">
      <c r="A350" t="s">
        <v>358</v>
      </c>
      <c r="B350" s="1">
        <v>45183</v>
      </c>
      <c r="C350">
        <f>YEAR(GL_Table[[#This Row],[TxnDate]])</f>
        <v>2023</v>
      </c>
      <c r="D350" t="str">
        <f>TEXT(GL_Table[[#This Row],[TxnDate]], "mmm")</f>
        <v>Sep</v>
      </c>
      <c r="E350" t="s">
        <v>2010</v>
      </c>
      <c r="F350" t="s">
        <v>2015</v>
      </c>
      <c r="G350">
        <v>0</v>
      </c>
      <c r="H350">
        <v>3658.34</v>
      </c>
      <c r="I350" t="s">
        <v>2022</v>
      </c>
      <c r="J350" t="s">
        <v>2027</v>
      </c>
      <c r="K350" t="s">
        <v>2379</v>
      </c>
      <c r="L350" t="s">
        <v>4033</v>
      </c>
      <c r="M350">
        <f>GL_Table[[#This Row],[Debit]]-GL_Table[[#This Row],[Credit]]</f>
        <v>-3658.34</v>
      </c>
      <c r="N350">
        <f>INDEX(ExchangeRate[Rate2USD], MATCH(GL!L:L,ExchangeRate[Currency], 0))</f>
        <v>1.51</v>
      </c>
      <c r="O350" s="14">
        <f>GL_Table[[#This Row],[Debit]]*GL_Table[[#This Row],[RateToUSD]]</f>
        <v>0</v>
      </c>
      <c r="P350" s="14">
        <f>GL_Table[[#This Row],[Credit]]*GL_Table[[#This Row],[RateToUSD]]</f>
        <v>5524.0934000000007</v>
      </c>
      <c r="Q350" s="14">
        <f>GL_Table[NetAmount]*GL_Table[RateToUSD]</f>
        <v>-5524.0934000000007</v>
      </c>
      <c r="R350" s="14" t="str">
        <f>INDEX(AccountMapping[AccountType],MATCH(GL_Table[AccountName],AccountMapping[AccountName], 0))</f>
        <v>Revenue</v>
      </c>
    </row>
    <row r="351" spans="1:18" x14ac:dyDescent="0.3">
      <c r="A351" t="s">
        <v>359</v>
      </c>
      <c r="B351" s="1">
        <v>45030</v>
      </c>
      <c r="C351">
        <f>YEAR(GL_Table[[#This Row],[TxnDate]])</f>
        <v>2023</v>
      </c>
      <c r="D351" t="str">
        <f>TEXT(GL_Table[[#This Row],[TxnDate]], "mmm")</f>
        <v>Apr</v>
      </c>
      <c r="E351" t="s">
        <v>2011</v>
      </c>
      <c r="F351" t="s">
        <v>2016</v>
      </c>
      <c r="G351">
        <v>509.89</v>
      </c>
      <c r="H351">
        <v>0</v>
      </c>
      <c r="I351" t="s">
        <v>2021</v>
      </c>
      <c r="J351" t="s">
        <v>2026</v>
      </c>
      <c r="K351" t="s">
        <v>2380</v>
      </c>
      <c r="L351" t="s">
        <v>4032</v>
      </c>
      <c r="M351">
        <f>GL_Table[[#This Row],[Debit]]-GL_Table[[#This Row],[Credit]]</f>
        <v>509.89</v>
      </c>
      <c r="N351">
        <f>INDEX(ExchangeRate[Rate2USD], MATCH(GL!L:L,ExchangeRate[Currency], 0))</f>
        <v>0.92</v>
      </c>
      <c r="O351" s="14">
        <f>GL_Table[[#This Row],[Debit]]*GL_Table[[#This Row],[RateToUSD]]</f>
        <v>469.09879999999998</v>
      </c>
      <c r="P351" s="14">
        <f>GL_Table[[#This Row],[Credit]]*GL_Table[[#This Row],[RateToUSD]]</f>
        <v>0</v>
      </c>
      <c r="Q351" s="14">
        <f>GL_Table[NetAmount]*GL_Table[RateToUSD]</f>
        <v>469.09879999999998</v>
      </c>
      <c r="R351" s="14" t="str">
        <f>INDEX(AccountMapping[AccountType],MATCH(GL_Table[AccountName],AccountMapping[AccountName], 0))</f>
        <v>COGS</v>
      </c>
    </row>
    <row r="352" spans="1:18" x14ac:dyDescent="0.3">
      <c r="A352" t="s">
        <v>360</v>
      </c>
      <c r="B352" s="1">
        <v>45521</v>
      </c>
      <c r="C352">
        <f>YEAR(GL_Table[[#This Row],[TxnDate]])</f>
        <v>2024</v>
      </c>
      <c r="D352" t="str">
        <f>TEXT(GL_Table[[#This Row],[TxnDate]], "mmm")</f>
        <v>Aug</v>
      </c>
      <c r="E352" t="s">
        <v>2011</v>
      </c>
      <c r="F352" t="s">
        <v>2016</v>
      </c>
      <c r="G352">
        <v>697.58</v>
      </c>
      <c r="H352">
        <v>0</v>
      </c>
      <c r="I352" t="s">
        <v>2022</v>
      </c>
      <c r="J352" t="s">
        <v>2029</v>
      </c>
      <c r="K352" t="s">
        <v>2381</v>
      </c>
      <c r="L352" t="s">
        <v>4035</v>
      </c>
      <c r="M352">
        <f>GL_Table[[#This Row],[Debit]]-GL_Table[[#This Row],[Credit]]</f>
        <v>697.58</v>
      </c>
      <c r="N352">
        <f>INDEX(ExchangeRate[Rate2USD], MATCH(GL!L:L,ExchangeRate[Currency], 0))</f>
        <v>1.36</v>
      </c>
      <c r="O352" s="14">
        <f>GL_Table[[#This Row],[Debit]]*GL_Table[[#This Row],[RateToUSD]]</f>
        <v>948.70880000000011</v>
      </c>
      <c r="P352" s="14">
        <f>GL_Table[[#This Row],[Credit]]*GL_Table[[#This Row],[RateToUSD]]</f>
        <v>0</v>
      </c>
      <c r="Q352" s="14">
        <f>GL_Table[NetAmount]*GL_Table[RateToUSD]</f>
        <v>948.70880000000011</v>
      </c>
      <c r="R352" s="14" t="str">
        <f>INDEX(AccountMapping[AccountType],MATCH(GL_Table[AccountName],AccountMapping[AccountName], 0))</f>
        <v>COGS</v>
      </c>
    </row>
    <row r="353" spans="1:18" x14ac:dyDescent="0.3">
      <c r="A353" t="s">
        <v>361</v>
      </c>
      <c r="B353" s="1">
        <v>45582</v>
      </c>
      <c r="C353">
        <f>YEAR(GL_Table[[#This Row],[TxnDate]])</f>
        <v>2024</v>
      </c>
      <c r="D353" t="str">
        <f>TEXT(GL_Table[[#This Row],[TxnDate]], "mmm")</f>
        <v>Oct</v>
      </c>
      <c r="E353" t="s">
        <v>2013</v>
      </c>
      <c r="F353" t="s">
        <v>2018</v>
      </c>
      <c r="G353">
        <v>1580.47</v>
      </c>
      <c r="H353">
        <v>0</v>
      </c>
      <c r="I353" t="s">
        <v>2024</v>
      </c>
      <c r="J353" t="s">
        <v>2030</v>
      </c>
      <c r="K353" t="s">
        <v>2382</v>
      </c>
      <c r="L353" t="s">
        <v>4033</v>
      </c>
      <c r="M353">
        <f>GL_Table[[#This Row],[Debit]]-GL_Table[[#This Row],[Credit]]</f>
        <v>1580.47</v>
      </c>
      <c r="N353">
        <f>INDEX(ExchangeRate[Rate2USD], MATCH(GL!L:L,ExchangeRate[Currency], 0))</f>
        <v>1.51</v>
      </c>
      <c r="O353" s="14">
        <f>GL_Table[[#This Row],[Debit]]*GL_Table[[#This Row],[RateToUSD]]</f>
        <v>2386.5097000000001</v>
      </c>
      <c r="P353" s="14">
        <f>GL_Table[[#This Row],[Credit]]*GL_Table[[#This Row],[RateToUSD]]</f>
        <v>0</v>
      </c>
      <c r="Q353" s="14">
        <f>GL_Table[NetAmount]*GL_Table[RateToUSD]</f>
        <v>2386.5097000000001</v>
      </c>
      <c r="R353" s="14" t="str">
        <f>INDEX(AccountMapping[AccountType],MATCH(GL_Table[AccountName],AccountMapping[AccountName], 0))</f>
        <v>Expense</v>
      </c>
    </row>
    <row r="354" spans="1:18" x14ac:dyDescent="0.3">
      <c r="A354" t="s">
        <v>362</v>
      </c>
      <c r="B354" s="1">
        <v>45308</v>
      </c>
      <c r="C354">
        <f>YEAR(GL_Table[[#This Row],[TxnDate]])</f>
        <v>2024</v>
      </c>
      <c r="D354" t="str">
        <f>TEXT(GL_Table[[#This Row],[TxnDate]], "mmm")</f>
        <v>Jan</v>
      </c>
      <c r="E354" t="s">
        <v>2011</v>
      </c>
      <c r="F354" t="s">
        <v>2016</v>
      </c>
      <c r="G354">
        <v>1567.36</v>
      </c>
      <c r="H354">
        <v>0</v>
      </c>
      <c r="I354" t="s">
        <v>2024</v>
      </c>
      <c r="J354" t="s">
        <v>2027</v>
      </c>
      <c r="K354" t="s">
        <v>2383</v>
      </c>
      <c r="L354" t="s">
        <v>4032</v>
      </c>
      <c r="M354">
        <f>GL_Table[[#This Row],[Debit]]-GL_Table[[#This Row],[Credit]]</f>
        <v>1567.36</v>
      </c>
      <c r="N354">
        <f>INDEX(ExchangeRate[Rate2USD], MATCH(GL!L:L,ExchangeRate[Currency], 0))</f>
        <v>0.92</v>
      </c>
      <c r="O354" s="14">
        <f>GL_Table[[#This Row],[Debit]]*GL_Table[[#This Row],[RateToUSD]]</f>
        <v>1441.9712</v>
      </c>
      <c r="P354" s="14">
        <f>GL_Table[[#This Row],[Credit]]*GL_Table[[#This Row],[RateToUSD]]</f>
        <v>0</v>
      </c>
      <c r="Q354" s="14">
        <f>GL_Table[NetAmount]*GL_Table[RateToUSD]</f>
        <v>1441.9712</v>
      </c>
      <c r="R354" s="14" t="str">
        <f>INDEX(AccountMapping[AccountType],MATCH(GL_Table[AccountName],AccountMapping[AccountName], 0))</f>
        <v>COGS</v>
      </c>
    </row>
    <row r="355" spans="1:18" x14ac:dyDescent="0.3">
      <c r="A355" t="s">
        <v>363</v>
      </c>
      <c r="B355" s="1">
        <v>45715</v>
      </c>
      <c r="C355">
        <f>YEAR(GL_Table[[#This Row],[TxnDate]])</f>
        <v>2025</v>
      </c>
      <c r="D355" t="str">
        <f>TEXT(GL_Table[[#This Row],[TxnDate]], "mmm")</f>
        <v>Feb</v>
      </c>
      <c r="E355" t="s">
        <v>2013</v>
      </c>
      <c r="F355" t="s">
        <v>2018</v>
      </c>
      <c r="G355">
        <v>443.79</v>
      </c>
      <c r="H355">
        <v>0</v>
      </c>
      <c r="I355" t="s">
        <v>2021</v>
      </c>
      <c r="J355" t="s">
        <v>2028</v>
      </c>
      <c r="K355" t="s">
        <v>2384</v>
      </c>
      <c r="L355" t="s">
        <v>4033</v>
      </c>
      <c r="M355">
        <f>GL_Table[[#This Row],[Debit]]-GL_Table[[#This Row],[Credit]]</f>
        <v>443.79</v>
      </c>
      <c r="N355">
        <f>INDEX(ExchangeRate[Rate2USD], MATCH(GL!L:L,ExchangeRate[Currency], 0))</f>
        <v>1.51</v>
      </c>
      <c r="O355" s="14">
        <f>GL_Table[[#This Row],[Debit]]*GL_Table[[#This Row],[RateToUSD]]</f>
        <v>670.12290000000007</v>
      </c>
      <c r="P355" s="14">
        <f>GL_Table[[#This Row],[Credit]]*GL_Table[[#This Row],[RateToUSD]]</f>
        <v>0</v>
      </c>
      <c r="Q355" s="14">
        <f>GL_Table[NetAmount]*GL_Table[RateToUSD]</f>
        <v>670.12290000000007</v>
      </c>
      <c r="R355" s="14" t="str">
        <f>INDEX(AccountMapping[AccountType],MATCH(GL_Table[AccountName],AccountMapping[AccountName], 0))</f>
        <v>Expense</v>
      </c>
    </row>
    <row r="356" spans="1:18" x14ac:dyDescent="0.3">
      <c r="A356" t="s">
        <v>364</v>
      </c>
      <c r="B356" s="1">
        <v>45232</v>
      </c>
      <c r="C356">
        <f>YEAR(GL_Table[[#This Row],[TxnDate]])</f>
        <v>2023</v>
      </c>
      <c r="D356" t="str">
        <f>TEXT(GL_Table[[#This Row],[TxnDate]], "mmm")</f>
        <v>Nov</v>
      </c>
      <c r="E356" t="s">
        <v>2013</v>
      </c>
      <c r="F356" t="s">
        <v>2018</v>
      </c>
      <c r="G356">
        <v>889.34</v>
      </c>
      <c r="H356">
        <v>0</v>
      </c>
      <c r="I356" t="s">
        <v>2022</v>
      </c>
      <c r="J356" t="s">
        <v>2026</v>
      </c>
      <c r="K356" t="s">
        <v>2385</v>
      </c>
      <c r="L356" t="s">
        <v>4034</v>
      </c>
      <c r="M356">
        <f>GL_Table[[#This Row],[Debit]]-GL_Table[[#This Row],[Credit]]</f>
        <v>889.34</v>
      </c>
      <c r="N356">
        <f>INDEX(ExchangeRate[Rate2USD], MATCH(GL!L:L,ExchangeRate[Currency], 0))</f>
        <v>1</v>
      </c>
      <c r="O356" s="14">
        <f>GL_Table[[#This Row],[Debit]]*GL_Table[[#This Row],[RateToUSD]]</f>
        <v>889.34</v>
      </c>
      <c r="P356" s="14">
        <f>GL_Table[[#This Row],[Credit]]*GL_Table[[#This Row],[RateToUSD]]</f>
        <v>0</v>
      </c>
      <c r="Q356" s="14">
        <f>GL_Table[NetAmount]*GL_Table[RateToUSD]</f>
        <v>889.34</v>
      </c>
      <c r="R356" s="14" t="str">
        <f>INDEX(AccountMapping[AccountType],MATCH(GL_Table[AccountName],AccountMapping[AccountName], 0))</f>
        <v>Expense</v>
      </c>
    </row>
    <row r="357" spans="1:18" x14ac:dyDescent="0.3">
      <c r="A357" t="s">
        <v>365</v>
      </c>
      <c r="B357" s="1">
        <v>45801</v>
      </c>
      <c r="C357">
        <f>YEAR(GL_Table[[#This Row],[TxnDate]])</f>
        <v>2025</v>
      </c>
      <c r="D357" t="str">
        <f>TEXT(GL_Table[[#This Row],[TxnDate]], "mmm")</f>
        <v>May</v>
      </c>
      <c r="E357" t="s">
        <v>2014</v>
      </c>
      <c r="F357" t="s">
        <v>2019</v>
      </c>
      <c r="G357">
        <v>0</v>
      </c>
      <c r="H357">
        <v>2239.96</v>
      </c>
      <c r="I357" t="s">
        <v>2024</v>
      </c>
      <c r="J357" t="s">
        <v>2026</v>
      </c>
      <c r="K357" t="s">
        <v>2386</v>
      </c>
      <c r="L357" t="s">
        <v>4034</v>
      </c>
      <c r="M357">
        <f>GL_Table[[#This Row],[Debit]]-GL_Table[[#This Row],[Credit]]</f>
        <v>-2239.96</v>
      </c>
      <c r="N357">
        <f>INDEX(ExchangeRate[Rate2USD], MATCH(GL!L:L,ExchangeRate[Currency], 0))</f>
        <v>1</v>
      </c>
      <c r="O357" s="14">
        <f>GL_Table[[#This Row],[Debit]]*GL_Table[[#This Row],[RateToUSD]]</f>
        <v>0</v>
      </c>
      <c r="P357" s="14">
        <f>GL_Table[[#This Row],[Credit]]*GL_Table[[#This Row],[RateToUSD]]</f>
        <v>2239.96</v>
      </c>
      <c r="Q357" s="14">
        <f>GL_Table[NetAmount]*GL_Table[RateToUSD]</f>
        <v>-2239.96</v>
      </c>
      <c r="R357" s="14" t="str">
        <f>INDEX(AccountMapping[AccountType],MATCH(GL_Table[AccountName],AccountMapping[AccountName], 0))</f>
        <v>Revenue</v>
      </c>
    </row>
    <row r="358" spans="1:18" x14ac:dyDescent="0.3">
      <c r="A358" t="s">
        <v>366</v>
      </c>
      <c r="B358" s="1">
        <v>45293</v>
      </c>
      <c r="C358">
        <f>YEAR(GL_Table[[#This Row],[TxnDate]])</f>
        <v>2024</v>
      </c>
      <c r="D358" t="str">
        <f>TEXT(GL_Table[[#This Row],[TxnDate]], "mmm")</f>
        <v>Jan</v>
      </c>
      <c r="E358" t="s">
        <v>2013</v>
      </c>
      <c r="F358" t="s">
        <v>2018</v>
      </c>
      <c r="G358">
        <v>1291.24</v>
      </c>
      <c r="H358">
        <v>0</v>
      </c>
      <c r="I358" t="s">
        <v>2024</v>
      </c>
      <c r="J358" t="s">
        <v>2028</v>
      </c>
      <c r="K358" t="s">
        <v>2387</v>
      </c>
      <c r="L358" t="s">
        <v>4033</v>
      </c>
      <c r="M358">
        <f>GL_Table[[#This Row],[Debit]]-GL_Table[[#This Row],[Credit]]</f>
        <v>1291.24</v>
      </c>
      <c r="N358">
        <f>INDEX(ExchangeRate[Rate2USD], MATCH(GL!L:L,ExchangeRate[Currency], 0))</f>
        <v>1.51</v>
      </c>
      <c r="O358" s="14">
        <f>GL_Table[[#This Row],[Debit]]*GL_Table[[#This Row],[RateToUSD]]</f>
        <v>1949.7724000000001</v>
      </c>
      <c r="P358" s="14">
        <f>GL_Table[[#This Row],[Credit]]*GL_Table[[#This Row],[RateToUSD]]</f>
        <v>0</v>
      </c>
      <c r="Q358" s="14">
        <f>GL_Table[NetAmount]*GL_Table[RateToUSD]</f>
        <v>1949.7724000000001</v>
      </c>
      <c r="R358" s="14" t="str">
        <f>INDEX(AccountMapping[AccountType],MATCH(GL_Table[AccountName],AccountMapping[AccountName], 0))</f>
        <v>Expense</v>
      </c>
    </row>
    <row r="359" spans="1:18" x14ac:dyDescent="0.3">
      <c r="A359" t="s">
        <v>367</v>
      </c>
      <c r="B359" s="1">
        <v>45141</v>
      </c>
      <c r="C359">
        <f>YEAR(GL_Table[[#This Row],[TxnDate]])</f>
        <v>2023</v>
      </c>
      <c r="D359" t="str">
        <f>TEXT(GL_Table[[#This Row],[TxnDate]], "mmm")</f>
        <v>Aug</v>
      </c>
      <c r="E359" t="s">
        <v>2013</v>
      </c>
      <c r="F359" t="s">
        <v>2018</v>
      </c>
      <c r="G359">
        <v>397.07</v>
      </c>
      <c r="H359">
        <v>0</v>
      </c>
      <c r="I359" t="s">
        <v>2024</v>
      </c>
      <c r="J359" t="s">
        <v>2027</v>
      </c>
      <c r="K359" t="s">
        <v>2388</v>
      </c>
      <c r="L359" t="s">
        <v>4035</v>
      </c>
      <c r="M359">
        <f>GL_Table[[#This Row],[Debit]]-GL_Table[[#This Row],[Credit]]</f>
        <v>397.07</v>
      </c>
      <c r="N359">
        <f>INDEX(ExchangeRate[Rate2USD], MATCH(GL!L:L,ExchangeRate[Currency], 0))</f>
        <v>1.36</v>
      </c>
      <c r="O359" s="14">
        <f>GL_Table[[#This Row],[Debit]]*GL_Table[[#This Row],[RateToUSD]]</f>
        <v>540.01520000000005</v>
      </c>
      <c r="P359" s="14">
        <f>GL_Table[[#This Row],[Credit]]*GL_Table[[#This Row],[RateToUSD]]</f>
        <v>0</v>
      </c>
      <c r="Q359" s="14">
        <f>GL_Table[NetAmount]*GL_Table[RateToUSD]</f>
        <v>540.01520000000005</v>
      </c>
      <c r="R359" s="14" t="str">
        <f>INDEX(AccountMapping[AccountType],MATCH(GL_Table[AccountName],AccountMapping[AccountName], 0))</f>
        <v>Expense</v>
      </c>
    </row>
    <row r="360" spans="1:18" x14ac:dyDescent="0.3">
      <c r="A360" t="s">
        <v>368</v>
      </c>
      <c r="B360" s="1">
        <v>45525</v>
      </c>
      <c r="C360">
        <f>YEAR(GL_Table[[#This Row],[TxnDate]])</f>
        <v>2024</v>
      </c>
      <c r="D360" t="str">
        <f>TEXT(GL_Table[[#This Row],[TxnDate]], "mmm")</f>
        <v>Aug</v>
      </c>
      <c r="E360" t="s">
        <v>2012</v>
      </c>
      <c r="F360" t="s">
        <v>2017</v>
      </c>
      <c r="G360">
        <v>803.21</v>
      </c>
      <c r="H360">
        <v>0</v>
      </c>
      <c r="I360" t="s">
        <v>2020</v>
      </c>
      <c r="J360" t="s">
        <v>2030</v>
      </c>
      <c r="K360" t="s">
        <v>2389</v>
      </c>
      <c r="L360" t="s">
        <v>4033</v>
      </c>
      <c r="M360">
        <f>GL_Table[[#This Row],[Debit]]-GL_Table[[#This Row],[Credit]]</f>
        <v>803.21</v>
      </c>
      <c r="N360">
        <f>INDEX(ExchangeRate[Rate2USD], MATCH(GL!L:L,ExchangeRate[Currency], 0))</f>
        <v>1.51</v>
      </c>
      <c r="O360" s="14">
        <f>GL_Table[[#This Row],[Debit]]*GL_Table[[#This Row],[RateToUSD]]</f>
        <v>1212.8471</v>
      </c>
      <c r="P360" s="14">
        <f>GL_Table[[#This Row],[Credit]]*GL_Table[[#This Row],[RateToUSD]]</f>
        <v>0</v>
      </c>
      <c r="Q360" s="14">
        <f>GL_Table[NetAmount]*GL_Table[RateToUSD]</f>
        <v>1212.8471</v>
      </c>
      <c r="R360" s="14" t="str">
        <f>INDEX(AccountMapping[AccountType],MATCH(GL_Table[AccountName],AccountMapping[AccountName], 0))</f>
        <v>Expense</v>
      </c>
    </row>
    <row r="361" spans="1:18" x14ac:dyDescent="0.3">
      <c r="A361" t="s">
        <v>369</v>
      </c>
      <c r="B361" s="1">
        <v>45461</v>
      </c>
      <c r="C361">
        <f>YEAR(GL_Table[[#This Row],[TxnDate]])</f>
        <v>2024</v>
      </c>
      <c r="D361" t="str">
        <f>TEXT(GL_Table[[#This Row],[TxnDate]], "mmm")</f>
        <v>Jun</v>
      </c>
      <c r="E361" t="s">
        <v>2010</v>
      </c>
      <c r="F361" t="s">
        <v>2015</v>
      </c>
      <c r="G361">
        <v>0</v>
      </c>
      <c r="H361">
        <v>1032.8399999999999</v>
      </c>
      <c r="I361" t="s">
        <v>2022</v>
      </c>
      <c r="J361" t="s">
        <v>2029</v>
      </c>
      <c r="K361" t="s">
        <v>2390</v>
      </c>
      <c r="L361" t="s">
        <v>4035</v>
      </c>
      <c r="M361">
        <f>GL_Table[[#This Row],[Debit]]-GL_Table[[#This Row],[Credit]]</f>
        <v>-1032.8399999999999</v>
      </c>
      <c r="N361">
        <f>INDEX(ExchangeRate[Rate2USD], MATCH(GL!L:L,ExchangeRate[Currency], 0))</f>
        <v>1.36</v>
      </c>
      <c r="O361" s="14">
        <f>GL_Table[[#This Row],[Debit]]*GL_Table[[#This Row],[RateToUSD]]</f>
        <v>0</v>
      </c>
      <c r="P361" s="14">
        <f>GL_Table[[#This Row],[Credit]]*GL_Table[[#This Row],[RateToUSD]]</f>
        <v>1404.6623999999999</v>
      </c>
      <c r="Q361" s="14">
        <f>GL_Table[NetAmount]*GL_Table[RateToUSD]</f>
        <v>-1404.6623999999999</v>
      </c>
      <c r="R361" s="14" t="str">
        <f>INDEX(AccountMapping[AccountType],MATCH(GL_Table[AccountName],AccountMapping[AccountName], 0))</f>
        <v>Revenue</v>
      </c>
    </row>
    <row r="362" spans="1:18" x14ac:dyDescent="0.3">
      <c r="A362" t="s">
        <v>370</v>
      </c>
      <c r="B362" s="1">
        <v>45806</v>
      </c>
      <c r="C362">
        <f>YEAR(GL_Table[[#This Row],[TxnDate]])</f>
        <v>2025</v>
      </c>
      <c r="D362" t="str">
        <f>TEXT(GL_Table[[#This Row],[TxnDate]], "mmm")</f>
        <v>May</v>
      </c>
      <c r="E362" t="s">
        <v>2012</v>
      </c>
      <c r="F362" t="s">
        <v>2017</v>
      </c>
      <c r="G362">
        <v>1071.7</v>
      </c>
      <c r="H362">
        <v>0</v>
      </c>
      <c r="I362" t="s">
        <v>2023</v>
      </c>
      <c r="J362" t="s">
        <v>2029</v>
      </c>
      <c r="K362" t="s">
        <v>2391</v>
      </c>
      <c r="L362" t="s">
        <v>4034</v>
      </c>
      <c r="M362">
        <f>GL_Table[[#This Row],[Debit]]-GL_Table[[#This Row],[Credit]]</f>
        <v>1071.7</v>
      </c>
      <c r="N362">
        <f>INDEX(ExchangeRate[Rate2USD], MATCH(GL!L:L,ExchangeRate[Currency], 0))</f>
        <v>1</v>
      </c>
      <c r="O362" s="14">
        <f>GL_Table[[#This Row],[Debit]]*GL_Table[[#This Row],[RateToUSD]]</f>
        <v>1071.7</v>
      </c>
      <c r="P362" s="14">
        <f>GL_Table[[#This Row],[Credit]]*GL_Table[[#This Row],[RateToUSD]]</f>
        <v>0</v>
      </c>
      <c r="Q362" s="14">
        <f>GL_Table[NetAmount]*GL_Table[RateToUSD]</f>
        <v>1071.7</v>
      </c>
      <c r="R362" s="14" t="str">
        <f>INDEX(AccountMapping[AccountType],MATCH(GL_Table[AccountName],AccountMapping[AccountName], 0))</f>
        <v>Expense</v>
      </c>
    </row>
    <row r="363" spans="1:18" x14ac:dyDescent="0.3">
      <c r="A363" t="s">
        <v>371</v>
      </c>
      <c r="B363" s="1">
        <v>45444</v>
      </c>
      <c r="C363">
        <f>YEAR(GL_Table[[#This Row],[TxnDate]])</f>
        <v>2024</v>
      </c>
      <c r="D363" t="str">
        <f>TEXT(GL_Table[[#This Row],[TxnDate]], "mmm")</f>
        <v>Jun</v>
      </c>
      <c r="E363" t="s">
        <v>2011</v>
      </c>
      <c r="F363" t="s">
        <v>2016</v>
      </c>
      <c r="G363">
        <v>842.82</v>
      </c>
      <c r="H363">
        <v>0</v>
      </c>
      <c r="I363" t="s">
        <v>2022</v>
      </c>
      <c r="J363" t="s">
        <v>2029</v>
      </c>
      <c r="K363" t="s">
        <v>2392</v>
      </c>
      <c r="L363" t="s">
        <v>4031</v>
      </c>
      <c r="M363">
        <f>GL_Table[[#This Row],[Debit]]-GL_Table[[#This Row],[Credit]]</f>
        <v>842.82</v>
      </c>
      <c r="N363">
        <f>INDEX(ExchangeRate[Rate2USD], MATCH(GL!L:L,ExchangeRate[Currency], 0))</f>
        <v>0.78</v>
      </c>
      <c r="O363" s="14">
        <f>GL_Table[[#This Row],[Debit]]*GL_Table[[#This Row],[RateToUSD]]</f>
        <v>657.39960000000008</v>
      </c>
      <c r="P363" s="14">
        <f>GL_Table[[#This Row],[Credit]]*GL_Table[[#This Row],[RateToUSD]]</f>
        <v>0</v>
      </c>
      <c r="Q363" s="14">
        <f>GL_Table[NetAmount]*GL_Table[RateToUSD]</f>
        <v>657.39960000000008</v>
      </c>
      <c r="R363" s="14" t="str">
        <f>INDEX(AccountMapping[AccountType],MATCH(GL_Table[AccountName],AccountMapping[AccountName], 0))</f>
        <v>COGS</v>
      </c>
    </row>
    <row r="364" spans="1:18" x14ac:dyDescent="0.3">
      <c r="A364" t="s">
        <v>372</v>
      </c>
      <c r="B364" s="1">
        <v>45505</v>
      </c>
      <c r="C364">
        <f>YEAR(GL_Table[[#This Row],[TxnDate]])</f>
        <v>2024</v>
      </c>
      <c r="D364" t="str">
        <f>TEXT(GL_Table[[#This Row],[TxnDate]], "mmm")</f>
        <v>Aug</v>
      </c>
      <c r="E364" t="s">
        <v>2013</v>
      </c>
      <c r="F364" t="s">
        <v>2018</v>
      </c>
      <c r="G364">
        <v>1375.81</v>
      </c>
      <c r="H364">
        <v>0</v>
      </c>
      <c r="I364" t="s">
        <v>2020</v>
      </c>
      <c r="J364" t="s">
        <v>2028</v>
      </c>
      <c r="K364" t="s">
        <v>2393</v>
      </c>
      <c r="L364" t="s">
        <v>4035</v>
      </c>
      <c r="M364">
        <f>GL_Table[[#This Row],[Debit]]-GL_Table[[#This Row],[Credit]]</f>
        <v>1375.81</v>
      </c>
      <c r="N364">
        <f>INDEX(ExchangeRate[Rate2USD], MATCH(GL!L:L,ExchangeRate[Currency], 0))</f>
        <v>1.36</v>
      </c>
      <c r="O364" s="14">
        <f>GL_Table[[#This Row],[Debit]]*GL_Table[[#This Row],[RateToUSD]]</f>
        <v>1871.1016</v>
      </c>
      <c r="P364" s="14">
        <f>GL_Table[[#This Row],[Credit]]*GL_Table[[#This Row],[RateToUSD]]</f>
        <v>0</v>
      </c>
      <c r="Q364" s="14">
        <f>GL_Table[NetAmount]*GL_Table[RateToUSD]</f>
        <v>1871.1016</v>
      </c>
      <c r="R364" s="14" t="str">
        <f>INDEX(AccountMapping[AccountType],MATCH(GL_Table[AccountName],AccountMapping[AccountName], 0))</f>
        <v>Expense</v>
      </c>
    </row>
    <row r="365" spans="1:18" x14ac:dyDescent="0.3">
      <c r="A365" t="s">
        <v>373</v>
      </c>
      <c r="B365" s="1">
        <v>45313</v>
      </c>
      <c r="C365">
        <f>YEAR(GL_Table[[#This Row],[TxnDate]])</f>
        <v>2024</v>
      </c>
      <c r="D365" t="str">
        <f>TEXT(GL_Table[[#This Row],[TxnDate]], "mmm")</f>
        <v>Jan</v>
      </c>
      <c r="E365" t="s">
        <v>2010</v>
      </c>
      <c r="F365" t="s">
        <v>2015</v>
      </c>
      <c r="G365">
        <v>0</v>
      </c>
      <c r="H365">
        <v>4517.55</v>
      </c>
      <c r="I365" t="s">
        <v>2022</v>
      </c>
      <c r="J365" t="s">
        <v>2028</v>
      </c>
      <c r="K365" t="s">
        <v>2394</v>
      </c>
      <c r="L365" t="s">
        <v>4035</v>
      </c>
      <c r="M365">
        <f>GL_Table[[#This Row],[Debit]]-GL_Table[[#This Row],[Credit]]</f>
        <v>-4517.55</v>
      </c>
      <c r="N365">
        <f>INDEX(ExchangeRate[Rate2USD], MATCH(GL!L:L,ExchangeRate[Currency], 0))</f>
        <v>1.36</v>
      </c>
      <c r="O365" s="14">
        <f>GL_Table[[#This Row],[Debit]]*GL_Table[[#This Row],[RateToUSD]]</f>
        <v>0</v>
      </c>
      <c r="P365" s="14">
        <f>GL_Table[[#This Row],[Credit]]*GL_Table[[#This Row],[RateToUSD]]</f>
        <v>6143.8680000000004</v>
      </c>
      <c r="Q365" s="14">
        <f>GL_Table[NetAmount]*GL_Table[RateToUSD]</f>
        <v>-6143.8680000000004</v>
      </c>
      <c r="R365" s="14" t="str">
        <f>INDEX(AccountMapping[AccountType],MATCH(GL_Table[AccountName],AccountMapping[AccountName], 0))</f>
        <v>Revenue</v>
      </c>
    </row>
    <row r="366" spans="1:18" x14ac:dyDescent="0.3">
      <c r="A366" t="s">
        <v>374</v>
      </c>
      <c r="B366" s="1">
        <v>45635</v>
      </c>
      <c r="C366">
        <f>YEAR(GL_Table[[#This Row],[TxnDate]])</f>
        <v>2024</v>
      </c>
      <c r="D366" t="str">
        <f>TEXT(GL_Table[[#This Row],[TxnDate]], "mmm")</f>
        <v>Dec</v>
      </c>
      <c r="E366" t="s">
        <v>2013</v>
      </c>
      <c r="F366" t="s">
        <v>2018</v>
      </c>
      <c r="G366">
        <v>837.89</v>
      </c>
      <c r="H366">
        <v>0</v>
      </c>
      <c r="I366" t="s">
        <v>2021</v>
      </c>
      <c r="J366" t="s">
        <v>2028</v>
      </c>
      <c r="K366" t="s">
        <v>2395</v>
      </c>
      <c r="L366" t="s">
        <v>4032</v>
      </c>
      <c r="M366">
        <f>GL_Table[[#This Row],[Debit]]-GL_Table[[#This Row],[Credit]]</f>
        <v>837.89</v>
      </c>
      <c r="N366">
        <f>INDEX(ExchangeRate[Rate2USD], MATCH(GL!L:L,ExchangeRate[Currency], 0))</f>
        <v>0.92</v>
      </c>
      <c r="O366" s="14">
        <f>GL_Table[[#This Row],[Debit]]*GL_Table[[#This Row],[RateToUSD]]</f>
        <v>770.85879999999997</v>
      </c>
      <c r="P366" s="14">
        <f>GL_Table[[#This Row],[Credit]]*GL_Table[[#This Row],[RateToUSD]]</f>
        <v>0</v>
      </c>
      <c r="Q366" s="14">
        <f>GL_Table[NetAmount]*GL_Table[RateToUSD]</f>
        <v>770.85879999999997</v>
      </c>
      <c r="R366" s="14" t="str">
        <f>INDEX(AccountMapping[AccountType],MATCH(GL_Table[AccountName],AccountMapping[AccountName], 0))</f>
        <v>Expense</v>
      </c>
    </row>
    <row r="367" spans="1:18" x14ac:dyDescent="0.3">
      <c r="A367" t="s">
        <v>375</v>
      </c>
      <c r="B367" s="1">
        <v>44999</v>
      </c>
      <c r="C367">
        <f>YEAR(GL_Table[[#This Row],[TxnDate]])</f>
        <v>2023</v>
      </c>
      <c r="D367" t="str">
        <f>TEXT(GL_Table[[#This Row],[TxnDate]], "mmm")</f>
        <v>Mar</v>
      </c>
      <c r="E367" t="s">
        <v>2013</v>
      </c>
      <c r="F367" t="s">
        <v>2018</v>
      </c>
      <c r="G367">
        <v>426.78</v>
      </c>
      <c r="H367">
        <v>0</v>
      </c>
      <c r="I367" t="s">
        <v>2020</v>
      </c>
      <c r="J367" t="s">
        <v>2028</v>
      </c>
      <c r="K367" t="s">
        <v>2396</v>
      </c>
      <c r="L367" t="s">
        <v>4035</v>
      </c>
      <c r="M367">
        <f>GL_Table[[#This Row],[Debit]]-GL_Table[[#This Row],[Credit]]</f>
        <v>426.78</v>
      </c>
      <c r="N367">
        <f>INDEX(ExchangeRate[Rate2USD], MATCH(GL!L:L,ExchangeRate[Currency], 0))</f>
        <v>1.36</v>
      </c>
      <c r="O367" s="14">
        <f>GL_Table[[#This Row],[Debit]]*GL_Table[[#This Row],[RateToUSD]]</f>
        <v>580.42079999999999</v>
      </c>
      <c r="P367" s="14">
        <f>GL_Table[[#This Row],[Credit]]*GL_Table[[#This Row],[RateToUSD]]</f>
        <v>0</v>
      </c>
      <c r="Q367" s="14">
        <f>GL_Table[NetAmount]*GL_Table[RateToUSD]</f>
        <v>580.42079999999999</v>
      </c>
      <c r="R367" s="14" t="str">
        <f>INDEX(AccountMapping[AccountType],MATCH(GL_Table[AccountName],AccountMapping[AccountName], 0))</f>
        <v>Expense</v>
      </c>
    </row>
    <row r="368" spans="1:18" x14ac:dyDescent="0.3">
      <c r="A368" t="s">
        <v>376</v>
      </c>
      <c r="B368" s="1">
        <v>45761</v>
      </c>
      <c r="C368">
        <f>YEAR(GL_Table[[#This Row],[TxnDate]])</f>
        <v>2025</v>
      </c>
      <c r="D368" t="str">
        <f>TEXT(GL_Table[[#This Row],[TxnDate]], "mmm")</f>
        <v>Apr</v>
      </c>
      <c r="E368" t="s">
        <v>2012</v>
      </c>
      <c r="F368" t="s">
        <v>2017</v>
      </c>
      <c r="G368">
        <v>999.72</v>
      </c>
      <c r="H368">
        <v>0</v>
      </c>
      <c r="I368" t="s">
        <v>2025</v>
      </c>
      <c r="J368" t="s">
        <v>2027</v>
      </c>
      <c r="K368" t="s">
        <v>2397</v>
      </c>
      <c r="L368" t="s">
        <v>4032</v>
      </c>
      <c r="M368">
        <f>GL_Table[[#This Row],[Debit]]-GL_Table[[#This Row],[Credit]]</f>
        <v>999.72</v>
      </c>
      <c r="N368">
        <f>INDEX(ExchangeRate[Rate2USD], MATCH(GL!L:L,ExchangeRate[Currency], 0))</f>
        <v>0.92</v>
      </c>
      <c r="O368" s="14">
        <f>GL_Table[[#This Row],[Debit]]*GL_Table[[#This Row],[RateToUSD]]</f>
        <v>919.74240000000009</v>
      </c>
      <c r="P368" s="14">
        <f>GL_Table[[#This Row],[Credit]]*GL_Table[[#This Row],[RateToUSD]]</f>
        <v>0</v>
      </c>
      <c r="Q368" s="14">
        <f>GL_Table[NetAmount]*GL_Table[RateToUSD]</f>
        <v>919.74240000000009</v>
      </c>
      <c r="R368" s="14" t="str">
        <f>INDEX(AccountMapping[AccountType],MATCH(GL_Table[AccountName],AccountMapping[AccountName], 0))</f>
        <v>Expense</v>
      </c>
    </row>
    <row r="369" spans="1:18" x14ac:dyDescent="0.3">
      <c r="A369" t="s">
        <v>377</v>
      </c>
      <c r="B369" s="1">
        <v>45023</v>
      </c>
      <c r="C369">
        <f>YEAR(GL_Table[[#This Row],[TxnDate]])</f>
        <v>2023</v>
      </c>
      <c r="D369" t="str">
        <f>TEXT(GL_Table[[#This Row],[TxnDate]], "mmm")</f>
        <v>Apr</v>
      </c>
      <c r="E369" t="s">
        <v>2011</v>
      </c>
      <c r="F369" t="s">
        <v>2016</v>
      </c>
      <c r="G369">
        <v>74.209999999999994</v>
      </c>
      <c r="H369">
        <v>0</v>
      </c>
      <c r="I369" t="s">
        <v>2023</v>
      </c>
      <c r="J369" t="s">
        <v>2030</v>
      </c>
      <c r="K369" t="s">
        <v>2398</v>
      </c>
      <c r="L369" t="s">
        <v>4035</v>
      </c>
      <c r="M369">
        <f>GL_Table[[#This Row],[Debit]]-GL_Table[[#This Row],[Credit]]</f>
        <v>74.209999999999994</v>
      </c>
      <c r="N369">
        <f>INDEX(ExchangeRate[Rate2USD], MATCH(GL!L:L,ExchangeRate[Currency], 0))</f>
        <v>1.36</v>
      </c>
      <c r="O369" s="14">
        <f>GL_Table[[#This Row],[Debit]]*GL_Table[[#This Row],[RateToUSD]]</f>
        <v>100.9256</v>
      </c>
      <c r="P369" s="14">
        <f>GL_Table[[#This Row],[Credit]]*GL_Table[[#This Row],[RateToUSD]]</f>
        <v>0</v>
      </c>
      <c r="Q369" s="14">
        <f>GL_Table[NetAmount]*GL_Table[RateToUSD]</f>
        <v>100.9256</v>
      </c>
      <c r="R369" s="14" t="str">
        <f>INDEX(AccountMapping[AccountType],MATCH(GL_Table[AccountName],AccountMapping[AccountName], 0))</f>
        <v>COGS</v>
      </c>
    </row>
    <row r="370" spans="1:18" x14ac:dyDescent="0.3">
      <c r="A370" t="s">
        <v>378</v>
      </c>
      <c r="B370" s="1">
        <v>44934</v>
      </c>
      <c r="C370">
        <f>YEAR(GL_Table[[#This Row],[TxnDate]])</f>
        <v>2023</v>
      </c>
      <c r="D370" t="str">
        <f>TEXT(GL_Table[[#This Row],[TxnDate]], "mmm")</f>
        <v>Jan</v>
      </c>
      <c r="E370" t="s">
        <v>2010</v>
      </c>
      <c r="F370" t="s">
        <v>2015</v>
      </c>
      <c r="G370">
        <v>0</v>
      </c>
      <c r="H370">
        <v>1158.73</v>
      </c>
      <c r="I370" t="s">
        <v>2025</v>
      </c>
      <c r="J370" t="s">
        <v>2026</v>
      </c>
      <c r="K370" t="s">
        <v>2399</v>
      </c>
      <c r="L370" t="s">
        <v>4032</v>
      </c>
      <c r="M370">
        <f>GL_Table[[#This Row],[Debit]]-GL_Table[[#This Row],[Credit]]</f>
        <v>-1158.73</v>
      </c>
      <c r="N370">
        <f>INDEX(ExchangeRate[Rate2USD], MATCH(GL!L:L,ExchangeRate[Currency], 0))</f>
        <v>0.92</v>
      </c>
      <c r="O370" s="14">
        <f>GL_Table[[#This Row],[Debit]]*GL_Table[[#This Row],[RateToUSD]]</f>
        <v>0</v>
      </c>
      <c r="P370" s="14">
        <f>GL_Table[[#This Row],[Credit]]*GL_Table[[#This Row],[RateToUSD]]</f>
        <v>1066.0316</v>
      </c>
      <c r="Q370" s="14">
        <f>GL_Table[NetAmount]*GL_Table[RateToUSD]</f>
        <v>-1066.0316</v>
      </c>
      <c r="R370" s="14" t="str">
        <f>INDEX(AccountMapping[AccountType],MATCH(GL_Table[AccountName],AccountMapping[AccountName], 0))</f>
        <v>Revenue</v>
      </c>
    </row>
    <row r="371" spans="1:18" x14ac:dyDescent="0.3">
      <c r="A371" t="s">
        <v>379</v>
      </c>
      <c r="B371" s="1">
        <v>45182</v>
      </c>
      <c r="C371">
        <f>YEAR(GL_Table[[#This Row],[TxnDate]])</f>
        <v>2023</v>
      </c>
      <c r="D371" t="str">
        <f>TEXT(GL_Table[[#This Row],[TxnDate]], "mmm")</f>
        <v>Sep</v>
      </c>
      <c r="E371" t="s">
        <v>2012</v>
      </c>
      <c r="F371" t="s">
        <v>2017</v>
      </c>
      <c r="G371">
        <v>1129.06</v>
      </c>
      <c r="H371">
        <v>0</v>
      </c>
      <c r="I371" t="s">
        <v>2025</v>
      </c>
      <c r="J371" t="s">
        <v>2028</v>
      </c>
      <c r="K371" t="s">
        <v>2400</v>
      </c>
      <c r="L371" t="s">
        <v>4032</v>
      </c>
      <c r="M371">
        <f>GL_Table[[#This Row],[Debit]]-GL_Table[[#This Row],[Credit]]</f>
        <v>1129.06</v>
      </c>
      <c r="N371">
        <f>INDEX(ExchangeRate[Rate2USD], MATCH(GL!L:L,ExchangeRate[Currency], 0))</f>
        <v>0.92</v>
      </c>
      <c r="O371" s="14">
        <f>GL_Table[[#This Row],[Debit]]*GL_Table[[#This Row],[RateToUSD]]</f>
        <v>1038.7352000000001</v>
      </c>
      <c r="P371" s="14">
        <f>GL_Table[[#This Row],[Credit]]*GL_Table[[#This Row],[RateToUSD]]</f>
        <v>0</v>
      </c>
      <c r="Q371" s="14">
        <f>GL_Table[NetAmount]*GL_Table[RateToUSD]</f>
        <v>1038.7352000000001</v>
      </c>
      <c r="R371" s="14" t="str">
        <f>INDEX(AccountMapping[AccountType],MATCH(GL_Table[AccountName],AccountMapping[AccountName], 0))</f>
        <v>Expense</v>
      </c>
    </row>
    <row r="372" spans="1:18" x14ac:dyDescent="0.3">
      <c r="A372" t="s">
        <v>380</v>
      </c>
      <c r="B372" s="1">
        <v>45349</v>
      </c>
      <c r="C372">
        <f>YEAR(GL_Table[[#This Row],[TxnDate]])</f>
        <v>2024</v>
      </c>
      <c r="D372" t="str">
        <f>TEXT(GL_Table[[#This Row],[TxnDate]], "mmm")</f>
        <v>Feb</v>
      </c>
      <c r="E372" t="s">
        <v>2013</v>
      </c>
      <c r="F372" t="s">
        <v>2018</v>
      </c>
      <c r="G372">
        <v>1450.58</v>
      </c>
      <c r="H372">
        <v>0</v>
      </c>
      <c r="I372" t="s">
        <v>2022</v>
      </c>
      <c r="J372" t="s">
        <v>2028</v>
      </c>
      <c r="K372" t="s">
        <v>2401</v>
      </c>
      <c r="L372" t="s">
        <v>4034</v>
      </c>
      <c r="M372">
        <f>GL_Table[[#This Row],[Debit]]-GL_Table[[#This Row],[Credit]]</f>
        <v>1450.58</v>
      </c>
      <c r="N372">
        <f>INDEX(ExchangeRate[Rate2USD], MATCH(GL!L:L,ExchangeRate[Currency], 0))</f>
        <v>1</v>
      </c>
      <c r="O372" s="14">
        <f>GL_Table[[#This Row],[Debit]]*GL_Table[[#This Row],[RateToUSD]]</f>
        <v>1450.58</v>
      </c>
      <c r="P372" s="14">
        <f>GL_Table[[#This Row],[Credit]]*GL_Table[[#This Row],[RateToUSD]]</f>
        <v>0</v>
      </c>
      <c r="Q372" s="14">
        <f>GL_Table[NetAmount]*GL_Table[RateToUSD]</f>
        <v>1450.58</v>
      </c>
      <c r="R372" s="14" t="str">
        <f>INDEX(AccountMapping[AccountType],MATCH(GL_Table[AccountName],AccountMapping[AccountName], 0))</f>
        <v>Expense</v>
      </c>
    </row>
    <row r="373" spans="1:18" x14ac:dyDescent="0.3">
      <c r="A373" t="s">
        <v>381</v>
      </c>
      <c r="B373" s="1">
        <v>44930</v>
      </c>
      <c r="C373">
        <f>YEAR(GL_Table[[#This Row],[TxnDate]])</f>
        <v>2023</v>
      </c>
      <c r="D373" t="str">
        <f>TEXT(GL_Table[[#This Row],[TxnDate]], "mmm")</f>
        <v>Jan</v>
      </c>
      <c r="E373" t="s">
        <v>2012</v>
      </c>
      <c r="F373" t="s">
        <v>2017</v>
      </c>
      <c r="G373">
        <v>820.46</v>
      </c>
      <c r="H373">
        <v>0</v>
      </c>
      <c r="I373" t="s">
        <v>2024</v>
      </c>
      <c r="J373" t="s">
        <v>2026</v>
      </c>
      <c r="K373" t="s">
        <v>2402</v>
      </c>
      <c r="L373" t="s">
        <v>4031</v>
      </c>
      <c r="M373">
        <f>GL_Table[[#This Row],[Debit]]-GL_Table[[#This Row],[Credit]]</f>
        <v>820.46</v>
      </c>
      <c r="N373">
        <f>INDEX(ExchangeRate[Rate2USD], MATCH(GL!L:L,ExchangeRate[Currency], 0))</f>
        <v>0.78</v>
      </c>
      <c r="O373" s="14">
        <f>GL_Table[[#This Row],[Debit]]*GL_Table[[#This Row],[RateToUSD]]</f>
        <v>639.9588</v>
      </c>
      <c r="P373" s="14">
        <f>GL_Table[[#This Row],[Credit]]*GL_Table[[#This Row],[RateToUSD]]</f>
        <v>0</v>
      </c>
      <c r="Q373" s="14">
        <f>GL_Table[NetAmount]*GL_Table[RateToUSD]</f>
        <v>639.9588</v>
      </c>
      <c r="R373" s="14" t="str">
        <f>INDEX(AccountMapping[AccountType],MATCH(GL_Table[AccountName],AccountMapping[AccountName], 0))</f>
        <v>Expense</v>
      </c>
    </row>
    <row r="374" spans="1:18" x14ac:dyDescent="0.3">
      <c r="A374" t="s">
        <v>382</v>
      </c>
      <c r="B374" s="1">
        <v>45718</v>
      </c>
      <c r="C374">
        <f>YEAR(GL_Table[[#This Row],[TxnDate]])</f>
        <v>2025</v>
      </c>
      <c r="D374" t="str">
        <f>TEXT(GL_Table[[#This Row],[TxnDate]], "mmm")</f>
        <v>Mar</v>
      </c>
      <c r="E374" t="s">
        <v>2011</v>
      </c>
      <c r="F374" t="s">
        <v>2016</v>
      </c>
      <c r="G374">
        <v>1027.96</v>
      </c>
      <c r="H374">
        <v>0</v>
      </c>
      <c r="I374" t="s">
        <v>2021</v>
      </c>
      <c r="J374" t="s">
        <v>2029</v>
      </c>
      <c r="K374" t="s">
        <v>2403</v>
      </c>
      <c r="L374" t="s">
        <v>4035</v>
      </c>
      <c r="M374">
        <f>GL_Table[[#This Row],[Debit]]-GL_Table[[#This Row],[Credit]]</f>
        <v>1027.96</v>
      </c>
      <c r="N374">
        <f>INDEX(ExchangeRate[Rate2USD], MATCH(GL!L:L,ExchangeRate[Currency], 0))</f>
        <v>1.36</v>
      </c>
      <c r="O374" s="14">
        <f>GL_Table[[#This Row],[Debit]]*GL_Table[[#This Row],[RateToUSD]]</f>
        <v>1398.0256000000002</v>
      </c>
      <c r="P374" s="14">
        <f>GL_Table[[#This Row],[Credit]]*GL_Table[[#This Row],[RateToUSD]]</f>
        <v>0</v>
      </c>
      <c r="Q374" s="14">
        <f>GL_Table[NetAmount]*GL_Table[RateToUSD]</f>
        <v>1398.0256000000002</v>
      </c>
      <c r="R374" s="14" t="str">
        <f>INDEX(AccountMapping[AccountType],MATCH(GL_Table[AccountName],AccountMapping[AccountName], 0))</f>
        <v>COGS</v>
      </c>
    </row>
    <row r="375" spans="1:18" x14ac:dyDescent="0.3">
      <c r="A375" t="s">
        <v>383</v>
      </c>
      <c r="B375" s="1">
        <v>44945</v>
      </c>
      <c r="C375">
        <f>YEAR(GL_Table[[#This Row],[TxnDate]])</f>
        <v>2023</v>
      </c>
      <c r="D375" t="str">
        <f>TEXT(GL_Table[[#This Row],[TxnDate]], "mmm")</f>
        <v>Jan</v>
      </c>
      <c r="E375" t="s">
        <v>2010</v>
      </c>
      <c r="F375" t="s">
        <v>2015</v>
      </c>
      <c r="G375">
        <v>0</v>
      </c>
      <c r="H375">
        <v>2599.69</v>
      </c>
      <c r="I375" t="s">
        <v>2020</v>
      </c>
      <c r="J375" t="s">
        <v>2029</v>
      </c>
      <c r="K375" t="s">
        <v>2404</v>
      </c>
      <c r="L375" t="s">
        <v>4033</v>
      </c>
      <c r="M375">
        <f>GL_Table[[#This Row],[Debit]]-GL_Table[[#This Row],[Credit]]</f>
        <v>-2599.69</v>
      </c>
      <c r="N375">
        <f>INDEX(ExchangeRate[Rate2USD], MATCH(GL!L:L,ExchangeRate[Currency], 0))</f>
        <v>1.51</v>
      </c>
      <c r="O375" s="14">
        <f>GL_Table[[#This Row],[Debit]]*GL_Table[[#This Row],[RateToUSD]]</f>
        <v>0</v>
      </c>
      <c r="P375" s="14">
        <f>GL_Table[[#This Row],[Credit]]*GL_Table[[#This Row],[RateToUSD]]</f>
        <v>3925.5319</v>
      </c>
      <c r="Q375" s="14">
        <f>GL_Table[NetAmount]*GL_Table[RateToUSD]</f>
        <v>-3925.5319</v>
      </c>
      <c r="R375" s="14" t="str">
        <f>INDEX(AccountMapping[AccountType],MATCH(GL_Table[AccountName],AccountMapping[AccountName], 0))</f>
        <v>Revenue</v>
      </c>
    </row>
    <row r="376" spans="1:18" x14ac:dyDescent="0.3">
      <c r="A376" t="s">
        <v>384</v>
      </c>
      <c r="B376" s="1">
        <v>45574</v>
      </c>
      <c r="C376">
        <f>YEAR(GL_Table[[#This Row],[TxnDate]])</f>
        <v>2024</v>
      </c>
      <c r="D376" t="str">
        <f>TEXT(GL_Table[[#This Row],[TxnDate]], "mmm")</f>
        <v>Oct</v>
      </c>
      <c r="E376" t="s">
        <v>2013</v>
      </c>
      <c r="F376" t="s">
        <v>2018</v>
      </c>
      <c r="G376">
        <v>903.24</v>
      </c>
      <c r="H376">
        <v>0</v>
      </c>
      <c r="I376" t="s">
        <v>2022</v>
      </c>
      <c r="J376" t="s">
        <v>2028</v>
      </c>
      <c r="K376" t="s">
        <v>2405</v>
      </c>
      <c r="L376" t="s">
        <v>4032</v>
      </c>
      <c r="M376">
        <f>GL_Table[[#This Row],[Debit]]-GL_Table[[#This Row],[Credit]]</f>
        <v>903.24</v>
      </c>
      <c r="N376">
        <f>INDEX(ExchangeRate[Rate2USD], MATCH(GL!L:L,ExchangeRate[Currency], 0))</f>
        <v>0.92</v>
      </c>
      <c r="O376" s="14">
        <f>GL_Table[[#This Row],[Debit]]*GL_Table[[#This Row],[RateToUSD]]</f>
        <v>830.98080000000004</v>
      </c>
      <c r="P376" s="14">
        <f>GL_Table[[#This Row],[Credit]]*GL_Table[[#This Row],[RateToUSD]]</f>
        <v>0</v>
      </c>
      <c r="Q376" s="14">
        <f>GL_Table[NetAmount]*GL_Table[RateToUSD]</f>
        <v>830.98080000000004</v>
      </c>
      <c r="R376" s="14" t="str">
        <f>INDEX(AccountMapping[AccountType],MATCH(GL_Table[AccountName],AccountMapping[AccountName], 0))</f>
        <v>Expense</v>
      </c>
    </row>
    <row r="377" spans="1:18" x14ac:dyDescent="0.3">
      <c r="A377" t="s">
        <v>385</v>
      </c>
      <c r="B377" s="1">
        <v>45363</v>
      </c>
      <c r="C377">
        <f>YEAR(GL_Table[[#This Row],[TxnDate]])</f>
        <v>2024</v>
      </c>
      <c r="D377" t="str">
        <f>TEXT(GL_Table[[#This Row],[TxnDate]], "mmm")</f>
        <v>Mar</v>
      </c>
      <c r="E377" t="s">
        <v>2011</v>
      </c>
      <c r="F377" t="s">
        <v>2016</v>
      </c>
      <c r="G377">
        <v>1037.05</v>
      </c>
      <c r="H377">
        <v>0</v>
      </c>
      <c r="I377" t="s">
        <v>2020</v>
      </c>
      <c r="J377" t="s">
        <v>2026</v>
      </c>
      <c r="K377" t="s">
        <v>2406</v>
      </c>
      <c r="L377" t="s">
        <v>4032</v>
      </c>
      <c r="M377">
        <f>GL_Table[[#This Row],[Debit]]-GL_Table[[#This Row],[Credit]]</f>
        <v>1037.05</v>
      </c>
      <c r="N377">
        <f>INDEX(ExchangeRate[Rate2USD], MATCH(GL!L:L,ExchangeRate[Currency], 0))</f>
        <v>0.92</v>
      </c>
      <c r="O377" s="14">
        <f>GL_Table[[#This Row],[Debit]]*GL_Table[[#This Row],[RateToUSD]]</f>
        <v>954.08600000000001</v>
      </c>
      <c r="P377" s="14">
        <f>GL_Table[[#This Row],[Credit]]*GL_Table[[#This Row],[RateToUSD]]</f>
        <v>0</v>
      </c>
      <c r="Q377" s="14">
        <f>GL_Table[NetAmount]*GL_Table[RateToUSD]</f>
        <v>954.08600000000001</v>
      </c>
      <c r="R377" s="14" t="str">
        <f>INDEX(AccountMapping[AccountType],MATCH(GL_Table[AccountName],AccountMapping[AccountName], 0))</f>
        <v>COGS</v>
      </c>
    </row>
    <row r="378" spans="1:18" x14ac:dyDescent="0.3">
      <c r="A378" t="s">
        <v>386</v>
      </c>
      <c r="B378" s="1">
        <v>45785</v>
      </c>
      <c r="C378">
        <f>YEAR(GL_Table[[#This Row],[TxnDate]])</f>
        <v>2025</v>
      </c>
      <c r="D378" t="str">
        <f>TEXT(GL_Table[[#This Row],[TxnDate]], "mmm")</f>
        <v>May</v>
      </c>
      <c r="E378" t="s">
        <v>2013</v>
      </c>
      <c r="F378" t="s">
        <v>2018</v>
      </c>
      <c r="G378">
        <v>390.22</v>
      </c>
      <c r="H378">
        <v>0</v>
      </c>
      <c r="I378" t="s">
        <v>2021</v>
      </c>
      <c r="J378" t="s">
        <v>2029</v>
      </c>
      <c r="K378" t="s">
        <v>2407</v>
      </c>
      <c r="L378" t="s">
        <v>4032</v>
      </c>
      <c r="M378">
        <f>GL_Table[[#This Row],[Debit]]-GL_Table[[#This Row],[Credit]]</f>
        <v>390.22</v>
      </c>
      <c r="N378">
        <f>INDEX(ExchangeRate[Rate2USD], MATCH(GL!L:L,ExchangeRate[Currency], 0))</f>
        <v>0.92</v>
      </c>
      <c r="O378" s="14">
        <f>GL_Table[[#This Row],[Debit]]*GL_Table[[#This Row],[RateToUSD]]</f>
        <v>359.00240000000002</v>
      </c>
      <c r="P378" s="14">
        <f>GL_Table[[#This Row],[Credit]]*GL_Table[[#This Row],[RateToUSD]]</f>
        <v>0</v>
      </c>
      <c r="Q378" s="14">
        <f>GL_Table[NetAmount]*GL_Table[RateToUSD]</f>
        <v>359.00240000000002</v>
      </c>
      <c r="R378" s="14" t="str">
        <f>INDEX(AccountMapping[AccountType],MATCH(GL_Table[AccountName],AccountMapping[AccountName], 0))</f>
        <v>Expense</v>
      </c>
    </row>
    <row r="379" spans="1:18" x14ac:dyDescent="0.3">
      <c r="A379" t="s">
        <v>387</v>
      </c>
      <c r="B379" s="1">
        <v>45699</v>
      </c>
      <c r="C379">
        <f>YEAR(GL_Table[[#This Row],[TxnDate]])</f>
        <v>2025</v>
      </c>
      <c r="D379" t="str">
        <f>TEXT(GL_Table[[#This Row],[TxnDate]], "mmm")</f>
        <v>Feb</v>
      </c>
      <c r="E379" t="s">
        <v>2014</v>
      </c>
      <c r="F379" t="s">
        <v>2019</v>
      </c>
      <c r="G379">
        <v>0</v>
      </c>
      <c r="H379">
        <v>4450.59</v>
      </c>
      <c r="I379" t="s">
        <v>2023</v>
      </c>
      <c r="J379" t="s">
        <v>2030</v>
      </c>
      <c r="K379" t="s">
        <v>2408</v>
      </c>
      <c r="L379" t="s">
        <v>4034</v>
      </c>
      <c r="M379">
        <f>GL_Table[[#This Row],[Debit]]-GL_Table[[#This Row],[Credit]]</f>
        <v>-4450.59</v>
      </c>
      <c r="N379">
        <f>INDEX(ExchangeRate[Rate2USD], MATCH(GL!L:L,ExchangeRate[Currency], 0))</f>
        <v>1</v>
      </c>
      <c r="O379" s="14">
        <f>GL_Table[[#This Row],[Debit]]*GL_Table[[#This Row],[RateToUSD]]</f>
        <v>0</v>
      </c>
      <c r="P379" s="14">
        <f>GL_Table[[#This Row],[Credit]]*GL_Table[[#This Row],[RateToUSD]]</f>
        <v>4450.59</v>
      </c>
      <c r="Q379" s="14">
        <f>GL_Table[NetAmount]*GL_Table[RateToUSD]</f>
        <v>-4450.59</v>
      </c>
      <c r="R379" s="14" t="str">
        <f>INDEX(AccountMapping[AccountType],MATCH(GL_Table[AccountName],AccountMapping[AccountName], 0))</f>
        <v>Revenue</v>
      </c>
    </row>
    <row r="380" spans="1:18" x14ac:dyDescent="0.3">
      <c r="A380" t="s">
        <v>388</v>
      </c>
      <c r="B380" s="1">
        <v>45246</v>
      </c>
      <c r="C380">
        <f>YEAR(GL_Table[[#This Row],[TxnDate]])</f>
        <v>2023</v>
      </c>
      <c r="D380" t="str">
        <f>TEXT(GL_Table[[#This Row],[TxnDate]], "mmm")</f>
        <v>Nov</v>
      </c>
      <c r="E380" t="s">
        <v>2012</v>
      </c>
      <c r="F380" t="s">
        <v>2017</v>
      </c>
      <c r="G380">
        <v>1836.23</v>
      </c>
      <c r="H380">
        <v>0</v>
      </c>
      <c r="I380" t="s">
        <v>2023</v>
      </c>
      <c r="J380" t="s">
        <v>2030</v>
      </c>
      <c r="K380" t="s">
        <v>2409</v>
      </c>
      <c r="L380" t="s">
        <v>4031</v>
      </c>
      <c r="M380">
        <f>GL_Table[[#This Row],[Debit]]-GL_Table[[#This Row],[Credit]]</f>
        <v>1836.23</v>
      </c>
      <c r="N380">
        <f>INDEX(ExchangeRate[Rate2USD], MATCH(GL!L:L,ExchangeRate[Currency], 0))</f>
        <v>0.78</v>
      </c>
      <c r="O380" s="14">
        <f>GL_Table[[#This Row],[Debit]]*GL_Table[[#This Row],[RateToUSD]]</f>
        <v>1432.2594000000001</v>
      </c>
      <c r="P380" s="14">
        <f>GL_Table[[#This Row],[Credit]]*GL_Table[[#This Row],[RateToUSD]]</f>
        <v>0</v>
      </c>
      <c r="Q380" s="14">
        <f>GL_Table[NetAmount]*GL_Table[RateToUSD]</f>
        <v>1432.2594000000001</v>
      </c>
      <c r="R380" s="14" t="str">
        <f>INDEX(AccountMapping[AccountType],MATCH(GL_Table[AccountName],AccountMapping[AccountName], 0))</f>
        <v>Expense</v>
      </c>
    </row>
    <row r="381" spans="1:18" x14ac:dyDescent="0.3">
      <c r="A381" t="s">
        <v>389</v>
      </c>
      <c r="B381" s="1">
        <v>45549</v>
      </c>
      <c r="C381">
        <f>YEAR(GL_Table[[#This Row],[TxnDate]])</f>
        <v>2024</v>
      </c>
      <c r="D381" t="str">
        <f>TEXT(GL_Table[[#This Row],[TxnDate]], "mmm")</f>
        <v>Sep</v>
      </c>
      <c r="E381" t="s">
        <v>2012</v>
      </c>
      <c r="F381" t="s">
        <v>2017</v>
      </c>
      <c r="G381">
        <v>1033.93</v>
      </c>
      <c r="H381">
        <v>0</v>
      </c>
      <c r="I381" t="s">
        <v>2025</v>
      </c>
      <c r="J381" t="s">
        <v>2027</v>
      </c>
      <c r="K381" t="s">
        <v>2410</v>
      </c>
      <c r="L381" t="s">
        <v>4034</v>
      </c>
      <c r="M381">
        <f>GL_Table[[#This Row],[Debit]]-GL_Table[[#This Row],[Credit]]</f>
        <v>1033.93</v>
      </c>
      <c r="N381">
        <f>INDEX(ExchangeRate[Rate2USD], MATCH(GL!L:L,ExchangeRate[Currency], 0))</f>
        <v>1</v>
      </c>
      <c r="O381" s="14">
        <f>GL_Table[[#This Row],[Debit]]*GL_Table[[#This Row],[RateToUSD]]</f>
        <v>1033.93</v>
      </c>
      <c r="P381" s="14">
        <f>GL_Table[[#This Row],[Credit]]*GL_Table[[#This Row],[RateToUSD]]</f>
        <v>0</v>
      </c>
      <c r="Q381" s="14">
        <f>GL_Table[NetAmount]*GL_Table[RateToUSD]</f>
        <v>1033.93</v>
      </c>
      <c r="R381" s="14" t="str">
        <f>INDEX(AccountMapping[AccountType],MATCH(GL_Table[AccountName],AccountMapping[AccountName], 0))</f>
        <v>Expense</v>
      </c>
    </row>
    <row r="382" spans="1:18" x14ac:dyDescent="0.3">
      <c r="A382" t="s">
        <v>390</v>
      </c>
      <c r="B382" s="1">
        <v>45110</v>
      </c>
      <c r="C382">
        <f>YEAR(GL_Table[[#This Row],[TxnDate]])</f>
        <v>2023</v>
      </c>
      <c r="D382" t="str">
        <f>TEXT(GL_Table[[#This Row],[TxnDate]], "mmm")</f>
        <v>Jul</v>
      </c>
      <c r="E382" t="s">
        <v>2013</v>
      </c>
      <c r="F382" t="s">
        <v>2018</v>
      </c>
      <c r="G382">
        <v>64.73</v>
      </c>
      <c r="H382">
        <v>0</v>
      </c>
      <c r="I382" t="s">
        <v>2021</v>
      </c>
      <c r="J382" t="s">
        <v>2029</v>
      </c>
      <c r="K382" t="s">
        <v>2411</v>
      </c>
      <c r="L382" t="s">
        <v>4034</v>
      </c>
      <c r="M382">
        <f>GL_Table[[#This Row],[Debit]]-GL_Table[[#This Row],[Credit]]</f>
        <v>64.73</v>
      </c>
      <c r="N382">
        <f>INDEX(ExchangeRate[Rate2USD], MATCH(GL!L:L,ExchangeRate[Currency], 0))</f>
        <v>1</v>
      </c>
      <c r="O382" s="14">
        <f>GL_Table[[#This Row],[Debit]]*GL_Table[[#This Row],[RateToUSD]]</f>
        <v>64.73</v>
      </c>
      <c r="P382" s="14">
        <f>GL_Table[[#This Row],[Credit]]*GL_Table[[#This Row],[RateToUSD]]</f>
        <v>0</v>
      </c>
      <c r="Q382" s="14">
        <f>GL_Table[NetAmount]*GL_Table[RateToUSD]</f>
        <v>64.73</v>
      </c>
      <c r="R382" s="14" t="str">
        <f>INDEX(AccountMapping[AccountType],MATCH(GL_Table[AccountName],AccountMapping[AccountName], 0))</f>
        <v>Expense</v>
      </c>
    </row>
    <row r="383" spans="1:18" x14ac:dyDescent="0.3">
      <c r="A383" t="s">
        <v>391</v>
      </c>
      <c r="B383" s="1">
        <v>44956</v>
      </c>
      <c r="C383">
        <f>YEAR(GL_Table[[#This Row],[TxnDate]])</f>
        <v>2023</v>
      </c>
      <c r="D383" t="str">
        <f>TEXT(GL_Table[[#This Row],[TxnDate]], "mmm")</f>
        <v>Jan</v>
      </c>
      <c r="E383" t="s">
        <v>2013</v>
      </c>
      <c r="F383" t="s">
        <v>2018</v>
      </c>
      <c r="G383">
        <v>891.36</v>
      </c>
      <c r="H383">
        <v>0</v>
      </c>
      <c r="I383" t="s">
        <v>2023</v>
      </c>
      <c r="J383" t="s">
        <v>2028</v>
      </c>
      <c r="K383" t="s">
        <v>2412</v>
      </c>
      <c r="L383" t="s">
        <v>4032</v>
      </c>
      <c r="M383">
        <f>GL_Table[[#This Row],[Debit]]-GL_Table[[#This Row],[Credit]]</f>
        <v>891.36</v>
      </c>
      <c r="N383">
        <f>INDEX(ExchangeRate[Rate2USD], MATCH(GL!L:L,ExchangeRate[Currency], 0))</f>
        <v>0.92</v>
      </c>
      <c r="O383" s="14">
        <f>GL_Table[[#This Row],[Debit]]*GL_Table[[#This Row],[RateToUSD]]</f>
        <v>820.05119999999999</v>
      </c>
      <c r="P383" s="14">
        <f>GL_Table[[#This Row],[Credit]]*GL_Table[[#This Row],[RateToUSD]]</f>
        <v>0</v>
      </c>
      <c r="Q383" s="14">
        <f>GL_Table[NetAmount]*GL_Table[RateToUSD]</f>
        <v>820.05119999999999</v>
      </c>
      <c r="R383" s="14" t="str">
        <f>INDEX(AccountMapping[AccountType],MATCH(GL_Table[AccountName],AccountMapping[AccountName], 0))</f>
        <v>Expense</v>
      </c>
    </row>
    <row r="384" spans="1:18" x14ac:dyDescent="0.3">
      <c r="A384" t="s">
        <v>392</v>
      </c>
      <c r="B384" s="1">
        <v>45042</v>
      </c>
      <c r="C384">
        <f>YEAR(GL_Table[[#This Row],[TxnDate]])</f>
        <v>2023</v>
      </c>
      <c r="D384" t="str">
        <f>TEXT(GL_Table[[#This Row],[TxnDate]], "mmm")</f>
        <v>Apr</v>
      </c>
      <c r="E384" t="s">
        <v>2013</v>
      </c>
      <c r="F384" t="s">
        <v>2018</v>
      </c>
      <c r="G384">
        <v>983.92</v>
      </c>
      <c r="H384">
        <v>0</v>
      </c>
      <c r="I384" t="s">
        <v>2024</v>
      </c>
      <c r="J384" t="s">
        <v>2029</v>
      </c>
      <c r="K384" t="s">
        <v>2413</v>
      </c>
      <c r="L384" t="s">
        <v>4033</v>
      </c>
      <c r="M384">
        <f>GL_Table[[#This Row],[Debit]]-GL_Table[[#This Row],[Credit]]</f>
        <v>983.92</v>
      </c>
      <c r="N384">
        <f>INDEX(ExchangeRate[Rate2USD], MATCH(GL!L:L,ExchangeRate[Currency], 0))</f>
        <v>1.51</v>
      </c>
      <c r="O384" s="14">
        <f>GL_Table[[#This Row],[Debit]]*GL_Table[[#This Row],[RateToUSD]]</f>
        <v>1485.7192</v>
      </c>
      <c r="P384" s="14">
        <f>GL_Table[[#This Row],[Credit]]*GL_Table[[#This Row],[RateToUSD]]</f>
        <v>0</v>
      </c>
      <c r="Q384" s="14">
        <f>GL_Table[NetAmount]*GL_Table[RateToUSD]</f>
        <v>1485.7192</v>
      </c>
      <c r="R384" s="14" t="str">
        <f>INDEX(AccountMapping[AccountType],MATCH(GL_Table[AccountName],AccountMapping[AccountName], 0))</f>
        <v>Expense</v>
      </c>
    </row>
    <row r="385" spans="1:18" x14ac:dyDescent="0.3">
      <c r="A385" t="s">
        <v>393</v>
      </c>
      <c r="B385" s="1">
        <v>44966</v>
      </c>
      <c r="C385">
        <f>YEAR(GL_Table[[#This Row],[TxnDate]])</f>
        <v>2023</v>
      </c>
      <c r="D385" t="str">
        <f>TEXT(GL_Table[[#This Row],[TxnDate]], "mmm")</f>
        <v>Feb</v>
      </c>
      <c r="E385" t="s">
        <v>2013</v>
      </c>
      <c r="F385" t="s">
        <v>2018</v>
      </c>
      <c r="G385">
        <v>412.44</v>
      </c>
      <c r="H385">
        <v>0</v>
      </c>
      <c r="I385" t="s">
        <v>2020</v>
      </c>
      <c r="J385" t="s">
        <v>2030</v>
      </c>
      <c r="K385" t="s">
        <v>2414</v>
      </c>
      <c r="L385" t="s">
        <v>4032</v>
      </c>
      <c r="M385">
        <f>GL_Table[[#This Row],[Debit]]-GL_Table[[#This Row],[Credit]]</f>
        <v>412.44</v>
      </c>
      <c r="N385">
        <f>INDEX(ExchangeRate[Rate2USD], MATCH(GL!L:L,ExchangeRate[Currency], 0))</f>
        <v>0.92</v>
      </c>
      <c r="O385" s="14">
        <f>GL_Table[[#This Row],[Debit]]*GL_Table[[#This Row],[RateToUSD]]</f>
        <v>379.44479999999999</v>
      </c>
      <c r="P385" s="14">
        <f>GL_Table[[#This Row],[Credit]]*GL_Table[[#This Row],[RateToUSD]]</f>
        <v>0</v>
      </c>
      <c r="Q385" s="14">
        <f>GL_Table[NetAmount]*GL_Table[RateToUSD]</f>
        <v>379.44479999999999</v>
      </c>
      <c r="R385" s="14" t="str">
        <f>INDEX(AccountMapping[AccountType],MATCH(GL_Table[AccountName],AccountMapping[AccountName], 0))</f>
        <v>Expense</v>
      </c>
    </row>
    <row r="386" spans="1:18" x14ac:dyDescent="0.3">
      <c r="A386" t="s">
        <v>394</v>
      </c>
      <c r="B386" s="1">
        <v>45058</v>
      </c>
      <c r="C386">
        <f>YEAR(GL_Table[[#This Row],[TxnDate]])</f>
        <v>2023</v>
      </c>
      <c r="D386" t="str">
        <f>TEXT(GL_Table[[#This Row],[TxnDate]], "mmm")</f>
        <v>May</v>
      </c>
      <c r="E386" t="s">
        <v>2014</v>
      </c>
      <c r="F386" t="s">
        <v>2019</v>
      </c>
      <c r="G386">
        <v>0</v>
      </c>
      <c r="H386">
        <v>2409.8200000000002</v>
      </c>
      <c r="I386" t="s">
        <v>2020</v>
      </c>
      <c r="J386" t="s">
        <v>2026</v>
      </c>
      <c r="K386" t="s">
        <v>2415</v>
      </c>
      <c r="L386" t="s">
        <v>4035</v>
      </c>
      <c r="M386">
        <f>GL_Table[[#This Row],[Debit]]-GL_Table[[#This Row],[Credit]]</f>
        <v>-2409.8200000000002</v>
      </c>
      <c r="N386">
        <f>INDEX(ExchangeRate[Rate2USD], MATCH(GL!L:L,ExchangeRate[Currency], 0))</f>
        <v>1.36</v>
      </c>
      <c r="O386" s="14">
        <f>GL_Table[[#This Row],[Debit]]*GL_Table[[#This Row],[RateToUSD]]</f>
        <v>0</v>
      </c>
      <c r="P386" s="14">
        <f>GL_Table[[#This Row],[Credit]]*GL_Table[[#This Row],[RateToUSD]]</f>
        <v>3277.3552000000004</v>
      </c>
      <c r="Q386" s="14">
        <f>GL_Table[NetAmount]*GL_Table[RateToUSD]</f>
        <v>-3277.3552000000004</v>
      </c>
      <c r="R386" s="14" t="str">
        <f>INDEX(AccountMapping[AccountType],MATCH(GL_Table[AccountName],AccountMapping[AccountName], 0))</f>
        <v>Revenue</v>
      </c>
    </row>
    <row r="387" spans="1:18" x14ac:dyDescent="0.3">
      <c r="A387" t="s">
        <v>395</v>
      </c>
      <c r="B387" s="1">
        <v>45792</v>
      </c>
      <c r="C387">
        <f>YEAR(GL_Table[[#This Row],[TxnDate]])</f>
        <v>2025</v>
      </c>
      <c r="D387" t="str">
        <f>TEXT(GL_Table[[#This Row],[TxnDate]], "mmm")</f>
        <v>May</v>
      </c>
      <c r="E387" t="s">
        <v>2013</v>
      </c>
      <c r="F387" t="s">
        <v>2018</v>
      </c>
      <c r="G387">
        <v>1490.61</v>
      </c>
      <c r="H387">
        <v>0</v>
      </c>
      <c r="I387" t="s">
        <v>2025</v>
      </c>
      <c r="J387" t="s">
        <v>2026</v>
      </c>
      <c r="K387" t="s">
        <v>2416</v>
      </c>
      <c r="L387" t="s">
        <v>4035</v>
      </c>
      <c r="M387">
        <f>GL_Table[[#This Row],[Debit]]-GL_Table[[#This Row],[Credit]]</f>
        <v>1490.61</v>
      </c>
      <c r="N387">
        <f>INDEX(ExchangeRate[Rate2USD], MATCH(GL!L:L,ExchangeRate[Currency], 0))</f>
        <v>1.36</v>
      </c>
      <c r="O387" s="14">
        <f>GL_Table[[#This Row],[Debit]]*GL_Table[[#This Row],[RateToUSD]]</f>
        <v>2027.2296000000001</v>
      </c>
      <c r="P387" s="14">
        <f>GL_Table[[#This Row],[Credit]]*GL_Table[[#This Row],[RateToUSD]]</f>
        <v>0</v>
      </c>
      <c r="Q387" s="14">
        <f>GL_Table[NetAmount]*GL_Table[RateToUSD]</f>
        <v>2027.2296000000001</v>
      </c>
      <c r="R387" s="14" t="str">
        <f>INDEX(AccountMapping[AccountType],MATCH(GL_Table[AccountName],AccountMapping[AccountName], 0))</f>
        <v>Expense</v>
      </c>
    </row>
    <row r="388" spans="1:18" x14ac:dyDescent="0.3">
      <c r="A388" t="s">
        <v>396</v>
      </c>
      <c r="B388" s="1">
        <v>45528</v>
      </c>
      <c r="C388">
        <f>YEAR(GL_Table[[#This Row],[TxnDate]])</f>
        <v>2024</v>
      </c>
      <c r="D388" t="str">
        <f>TEXT(GL_Table[[#This Row],[TxnDate]], "mmm")</f>
        <v>Aug</v>
      </c>
      <c r="E388" t="s">
        <v>2010</v>
      </c>
      <c r="F388" t="s">
        <v>2015</v>
      </c>
      <c r="G388">
        <v>0</v>
      </c>
      <c r="H388">
        <v>2946.46</v>
      </c>
      <c r="I388" t="s">
        <v>2020</v>
      </c>
      <c r="J388" t="s">
        <v>2028</v>
      </c>
      <c r="K388" t="s">
        <v>2417</v>
      </c>
      <c r="L388" t="s">
        <v>4031</v>
      </c>
      <c r="M388">
        <f>GL_Table[[#This Row],[Debit]]-GL_Table[[#This Row],[Credit]]</f>
        <v>-2946.46</v>
      </c>
      <c r="N388">
        <f>INDEX(ExchangeRate[Rate2USD], MATCH(GL!L:L,ExchangeRate[Currency], 0))</f>
        <v>0.78</v>
      </c>
      <c r="O388" s="14">
        <f>GL_Table[[#This Row],[Debit]]*GL_Table[[#This Row],[RateToUSD]]</f>
        <v>0</v>
      </c>
      <c r="P388" s="14">
        <f>GL_Table[[#This Row],[Credit]]*GL_Table[[#This Row],[RateToUSD]]</f>
        <v>2298.2388000000001</v>
      </c>
      <c r="Q388" s="14">
        <f>GL_Table[NetAmount]*GL_Table[RateToUSD]</f>
        <v>-2298.2388000000001</v>
      </c>
      <c r="R388" s="14" t="str">
        <f>INDEX(AccountMapping[AccountType],MATCH(GL_Table[AccountName],AccountMapping[AccountName], 0))</f>
        <v>Revenue</v>
      </c>
    </row>
    <row r="389" spans="1:18" x14ac:dyDescent="0.3">
      <c r="A389" t="s">
        <v>397</v>
      </c>
      <c r="B389" s="1">
        <v>45548</v>
      </c>
      <c r="C389">
        <f>YEAR(GL_Table[[#This Row],[TxnDate]])</f>
        <v>2024</v>
      </c>
      <c r="D389" t="str">
        <f>TEXT(GL_Table[[#This Row],[TxnDate]], "mmm")</f>
        <v>Sep</v>
      </c>
      <c r="E389" t="s">
        <v>2012</v>
      </c>
      <c r="F389" t="s">
        <v>2017</v>
      </c>
      <c r="G389">
        <v>542.61</v>
      </c>
      <c r="H389">
        <v>0</v>
      </c>
      <c r="I389" t="s">
        <v>2024</v>
      </c>
      <c r="J389" t="s">
        <v>2029</v>
      </c>
      <c r="K389" t="s">
        <v>2418</v>
      </c>
      <c r="L389" t="s">
        <v>4034</v>
      </c>
      <c r="M389">
        <f>GL_Table[[#This Row],[Debit]]-GL_Table[[#This Row],[Credit]]</f>
        <v>542.61</v>
      </c>
      <c r="N389">
        <f>INDEX(ExchangeRate[Rate2USD], MATCH(GL!L:L,ExchangeRate[Currency], 0))</f>
        <v>1</v>
      </c>
      <c r="O389" s="14">
        <f>GL_Table[[#This Row],[Debit]]*GL_Table[[#This Row],[RateToUSD]]</f>
        <v>542.61</v>
      </c>
      <c r="P389" s="14">
        <f>GL_Table[[#This Row],[Credit]]*GL_Table[[#This Row],[RateToUSD]]</f>
        <v>0</v>
      </c>
      <c r="Q389" s="14">
        <f>GL_Table[NetAmount]*GL_Table[RateToUSD]</f>
        <v>542.61</v>
      </c>
      <c r="R389" s="14" t="str">
        <f>INDEX(AccountMapping[AccountType],MATCH(GL_Table[AccountName],AccountMapping[AccountName], 0))</f>
        <v>Expense</v>
      </c>
    </row>
    <row r="390" spans="1:18" x14ac:dyDescent="0.3">
      <c r="A390" t="s">
        <v>398</v>
      </c>
      <c r="B390" s="1">
        <v>45252</v>
      </c>
      <c r="C390">
        <f>YEAR(GL_Table[[#This Row],[TxnDate]])</f>
        <v>2023</v>
      </c>
      <c r="D390" t="str">
        <f>TEXT(GL_Table[[#This Row],[TxnDate]], "mmm")</f>
        <v>Nov</v>
      </c>
      <c r="E390" t="s">
        <v>2014</v>
      </c>
      <c r="F390" t="s">
        <v>2019</v>
      </c>
      <c r="G390">
        <v>0</v>
      </c>
      <c r="H390">
        <v>3453.36</v>
      </c>
      <c r="I390" t="s">
        <v>2020</v>
      </c>
      <c r="J390" t="s">
        <v>2028</v>
      </c>
      <c r="K390" t="s">
        <v>2419</v>
      </c>
      <c r="L390" t="s">
        <v>4032</v>
      </c>
      <c r="M390">
        <f>GL_Table[[#This Row],[Debit]]-GL_Table[[#This Row],[Credit]]</f>
        <v>-3453.36</v>
      </c>
      <c r="N390">
        <f>INDEX(ExchangeRate[Rate2USD], MATCH(GL!L:L,ExchangeRate[Currency], 0))</f>
        <v>0.92</v>
      </c>
      <c r="O390" s="14">
        <f>GL_Table[[#This Row],[Debit]]*GL_Table[[#This Row],[RateToUSD]]</f>
        <v>0</v>
      </c>
      <c r="P390" s="14">
        <f>GL_Table[[#This Row],[Credit]]*GL_Table[[#This Row],[RateToUSD]]</f>
        <v>3177.0912000000003</v>
      </c>
      <c r="Q390" s="14">
        <f>GL_Table[NetAmount]*GL_Table[RateToUSD]</f>
        <v>-3177.0912000000003</v>
      </c>
      <c r="R390" s="14" t="str">
        <f>INDEX(AccountMapping[AccountType],MATCH(GL_Table[AccountName],AccountMapping[AccountName], 0))</f>
        <v>Revenue</v>
      </c>
    </row>
    <row r="391" spans="1:18" x14ac:dyDescent="0.3">
      <c r="A391" t="s">
        <v>399</v>
      </c>
      <c r="B391" s="1">
        <v>45317</v>
      </c>
      <c r="C391">
        <f>YEAR(GL_Table[[#This Row],[TxnDate]])</f>
        <v>2024</v>
      </c>
      <c r="D391" t="str">
        <f>TEXT(GL_Table[[#This Row],[TxnDate]], "mmm")</f>
        <v>Jan</v>
      </c>
      <c r="E391" t="s">
        <v>2011</v>
      </c>
      <c r="F391" t="s">
        <v>2016</v>
      </c>
      <c r="G391">
        <v>1550.28</v>
      </c>
      <c r="H391">
        <v>0</v>
      </c>
      <c r="I391" t="s">
        <v>2021</v>
      </c>
      <c r="J391" t="s">
        <v>2028</v>
      </c>
      <c r="K391" t="s">
        <v>2420</v>
      </c>
      <c r="L391" t="s">
        <v>4031</v>
      </c>
      <c r="M391">
        <f>GL_Table[[#This Row],[Debit]]-GL_Table[[#This Row],[Credit]]</f>
        <v>1550.28</v>
      </c>
      <c r="N391">
        <f>INDEX(ExchangeRate[Rate2USD], MATCH(GL!L:L,ExchangeRate[Currency], 0))</f>
        <v>0.78</v>
      </c>
      <c r="O391" s="14">
        <f>GL_Table[[#This Row],[Debit]]*GL_Table[[#This Row],[RateToUSD]]</f>
        <v>1209.2184</v>
      </c>
      <c r="P391" s="14">
        <f>GL_Table[[#This Row],[Credit]]*GL_Table[[#This Row],[RateToUSD]]</f>
        <v>0</v>
      </c>
      <c r="Q391" s="14">
        <f>GL_Table[NetAmount]*GL_Table[RateToUSD]</f>
        <v>1209.2184</v>
      </c>
      <c r="R391" s="14" t="str">
        <f>INDEX(AccountMapping[AccountType],MATCH(GL_Table[AccountName],AccountMapping[AccountName], 0))</f>
        <v>COGS</v>
      </c>
    </row>
    <row r="392" spans="1:18" x14ac:dyDescent="0.3">
      <c r="A392" t="s">
        <v>400</v>
      </c>
      <c r="B392" s="1">
        <v>45164</v>
      </c>
      <c r="C392">
        <f>YEAR(GL_Table[[#This Row],[TxnDate]])</f>
        <v>2023</v>
      </c>
      <c r="D392" t="str">
        <f>TEXT(GL_Table[[#This Row],[TxnDate]], "mmm")</f>
        <v>Aug</v>
      </c>
      <c r="E392" t="s">
        <v>2014</v>
      </c>
      <c r="F392" t="s">
        <v>2019</v>
      </c>
      <c r="G392">
        <v>0</v>
      </c>
      <c r="H392">
        <v>2348.4</v>
      </c>
      <c r="I392" t="s">
        <v>2025</v>
      </c>
      <c r="J392" t="s">
        <v>2030</v>
      </c>
      <c r="K392" t="s">
        <v>2421</v>
      </c>
      <c r="L392" t="s">
        <v>4035</v>
      </c>
      <c r="M392">
        <f>GL_Table[[#This Row],[Debit]]-GL_Table[[#This Row],[Credit]]</f>
        <v>-2348.4</v>
      </c>
      <c r="N392">
        <f>INDEX(ExchangeRate[Rate2USD], MATCH(GL!L:L,ExchangeRate[Currency], 0))</f>
        <v>1.36</v>
      </c>
      <c r="O392" s="14">
        <f>GL_Table[[#This Row],[Debit]]*GL_Table[[#This Row],[RateToUSD]]</f>
        <v>0</v>
      </c>
      <c r="P392" s="14">
        <f>GL_Table[[#This Row],[Credit]]*GL_Table[[#This Row],[RateToUSD]]</f>
        <v>3193.8240000000005</v>
      </c>
      <c r="Q392" s="14">
        <f>GL_Table[NetAmount]*GL_Table[RateToUSD]</f>
        <v>-3193.8240000000005</v>
      </c>
      <c r="R392" s="14" t="str">
        <f>INDEX(AccountMapping[AccountType],MATCH(GL_Table[AccountName],AccountMapping[AccountName], 0))</f>
        <v>Revenue</v>
      </c>
    </row>
    <row r="393" spans="1:18" x14ac:dyDescent="0.3">
      <c r="A393" t="s">
        <v>401</v>
      </c>
      <c r="B393" s="1">
        <v>45128</v>
      </c>
      <c r="C393">
        <f>YEAR(GL_Table[[#This Row],[TxnDate]])</f>
        <v>2023</v>
      </c>
      <c r="D393" t="str">
        <f>TEXT(GL_Table[[#This Row],[TxnDate]], "mmm")</f>
        <v>Jul</v>
      </c>
      <c r="E393" t="s">
        <v>2011</v>
      </c>
      <c r="F393" t="s">
        <v>2016</v>
      </c>
      <c r="G393">
        <v>761.57</v>
      </c>
      <c r="H393">
        <v>0</v>
      </c>
      <c r="I393" t="s">
        <v>2021</v>
      </c>
      <c r="J393" t="s">
        <v>2026</v>
      </c>
      <c r="K393" t="s">
        <v>2422</v>
      </c>
      <c r="L393" t="s">
        <v>4032</v>
      </c>
      <c r="M393">
        <f>GL_Table[[#This Row],[Debit]]-GL_Table[[#This Row],[Credit]]</f>
        <v>761.57</v>
      </c>
      <c r="N393">
        <f>INDEX(ExchangeRate[Rate2USD], MATCH(GL!L:L,ExchangeRate[Currency], 0))</f>
        <v>0.92</v>
      </c>
      <c r="O393" s="14">
        <f>GL_Table[[#This Row],[Debit]]*GL_Table[[#This Row],[RateToUSD]]</f>
        <v>700.64440000000013</v>
      </c>
      <c r="P393" s="14">
        <f>GL_Table[[#This Row],[Credit]]*GL_Table[[#This Row],[RateToUSD]]</f>
        <v>0</v>
      </c>
      <c r="Q393" s="14">
        <f>GL_Table[NetAmount]*GL_Table[RateToUSD]</f>
        <v>700.64440000000013</v>
      </c>
      <c r="R393" s="14" t="str">
        <f>INDEX(AccountMapping[AccountType],MATCH(GL_Table[AccountName],AccountMapping[AccountName], 0))</f>
        <v>COGS</v>
      </c>
    </row>
    <row r="394" spans="1:18" x14ac:dyDescent="0.3">
      <c r="A394" t="s">
        <v>402</v>
      </c>
      <c r="B394" s="1">
        <v>45233</v>
      </c>
      <c r="C394">
        <f>YEAR(GL_Table[[#This Row],[TxnDate]])</f>
        <v>2023</v>
      </c>
      <c r="D394" t="str">
        <f>TEXT(GL_Table[[#This Row],[TxnDate]], "mmm")</f>
        <v>Nov</v>
      </c>
      <c r="E394" t="s">
        <v>2010</v>
      </c>
      <c r="F394" t="s">
        <v>2015</v>
      </c>
      <c r="G394">
        <v>0</v>
      </c>
      <c r="H394">
        <v>958.3</v>
      </c>
      <c r="I394" t="s">
        <v>2021</v>
      </c>
      <c r="J394" t="s">
        <v>2029</v>
      </c>
      <c r="K394" t="s">
        <v>2423</v>
      </c>
      <c r="L394" t="s">
        <v>4035</v>
      </c>
      <c r="M394">
        <f>GL_Table[[#This Row],[Debit]]-GL_Table[[#This Row],[Credit]]</f>
        <v>-958.3</v>
      </c>
      <c r="N394">
        <f>INDEX(ExchangeRate[Rate2USD], MATCH(GL!L:L,ExchangeRate[Currency], 0))</f>
        <v>1.36</v>
      </c>
      <c r="O394" s="14">
        <f>GL_Table[[#This Row],[Debit]]*GL_Table[[#This Row],[RateToUSD]]</f>
        <v>0</v>
      </c>
      <c r="P394" s="14">
        <f>GL_Table[[#This Row],[Credit]]*GL_Table[[#This Row],[RateToUSD]]</f>
        <v>1303.288</v>
      </c>
      <c r="Q394" s="14">
        <f>GL_Table[NetAmount]*GL_Table[RateToUSD]</f>
        <v>-1303.288</v>
      </c>
      <c r="R394" s="14" t="str">
        <f>INDEX(AccountMapping[AccountType],MATCH(GL_Table[AccountName],AccountMapping[AccountName], 0))</f>
        <v>Revenue</v>
      </c>
    </row>
    <row r="395" spans="1:18" x14ac:dyDescent="0.3">
      <c r="A395" t="s">
        <v>403</v>
      </c>
      <c r="B395" s="1">
        <v>45690</v>
      </c>
      <c r="C395">
        <f>YEAR(GL_Table[[#This Row],[TxnDate]])</f>
        <v>2025</v>
      </c>
      <c r="D395" t="str">
        <f>TEXT(GL_Table[[#This Row],[TxnDate]], "mmm")</f>
        <v>Feb</v>
      </c>
      <c r="E395" t="s">
        <v>2011</v>
      </c>
      <c r="F395" t="s">
        <v>2016</v>
      </c>
      <c r="G395">
        <v>618.6</v>
      </c>
      <c r="H395">
        <v>0</v>
      </c>
      <c r="I395" t="s">
        <v>2024</v>
      </c>
      <c r="J395" t="s">
        <v>2026</v>
      </c>
      <c r="K395" t="s">
        <v>2424</v>
      </c>
      <c r="L395" t="s">
        <v>4034</v>
      </c>
      <c r="M395">
        <f>GL_Table[[#This Row],[Debit]]-GL_Table[[#This Row],[Credit]]</f>
        <v>618.6</v>
      </c>
      <c r="N395">
        <f>INDEX(ExchangeRate[Rate2USD], MATCH(GL!L:L,ExchangeRate[Currency], 0))</f>
        <v>1</v>
      </c>
      <c r="O395" s="14">
        <f>GL_Table[[#This Row],[Debit]]*GL_Table[[#This Row],[RateToUSD]]</f>
        <v>618.6</v>
      </c>
      <c r="P395" s="14">
        <f>GL_Table[[#This Row],[Credit]]*GL_Table[[#This Row],[RateToUSD]]</f>
        <v>0</v>
      </c>
      <c r="Q395" s="14">
        <f>GL_Table[NetAmount]*GL_Table[RateToUSD]</f>
        <v>618.6</v>
      </c>
      <c r="R395" s="14" t="str">
        <f>INDEX(AccountMapping[AccountType],MATCH(GL_Table[AccountName],AccountMapping[AccountName], 0))</f>
        <v>COGS</v>
      </c>
    </row>
    <row r="396" spans="1:18" x14ac:dyDescent="0.3">
      <c r="A396" t="s">
        <v>404</v>
      </c>
      <c r="B396" s="1">
        <v>45204</v>
      </c>
      <c r="C396">
        <f>YEAR(GL_Table[[#This Row],[TxnDate]])</f>
        <v>2023</v>
      </c>
      <c r="D396" t="str">
        <f>TEXT(GL_Table[[#This Row],[TxnDate]], "mmm")</f>
        <v>Oct</v>
      </c>
      <c r="E396" t="s">
        <v>2010</v>
      </c>
      <c r="F396" t="s">
        <v>2015</v>
      </c>
      <c r="G396">
        <v>0</v>
      </c>
      <c r="H396">
        <v>334.65</v>
      </c>
      <c r="I396" t="s">
        <v>2023</v>
      </c>
      <c r="J396" t="s">
        <v>2026</v>
      </c>
      <c r="K396" t="s">
        <v>2425</v>
      </c>
      <c r="L396" t="s">
        <v>4031</v>
      </c>
      <c r="M396">
        <f>GL_Table[[#This Row],[Debit]]-GL_Table[[#This Row],[Credit]]</f>
        <v>-334.65</v>
      </c>
      <c r="N396">
        <f>INDEX(ExchangeRate[Rate2USD], MATCH(GL!L:L,ExchangeRate[Currency], 0))</f>
        <v>0.78</v>
      </c>
      <c r="O396" s="14">
        <f>GL_Table[[#This Row],[Debit]]*GL_Table[[#This Row],[RateToUSD]]</f>
        <v>0</v>
      </c>
      <c r="P396" s="14">
        <f>GL_Table[[#This Row],[Credit]]*GL_Table[[#This Row],[RateToUSD]]</f>
        <v>261.02699999999999</v>
      </c>
      <c r="Q396" s="14">
        <f>GL_Table[NetAmount]*GL_Table[RateToUSD]</f>
        <v>-261.02699999999999</v>
      </c>
      <c r="R396" s="14" t="str">
        <f>INDEX(AccountMapping[AccountType],MATCH(GL_Table[AccountName],AccountMapping[AccountName], 0))</f>
        <v>Revenue</v>
      </c>
    </row>
    <row r="397" spans="1:18" x14ac:dyDescent="0.3">
      <c r="A397" t="s">
        <v>405</v>
      </c>
      <c r="B397" s="1">
        <v>45525</v>
      </c>
      <c r="C397">
        <f>YEAR(GL_Table[[#This Row],[TxnDate]])</f>
        <v>2024</v>
      </c>
      <c r="D397" t="str">
        <f>TEXT(GL_Table[[#This Row],[TxnDate]], "mmm")</f>
        <v>Aug</v>
      </c>
      <c r="E397" t="s">
        <v>2011</v>
      </c>
      <c r="F397" t="s">
        <v>2016</v>
      </c>
      <c r="G397">
        <v>1922.54</v>
      </c>
      <c r="H397">
        <v>0</v>
      </c>
      <c r="I397" t="s">
        <v>2023</v>
      </c>
      <c r="J397" t="s">
        <v>2030</v>
      </c>
      <c r="K397" t="s">
        <v>2426</v>
      </c>
      <c r="L397" t="s">
        <v>4034</v>
      </c>
      <c r="M397">
        <f>GL_Table[[#This Row],[Debit]]-GL_Table[[#This Row],[Credit]]</f>
        <v>1922.54</v>
      </c>
      <c r="N397">
        <f>INDEX(ExchangeRate[Rate2USD], MATCH(GL!L:L,ExchangeRate[Currency], 0))</f>
        <v>1</v>
      </c>
      <c r="O397" s="14">
        <f>GL_Table[[#This Row],[Debit]]*GL_Table[[#This Row],[RateToUSD]]</f>
        <v>1922.54</v>
      </c>
      <c r="P397" s="14">
        <f>GL_Table[[#This Row],[Credit]]*GL_Table[[#This Row],[RateToUSD]]</f>
        <v>0</v>
      </c>
      <c r="Q397" s="14">
        <f>GL_Table[NetAmount]*GL_Table[RateToUSD]</f>
        <v>1922.54</v>
      </c>
      <c r="R397" s="14" t="str">
        <f>INDEX(AccountMapping[AccountType],MATCH(GL_Table[AccountName],AccountMapping[AccountName], 0))</f>
        <v>COGS</v>
      </c>
    </row>
    <row r="398" spans="1:18" x14ac:dyDescent="0.3">
      <c r="A398" t="s">
        <v>406</v>
      </c>
      <c r="B398" s="1">
        <v>45146</v>
      </c>
      <c r="C398">
        <f>YEAR(GL_Table[[#This Row],[TxnDate]])</f>
        <v>2023</v>
      </c>
      <c r="D398" t="str">
        <f>TEXT(GL_Table[[#This Row],[TxnDate]], "mmm")</f>
        <v>Aug</v>
      </c>
      <c r="E398" t="s">
        <v>2010</v>
      </c>
      <c r="F398" t="s">
        <v>2015</v>
      </c>
      <c r="G398">
        <v>0</v>
      </c>
      <c r="H398">
        <v>3519.07</v>
      </c>
      <c r="I398" t="s">
        <v>2021</v>
      </c>
      <c r="J398" t="s">
        <v>2027</v>
      </c>
      <c r="K398" t="s">
        <v>2427</v>
      </c>
      <c r="L398" t="s">
        <v>4033</v>
      </c>
      <c r="M398">
        <f>GL_Table[[#This Row],[Debit]]-GL_Table[[#This Row],[Credit]]</f>
        <v>-3519.07</v>
      </c>
      <c r="N398">
        <f>INDEX(ExchangeRate[Rate2USD], MATCH(GL!L:L,ExchangeRate[Currency], 0))</f>
        <v>1.51</v>
      </c>
      <c r="O398" s="14">
        <f>GL_Table[[#This Row],[Debit]]*GL_Table[[#This Row],[RateToUSD]]</f>
        <v>0</v>
      </c>
      <c r="P398" s="14">
        <f>GL_Table[[#This Row],[Credit]]*GL_Table[[#This Row],[RateToUSD]]</f>
        <v>5313.7957000000006</v>
      </c>
      <c r="Q398" s="14">
        <f>GL_Table[NetAmount]*GL_Table[RateToUSD]</f>
        <v>-5313.7957000000006</v>
      </c>
      <c r="R398" s="14" t="str">
        <f>INDEX(AccountMapping[AccountType],MATCH(GL_Table[AccountName],AccountMapping[AccountName], 0))</f>
        <v>Revenue</v>
      </c>
    </row>
    <row r="399" spans="1:18" x14ac:dyDescent="0.3">
      <c r="A399" t="s">
        <v>407</v>
      </c>
      <c r="B399" s="1">
        <v>44983</v>
      </c>
      <c r="C399">
        <f>YEAR(GL_Table[[#This Row],[TxnDate]])</f>
        <v>2023</v>
      </c>
      <c r="D399" t="str">
        <f>TEXT(GL_Table[[#This Row],[TxnDate]], "mmm")</f>
        <v>Feb</v>
      </c>
      <c r="E399" t="s">
        <v>2013</v>
      </c>
      <c r="F399" t="s">
        <v>2018</v>
      </c>
      <c r="G399">
        <v>1944.25</v>
      </c>
      <c r="H399">
        <v>0</v>
      </c>
      <c r="I399" t="s">
        <v>2021</v>
      </c>
      <c r="J399" t="s">
        <v>2030</v>
      </c>
      <c r="K399" t="s">
        <v>2428</v>
      </c>
      <c r="L399" t="s">
        <v>4035</v>
      </c>
      <c r="M399">
        <f>GL_Table[[#This Row],[Debit]]-GL_Table[[#This Row],[Credit]]</f>
        <v>1944.25</v>
      </c>
      <c r="N399">
        <f>INDEX(ExchangeRate[Rate2USD], MATCH(GL!L:L,ExchangeRate[Currency], 0))</f>
        <v>1.36</v>
      </c>
      <c r="O399" s="14">
        <f>GL_Table[[#This Row],[Debit]]*GL_Table[[#This Row],[RateToUSD]]</f>
        <v>2644.1800000000003</v>
      </c>
      <c r="P399" s="14">
        <f>GL_Table[[#This Row],[Credit]]*GL_Table[[#This Row],[RateToUSD]]</f>
        <v>0</v>
      </c>
      <c r="Q399" s="14">
        <f>GL_Table[NetAmount]*GL_Table[RateToUSD]</f>
        <v>2644.1800000000003</v>
      </c>
      <c r="R399" s="14" t="str">
        <f>INDEX(AccountMapping[AccountType],MATCH(GL_Table[AccountName],AccountMapping[AccountName], 0))</f>
        <v>Expense</v>
      </c>
    </row>
    <row r="400" spans="1:18" x14ac:dyDescent="0.3">
      <c r="A400" t="s">
        <v>408</v>
      </c>
      <c r="B400" s="1">
        <v>44957</v>
      </c>
      <c r="C400">
        <f>YEAR(GL_Table[[#This Row],[TxnDate]])</f>
        <v>2023</v>
      </c>
      <c r="D400" t="str">
        <f>TEXT(GL_Table[[#This Row],[TxnDate]], "mmm")</f>
        <v>Jan</v>
      </c>
      <c r="E400" t="s">
        <v>2011</v>
      </c>
      <c r="F400" t="s">
        <v>2016</v>
      </c>
      <c r="G400">
        <v>51.54</v>
      </c>
      <c r="H400">
        <v>0</v>
      </c>
      <c r="I400" t="s">
        <v>2022</v>
      </c>
      <c r="J400" t="s">
        <v>2028</v>
      </c>
      <c r="K400" t="s">
        <v>2429</v>
      </c>
      <c r="L400" t="s">
        <v>4031</v>
      </c>
      <c r="M400">
        <f>GL_Table[[#This Row],[Debit]]-GL_Table[[#This Row],[Credit]]</f>
        <v>51.54</v>
      </c>
      <c r="N400">
        <f>INDEX(ExchangeRate[Rate2USD], MATCH(GL!L:L,ExchangeRate[Currency], 0))</f>
        <v>0.78</v>
      </c>
      <c r="O400" s="14">
        <f>GL_Table[[#This Row],[Debit]]*GL_Table[[#This Row],[RateToUSD]]</f>
        <v>40.2012</v>
      </c>
      <c r="P400" s="14">
        <f>GL_Table[[#This Row],[Credit]]*GL_Table[[#This Row],[RateToUSD]]</f>
        <v>0</v>
      </c>
      <c r="Q400" s="14">
        <f>GL_Table[NetAmount]*GL_Table[RateToUSD]</f>
        <v>40.2012</v>
      </c>
      <c r="R400" s="14" t="str">
        <f>INDEX(AccountMapping[AccountType],MATCH(GL_Table[AccountName],AccountMapping[AccountName], 0))</f>
        <v>COGS</v>
      </c>
    </row>
    <row r="401" spans="1:18" x14ac:dyDescent="0.3">
      <c r="A401" t="s">
        <v>409</v>
      </c>
      <c r="B401" s="1">
        <v>45526</v>
      </c>
      <c r="C401">
        <f>YEAR(GL_Table[[#This Row],[TxnDate]])</f>
        <v>2024</v>
      </c>
      <c r="D401" t="str">
        <f>TEXT(GL_Table[[#This Row],[TxnDate]], "mmm")</f>
        <v>Aug</v>
      </c>
      <c r="E401" t="s">
        <v>2014</v>
      </c>
      <c r="F401" t="s">
        <v>2019</v>
      </c>
      <c r="G401">
        <v>0</v>
      </c>
      <c r="H401">
        <v>952.59</v>
      </c>
      <c r="I401" t="s">
        <v>2021</v>
      </c>
      <c r="J401" t="s">
        <v>2027</v>
      </c>
      <c r="K401" t="s">
        <v>2430</v>
      </c>
      <c r="L401" t="s">
        <v>4031</v>
      </c>
      <c r="M401">
        <f>GL_Table[[#This Row],[Debit]]-GL_Table[[#This Row],[Credit]]</f>
        <v>-952.59</v>
      </c>
      <c r="N401">
        <f>INDEX(ExchangeRate[Rate2USD], MATCH(GL!L:L,ExchangeRate[Currency], 0))</f>
        <v>0.78</v>
      </c>
      <c r="O401" s="14">
        <f>GL_Table[[#This Row],[Debit]]*GL_Table[[#This Row],[RateToUSD]]</f>
        <v>0</v>
      </c>
      <c r="P401" s="14">
        <f>GL_Table[[#This Row],[Credit]]*GL_Table[[#This Row],[RateToUSD]]</f>
        <v>743.02020000000005</v>
      </c>
      <c r="Q401" s="14">
        <f>GL_Table[NetAmount]*GL_Table[RateToUSD]</f>
        <v>-743.02020000000005</v>
      </c>
      <c r="R401" s="14" t="str">
        <f>INDEX(AccountMapping[AccountType],MATCH(GL_Table[AccountName],AccountMapping[AccountName], 0))</f>
        <v>Revenue</v>
      </c>
    </row>
    <row r="402" spans="1:18" x14ac:dyDescent="0.3">
      <c r="A402" t="s">
        <v>410</v>
      </c>
      <c r="B402" s="1">
        <v>45493</v>
      </c>
      <c r="C402">
        <f>YEAR(GL_Table[[#This Row],[TxnDate]])</f>
        <v>2024</v>
      </c>
      <c r="D402" t="str">
        <f>TEXT(GL_Table[[#This Row],[TxnDate]], "mmm")</f>
        <v>Jul</v>
      </c>
      <c r="E402" t="s">
        <v>2013</v>
      </c>
      <c r="F402" t="s">
        <v>2018</v>
      </c>
      <c r="G402">
        <v>312.45</v>
      </c>
      <c r="H402">
        <v>0</v>
      </c>
      <c r="I402" t="s">
        <v>2021</v>
      </c>
      <c r="J402" t="s">
        <v>2026</v>
      </c>
      <c r="K402" t="s">
        <v>2431</v>
      </c>
      <c r="L402" t="s">
        <v>4031</v>
      </c>
      <c r="M402">
        <f>GL_Table[[#This Row],[Debit]]-GL_Table[[#This Row],[Credit]]</f>
        <v>312.45</v>
      </c>
      <c r="N402">
        <f>INDEX(ExchangeRate[Rate2USD], MATCH(GL!L:L,ExchangeRate[Currency], 0))</f>
        <v>0.78</v>
      </c>
      <c r="O402" s="14">
        <f>GL_Table[[#This Row],[Debit]]*GL_Table[[#This Row],[RateToUSD]]</f>
        <v>243.71100000000001</v>
      </c>
      <c r="P402" s="14">
        <f>GL_Table[[#This Row],[Credit]]*GL_Table[[#This Row],[RateToUSD]]</f>
        <v>0</v>
      </c>
      <c r="Q402" s="14">
        <f>GL_Table[NetAmount]*GL_Table[RateToUSD]</f>
        <v>243.71100000000001</v>
      </c>
      <c r="R402" s="14" t="str">
        <f>INDEX(AccountMapping[AccountType],MATCH(GL_Table[AccountName],AccountMapping[AccountName], 0))</f>
        <v>Expense</v>
      </c>
    </row>
    <row r="403" spans="1:18" x14ac:dyDescent="0.3">
      <c r="A403" t="s">
        <v>411</v>
      </c>
      <c r="B403" s="1">
        <v>45679</v>
      </c>
      <c r="C403">
        <f>YEAR(GL_Table[[#This Row],[TxnDate]])</f>
        <v>2025</v>
      </c>
      <c r="D403" t="str">
        <f>TEXT(GL_Table[[#This Row],[TxnDate]], "mmm")</f>
        <v>Jan</v>
      </c>
      <c r="E403" t="s">
        <v>2013</v>
      </c>
      <c r="F403" t="s">
        <v>2018</v>
      </c>
      <c r="G403">
        <v>571.80999999999995</v>
      </c>
      <c r="H403">
        <v>0</v>
      </c>
      <c r="I403" t="s">
        <v>2023</v>
      </c>
      <c r="J403" t="s">
        <v>2029</v>
      </c>
      <c r="K403" t="s">
        <v>2432</v>
      </c>
      <c r="L403" t="s">
        <v>4032</v>
      </c>
      <c r="M403">
        <f>GL_Table[[#This Row],[Debit]]-GL_Table[[#This Row],[Credit]]</f>
        <v>571.80999999999995</v>
      </c>
      <c r="N403">
        <f>INDEX(ExchangeRate[Rate2USD], MATCH(GL!L:L,ExchangeRate[Currency], 0))</f>
        <v>0.92</v>
      </c>
      <c r="O403" s="14">
        <f>GL_Table[[#This Row],[Debit]]*GL_Table[[#This Row],[RateToUSD]]</f>
        <v>526.0652</v>
      </c>
      <c r="P403" s="14">
        <f>GL_Table[[#This Row],[Credit]]*GL_Table[[#This Row],[RateToUSD]]</f>
        <v>0</v>
      </c>
      <c r="Q403" s="14">
        <f>GL_Table[NetAmount]*GL_Table[RateToUSD]</f>
        <v>526.0652</v>
      </c>
      <c r="R403" s="14" t="str">
        <f>INDEX(AccountMapping[AccountType],MATCH(GL_Table[AccountName],AccountMapping[AccountName], 0))</f>
        <v>Expense</v>
      </c>
    </row>
    <row r="404" spans="1:18" x14ac:dyDescent="0.3">
      <c r="A404" t="s">
        <v>412</v>
      </c>
      <c r="B404" s="1">
        <v>45647</v>
      </c>
      <c r="C404">
        <f>YEAR(GL_Table[[#This Row],[TxnDate]])</f>
        <v>2024</v>
      </c>
      <c r="D404" t="str">
        <f>TEXT(GL_Table[[#This Row],[TxnDate]], "mmm")</f>
        <v>Dec</v>
      </c>
      <c r="E404" t="s">
        <v>2013</v>
      </c>
      <c r="F404" t="s">
        <v>2018</v>
      </c>
      <c r="G404">
        <v>750.55</v>
      </c>
      <c r="H404">
        <v>0</v>
      </c>
      <c r="I404" t="s">
        <v>2021</v>
      </c>
      <c r="J404" t="s">
        <v>2028</v>
      </c>
      <c r="K404" t="s">
        <v>2433</v>
      </c>
      <c r="L404" t="s">
        <v>4035</v>
      </c>
      <c r="M404">
        <f>GL_Table[[#This Row],[Debit]]-GL_Table[[#This Row],[Credit]]</f>
        <v>750.55</v>
      </c>
      <c r="N404">
        <f>INDEX(ExchangeRate[Rate2USD], MATCH(GL!L:L,ExchangeRate[Currency], 0))</f>
        <v>1.36</v>
      </c>
      <c r="O404" s="14">
        <f>GL_Table[[#This Row],[Debit]]*GL_Table[[#This Row],[RateToUSD]]</f>
        <v>1020.748</v>
      </c>
      <c r="P404" s="14">
        <f>GL_Table[[#This Row],[Credit]]*GL_Table[[#This Row],[RateToUSD]]</f>
        <v>0</v>
      </c>
      <c r="Q404" s="14">
        <f>GL_Table[NetAmount]*GL_Table[RateToUSD]</f>
        <v>1020.748</v>
      </c>
      <c r="R404" s="14" t="str">
        <f>INDEX(AccountMapping[AccountType],MATCH(GL_Table[AccountName],AccountMapping[AccountName], 0))</f>
        <v>Expense</v>
      </c>
    </row>
    <row r="405" spans="1:18" x14ac:dyDescent="0.3">
      <c r="A405" t="s">
        <v>413</v>
      </c>
      <c r="B405" s="1">
        <v>44985</v>
      </c>
      <c r="C405">
        <f>YEAR(GL_Table[[#This Row],[TxnDate]])</f>
        <v>2023</v>
      </c>
      <c r="D405" t="str">
        <f>TEXT(GL_Table[[#This Row],[TxnDate]], "mmm")</f>
        <v>Feb</v>
      </c>
      <c r="E405" t="s">
        <v>2014</v>
      </c>
      <c r="F405" t="s">
        <v>2019</v>
      </c>
      <c r="G405">
        <v>0</v>
      </c>
      <c r="H405">
        <v>4835.87</v>
      </c>
      <c r="I405" t="s">
        <v>2022</v>
      </c>
      <c r="J405" t="s">
        <v>2026</v>
      </c>
      <c r="K405" t="s">
        <v>2434</v>
      </c>
      <c r="L405" t="s">
        <v>4032</v>
      </c>
      <c r="M405">
        <f>GL_Table[[#This Row],[Debit]]-GL_Table[[#This Row],[Credit]]</f>
        <v>-4835.87</v>
      </c>
      <c r="N405">
        <f>INDEX(ExchangeRate[Rate2USD], MATCH(GL!L:L,ExchangeRate[Currency], 0))</f>
        <v>0.92</v>
      </c>
      <c r="O405" s="14">
        <f>GL_Table[[#This Row],[Debit]]*GL_Table[[#This Row],[RateToUSD]]</f>
        <v>0</v>
      </c>
      <c r="P405" s="14">
        <f>GL_Table[[#This Row],[Credit]]*GL_Table[[#This Row],[RateToUSD]]</f>
        <v>4449.0003999999999</v>
      </c>
      <c r="Q405" s="14">
        <f>GL_Table[NetAmount]*GL_Table[RateToUSD]</f>
        <v>-4449.0003999999999</v>
      </c>
      <c r="R405" s="14" t="str">
        <f>INDEX(AccountMapping[AccountType],MATCH(GL_Table[AccountName],AccountMapping[AccountName], 0))</f>
        <v>Revenue</v>
      </c>
    </row>
    <row r="406" spans="1:18" x14ac:dyDescent="0.3">
      <c r="A406" t="s">
        <v>414</v>
      </c>
      <c r="B406" s="1">
        <v>45684</v>
      </c>
      <c r="C406">
        <f>YEAR(GL_Table[[#This Row],[TxnDate]])</f>
        <v>2025</v>
      </c>
      <c r="D406" t="str">
        <f>TEXT(GL_Table[[#This Row],[TxnDate]], "mmm")</f>
        <v>Jan</v>
      </c>
      <c r="E406" t="s">
        <v>2010</v>
      </c>
      <c r="F406" t="s">
        <v>2015</v>
      </c>
      <c r="G406">
        <v>0</v>
      </c>
      <c r="H406">
        <v>2979.48</v>
      </c>
      <c r="I406" t="s">
        <v>2025</v>
      </c>
      <c r="J406" t="s">
        <v>2026</v>
      </c>
      <c r="K406" t="s">
        <v>2435</v>
      </c>
      <c r="L406" t="s">
        <v>4031</v>
      </c>
      <c r="M406">
        <f>GL_Table[[#This Row],[Debit]]-GL_Table[[#This Row],[Credit]]</f>
        <v>-2979.48</v>
      </c>
      <c r="N406">
        <f>INDEX(ExchangeRate[Rate2USD], MATCH(GL!L:L,ExchangeRate[Currency], 0))</f>
        <v>0.78</v>
      </c>
      <c r="O406" s="14">
        <f>GL_Table[[#This Row],[Debit]]*GL_Table[[#This Row],[RateToUSD]]</f>
        <v>0</v>
      </c>
      <c r="P406" s="14">
        <f>GL_Table[[#This Row],[Credit]]*GL_Table[[#This Row],[RateToUSD]]</f>
        <v>2323.9944</v>
      </c>
      <c r="Q406" s="14">
        <f>GL_Table[NetAmount]*GL_Table[RateToUSD]</f>
        <v>-2323.9944</v>
      </c>
      <c r="R406" s="14" t="str">
        <f>INDEX(AccountMapping[AccountType],MATCH(GL_Table[AccountName],AccountMapping[AccountName], 0))</f>
        <v>Revenue</v>
      </c>
    </row>
    <row r="407" spans="1:18" x14ac:dyDescent="0.3">
      <c r="A407" t="s">
        <v>415</v>
      </c>
      <c r="B407" s="1">
        <v>45432</v>
      </c>
      <c r="C407">
        <f>YEAR(GL_Table[[#This Row],[TxnDate]])</f>
        <v>2024</v>
      </c>
      <c r="D407" t="str">
        <f>TEXT(GL_Table[[#This Row],[TxnDate]], "mmm")</f>
        <v>May</v>
      </c>
      <c r="E407" t="s">
        <v>2011</v>
      </c>
      <c r="F407" t="s">
        <v>2016</v>
      </c>
      <c r="G407">
        <v>1288.94</v>
      </c>
      <c r="H407">
        <v>0</v>
      </c>
      <c r="I407" t="s">
        <v>2020</v>
      </c>
      <c r="J407" t="s">
        <v>2026</v>
      </c>
      <c r="K407" t="s">
        <v>2436</v>
      </c>
      <c r="L407" t="s">
        <v>4031</v>
      </c>
      <c r="M407">
        <f>GL_Table[[#This Row],[Debit]]-GL_Table[[#This Row],[Credit]]</f>
        <v>1288.94</v>
      </c>
      <c r="N407">
        <f>INDEX(ExchangeRate[Rate2USD], MATCH(GL!L:L,ExchangeRate[Currency], 0))</f>
        <v>0.78</v>
      </c>
      <c r="O407" s="14">
        <f>GL_Table[[#This Row],[Debit]]*GL_Table[[#This Row],[RateToUSD]]</f>
        <v>1005.3732000000001</v>
      </c>
      <c r="P407" s="14">
        <f>GL_Table[[#This Row],[Credit]]*GL_Table[[#This Row],[RateToUSD]]</f>
        <v>0</v>
      </c>
      <c r="Q407" s="14">
        <f>GL_Table[NetAmount]*GL_Table[RateToUSD]</f>
        <v>1005.3732000000001</v>
      </c>
      <c r="R407" s="14" t="str">
        <f>INDEX(AccountMapping[AccountType],MATCH(GL_Table[AccountName],AccountMapping[AccountName], 0))</f>
        <v>COGS</v>
      </c>
    </row>
    <row r="408" spans="1:18" x14ac:dyDescent="0.3">
      <c r="A408" t="s">
        <v>416</v>
      </c>
      <c r="B408" s="1">
        <v>45055</v>
      </c>
      <c r="C408">
        <f>YEAR(GL_Table[[#This Row],[TxnDate]])</f>
        <v>2023</v>
      </c>
      <c r="D408" t="str">
        <f>TEXT(GL_Table[[#This Row],[TxnDate]], "mmm")</f>
        <v>May</v>
      </c>
      <c r="E408" t="s">
        <v>2011</v>
      </c>
      <c r="F408" t="s">
        <v>2016</v>
      </c>
      <c r="G408">
        <v>578.6</v>
      </c>
      <c r="H408">
        <v>0</v>
      </c>
      <c r="I408" t="s">
        <v>2020</v>
      </c>
      <c r="J408" t="s">
        <v>2029</v>
      </c>
      <c r="K408" t="s">
        <v>2437</v>
      </c>
      <c r="L408" t="s">
        <v>4033</v>
      </c>
      <c r="M408">
        <f>GL_Table[[#This Row],[Debit]]-GL_Table[[#This Row],[Credit]]</f>
        <v>578.6</v>
      </c>
      <c r="N408">
        <f>INDEX(ExchangeRate[Rate2USD], MATCH(GL!L:L,ExchangeRate[Currency], 0))</f>
        <v>1.51</v>
      </c>
      <c r="O408" s="14">
        <f>GL_Table[[#This Row],[Debit]]*GL_Table[[#This Row],[RateToUSD]]</f>
        <v>873.68600000000004</v>
      </c>
      <c r="P408" s="14">
        <f>GL_Table[[#This Row],[Credit]]*GL_Table[[#This Row],[RateToUSD]]</f>
        <v>0</v>
      </c>
      <c r="Q408" s="14">
        <f>GL_Table[NetAmount]*GL_Table[RateToUSD]</f>
        <v>873.68600000000004</v>
      </c>
      <c r="R408" s="14" t="str">
        <f>INDEX(AccountMapping[AccountType],MATCH(GL_Table[AccountName],AccountMapping[AccountName], 0))</f>
        <v>COGS</v>
      </c>
    </row>
    <row r="409" spans="1:18" x14ac:dyDescent="0.3">
      <c r="A409" t="s">
        <v>417</v>
      </c>
      <c r="B409" s="1">
        <v>45742</v>
      </c>
      <c r="C409">
        <f>YEAR(GL_Table[[#This Row],[TxnDate]])</f>
        <v>2025</v>
      </c>
      <c r="D409" t="str">
        <f>TEXT(GL_Table[[#This Row],[TxnDate]], "mmm")</f>
        <v>Mar</v>
      </c>
      <c r="E409" t="s">
        <v>2011</v>
      </c>
      <c r="F409" t="s">
        <v>2016</v>
      </c>
      <c r="G409">
        <v>341.06</v>
      </c>
      <c r="H409">
        <v>0</v>
      </c>
      <c r="I409" t="s">
        <v>2025</v>
      </c>
      <c r="J409" t="s">
        <v>2030</v>
      </c>
      <c r="K409" t="s">
        <v>2438</v>
      </c>
      <c r="L409" t="s">
        <v>4033</v>
      </c>
      <c r="M409">
        <f>GL_Table[[#This Row],[Debit]]-GL_Table[[#This Row],[Credit]]</f>
        <v>341.06</v>
      </c>
      <c r="N409">
        <f>INDEX(ExchangeRate[Rate2USD], MATCH(GL!L:L,ExchangeRate[Currency], 0))</f>
        <v>1.51</v>
      </c>
      <c r="O409" s="14">
        <f>GL_Table[[#This Row],[Debit]]*GL_Table[[#This Row],[RateToUSD]]</f>
        <v>515.00059999999996</v>
      </c>
      <c r="P409" s="14">
        <f>GL_Table[[#This Row],[Credit]]*GL_Table[[#This Row],[RateToUSD]]</f>
        <v>0</v>
      </c>
      <c r="Q409" s="14">
        <f>GL_Table[NetAmount]*GL_Table[RateToUSD]</f>
        <v>515.00059999999996</v>
      </c>
      <c r="R409" s="14" t="str">
        <f>INDEX(AccountMapping[AccountType],MATCH(GL_Table[AccountName],AccountMapping[AccountName], 0))</f>
        <v>COGS</v>
      </c>
    </row>
    <row r="410" spans="1:18" x14ac:dyDescent="0.3">
      <c r="A410" t="s">
        <v>418</v>
      </c>
      <c r="B410" s="1">
        <v>45390</v>
      </c>
      <c r="C410">
        <f>YEAR(GL_Table[[#This Row],[TxnDate]])</f>
        <v>2024</v>
      </c>
      <c r="D410" t="str">
        <f>TEXT(GL_Table[[#This Row],[TxnDate]], "mmm")</f>
        <v>Apr</v>
      </c>
      <c r="E410" t="s">
        <v>2013</v>
      </c>
      <c r="F410" t="s">
        <v>2018</v>
      </c>
      <c r="G410">
        <v>1074.77</v>
      </c>
      <c r="H410">
        <v>0</v>
      </c>
      <c r="I410" t="s">
        <v>2021</v>
      </c>
      <c r="J410" t="s">
        <v>2029</v>
      </c>
      <c r="K410" t="s">
        <v>2439</v>
      </c>
      <c r="L410" t="s">
        <v>4032</v>
      </c>
      <c r="M410">
        <f>GL_Table[[#This Row],[Debit]]-GL_Table[[#This Row],[Credit]]</f>
        <v>1074.77</v>
      </c>
      <c r="N410">
        <f>INDEX(ExchangeRate[Rate2USD], MATCH(GL!L:L,ExchangeRate[Currency], 0))</f>
        <v>0.92</v>
      </c>
      <c r="O410" s="14">
        <f>GL_Table[[#This Row],[Debit]]*GL_Table[[#This Row],[RateToUSD]]</f>
        <v>988.78840000000002</v>
      </c>
      <c r="P410" s="14">
        <f>GL_Table[[#This Row],[Credit]]*GL_Table[[#This Row],[RateToUSD]]</f>
        <v>0</v>
      </c>
      <c r="Q410" s="14">
        <f>GL_Table[NetAmount]*GL_Table[RateToUSD]</f>
        <v>988.78840000000002</v>
      </c>
      <c r="R410" s="14" t="str">
        <f>INDEX(AccountMapping[AccountType],MATCH(GL_Table[AccountName],AccountMapping[AccountName], 0))</f>
        <v>Expense</v>
      </c>
    </row>
    <row r="411" spans="1:18" x14ac:dyDescent="0.3">
      <c r="A411" t="s">
        <v>419</v>
      </c>
      <c r="B411" s="1">
        <v>45433</v>
      </c>
      <c r="C411">
        <f>YEAR(GL_Table[[#This Row],[TxnDate]])</f>
        <v>2024</v>
      </c>
      <c r="D411" t="str">
        <f>TEXT(GL_Table[[#This Row],[TxnDate]], "mmm")</f>
        <v>May</v>
      </c>
      <c r="E411" t="s">
        <v>2014</v>
      </c>
      <c r="F411" t="s">
        <v>2019</v>
      </c>
      <c r="G411">
        <v>0</v>
      </c>
      <c r="H411">
        <v>1025.56</v>
      </c>
      <c r="I411" t="s">
        <v>2021</v>
      </c>
      <c r="J411" t="s">
        <v>2026</v>
      </c>
      <c r="K411" t="s">
        <v>2440</v>
      </c>
      <c r="L411" t="s">
        <v>4031</v>
      </c>
      <c r="M411">
        <f>GL_Table[[#This Row],[Debit]]-GL_Table[[#This Row],[Credit]]</f>
        <v>-1025.56</v>
      </c>
      <c r="N411">
        <f>INDEX(ExchangeRate[Rate2USD], MATCH(GL!L:L,ExchangeRate[Currency], 0))</f>
        <v>0.78</v>
      </c>
      <c r="O411" s="14">
        <f>GL_Table[[#This Row],[Debit]]*GL_Table[[#This Row],[RateToUSD]]</f>
        <v>0</v>
      </c>
      <c r="P411" s="14">
        <f>GL_Table[[#This Row],[Credit]]*GL_Table[[#This Row],[RateToUSD]]</f>
        <v>799.93679999999995</v>
      </c>
      <c r="Q411" s="14">
        <f>GL_Table[NetAmount]*GL_Table[RateToUSD]</f>
        <v>-799.93679999999995</v>
      </c>
      <c r="R411" s="14" t="str">
        <f>INDEX(AccountMapping[AccountType],MATCH(GL_Table[AccountName],AccountMapping[AccountName], 0))</f>
        <v>Revenue</v>
      </c>
    </row>
    <row r="412" spans="1:18" x14ac:dyDescent="0.3">
      <c r="A412" t="s">
        <v>420</v>
      </c>
      <c r="B412" s="1">
        <v>45368</v>
      </c>
      <c r="C412">
        <f>YEAR(GL_Table[[#This Row],[TxnDate]])</f>
        <v>2024</v>
      </c>
      <c r="D412" t="str">
        <f>TEXT(GL_Table[[#This Row],[TxnDate]], "mmm")</f>
        <v>Mar</v>
      </c>
      <c r="E412" t="s">
        <v>2010</v>
      </c>
      <c r="F412" t="s">
        <v>2015</v>
      </c>
      <c r="G412">
        <v>0</v>
      </c>
      <c r="H412">
        <v>1148.8499999999999</v>
      </c>
      <c r="I412" t="s">
        <v>2024</v>
      </c>
      <c r="J412" t="s">
        <v>2028</v>
      </c>
      <c r="K412" t="s">
        <v>2441</v>
      </c>
      <c r="L412" t="s">
        <v>4031</v>
      </c>
      <c r="M412">
        <f>GL_Table[[#This Row],[Debit]]-GL_Table[[#This Row],[Credit]]</f>
        <v>-1148.8499999999999</v>
      </c>
      <c r="N412">
        <f>INDEX(ExchangeRate[Rate2USD], MATCH(GL!L:L,ExchangeRate[Currency], 0))</f>
        <v>0.78</v>
      </c>
      <c r="O412" s="14">
        <f>GL_Table[[#This Row],[Debit]]*GL_Table[[#This Row],[RateToUSD]]</f>
        <v>0</v>
      </c>
      <c r="P412" s="14">
        <f>GL_Table[[#This Row],[Credit]]*GL_Table[[#This Row],[RateToUSD]]</f>
        <v>896.10299999999995</v>
      </c>
      <c r="Q412" s="14">
        <f>GL_Table[NetAmount]*GL_Table[RateToUSD]</f>
        <v>-896.10299999999995</v>
      </c>
      <c r="R412" s="14" t="str">
        <f>INDEX(AccountMapping[AccountType],MATCH(GL_Table[AccountName],AccountMapping[AccountName], 0))</f>
        <v>Revenue</v>
      </c>
    </row>
    <row r="413" spans="1:18" x14ac:dyDescent="0.3">
      <c r="A413" t="s">
        <v>421</v>
      </c>
      <c r="B413" s="1">
        <v>45242</v>
      </c>
      <c r="C413">
        <f>YEAR(GL_Table[[#This Row],[TxnDate]])</f>
        <v>2023</v>
      </c>
      <c r="D413" t="str">
        <f>TEXT(GL_Table[[#This Row],[TxnDate]], "mmm")</f>
        <v>Nov</v>
      </c>
      <c r="E413" t="s">
        <v>2011</v>
      </c>
      <c r="F413" t="s">
        <v>2016</v>
      </c>
      <c r="G413">
        <v>1644.1</v>
      </c>
      <c r="H413">
        <v>0</v>
      </c>
      <c r="I413" t="s">
        <v>2020</v>
      </c>
      <c r="J413" t="s">
        <v>2028</v>
      </c>
      <c r="K413" t="s">
        <v>2442</v>
      </c>
      <c r="L413" t="s">
        <v>4032</v>
      </c>
      <c r="M413">
        <f>GL_Table[[#This Row],[Debit]]-GL_Table[[#This Row],[Credit]]</f>
        <v>1644.1</v>
      </c>
      <c r="N413">
        <f>INDEX(ExchangeRate[Rate2USD], MATCH(GL!L:L,ExchangeRate[Currency], 0))</f>
        <v>0.92</v>
      </c>
      <c r="O413" s="14">
        <f>GL_Table[[#This Row],[Debit]]*GL_Table[[#This Row],[RateToUSD]]</f>
        <v>1512.5719999999999</v>
      </c>
      <c r="P413" s="14">
        <f>GL_Table[[#This Row],[Credit]]*GL_Table[[#This Row],[RateToUSD]]</f>
        <v>0</v>
      </c>
      <c r="Q413" s="14">
        <f>GL_Table[NetAmount]*GL_Table[RateToUSD]</f>
        <v>1512.5719999999999</v>
      </c>
      <c r="R413" s="14" t="str">
        <f>INDEX(AccountMapping[AccountType],MATCH(GL_Table[AccountName],AccountMapping[AccountName], 0))</f>
        <v>COGS</v>
      </c>
    </row>
    <row r="414" spans="1:18" x14ac:dyDescent="0.3">
      <c r="A414" t="s">
        <v>422</v>
      </c>
      <c r="B414" s="1">
        <v>45308</v>
      </c>
      <c r="C414">
        <f>YEAR(GL_Table[[#This Row],[TxnDate]])</f>
        <v>2024</v>
      </c>
      <c r="D414" t="str">
        <f>TEXT(GL_Table[[#This Row],[TxnDate]], "mmm")</f>
        <v>Jan</v>
      </c>
      <c r="E414" t="s">
        <v>2014</v>
      </c>
      <c r="F414" t="s">
        <v>2019</v>
      </c>
      <c r="G414">
        <v>0</v>
      </c>
      <c r="H414">
        <v>3002.11</v>
      </c>
      <c r="I414" t="s">
        <v>2023</v>
      </c>
      <c r="J414" t="s">
        <v>2028</v>
      </c>
      <c r="K414" t="s">
        <v>2443</v>
      </c>
      <c r="L414" t="s">
        <v>4031</v>
      </c>
      <c r="M414">
        <f>GL_Table[[#This Row],[Debit]]-GL_Table[[#This Row],[Credit]]</f>
        <v>-3002.11</v>
      </c>
      <c r="N414">
        <f>INDEX(ExchangeRate[Rate2USD], MATCH(GL!L:L,ExchangeRate[Currency], 0))</f>
        <v>0.78</v>
      </c>
      <c r="O414" s="14">
        <f>GL_Table[[#This Row],[Debit]]*GL_Table[[#This Row],[RateToUSD]]</f>
        <v>0</v>
      </c>
      <c r="P414" s="14">
        <f>GL_Table[[#This Row],[Credit]]*GL_Table[[#This Row],[RateToUSD]]</f>
        <v>2341.6458000000002</v>
      </c>
      <c r="Q414" s="14">
        <f>GL_Table[NetAmount]*GL_Table[RateToUSD]</f>
        <v>-2341.6458000000002</v>
      </c>
      <c r="R414" s="14" t="str">
        <f>INDEX(AccountMapping[AccountType],MATCH(GL_Table[AccountName],AccountMapping[AccountName], 0))</f>
        <v>Revenue</v>
      </c>
    </row>
    <row r="415" spans="1:18" x14ac:dyDescent="0.3">
      <c r="A415" t="s">
        <v>423</v>
      </c>
      <c r="B415" s="1">
        <v>45338</v>
      </c>
      <c r="C415">
        <f>YEAR(GL_Table[[#This Row],[TxnDate]])</f>
        <v>2024</v>
      </c>
      <c r="D415" t="str">
        <f>TEXT(GL_Table[[#This Row],[TxnDate]], "mmm")</f>
        <v>Feb</v>
      </c>
      <c r="E415" t="s">
        <v>2013</v>
      </c>
      <c r="F415" t="s">
        <v>2018</v>
      </c>
      <c r="G415">
        <v>327.57</v>
      </c>
      <c r="H415">
        <v>0</v>
      </c>
      <c r="I415" t="s">
        <v>2021</v>
      </c>
      <c r="J415" t="s">
        <v>2030</v>
      </c>
      <c r="K415" t="s">
        <v>2444</v>
      </c>
      <c r="L415" t="s">
        <v>4032</v>
      </c>
      <c r="M415">
        <f>GL_Table[[#This Row],[Debit]]-GL_Table[[#This Row],[Credit]]</f>
        <v>327.57</v>
      </c>
      <c r="N415">
        <f>INDEX(ExchangeRate[Rate2USD], MATCH(GL!L:L,ExchangeRate[Currency], 0))</f>
        <v>0.92</v>
      </c>
      <c r="O415" s="14">
        <f>GL_Table[[#This Row],[Debit]]*GL_Table[[#This Row],[RateToUSD]]</f>
        <v>301.36439999999999</v>
      </c>
      <c r="P415" s="14">
        <f>GL_Table[[#This Row],[Credit]]*GL_Table[[#This Row],[RateToUSD]]</f>
        <v>0</v>
      </c>
      <c r="Q415" s="14">
        <f>GL_Table[NetAmount]*GL_Table[RateToUSD]</f>
        <v>301.36439999999999</v>
      </c>
      <c r="R415" s="14" t="str">
        <f>INDEX(AccountMapping[AccountType],MATCH(GL_Table[AccountName],AccountMapping[AccountName], 0))</f>
        <v>Expense</v>
      </c>
    </row>
    <row r="416" spans="1:18" x14ac:dyDescent="0.3">
      <c r="A416" t="s">
        <v>424</v>
      </c>
      <c r="B416" s="1">
        <v>45167</v>
      </c>
      <c r="C416">
        <f>YEAR(GL_Table[[#This Row],[TxnDate]])</f>
        <v>2023</v>
      </c>
      <c r="D416" t="str">
        <f>TEXT(GL_Table[[#This Row],[TxnDate]], "mmm")</f>
        <v>Aug</v>
      </c>
      <c r="E416" t="s">
        <v>2010</v>
      </c>
      <c r="F416" t="s">
        <v>2015</v>
      </c>
      <c r="G416">
        <v>0</v>
      </c>
      <c r="H416">
        <v>2146.0700000000002</v>
      </c>
      <c r="I416" t="s">
        <v>2023</v>
      </c>
      <c r="J416" t="s">
        <v>2026</v>
      </c>
      <c r="K416" t="s">
        <v>2445</v>
      </c>
      <c r="L416" t="s">
        <v>4033</v>
      </c>
      <c r="M416">
        <f>GL_Table[[#This Row],[Debit]]-GL_Table[[#This Row],[Credit]]</f>
        <v>-2146.0700000000002</v>
      </c>
      <c r="N416">
        <f>INDEX(ExchangeRate[Rate2USD], MATCH(GL!L:L,ExchangeRate[Currency], 0))</f>
        <v>1.51</v>
      </c>
      <c r="O416" s="14">
        <f>GL_Table[[#This Row],[Debit]]*GL_Table[[#This Row],[RateToUSD]]</f>
        <v>0</v>
      </c>
      <c r="P416" s="14">
        <f>GL_Table[[#This Row],[Credit]]*GL_Table[[#This Row],[RateToUSD]]</f>
        <v>3240.5657000000001</v>
      </c>
      <c r="Q416" s="14">
        <f>GL_Table[NetAmount]*GL_Table[RateToUSD]</f>
        <v>-3240.5657000000001</v>
      </c>
      <c r="R416" s="14" t="str">
        <f>INDEX(AccountMapping[AccountType],MATCH(GL_Table[AccountName],AccountMapping[AccountName], 0))</f>
        <v>Revenue</v>
      </c>
    </row>
    <row r="417" spans="1:18" x14ac:dyDescent="0.3">
      <c r="A417" t="s">
        <v>425</v>
      </c>
      <c r="B417" s="1">
        <v>45517</v>
      </c>
      <c r="C417">
        <f>YEAR(GL_Table[[#This Row],[TxnDate]])</f>
        <v>2024</v>
      </c>
      <c r="D417" t="str">
        <f>TEXT(GL_Table[[#This Row],[TxnDate]], "mmm")</f>
        <v>Aug</v>
      </c>
      <c r="E417" t="s">
        <v>2010</v>
      </c>
      <c r="F417" t="s">
        <v>2015</v>
      </c>
      <c r="G417">
        <v>0</v>
      </c>
      <c r="H417">
        <v>811.92</v>
      </c>
      <c r="I417" t="s">
        <v>2021</v>
      </c>
      <c r="J417" t="s">
        <v>2026</v>
      </c>
      <c r="K417" t="s">
        <v>2446</v>
      </c>
      <c r="L417" t="s">
        <v>4033</v>
      </c>
      <c r="M417">
        <f>GL_Table[[#This Row],[Debit]]-GL_Table[[#This Row],[Credit]]</f>
        <v>-811.92</v>
      </c>
      <c r="N417">
        <f>INDEX(ExchangeRate[Rate2USD], MATCH(GL!L:L,ExchangeRate[Currency], 0))</f>
        <v>1.51</v>
      </c>
      <c r="O417" s="14">
        <f>GL_Table[[#This Row],[Debit]]*GL_Table[[#This Row],[RateToUSD]]</f>
        <v>0</v>
      </c>
      <c r="P417" s="14">
        <f>GL_Table[[#This Row],[Credit]]*GL_Table[[#This Row],[RateToUSD]]</f>
        <v>1225.9992</v>
      </c>
      <c r="Q417" s="14">
        <f>GL_Table[NetAmount]*GL_Table[RateToUSD]</f>
        <v>-1225.9992</v>
      </c>
      <c r="R417" s="14" t="str">
        <f>INDEX(AccountMapping[AccountType],MATCH(GL_Table[AccountName],AccountMapping[AccountName], 0))</f>
        <v>Revenue</v>
      </c>
    </row>
    <row r="418" spans="1:18" x14ac:dyDescent="0.3">
      <c r="A418" t="s">
        <v>426</v>
      </c>
      <c r="B418" s="1">
        <v>45513</v>
      </c>
      <c r="C418">
        <f>YEAR(GL_Table[[#This Row],[TxnDate]])</f>
        <v>2024</v>
      </c>
      <c r="D418" t="str">
        <f>TEXT(GL_Table[[#This Row],[TxnDate]], "mmm")</f>
        <v>Aug</v>
      </c>
      <c r="E418" t="s">
        <v>2011</v>
      </c>
      <c r="F418" t="s">
        <v>2016</v>
      </c>
      <c r="G418">
        <v>943.91</v>
      </c>
      <c r="H418">
        <v>0</v>
      </c>
      <c r="I418" t="s">
        <v>2021</v>
      </c>
      <c r="J418" t="s">
        <v>2029</v>
      </c>
      <c r="K418" t="s">
        <v>2447</v>
      </c>
      <c r="L418" t="s">
        <v>4034</v>
      </c>
      <c r="M418">
        <f>GL_Table[[#This Row],[Debit]]-GL_Table[[#This Row],[Credit]]</f>
        <v>943.91</v>
      </c>
      <c r="N418">
        <f>INDEX(ExchangeRate[Rate2USD], MATCH(GL!L:L,ExchangeRate[Currency], 0))</f>
        <v>1</v>
      </c>
      <c r="O418" s="14">
        <f>GL_Table[[#This Row],[Debit]]*GL_Table[[#This Row],[RateToUSD]]</f>
        <v>943.91</v>
      </c>
      <c r="P418" s="14">
        <f>GL_Table[[#This Row],[Credit]]*GL_Table[[#This Row],[RateToUSD]]</f>
        <v>0</v>
      </c>
      <c r="Q418" s="14">
        <f>GL_Table[NetAmount]*GL_Table[RateToUSD]</f>
        <v>943.91</v>
      </c>
      <c r="R418" s="14" t="str">
        <f>INDEX(AccountMapping[AccountType],MATCH(GL_Table[AccountName],AccountMapping[AccountName], 0))</f>
        <v>COGS</v>
      </c>
    </row>
    <row r="419" spans="1:18" x14ac:dyDescent="0.3">
      <c r="A419" t="s">
        <v>427</v>
      </c>
      <c r="B419" s="1">
        <v>45667</v>
      </c>
      <c r="C419">
        <f>YEAR(GL_Table[[#This Row],[TxnDate]])</f>
        <v>2025</v>
      </c>
      <c r="D419" t="str">
        <f>TEXT(GL_Table[[#This Row],[TxnDate]], "mmm")</f>
        <v>Jan</v>
      </c>
      <c r="E419" t="s">
        <v>2011</v>
      </c>
      <c r="F419" t="s">
        <v>2016</v>
      </c>
      <c r="G419">
        <v>453.48</v>
      </c>
      <c r="H419">
        <v>0</v>
      </c>
      <c r="I419" t="s">
        <v>2020</v>
      </c>
      <c r="J419" t="s">
        <v>2026</v>
      </c>
      <c r="K419" t="s">
        <v>2448</v>
      </c>
      <c r="L419" t="s">
        <v>4034</v>
      </c>
      <c r="M419">
        <f>GL_Table[[#This Row],[Debit]]-GL_Table[[#This Row],[Credit]]</f>
        <v>453.48</v>
      </c>
      <c r="N419">
        <f>INDEX(ExchangeRate[Rate2USD], MATCH(GL!L:L,ExchangeRate[Currency], 0))</f>
        <v>1</v>
      </c>
      <c r="O419" s="14">
        <f>GL_Table[[#This Row],[Debit]]*GL_Table[[#This Row],[RateToUSD]]</f>
        <v>453.48</v>
      </c>
      <c r="P419" s="14">
        <f>GL_Table[[#This Row],[Credit]]*GL_Table[[#This Row],[RateToUSD]]</f>
        <v>0</v>
      </c>
      <c r="Q419" s="14">
        <f>GL_Table[NetAmount]*GL_Table[RateToUSD]</f>
        <v>453.48</v>
      </c>
      <c r="R419" s="14" t="str">
        <f>INDEX(AccountMapping[AccountType],MATCH(GL_Table[AccountName],AccountMapping[AccountName], 0))</f>
        <v>COGS</v>
      </c>
    </row>
    <row r="420" spans="1:18" x14ac:dyDescent="0.3">
      <c r="A420" t="s">
        <v>428</v>
      </c>
      <c r="B420" s="1">
        <v>45120</v>
      </c>
      <c r="C420">
        <f>YEAR(GL_Table[[#This Row],[TxnDate]])</f>
        <v>2023</v>
      </c>
      <c r="D420" t="str">
        <f>TEXT(GL_Table[[#This Row],[TxnDate]], "mmm")</f>
        <v>Jul</v>
      </c>
      <c r="E420" t="s">
        <v>2010</v>
      </c>
      <c r="F420" t="s">
        <v>2015</v>
      </c>
      <c r="G420">
        <v>0</v>
      </c>
      <c r="H420">
        <v>4075.25</v>
      </c>
      <c r="I420" t="s">
        <v>2021</v>
      </c>
      <c r="J420" t="s">
        <v>2027</v>
      </c>
      <c r="K420" t="s">
        <v>2449</v>
      </c>
      <c r="L420" t="s">
        <v>4034</v>
      </c>
      <c r="M420">
        <f>GL_Table[[#This Row],[Debit]]-GL_Table[[#This Row],[Credit]]</f>
        <v>-4075.25</v>
      </c>
      <c r="N420">
        <f>INDEX(ExchangeRate[Rate2USD], MATCH(GL!L:L,ExchangeRate[Currency], 0))</f>
        <v>1</v>
      </c>
      <c r="O420" s="14">
        <f>GL_Table[[#This Row],[Debit]]*GL_Table[[#This Row],[RateToUSD]]</f>
        <v>0</v>
      </c>
      <c r="P420" s="14">
        <f>GL_Table[[#This Row],[Credit]]*GL_Table[[#This Row],[RateToUSD]]</f>
        <v>4075.25</v>
      </c>
      <c r="Q420" s="14">
        <f>GL_Table[NetAmount]*GL_Table[RateToUSD]</f>
        <v>-4075.25</v>
      </c>
      <c r="R420" s="14" t="str">
        <f>INDEX(AccountMapping[AccountType],MATCH(GL_Table[AccountName],AccountMapping[AccountName], 0))</f>
        <v>Revenue</v>
      </c>
    </row>
    <row r="421" spans="1:18" x14ac:dyDescent="0.3">
      <c r="A421" t="s">
        <v>429</v>
      </c>
      <c r="B421" s="1">
        <v>45333</v>
      </c>
      <c r="C421">
        <f>YEAR(GL_Table[[#This Row],[TxnDate]])</f>
        <v>2024</v>
      </c>
      <c r="D421" t="str">
        <f>TEXT(GL_Table[[#This Row],[TxnDate]], "mmm")</f>
        <v>Feb</v>
      </c>
      <c r="E421" t="s">
        <v>2010</v>
      </c>
      <c r="F421" t="s">
        <v>2015</v>
      </c>
      <c r="G421">
        <v>0</v>
      </c>
      <c r="H421">
        <v>4559.4399999999996</v>
      </c>
      <c r="I421" t="s">
        <v>2024</v>
      </c>
      <c r="J421" t="s">
        <v>2030</v>
      </c>
      <c r="K421" t="s">
        <v>2450</v>
      </c>
      <c r="L421" t="s">
        <v>4031</v>
      </c>
      <c r="M421">
        <f>GL_Table[[#This Row],[Debit]]-GL_Table[[#This Row],[Credit]]</f>
        <v>-4559.4399999999996</v>
      </c>
      <c r="N421">
        <f>INDEX(ExchangeRate[Rate2USD], MATCH(GL!L:L,ExchangeRate[Currency], 0))</f>
        <v>0.78</v>
      </c>
      <c r="O421" s="14">
        <f>GL_Table[[#This Row],[Debit]]*GL_Table[[#This Row],[RateToUSD]]</f>
        <v>0</v>
      </c>
      <c r="P421" s="14">
        <f>GL_Table[[#This Row],[Credit]]*GL_Table[[#This Row],[RateToUSD]]</f>
        <v>3556.3631999999998</v>
      </c>
      <c r="Q421" s="14">
        <f>GL_Table[NetAmount]*GL_Table[RateToUSD]</f>
        <v>-3556.3631999999998</v>
      </c>
      <c r="R421" s="14" t="str">
        <f>INDEX(AccountMapping[AccountType],MATCH(GL_Table[AccountName],AccountMapping[AccountName], 0))</f>
        <v>Revenue</v>
      </c>
    </row>
    <row r="422" spans="1:18" x14ac:dyDescent="0.3">
      <c r="A422" t="s">
        <v>430</v>
      </c>
      <c r="B422" s="1">
        <v>45745</v>
      </c>
      <c r="C422">
        <f>YEAR(GL_Table[[#This Row],[TxnDate]])</f>
        <v>2025</v>
      </c>
      <c r="D422" t="str">
        <f>TEXT(GL_Table[[#This Row],[TxnDate]], "mmm")</f>
        <v>Mar</v>
      </c>
      <c r="E422" t="s">
        <v>2013</v>
      </c>
      <c r="F422" t="s">
        <v>2018</v>
      </c>
      <c r="G422">
        <v>50.64</v>
      </c>
      <c r="H422">
        <v>0</v>
      </c>
      <c r="I422" t="s">
        <v>2020</v>
      </c>
      <c r="J422" t="s">
        <v>2028</v>
      </c>
      <c r="K422" t="s">
        <v>2451</v>
      </c>
      <c r="L422" t="s">
        <v>4032</v>
      </c>
      <c r="M422">
        <f>GL_Table[[#This Row],[Debit]]-GL_Table[[#This Row],[Credit]]</f>
        <v>50.64</v>
      </c>
      <c r="N422">
        <f>INDEX(ExchangeRate[Rate2USD], MATCH(GL!L:L,ExchangeRate[Currency], 0))</f>
        <v>0.92</v>
      </c>
      <c r="O422" s="14">
        <f>GL_Table[[#This Row],[Debit]]*GL_Table[[#This Row],[RateToUSD]]</f>
        <v>46.588799999999999</v>
      </c>
      <c r="P422" s="14">
        <f>GL_Table[[#This Row],[Credit]]*GL_Table[[#This Row],[RateToUSD]]</f>
        <v>0</v>
      </c>
      <c r="Q422" s="14">
        <f>GL_Table[NetAmount]*GL_Table[RateToUSD]</f>
        <v>46.588799999999999</v>
      </c>
      <c r="R422" s="14" t="str">
        <f>INDEX(AccountMapping[AccountType],MATCH(GL_Table[AccountName],AccountMapping[AccountName], 0))</f>
        <v>Expense</v>
      </c>
    </row>
    <row r="423" spans="1:18" x14ac:dyDescent="0.3">
      <c r="A423" t="s">
        <v>431</v>
      </c>
      <c r="B423" s="1">
        <v>45114</v>
      </c>
      <c r="C423">
        <f>YEAR(GL_Table[[#This Row],[TxnDate]])</f>
        <v>2023</v>
      </c>
      <c r="D423" t="str">
        <f>TEXT(GL_Table[[#This Row],[TxnDate]], "mmm")</f>
        <v>Jul</v>
      </c>
      <c r="E423" t="s">
        <v>2011</v>
      </c>
      <c r="F423" t="s">
        <v>2016</v>
      </c>
      <c r="G423">
        <v>1277.92</v>
      </c>
      <c r="H423">
        <v>0</v>
      </c>
      <c r="I423" t="s">
        <v>2021</v>
      </c>
      <c r="J423" t="s">
        <v>2030</v>
      </c>
      <c r="K423" t="s">
        <v>2452</v>
      </c>
      <c r="L423" t="s">
        <v>4032</v>
      </c>
      <c r="M423">
        <f>GL_Table[[#This Row],[Debit]]-GL_Table[[#This Row],[Credit]]</f>
        <v>1277.92</v>
      </c>
      <c r="N423">
        <f>INDEX(ExchangeRate[Rate2USD], MATCH(GL!L:L,ExchangeRate[Currency], 0))</f>
        <v>0.92</v>
      </c>
      <c r="O423" s="14">
        <f>GL_Table[[#This Row],[Debit]]*GL_Table[[#This Row],[RateToUSD]]</f>
        <v>1175.6864</v>
      </c>
      <c r="P423" s="14">
        <f>GL_Table[[#This Row],[Credit]]*GL_Table[[#This Row],[RateToUSD]]</f>
        <v>0</v>
      </c>
      <c r="Q423" s="14">
        <f>GL_Table[NetAmount]*GL_Table[RateToUSD]</f>
        <v>1175.6864</v>
      </c>
      <c r="R423" s="14" t="str">
        <f>INDEX(AccountMapping[AccountType],MATCH(GL_Table[AccountName],AccountMapping[AccountName], 0))</f>
        <v>COGS</v>
      </c>
    </row>
    <row r="424" spans="1:18" x14ac:dyDescent="0.3">
      <c r="A424" t="s">
        <v>432</v>
      </c>
      <c r="B424" s="1">
        <v>45249</v>
      </c>
      <c r="C424">
        <f>YEAR(GL_Table[[#This Row],[TxnDate]])</f>
        <v>2023</v>
      </c>
      <c r="D424" t="str">
        <f>TEXT(GL_Table[[#This Row],[TxnDate]], "mmm")</f>
        <v>Nov</v>
      </c>
      <c r="E424" t="s">
        <v>2013</v>
      </c>
      <c r="F424" t="s">
        <v>2018</v>
      </c>
      <c r="G424">
        <v>707.53</v>
      </c>
      <c r="H424">
        <v>0</v>
      </c>
      <c r="I424" t="s">
        <v>2021</v>
      </c>
      <c r="J424" t="s">
        <v>2028</v>
      </c>
      <c r="K424" t="s">
        <v>2453</v>
      </c>
      <c r="L424" t="s">
        <v>4034</v>
      </c>
      <c r="M424">
        <f>GL_Table[[#This Row],[Debit]]-GL_Table[[#This Row],[Credit]]</f>
        <v>707.53</v>
      </c>
      <c r="N424">
        <f>INDEX(ExchangeRate[Rate2USD], MATCH(GL!L:L,ExchangeRate[Currency], 0))</f>
        <v>1</v>
      </c>
      <c r="O424" s="14">
        <f>GL_Table[[#This Row],[Debit]]*GL_Table[[#This Row],[RateToUSD]]</f>
        <v>707.53</v>
      </c>
      <c r="P424" s="14">
        <f>GL_Table[[#This Row],[Credit]]*GL_Table[[#This Row],[RateToUSD]]</f>
        <v>0</v>
      </c>
      <c r="Q424" s="14">
        <f>GL_Table[NetAmount]*GL_Table[RateToUSD]</f>
        <v>707.53</v>
      </c>
      <c r="R424" s="14" t="str">
        <f>INDEX(AccountMapping[AccountType],MATCH(GL_Table[AccountName],AccountMapping[AccountName], 0))</f>
        <v>Expense</v>
      </c>
    </row>
    <row r="425" spans="1:18" x14ac:dyDescent="0.3">
      <c r="A425" t="s">
        <v>433</v>
      </c>
      <c r="B425" s="1">
        <v>45336</v>
      </c>
      <c r="C425">
        <f>YEAR(GL_Table[[#This Row],[TxnDate]])</f>
        <v>2024</v>
      </c>
      <c r="D425" t="str">
        <f>TEXT(GL_Table[[#This Row],[TxnDate]], "mmm")</f>
        <v>Feb</v>
      </c>
      <c r="E425" t="s">
        <v>2012</v>
      </c>
      <c r="F425" t="s">
        <v>2017</v>
      </c>
      <c r="G425">
        <v>356.21</v>
      </c>
      <c r="H425">
        <v>0</v>
      </c>
      <c r="I425" t="s">
        <v>2025</v>
      </c>
      <c r="J425" t="s">
        <v>2026</v>
      </c>
      <c r="K425" t="s">
        <v>2454</v>
      </c>
      <c r="L425" t="s">
        <v>4032</v>
      </c>
      <c r="M425">
        <f>GL_Table[[#This Row],[Debit]]-GL_Table[[#This Row],[Credit]]</f>
        <v>356.21</v>
      </c>
      <c r="N425">
        <f>INDEX(ExchangeRate[Rate2USD], MATCH(GL!L:L,ExchangeRate[Currency], 0))</f>
        <v>0.92</v>
      </c>
      <c r="O425" s="14">
        <f>GL_Table[[#This Row],[Debit]]*GL_Table[[#This Row],[RateToUSD]]</f>
        <v>327.71319999999997</v>
      </c>
      <c r="P425" s="14">
        <f>GL_Table[[#This Row],[Credit]]*GL_Table[[#This Row],[RateToUSD]]</f>
        <v>0</v>
      </c>
      <c r="Q425" s="14">
        <f>GL_Table[NetAmount]*GL_Table[RateToUSD]</f>
        <v>327.71319999999997</v>
      </c>
      <c r="R425" s="14" t="str">
        <f>INDEX(AccountMapping[AccountType],MATCH(GL_Table[AccountName],AccountMapping[AccountName], 0))</f>
        <v>Expense</v>
      </c>
    </row>
    <row r="426" spans="1:18" x14ac:dyDescent="0.3">
      <c r="A426" t="s">
        <v>434</v>
      </c>
      <c r="B426" s="1">
        <v>45611</v>
      </c>
      <c r="C426">
        <f>YEAR(GL_Table[[#This Row],[TxnDate]])</f>
        <v>2024</v>
      </c>
      <c r="D426" t="str">
        <f>TEXT(GL_Table[[#This Row],[TxnDate]], "mmm")</f>
        <v>Nov</v>
      </c>
      <c r="E426" t="s">
        <v>2013</v>
      </c>
      <c r="F426" t="s">
        <v>2018</v>
      </c>
      <c r="G426">
        <v>189.31</v>
      </c>
      <c r="H426">
        <v>0</v>
      </c>
      <c r="I426" t="s">
        <v>2021</v>
      </c>
      <c r="J426" t="s">
        <v>2030</v>
      </c>
      <c r="K426" t="s">
        <v>2455</v>
      </c>
      <c r="L426" t="s">
        <v>4032</v>
      </c>
      <c r="M426">
        <f>GL_Table[[#This Row],[Debit]]-GL_Table[[#This Row],[Credit]]</f>
        <v>189.31</v>
      </c>
      <c r="N426">
        <f>INDEX(ExchangeRate[Rate2USD], MATCH(GL!L:L,ExchangeRate[Currency], 0))</f>
        <v>0.92</v>
      </c>
      <c r="O426" s="14">
        <f>GL_Table[[#This Row],[Debit]]*GL_Table[[#This Row],[RateToUSD]]</f>
        <v>174.1652</v>
      </c>
      <c r="P426" s="14">
        <f>GL_Table[[#This Row],[Credit]]*GL_Table[[#This Row],[RateToUSD]]</f>
        <v>0</v>
      </c>
      <c r="Q426" s="14">
        <f>GL_Table[NetAmount]*GL_Table[RateToUSD]</f>
        <v>174.1652</v>
      </c>
      <c r="R426" s="14" t="str">
        <f>INDEX(AccountMapping[AccountType],MATCH(GL_Table[AccountName],AccountMapping[AccountName], 0))</f>
        <v>Expense</v>
      </c>
    </row>
    <row r="427" spans="1:18" x14ac:dyDescent="0.3">
      <c r="A427" t="s">
        <v>435</v>
      </c>
      <c r="B427" s="1">
        <v>45319</v>
      </c>
      <c r="C427">
        <f>YEAR(GL_Table[[#This Row],[TxnDate]])</f>
        <v>2024</v>
      </c>
      <c r="D427" t="str">
        <f>TEXT(GL_Table[[#This Row],[TxnDate]], "mmm")</f>
        <v>Jan</v>
      </c>
      <c r="E427" t="s">
        <v>2012</v>
      </c>
      <c r="F427" t="s">
        <v>2017</v>
      </c>
      <c r="G427">
        <v>519.61</v>
      </c>
      <c r="H427">
        <v>0</v>
      </c>
      <c r="I427" t="s">
        <v>2023</v>
      </c>
      <c r="J427" t="s">
        <v>2027</v>
      </c>
      <c r="K427" t="s">
        <v>2456</v>
      </c>
      <c r="L427" t="s">
        <v>4031</v>
      </c>
      <c r="M427">
        <f>GL_Table[[#This Row],[Debit]]-GL_Table[[#This Row],[Credit]]</f>
        <v>519.61</v>
      </c>
      <c r="N427">
        <f>INDEX(ExchangeRate[Rate2USD], MATCH(GL!L:L,ExchangeRate[Currency], 0))</f>
        <v>0.78</v>
      </c>
      <c r="O427" s="14">
        <f>GL_Table[[#This Row],[Debit]]*GL_Table[[#This Row],[RateToUSD]]</f>
        <v>405.29580000000004</v>
      </c>
      <c r="P427" s="14">
        <f>GL_Table[[#This Row],[Credit]]*GL_Table[[#This Row],[RateToUSD]]</f>
        <v>0</v>
      </c>
      <c r="Q427" s="14">
        <f>GL_Table[NetAmount]*GL_Table[RateToUSD]</f>
        <v>405.29580000000004</v>
      </c>
      <c r="R427" s="14" t="str">
        <f>INDEX(AccountMapping[AccountType],MATCH(GL_Table[AccountName],AccountMapping[AccountName], 0))</f>
        <v>Expense</v>
      </c>
    </row>
    <row r="428" spans="1:18" x14ac:dyDescent="0.3">
      <c r="A428" t="s">
        <v>436</v>
      </c>
      <c r="B428" s="1">
        <v>45341</v>
      </c>
      <c r="C428">
        <f>YEAR(GL_Table[[#This Row],[TxnDate]])</f>
        <v>2024</v>
      </c>
      <c r="D428" t="str">
        <f>TEXT(GL_Table[[#This Row],[TxnDate]], "mmm")</f>
        <v>Feb</v>
      </c>
      <c r="E428" t="s">
        <v>2010</v>
      </c>
      <c r="F428" t="s">
        <v>2015</v>
      </c>
      <c r="G428">
        <v>0</v>
      </c>
      <c r="H428">
        <v>3923.81</v>
      </c>
      <c r="I428" t="s">
        <v>2025</v>
      </c>
      <c r="J428" t="s">
        <v>2028</v>
      </c>
      <c r="K428" t="s">
        <v>2457</v>
      </c>
      <c r="L428" t="s">
        <v>4033</v>
      </c>
      <c r="M428">
        <f>GL_Table[[#This Row],[Debit]]-GL_Table[[#This Row],[Credit]]</f>
        <v>-3923.81</v>
      </c>
      <c r="N428">
        <f>INDEX(ExchangeRate[Rate2USD], MATCH(GL!L:L,ExchangeRate[Currency], 0))</f>
        <v>1.51</v>
      </c>
      <c r="O428" s="14">
        <f>GL_Table[[#This Row],[Debit]]*GL_Table[[#This Row],[RateToUSD]]</f>
        <v>0</v>
      </c>
      <c r="P428" s="14">
        <f>GL_Table[[#This Row],[Credit]]*GL_Table[[#This Row],[RateToUSD]]</f>
        <v>5924.9530999999997</v>
      </c>
      <c r="Q428" s="14">
        <f>GL_Table[NetAmount]*GL_Table[RateToUSD]</f>
        <v>-5924.9530999999997</v>
      </c>
      <c r="R428" s="14" t="str">
        <f>INDEX(AccountMapping[AccountType],MATCH(GL_Table[AccountName],AccountMapping[AccountName], 0))</f>
        <v>Revenue</v>
      </c>
    </row>
    <row r="429" spans="1:18" x14ac:dyDescent="0.3">
      <c r="A429" t="s">
        <v>437</v>
      </c>
      <c r="B429" s="1">
        <v>45227</v>
      </c>
      <c r="C429">
        <f>YEAR(GL_Table[[#This Row],[TxnDate]])</f>
        <v>2023</v>
      </c>
      <c r="D429" t="str">
        <f>TEXT(GL_Table[[#This Row],[TxnDate]], "mmm")</f>
        <v>Oct</v>
      </c>
      <c r="E429" t="s">
        <v>2011</v>
      </c>
      <c r="F429" t="s">
        <v>2016</v>
      </c>
      <c r="G429">
        <v>171.38</v>
      </c>
      <c r="H429">
        <v>0</v>
      </c>
      <c r="I429" t="s">
        <v>2023</v>
      </c>
      <c r="J429" t="s">
        <v>2028</v>
      </c>
      <c r="K429" t="s">
        <v>2458</v>
      </c>
      <c r="L429" t="s">
        <v>4035</v>
      </c>
      <c r="M429">
        <f>GL_Table[[#This Row],[Debit]]-GL_Table[[#This Row],[Credit]]</f>
        <v>171.38</v>
      </c>
      <c r="N429">
        <f>INDEX(ExchangeRate[Rate2USD], MATCH(GL!L:L,ExchangeRate[Currency], 0))</f>
        <v>1.36</v>
      </c>
      <c r="O429" s="14">
        <f>GL_Table[[#This Row],[Debit]]*GL_Table[[#This Row],[RateToUSD]]</f>
        <v>233.07680000000002</v>
      </c>
      <c r="P429" s="14">
        <f>GL_Table[[#This Row],[Credit]]*GL_Table[[#This Row],[RateToUSD]]</f>
        <v>0</v>
      </c>
      <c r="Q429" s="14">
        <f>GL_Table[NetAmount]*GL_Table[RateToUSD]</f>
        <v>233.07680000000002</v>
      </c>
      <c r="R429" s="14" t="str">
        <f>INDEX(AccountMapping[AccountType],MATCH(GL_Table[AccountName],AccountMapping[AccountName], 0))</f>
        <v>COGS</v>
      </c>
    </row>
    <row r="430" spans="1:18" x14ac:dyDescent="0.3">
      <c r="A430" t="s">
        <v>438</v>
      </c>
      <c r="B430" s="1">
        <v>45114</v>
      </c>
      <c r="C430">
        <f>YEAR(GL_Table[[#This Row],[TxnDate]])</f>
        <v>2023</v>
      </c>
      <c r="D430" t="str">
        <f>TEXT(GL_Table[[#This Row],[TxnDate]], "mmm")</f>
        <v>Jul</v>
      </c>
      <c r="E430" t="s">
        <v>2011</v>
      </c>
      <c r="F430" t="s">
        <v>2016</v>
      </c>
      <c r="G430">
        <v>960.38</v>
      </c>
      <c r="H430">
        <v>0</v>
      </c>
      <c r="I430" t="s">
        <v>2023</v>
      </c>
      <c r="J430" t="s">
        <v>2030</v>
      </c>
      <c r="K430" t="s">
        <v>2459</v>
      </c>
      <c r="L430" t="s">
        <v>4032</v>
      </c>
      <c r="M430">
        <f>GL_Table[[#This Row],[Debit]]-GL_Table[[#This Row],[Credit]]</f>
        <v>960.38</v>
      </c>
      <c r="N430">
        <f>INDEX(ExchangeRate[Rate2USD], MATCH(GL!L:L,ExchangeRate[Currency], 0))</f>
        <v>0.92</v>
      </c>
      <c r="O430" s="14">
        <f>GL_Table[[#This Row],[Debit]]*GL_Table[[#This Row],[RateToUSD]]</f>
        <v>883.54960000000005</v>
      </c>
      <c r="P430" s="14">
        <f>GL_Table[[#This Row],[Credit]]*GL_Table[[#This Row],[RateToUSD]]</f>
        <v>0</v>
      </c>
      <c r="Q430" s="14">
        <f>GL_Table[NetAmount]*GL_Table[RateToUSD]</f>
        <v>883.54960000000005</v>
      </c>
      <c r="R430" s="14" t="str">
        <f>INDEX(AccountMapping[AccountType],MATCH(GL_Table[AccountName],AccountMapping[AccountName], 0))</f>
        <v>COGS</v>
      </c>
    </row>
    <row r="431" spans="1:18" x14ac:dyDescent="0.3">
      <c r="A431" t="s">
        <v>439</v>
      </c>
      <c r="B431" s="1">
        <v>45001</v>
      </c>
      <c r="C431">
        <f>YEAR(GL_Table[[#This Row],[TxnDate]])</f>
        <v>2023</v>
      </c>
      <c r="D431" t="str">
        <f>TEXT(GL_Table[[#This Row],[TxnDate]], "mmm")</f>
        <v>Mar</v>
      </c>
      <c r="E431" t="s">
        <v>2013</v>
      </c>
      <c r="F431" t="s">
        <v>2018</v>
      </c>
      <c r="G431">
        <v>931.96</v>
      </c>
      <c r="H431">
        <v>0</v>
      </c>
      <c r="I431" t="s">
        <v>2023</v>
      </c>
      <c r="J431" t="s">
        <v>2030</v>
      </c>
      <c r="K431" t="s">
        <v>2460</v>
      </c>
      <c r="L431" t="s">
        <v>4031</v>
      </c>
      <c r="M431">
        <f>GL_Table[[#This Row],[Debit]]-GL_Table[[#This Row],[Credit]]</f>
        <v>931.96</v>
      </c>
      <c r="N431">
        <f>INDEX(ExchangeRate[Rate2USD], MATCH(GL!L:L,ExchangeRate[Currency], 0))</f>
        <v>0.78</v>
      </c>
      <c r="O431" s="14">
        <f>GL_Table[[#This Row],[Debit]]*GL_Table[[#This Row],[RateToUSD]]</f>
        <v>726.92880000000002</v>
      </c>
      <c r="P431" s="14">
        <f>GL_Table[[#This Row],[Credit]]*GL_Table[[#This Row],[RateToUSD]]</f>
        <v>0</v>
      </c>
      <c r="Q431" s="14">
        <f>GL_Table[NetAmount]*GL_Table[RateToUSD]</f>
        <v>726.92880000000002</v>
      </c>
      <c r="R431" s="14" t="str">
        <f>INDEX(AccountMapping[AccountType],MATCH(GL_Table[AccountName],AccountMapping[AccountName], 0))</f>
        <v>Expense</v>
      </c>
    </row>
    <row r="432" spans="1:18" x14ac:dyDescent="0.3">
      <c r="A432" t="s">
        <v>440</v>
      </c>
      <c r="B432" s="1">
        <v>45267</v>
      </c>
      <c r="C432">
        <f>YEAR(GL_Table[[#This Row],[TxnDate]])</f>
        <v>2023</v>
      </c>
      <c r="D432" t="str">
        <f>TEXT(GL_Table[[#This Row],[TxnDate]], "mmm")</f>
        <v>Dec</v>
      </c>
      <c r="E432" t="s">
        <v>2010</v>
      </c>
      <c r="F432" t="s">
        <v>2015</v>
      </c>
      <c r="G432">
        <v>0</v>
      </c>
      <c r="H432">
        <v>353.32</v>
      </c>
      <c r="I432" t="s">
        <v>2024</v>
      </c>
      <c r="J432" t="s">
        <v>2027</v>
      </c>
      <c r="K432" t="s">
        <v>2461</v>
      </c>
      <c r="L432" t="s">
        <v>4034</v>
      </c>
      <c r="M432">
        <f>GL_Table[[#This Row],[Debit]]-GL_Table[[#This Row],[Credit]]</f>
        <v>-353.32</v>
      </c>
      <c r="N432">
        <f>INDEX(ExchangeRate[Rate2USD], MATCH(GL!L:L,ExchangeRate[Currency], 0))</f>
        <v>1</v>
      </c>
      <c r="O432" s="14">
        <f>GL_Table[[#This Row],[Debit]]*GL_Table[[#This Row],[RateToUSD]]</f>
        <v>0</v>
      </c>
      <c r="P432" s="14">
        <f>GL_Table[[#This Row],[Credit]]*GL_Table[[#This Row],[RateToUSD]]</f>
        <v>353.32</v>
      </c>
      <c r="Q432" s="14">
        <f>GL_Table[NetAmount]*GL_Table[RateToUSD]</f>
        <v>-353.32</v>
      </c>
      <c r="R432" s="14" t="str">
        <f>INDEX(AccountMapping[AccountType],MATCH(GL_Table[AccountName],AccountMapping[AccountName], 0))</f>
        <v>Revenue</v>
      </c>
    </row>
    <row r="433" spans="1:18" x14ac:dyDescent="0.3">
      <c r="A433" t="s">
        <v>441</v>
      </c>
      <c r="B433" s="1">
        <v>45695</v>
      </c>
      <c r="C433">
        <f>YEAR(GL_Table[[#This Row],[TxnDate]])</f>
        <v>2025</v>
      </c>
      <c r="D433" t="str">
        <f>TEXT(GL_Table[[#This Row],[TxnDate]], "mmm")</f>
        <v>Feb</v>
      </c>
      <c r="E433" t="s">
        <v>2012</v>
      </c>
      <c r="F433" t="s">
        <v>2017</v>
      </c>
      <c r="G433">
        <v>66.08</v>
      </c>
      <c r="H433">
        <v>0</v>
      </c>
      <c r="I433" t="s">
        <v>2022</v>
      </c>
      <c r="J433" t="s">
        <v>2029</v>
      </c>
      <c r="K433" t="s">
        <v>2462</v>
      </c>
      <c r="L433" t="s">
        <v>4031</v>
      </c>
      <c r="M433">
        <f>GL_Table[[#This Row],[Debit]]-GL_Table[[#This Row],[Credit]]</f>
        <v>66.08</v>
      </c>
      <c r="N433">
        <f>INDEX(ExchangeRate[Rate2USD], MATCH(GL!L:L,ExchangeRate[Currency], 0))</f>
        <v>0.78</v>
      </c>
      <c r="O433" s="14">
        <f>GL_Table[[#This Row],[Debit]]*GL_Table[[#This Row],[RateToUSD]]</f>
        <v>51.542400000000001</v>
      </c>
      <c r="P433" s="14">
        <f>GL_Table[[#This Row],[Credit]]*GL_Table[[#This Row],[RateToUSD]]</f>
        <v>0</v>
      </c>
      <c r="Q433" s="14">
        <f>GL_Table[NetAmount]*GL_Table[RateToUSD]</f>
        <v>51.542400000000001</v>
      </c>
      <c r="R433" s="14" t="str">
        <f>INDEX(AccountMapping[AccountType],MATCH(GL_Table[AccountName],AccountMapping[AccountName], 0))</f>
        <v>Expense</v>
      </c>
    </row>
    <row r="434" spans="1:18" x14ac:dyDescent="0.3">
      <c r="A434" t="s">
        <v>442</v>
      </c>
      <c r="B434" s="1">
        <v>45496</v>
      </c>
      <c r="C434">
        <f>YEAR(GL_Table[[#This Row],[TxnDate]])</f>
        <v>2024</v>
      </c>
      <c r="D434" t="str">
        <f>TEXT(GL_Table[[#This Row],[TxnDate]], "mmm")</f>
        <v>Jul</v>
      </c>
      <c r="E434" t="s">
        <v>2010</v>
      </c>
      <c r="F434" t="s">
        <v>2015</v>
      </c>
      <c r="G434">
        <v>0</v>
      </c>
      <c r="H434">
        <v>361.74</v>
      </c>
      <c r="I434" t="s">
        <v>2023</v>
      </c>
      <c r="J434" t="s">
        <v>2030</v>
      </c>
      <c r="K434" t="s">
        <v>2463</v>
      </c>
      <c r="L434" t="s">
        <v>4031</v>
      </c>
      <c r="M434">
        <f>GL_Table[[#This Row],[Debit]]-GL_Table[[#This Row],[Credit]]</f>
        <v>-361.74</v>
      </c>
      <c r="N434">
        <f>INDEX(ExchangeRate[Rate2USD], MATCH(GL!L:L,ExchangeRate[Currency], 0))</f>
        <v>0.78</v>
      </c>
      <c r="O434" s="14">
        <f>GL_Table[[#This Row],[Debit]]*GL_Table[[#This Row],[RateToUSD]]</f>
        <v>0</v>
      </c>
      <c r="P434" s="14">
        <f>GL_Table[[#This Row],[Credit]]*GL_Table[[#This Row],[RateToUSD]]</f>
        <v>282.15719999999999</v>
      </c>
      <c r="Q434" s="14">
        <f>GL_Table[NetAmount]*GL_Table[RateToUSD]</f>
        <v>-282.15719999999999</v>
      </c>
      <c r="R434" s="14" t="str">
        <f>INDEX(AccountMapping[AccountType],MATCH(GL_Table[AccountName],AccountMapping[AccountName], 0))</f>
        <v>Revenue</v>
      </c>
    </row>
    <row r="435" spans="1:18" x14ac:dyDescent="0.3">
      <c r="A435" t="s">
        <v>443</v>
      </c>
      <c r="B435" s="1">
        <v>44932</v>
      </c>
      <c r="C435">
        <f>YEAR(GL_Table[[#This Row],[TxnDate]])</f>
        <v>2023</v>
      </c>
      <c r="D435" t="str">
        <f>TEXT(GL_Table[[#This Row],[TxnDate]], "mmm")</f>
        <v>Jan</v>
      </c>
      <c r="E435" t="s">
        <v>2012</v>
      </c>
      <c r="F435" t="s">
        <v>2017</v>
      </c>
      <c r="G435">
        <v>1392.66</v>
      </c>
      <c r="H435">
        <v>0</v>
      </c>
      <c r="I435" t="s">
        <v>2022</v>
      </c>
      <c r="J435" t="s">
        <v>2030</v>
      </c>
      <c r="K435" t="s">
        <v>2464</v>
      </c>
      <c r="L435" t="s">
        <v>4035</v>
      </c>
      <c r="M435">
        <f>GL_Table[[#This Row],[Debit]]-GL_Table[[#This Row],[Credit]]</f>
        <v>1392.66</v>
      </c>
      <c r="N435">
        <f>INDEX(ExchangeRate[Rate2USD], MATCH(GL!L:L,ExchangeRate[Currency], 0))</f>
        <v>1.36</v>
      </c>
      <c r="O435" s="14">
        <f>GL_Table[[#This Row],[Debit]]*GL_Table[[#This Row],[RateToUSD]]</f>
        <v>1894.0176000000004</v>
      </c>
      <c r="P435" s="14">
        <f>GL_Table[[#This Row],[Credit]]*GL_Table[[#This Row],[RateToUSD]]</f>
        <v>0</v>
      </c>
      <c r="Q435" s="14">
        <f>GL_Table[NetAmount]*GL_Table[RateToUSD]</f>
        <v>1894.0176000000004</v>
      </c>
      <c r="R435" s="14" t="str">
        <f>INDEX(AccountMapping[AccountType],MATCH(GL_Table[AccountName],AccountMapping[AccountName], 0))</f>
        <v>Expense</v>
      </c>
    </row>
    <row r="436" spans="1:18" x14ac:dyDescent="0.3">
      <c r="A436" t="s">
        <v>444</v>
      </c>
      <c r="B436" s="1">
        <v>45320</v>
      </c>
      <c r="C436">
        <f>YEAR(GL_Table[[#This Row],[TxnDate]])</f>
        <v>2024</v>
      </c>
      <c r="D436" t="str">
        <f>TEXT(GL_Table[[#This Row],[TxnDate]], "mmm")</f>
        <v>Jan</v>
      </c>
      <c r="E436" t="s">
        <v>2010</v>
      </c>
      <c r="F436" t="s">
        <v>2015</v>
      </c>
      <c r="G436">
        <v>0</v>
      </c>
      <c r="H436">
        <v>4172.26</v>
      </c>
      <c r="I436" t="s">
        <v>2023</v>
      </c>
      <c r="J436" t="s">
        <v>2030</v>
      </c>
      <c r="K436" t="s">
        <v>2465</v>
      </c>
      <c r="L436" t="s">
        <v>4034</v>
      </c>
      <c r="M436">
        <f>GL_Table[[#This Row],[Debit]]-GL_Table[[#This Row],[Credit]]</f>
        <v>-4172.26</v>
      </c>
      <c r="N436">
        <f>INDEX(ExchangeRate[Rate2USD], MATCH(GL!L:L,ExchangeRate[Currency], 0))</f>
        <v>1</v>
      </c>
      <c r="O436" s="14">
        <f>GL_Table[[#This Row],[Debit]]*GL_Table[[#This Row],[RateToUSD]]</f>
        <v>0</v>
      </c>
      <c r="P436" s="14">
        <f>GL_Table[[#This Row],[Credit]]*GL_Table[[#This Row],[RateToUSD]]</f>
        <v>4172.26</v>
      </c>
      <c r="Q436" s="14">
        <f>GL_Table[NetAmount]*GL_Table[RateToUSD]</f>
        <v>-4172.26</v>
      </c>
      <c r="R436" s="14" t="str">
        <f>INDEX(AccountMapping[AccountType],MATCH(GL_Table[AccountName],AccountMapping[AccountName], 0))</f>
        <v>Revenue</v>
      </c>
    </row>
    <row r="437" spans="1:18" x14ac:dyDescent="0.3">
      <c r="A437" t="s">
        <v>445</v>
      </c>
      <c r="B437" s="1">
        <v>44947</v>
      </c>
      <c r="C437">
        <f>YEAR(GL_Table[[#This Row],[TxnDate]])</f>
        <v>2023</v>
      </c>
      <c r="D437" t="str">
        <f>TEXT(GL_Table[[#This Row],[TxnDate]], "mmm")</f>
        <v>Jan</v>
      </c>
      <c r="E437" t="s">
        <v>2012</v>
      </c>
      <c r="F437" t="s">
        <v>2017</v>
      </c>
      <c r="G437">
        <v>1792.82</v>
      </c>
      <c r="H437">
        <v>0</v>
      </c>
      <c r="I437" t="s">
        <v>2020</v>
      </c>
      <c r="J437" t="s">
        <v>2026</v>
      </c>
      <c r="K437" t="s">
        <v>2466</v>
      </c>
      <c r="L437" t="s">
        <v>4031</v>
      </c>
      <c r="M437">
        <f>GL_Table[[#This Row],[Debit]]-GL_Table[[#This Row],[Credit]]</f>
        <v>1792.82</v>
      </c>
      <c r="N437">
        <f>INDEX(ExchangeRate[Rate2USD], MATCH(GL!L:L,ExchangeRate[Currency], 0))</f>
        <v>0.78</v>
      </c>
      <c r="O437" s="14">
        <f>GL_Table[[#This Row],[Debit]]*GL_Table[[#This Row],[RateToUSD]]</f>
        <v>1398.3996</v>
      </c>
      <c r="P437" s="14">
        <f>GL_Table[[#This Row],[Credit]]*GL_Table[[#This Row],[RateToUSD]]</f>
        <v>0</v>
      </c>
      <c r="Q437" s="14">
        <f>GL_Table[NetAmount]*GL_Table[RateToUSD]</f>
        <v>1398.3996</v>
      </c>
      <c r="R437" s="14" t="str">
        <f>INDEX(AccountMapping[AccountType],MATCH(GL_Table[AccountName],AccountMapping[AccountName], 0))</f>
        <v>Expense</v>
      </c>
    </row>
    <row r="438" spans="1:18" x14ac:dyDescent="0.3">
      <c r="A438" t="s">
        <v>446</v>
      </c>
      <c r="B438" s="1">
        <v>45250</v>
      </c>
      <c r="C438">
        <f>YEAR(GL_Table[[#This Row],[TxnDate]])</f>
        <v>2023</v>
      </c>
      <c r="D438" t="str">
        <f>TEXT(GL_Table[[#This Row],[TxnDate]], "mmm")</f>
        <v>Nov</v>
      </c>
      <c r="E438" t="s">
        <v>2011</v>
      </c>
      <c r="F438" t="s">
        <v>2016</v>
      </c>
      <c r="G438">
        <v>164.54</v>
      </c>
      <c r="H438">
        <v>0</v>
      </c>
      <c r="I438" t="s">
        <v>2023</v>
      </c>
      <c r="J438" t="s">
        <v>2028</v>
      </c>
      <c r="K438" t="s">
        <v>2467</v>
      </c>
      <c r="L438" t="s">
        <v>4031</v>
      </c>
      <c r="M438">
        <f>GL_Table[[#This Row],[Debit]]-GL_Table[[#This Row],[Credit]]</f>
        <v>164.54</v>
      </c>
      <c r="N438">
        <f>INDEX(ExchangeRate[Rate2USD], MATCH(GL!L:L,ExchangeRate[Currency], 0))</f>
        <v>0.78</v>
      </c>
      <c r="O438" s="14">
        <f>GL_Table[[#This Row],[Debit]]*GL_Table[[#This Row],[RateToUSD]]</f>
        <v>128.34119999999999</v>
      </c>
      <c r="P438" s="14">
        <f>GL_Table[[#This Row],[Credit]]*GL_Table[[#This Row],[RateToUSD]]</f>
        <v>0</v>
      </c>
      <c r="Q438" s="14">
        <f>GL_Table[NetAmount]*GL_Table[RateToUSD]</f>
        <v>128.34119999999999</v>
      </c>
      <c r="R438" s="14" t="str">
        <f>INDEX(AccountMapping[AccountType],MATCH(GL_Table[AccountName],AccountMapping[AccountName], 0))</f>
        <v>COGS</v>
      </c>
    </row>
    <row r="439" spans="1:18" x14ac:dyDescent="0.3">
      <c r="A439" t="s">
        <v>447</v>
      </c>
      <c r="B439" s="1">
        <v>45611</v>
      </c>
      <c r="C439">
        <f>YEAR(GL_Table[[#This Row],[TxnDate]])</f>
        <v>2024</v>
      </c>
      <c r="D439" t="str">
        <f>TEXT(GL_Table[[#This Row],[TxnDate]], "mmm")</f>
        <v>Nov</v>
      </c>
      <c r="E439" t="s">
        <v>2012</v>
      </c>
      <c r="F439" t="s">
        <v>2017</v>
      </c>
      <c r="G439">
        <v>217.44</v>
      </c>
      <c r="H439">
        <v>0</v>
      </c>
      <c r="I439" t="s">
        <v>2020</v>
      </c>
      <c r="J439" t="s">
        <v>2029</v>
      </c>
      <c r="K439" t="s">
        <v>2468</v>
      </c>
      <c r="L439" t="s">
        <v>4032</v>
      </c>
      <c r="M439">
        <f>GL_Table[[#This Row],[Debit]]-GL_Table[[#This Row],[Credit]]</f>
        <v>217.44</v>
      </c>
      <c r="N439">
        <f>INDEX(ExchangeRate[Rate2USD], MATCH(GL!L:L,ExchangeRate[Currency], 0))</f>
        <v>0.92</v>
      </c>
      <c r="O439" s="14">
        <f>GL_Table[[#This Row],[Debit]]*GL_Table[[#This Row],[RateToUSD]]</f>
        <v>200.04480000000001</v>
      </c>
      <c r="P439" s="14">
        <f>GL_Table[[#This Row],[Credit]]*GL_Table[[#This Row],[RateToUSD]]</f>
        <v>0</v>
      </c>
      <c r="Q439" s="14">
        <f>GL_Table[NetAmount]*GL_Table[RateToUSD]</f>
        <v>200.04480000000001</v>
      </c>
      <c r="R439" s="14" t="str">
        <f>INDEX(AccountMapping[AccountType],MATCH(GL_Table[AccountName],AccountMapping[AccountName], 0))</f>
        <v>Expense</v>
      </c>
    </row>
    <row r="440" spans="1:18" x14ac:dyDescent="0.3">
      <c r="A440" t="s">
        <v>448</v>
      </c>
      <c r="B440" s="1">
        <v>45660</v>
      </c>
      <c r="C440">
        <f>YEAR(GL_Table[[#This Row],[TxnDate]])</f>
        <v>2025</v>
      </c>
      <c r="D440" t="str">
        <f>TEXT(GL_Table[[#This Row],[TxnDate]], "mmm")</f>
        <v>Jan</v>
      </c>
      <c r="E440" t="s">
        <v>2012</v>
      </c>
      <c r="F440" t="s">
        <v>2017</v>
      </c>
      <c r="G440">
        <v>1899.59</v>
      </c>
      <c r="H440">
        <v>0</v>
      </c>
      <c r="I440" t="s">
        <v>2024</v>
      </c>
      <c r="J440" t="s">
        <v>2026</v>
      </c>
      <c r="K440" t="s">
        <v>2469</v>
      </c>
      <c r="L440" t="s">
        <v>4034</v>
      </c>
      <c r="M440">
        <f>GL_Table[[#This Row],[Debit]]-GL_Table[[#This Row],[Credit]]</f>
        <v>1899.59</v>
      </c>
      <c r="N440">
        <f>INDEX(ExchangeRate[Rate2USD], MATCH(GL!L:L,ExchangeRate[Currency], 0))</f>
        <v>1</v>
      </c>
      <c r="O440" s="14">
        <f>GL_Table[[#This Row],[Debit]]*GL_Table[[#This Row],[RateToUSD]]</f>
        <v>1899.59</v>
      </c>
      <c r="P440" s="14">
        <f>GL_Table[[#This Row],[Credit]]*GL_Table[[#This Row],[RateToUSD]]</f>
        <v>0</v>
      </c>
      <c r="Q440" s="14">
        <f>GL_Table[NetAmount]*GL_Table[RateToUSD]</f>
        <v>1899.59</v>
      </c>
      <c r="R440" s="14" t="str">
        <f>INDEX(AccountMapping[AccountType],MATCH(GL_Table[AccountName],AccountMapping[AccountName], 0))</f>
        <v>Expense</v>
      </c>
    </row>
    <row r="441" spans="1:18" x14ac:dyDescent="0.3">
      <c r="A441" t="s">
        <v>449</v>
      </c>
      <c r="B441" s="1">
        <v>45455</v>
      </c>
      <c r="C441">
        <f>YEAR(GL_Table[[#This Row],[TxnDate]])</f>
        <v>2024</v>
      </c>
      <c r="D441" t="str">
        <f>TEXT(GL_Table[[#This Row],[TxnDate]], "mmm")</f>
        <v>Jun</v>
      </c>
      <c r="E441" t="s">
        <v>2013</v>
      </c>
      <c r="F441" t="s">
        <v>2018</v>
      </c>
      <c r="G441">
        <v>808.94</v>
      </c>
      <c r="H441">
        <v>0</v>
      </c>
      <c r="I441" t="s">
        <v>2025</v>
      </c>
      <c r="J441" t="s">
        <v>2027</v>
      </c>
      <c r="K441" t="s">
        <v>2470</v>
      </c>
      <c r="L441" t="s">
        <v>4032</v>
      </c>
      <c r="M441">
        <f>GL_Table[[#This Row],[Debit]]-GL_Table[[#This Row],[Credit]]</f>
        <v>808.94</v>
      </c>
      <c r="N441">
        <f>INDEX(ExchangeRate[Rate2USD], MATCH(GL!L:L,ExchangeRate[Currency], 0))</f>
        <v>0.92</v>
      </c>
      <c r="O441" s="14">
        <f>GL_Table[[#This Row],[Debit]]*GL_Table[[#This Row],[RateToUSD]]</f>
        <v>744.22480000000007</v>
      </c>
      <c r="P441" s="14">
        <f>GL_Table[[#This Row],[Credit]]*GL_Table[[#This Row],[RateToUSD]]</f>
        <v>0</v>
      </c>
      <c r="Q441" s="14">
        <f>GL_Table[NetAmount]*GL_Table[RateToUSD]</f>
        <v>744.22480000000007</v>
      </c>
      <c r="R441" s="14" t="str">
        <f>INDEX(AccountMapping[AccountType],MATCH(GL_Table[AccountName],AccountMapping[AccountName], 0))</f>
        <v>Expense</v>
      </c>
    </row>
    <row r="442" spans="1:18" x14ac:dyDescent="0.3">
      <c r="A442" t="s">
        <v>450</v>
      </c>
      <c r="B442" s="1">
        <v>45120</v>
      </c>
      <c r="C442">
        <f>YEAR(GL_Table[[#This Row],[TxnDate]])</f>
        <v>2023</v>
      </c>
      <c r="D442" t="str">
        <f>TEXT(GL_Table[[#This Row],[TxnDate]], "mmm")</f>
        <v>Jul</v>
      </c>
      <c r="E442" t="s">
        <v>2010</v>
      </c>
      <c r="F442" t="s">
        <v>2015</v>
      </c>
      <c r="G442">
        <v>0</v>
      </c>
      <c r="H442">
        <v>3691.59</v>
      </c>
      <c r="I442" t="s">
        <v>2023</v>
      </c>
      <c r="J442" t="s">
        <v>2026</v>
      </c>
      <c r="K442" t="s">
        <v>2471</v>
      </c>
      <c r="L442" t="s">
        <v>4033</v>
      </c>
      <c r="M442">
        <f>GL_Table[[#This Row],[Debit]]-GL_Table[[#This Row],[Credit]]</f>
        <v>-3691.59</v>
      </c>
      <c r="N442">
        <f>INDEX(ExchangeRate[Rate2USD], MATCH(GL!L:L,ExchangeRate[Currency], 0))</f>
        <v>1.51</v>
      </c>
      <c r="O442" s="14">
        <f>GL_Table[[#This Row],[Debit]]*GL_Table[[#This Row],[RateToUSD]]</f>
        <v>0</v>
      </c>
      <c r="P442" s="14">
        <f>GL_Table[[#This Row],[Credit]]*GL_Table[[#This Row],[RateToUSD]]</f>
        <v>5574.3009000000002</v>
      </c>
      <c r="Q442" s="14">
        <f>GL_Table[NetAmount]*GL_Table[RateToUSD]</f>
        <v>-5574.3009000000002</v>
      </c>
      <c r="R442" s="14" t="str">
        <f>INDEX(AccountMapping[AccountType],MATCH(GL_Table[AccountName],AccountMapping[AccountName], 0))</f>
        <v>Revenue</v>
      </c>
    </row>
    <row r="443" spans="1:18" x14ac:dyDescent="0.3">
      <c r="A443" t="s">
        <v>451</v>
      </c>
      <c r="B443" s="1">
        <v>45654</v>
      </c>
      <c r="C443">
        <f>YEAR(GL_Table[[#This Row],[TxnDate]])</f>
        <v>2024</v>
      </c>
      <c r="D443" t="str">
        <f>TEXT(GL_Table[[#This Row],[TxnDate]], "mmm")</f>
        <v>Dec</v>
      </c>
      <c r="E443" t="s">
        <v>2014</v>
      </c>
      <c r="F443" t="s">
        <v>2019</v>
      </c>
      <c r="G443">
        <v>0</v>
      </c>
      <c r="H443">
        <v>2510.66</v>
      </c>
      <c r="I443" t="s">
        <v>2022</v>
      </c>
      <c r="J443" t="s">
        <v>2030</v>
      </c>
      <c r="K443" t="s">
        <v>2472</v>
      </c>
      <c r="L443" t="s">
        <v>4034</v>
      </c>
      <c r="M443">
        <f>GL_Table[[#This Row],[Debit]]-GL_Table[[#This Row],[Credit]]</f>
        <v>-2510.66</v>
      </c>
      <c r="N443">
        <f>INDEX(ExchangeRate[Rate2USD], MATCH(GL!L:L,ExchangeRate[Currency], 0))</f>
        <v>1</v>
      </c>
      <c r="O443" s="14">
        <f>GL_Table[[#This Row],[Debit]]*GL_Table[[#This Row],[RateToUSD]]</f>
        <v>0</v>
      </c>
      <c r="P443" s="14">
        <f>GL_Table[[#This Row],[Credit]]*GL_Table[[#This Row],[RateToUSD]]</f>
        <v>2510.66</v>
      </c>
      <c r="Q443" s="14">
        <f>GL_Table[NetAmount]*GL_Table[RateToUSD]</f>
        <v>-2510.66</v>
      </c>
      <c r="R443" s="14" t="str">
        <f>INDEX(AccountMapping[AccountType],MATCH(GL_Table[AccountName],AccountMapping[AccountName], 0))</f>
        <v>Revenue</v>
      </c>
    </row>
    <row r="444" spans="1:18" x14ac:dyDescent="0.3">
      <c r="A444" t="s">
        <v>452</v>
      </c>
      <c r="B444" s="1">
        <v>45467</v>
      </c>
      <c r="C444">
        <f>YEAR(GL_Table[[#This Row],[TxnDate]])</f>
        <v>2024</v>
      </c>
      <c r="D444" t="str">
        <f>TEXT(GL_Table[[#This Row],[TxnDate]], "mmm")</f>
        <v>Jun</v>
      </c>
      <c r="E444" t="s">
        <v>2010</v>
      </c>
      <c r="F444" t="s">
        <v>2015</v>
      </c>
      <c r="G444">
        <v>0</v>
      </c>
      <c r="H444">
        <v>1959.12</v>
      </c>
      <c r="I444" t="s">
        <v>2022</v>
      </c>
      <c r="J444" t="s">
        <v>2030</v>
      </c>
      <c r="K444" t="s">
        <v>2473</v>
      </c>
      <c r="L444" t="s">
        <v>4032</v>
      </c>
      <c r="M444">
        <f>GL_Table[[#This Row],[Debit]]-GL_Table[[#This Row],[Credit]]</f>
        <v>-1959.12</v>
      </c>
      <c r="N444">
        <f>INDEX(ExchangeRate[Rate2USD], MATCH(GL!L:L,ExchangeRate[Currency], 0))</f>
        <v>0.92</v>
      </c>
      <c r="O444" s="14">
        <f>GL_Table[[#This Row],[Debit]]*GL_Table[[#This Row],[RateToUSD]]</f>
        <v>0</v>
      </c>
      <c r="P444" s="14">
        <f>GL_Table[[#This Row],[Credit]]*GL_Table[[#This Row],[RateToUSD]]</f>
        <v>1802.3904</v>
      </c>
      <c r="Q444" s="14">
        <f>GL_Table[NetAmount]*GL_Table[RateToUSD]</f>
        <v>-1802.3904</v>
      </c>
      <c r="R444" s="14" t="str">
        <f>INDEX(AccountMapping[AccountType],MATCH(GL_Table[AccountName],AccountMapping[AccountName], 0))</f>
        <v>Revenue</v>
      </c>
    </row>
    <row r="445" spans="1:18" x14ac:dyDescent="0.3">
      <c r="A445" t="s">
        <v>453</v>
      </c>
      <c r="B445" s="1">
        <v>45574</v>
      </c>
      <c r="C445">
        <f>YEAR(GL_Table[[#This Row],[TxnDate]])</f>
        <v>2024</v>
      </c>
      <c r="D445" t="str">
        <f>TEXT(GL_Table[[#This Row],[TxnDate]], "mmm")</f>
        <v>Oct</v>
      </c>
      <c r="E445" t="s">
        <v>2013</v>
      </c>
      <c r="F445" t="s">
        <v>2018</v>
      </c>
      <c r="G445">
        <v>1541.66</v>
      </c>
      <c r="H445">
        <v>0</v>
      </c>
      <c r="I445" t="s">
        <v>2022</v>
      </c>
      <c r="J445" t="s">
        <v>2028</v>
      </c>
      <c r="K445" t="s">
        <v>2474</v>
      </c>
      <c r="L445" t="s">
        <v>4035</v>
      </c>
      <c r="M445">
        <f>GL_Table[[#This Row],[Debit]]-GL_Table[[#This Row],[Credit]]</f>
        <v>1541.66</v>
      </c>
      <c r="N445">
        <f>INDEX(ExchangeRate[Rate2USD], MATCH(GL!L:L,ExchangeRate[Currency], 0))</f>
        <v>1.36</v>
      </c>
      <c r="O445" s="14">
        <f>GL_Table[[#This Row],[Debit]]*GL_Table[[#This Row],[RateToUSD]]</f>
        <v>2096.6576000000005</v>
      </c>
      <c r="P445" s="14">
        <f>GL_Table[[#This Row],[Credit]]*GL_Table[[#This Row],[RateToUSD]]</f>
        <v>0</v>
      </c>
      <c r="Q445" s="14">
        <f>GL_Table[NetAmount]*GL_Table[RateToUSD]</f>
        <v>2096.6576000000005</v>
      </c>
      <c r="R445" s="14" t="str">
        <f>INDEX(AccountMapping[AccountType],MATCH(GL_Table[AccountName],AccountMapping[AccountName], 0))</f>
        <v>Expense</v>
      </c>
    </row>
    <row r="446" spans="1:18" x14ac:dyDescent="0.3">
      <c r="A446" t="s">
        <v>454</v>
      </c>
      <c r="B446" s="1">
        <v>45718</v>
      </c>
      <c r="C446">
        <f>YEAR(GL_Table[[#This Row],[TxnDate]])</f>
        <v>2025</v>
      </c>
      <c r="D446" t="str">
        <f>TEXT(GL_Table[[#This Row],[TxnDate]], "mmm")</f>
        <v>Mar</v>
      </c>
      <c r="E446" t="s">
        <v>2013</v>
      </c>
      <c r="F446" t="s">
        <v>2018</v>
      </c>
      <c r="G446">
        <v>1240.1400000000001</v>
      </c>
      <c r="H446">
        <v>0</v>
      </c>
      <c r="I446" t="s">
        <v>2023</v>
      </c>
      <c r="J446" t="s">
        <v>2026</v>
      </c>
      <c r="K446" t="s">
        <v>2475</v>
      </c>
      <c r="L446" t="s">
        <v>4035</v>
      </c>
      <c r="M446">
        <f>GL_Table[[#This Row],[Debit]]-GL_Table[[#This Row],[Credit]]</f>
        <v>1240.1400000000001</v>
      </c>
      <c r="N446">
        <f>INDEX(ExchangeRate[Rate2USD], MATCH(GL!L:L,ExchangeRate[Currency], 0))</f>
        <v>1.36</v>
      </c>
      <c r="O446" s="14">
        <f>GL_Table[[#This Row],[Debit]]*GL_Table[[#This Row],[RateToUSD]]</f>
        <v>1686.5904000000003</v>
      </c>
      <c r="P446" s="14">
        <f>GL_Table[[#This Row],[Credit]]*GL_Table[[#This Row],[RateToUSD]]</f>
        <v>0</v>
      </c>
      <c r="Q446" s="14">
        <f>GL_Table[NetAmount]*GL_Table[RateToUSD]</f>
        <v>1686.5904000000003</v>
      </c>
      <c r="R446" s="14" t="str">
        <f>INDEX(AccountMapping[AccountType],MATCH(GL_Table[AccountName],AccountMapping[AccountName], 0))</f>
        <v>Expense</v>
      </c>
    </row>
    <row r="447" spans="1:18" x14ac:dyDescent="0.3">
      <c r="A447" t="s">
        <v>455</v>
      </c>
      <c r="B447" s="1">
        <v>45688</v>
      </c>
      <c r="C447">
        <f>YEAR(GL_Table[[#This Row],[TxnDate]])</f>
        <v>2025</v>
      </c>
      <c r="D447" t="str">
        <f>TEXT(GL_Table[[#This Row],[TxnDate]], "mmm")</f>
        <v>Jan</v>
      </c>
      <c r="E447" t="s">
        <v>2013</v>
      </c>
      <c r="F447" t="s">
        <v>2018</v>
      </c>
      <c r="G447">
        <v>889.94</v>
      </c>
      <c r="H447">
        <v>0</v>
      </c>
      <c r="I447" t="s">
        <v>2022</v>
      </c>
      <c r="J447" t="s">
        <v>2027</v>
      </c>
      <c r="K447" t="s">
        <v>2476</v>
      </c>
      <c r="L447" t="s">
        <v>4033</v>
      </c>
      <c r="M447">
        <f>GL_Table[[#This Row],[Debit]]-GL_Table[[#This Row],[Credit]]</f>
        <v>889.94</v>
      </c>
      <c r="N447">
        <f>INDEX(ExchangeRate[Rate2USD], MATCH(GL!L:L,ExchangeRate[Currency], 0))</f>
        <v>1.51</v>
      </c>
      <c r="O447" s="14">
        <f>GL_Table[[#This Row],[Debit]]*GL_Table[[#This Row],[RateToUSD]]</f>
        <v>1343.8094000000001</v>
      </c>
      <c r="P447" s="14">
        <f>GL_Table[[#This Row],[Credit]]*GL_Table[[#This Row],[RateToUSD]]</f>
        <v>0</v>
      </c>
      <c r="Q447" s="14">
        <f>GL_Table[NetAmount]*GL_Table[RateToUSD]</f>
        <v>1343.8094000000001</v>
      </c>
      <c r="R447" s="14" t="str">
        <f>INDEX(AccountMapping[AccountType],MATCH(GL_Table[AccountName],AccountMapping[AccountName], 0))</f>
        <v>Expense</v>
      </c>
    </row>
    <row r="448" spans="1:18" x14ac:dyDescent="0.3">
      <c r="A448" t="s">
        <v>456</v>
      </c>
      <c r="B448" s="1">
        <v>45824</v>
      </c>
      <c r="C448">
        <f>YEAR(GL_Table[[#This Row],[TxnDate]])</f>
        <v>2025</v>
      </c>
      <c r="D448" t="str">
        <f>TEXT(GL_Table[[#This Row],[TxnDate]], "mmm")</f>
        <v>Jun</v>
      </c>
      <c r="E448" t="s">
        <v>2011</v>
      </c>
      <c r="F448" t="s">
        <v>2016</v>
      </c>
      <c r="G448">
        <v>1562.72</v>
      </c>
      <c r="H448">
        <v>0</v>
      </c>
      <c r="I448" t="s">
        <v>2022</v>
      </c>
      <c r="J448" t="s">
        <v>2030</v>
      </c>
      <c r="K448" t="s">
        <v>2477</v>
      </c>
      <c r="L448" t="s">
        <v>4032</v>
      </c>
      <c r="M448">
        <f>GL_Table[[#This Row],[Debit]]-GL_Table[[#This Row],[Credit]]</f>
        <v>1562.72</v>
      </c>
      <c r="N448">
        <f>INDEX(ExchangeRate[Rate2USD], MATCH(GL!L:L,ExchangeRate[Currency], 0))</f>
        <v>0.92</v>
      </c>
      <c r="O448" s="14">
        <f>GL_Table[[#This Row],[Debit]]*GL_Table[[#This Row],[RateToUSD]]</f>
        <v>1437.7024000000001</v>
      </c>
      <c r="P448" s="14">
        <f>GL_Table[[#This Row],[Credit]]*GL_Table[[#This Row],[RateToUSD]]</f>
        <v>0</v>
      </c>
      <c r="Q448" s="14">
        <f>GL_Table[NetAmount]*GL_Table[RateToUSD]</f>
        <v>1437.7024000000001</v>
      </c>
      <c r="R448" s="14" t="str">
        <f>INDEX(AccountMapping[AccountType],MATCH(GL_Table[AccountName],AccountMapping[AccountName], 0))</f>
        <v>COGS</v>
      </c>
    </row>
    <row r="449" spans="1:18" x14ac:dyDescent="0.3">
      <c r="A449" t="s">
        <v>457</v>
      </c>
      <c r="B449" s="1">
        <v>45552</v>
      </c>
      <c r="C449">
        <f>YEAR(GL_Table[[#This Row],[TxnDate]])</f>
        <v>2024</v>
      </c>
      <c r="D449" t="str">
        <f>TEXT(GL_Table[[#This Row],[TxnDate]], "mmm")</f>
        <v>Sep</v>
      </c>
      <c r="E449" t="s">
        <v>2012</v>
      </c>
      <c r="F449" t="s">
        <v>2017</v>
      </c>
      <c r="G449">
        <v>1182.8</v>
      </c>
      <c r="H449">
        <v>0</v>
      </c>
      <c r="I449" t="s">
        <v>2021</v>
      </c>
      <c r="J449" t="s">
        <v>2029</v>
      </c>
      <c r="K449" t="s">
        <v>2478</v>
      </c>
      <c r="L449" t="s">
        <v>4032</v>
      </c>
      <c r="M449">
        <f>GL_Table[[#This Row],[Debit]]-GL_Table[[#This Row],[Credit]]</f>
        <v>1182.8</v>
      </c>
      <c r="N449">
        <f>INDEX(ExchangeRate[Rate2USD], MATCH(GL!L:L,ExchangeRate[Currency], 0))</f>
        <v>0.92</v>
      </c>
      <c r="O449" s="14">
        <f>GL_Table[[#This Row],[Debit]]*GL_Table[[#This Row],[RateToUSD]]</f>
        <v>1088.1759999999999</v>
      </c>
      <c r="P449" s="14">
        <f>GL_Table[[#This Row],[Credit]]*GL_Table[[#This Row],[RateToUSD]]</f>
        <v>0</v>
      </c>
      <c r="Q449" s="14">
        <f>GL_Table[NetAmount]*GL_Table[RateToUSD]</f>
        <v>1088.1759999999999</v>
      </c>
      <c r="R449" s="14" t="str">
        <f>INDEX(AccountMapping[AccountType],MATCH(GL_Table[AccountName],AccountMapping[AccountName], 0))</f>
        <v>Expense</v>
      </c>
    </row>
    <row r="450" spans="1:18" x14ac:dyDescent="0.3">
      <c r="A450" t="s">
        <v>458</v>
      </c>
      <c r="B450" s="1">
        <v>45177</v>
      </c>
      <c r="C450">
        <f>YEAR(GL_Table[[#This Row],[TxnDate]])</f>
        <v>2023</v>
      </c>
      <c r="D450" t="str">
        <f>TEXT(GL_Table[[#This Row],[TxnDate]], "mmm")</f>
        <v>Sep</v>
      </c>
      <c r="E450" t="s">
        <v>2012</v>
      </c>
      <c r="F450" t="s">
        <v>2017</v>
      </c>
      <c r="G450">
        <v>489.72</v>
      </c>
      <c r="H450">
        <v>0</v>
      </c>
      <c r="I450" t="s">
        <v>2024</v>
      </c>
      <c r="J450" t="s">
        <v>2030</v>
      </c>
      <c r="K450" t="s">
        <v>2479</v>
      </c>
      <c r="L450" t="s">
        <v>4035</v>
      </c>
      <c r="M450">
        <f>GL_Table[[#This Row],[Debit]]-GL_Table[[#This Row],[Credit]]</f>
        <v>489.72</v>
      </c>
      <c r="N450">
        <f>INDEX(ExchangeRate[Rate2USD], MATCH(GL!L:L,ExchangeRate[Currency], 0))</f>
        <v>1.36</v>
      </c>
      <c r="O450" s="14">
        <f>GL_Table[[#This Row],[Debit]]*GL_Table[[#This Row],[RateToUSD]]</f>
        <v>666.01920000000007</v>
      </c>
      <c r="P450" s="14">
        <f>GL_Table[[#This Row],[Credit]]*GL_Table[[#This Row],[RateToUSD]]</f>
        <v>0</v>
      </c>
      <c r="Q450" s="14">
        <f>GL_Table[NetAmount]*GL_Table[RateToUSD]</f>
        <v>666.01920000000007</v>
      </c>
      <c r="R450" s="14" t="str">
        <f>INDEX(AccountMapping[AccountType],MATCH(GL_Table[AccountName],AccountMapping[AccountName], 0))</f>
        <v>Expense</v>
      </c>
    </row>
    <row r="451" spans="1:18" x14ac:dyDescent="0.3">
      <c r="A451" t="s">
        <v>459</v>
      </c>
      <c r="B451" s="1">
        <v>45007</v>
      </c>
      <c r="C451">
        <f>YEAR(GL_Table[[#This Row],[TxnDate]])</f>
        <v>2023</v>
      </c>
      <c r="D451" t="str">
        <f>TEXT(GL_Table[[#This Row],[TxnDate]], "mmm")</f>
        <v>Mar</v>
      </c>
      <c r="E451" t="s">
        <v>2012</v>
      </c>
      <c r="F451" t="s">
        <v>2017</v>
      </c>
      <c r="G451">
        <v>1003.21</v>
      </c>
      <c r="H451">
        <v>0</v>
      </c>
      <c r="I451" t="s">
        <v>2023</v>
      </c>
      <c r="J451" t="s">
        <v>2029</v>
      </c>
      <c r="K451" t="s">
        <v>2480</v>
      </c>
      <c r="L451" t="s">
        <v>4032</v>
      </c>
      <c r="M451">
        <f>GL_Table[[#This Row],[Debit]]-GL_Table[[#This Row],[Credit]]</f>
        <v>1003.21</v>
      </c>
      <c r="N451">
        <f>INDEX(ExchangeRate[Rate2USD], MATCH(GL!L:L,ExchangeRate[Currency], 0))</f>
        <v>0.92</v>
      </c>
      <c r="O451" s="14">
        <f>GL_Table[[#This Row],[Debit]]*GL_Table[[#This Row],[RateToUSD]]</f>
        <v>922.95320000000004</v>
      </c>
      <c r="P451" s="14">
        <f>GL_Table[[#This Row],[Credit]]*GL_Table[[#This Row],[RateToUSD]]</f>
        <v>0</v>
      </c>
      <c r="Q451" s="14">
        <f>GL_Table[NetAmount]*GL_Table[RateToUSD]</f>
        <v>922.95320000000004</v>
      </c>
      <c r="R451" s="14" t="str">
        <f>INDEX(AccountMapping[AccountType],MATCH(GL_Table[AccountName],AccountMapping[AccountName], 0))</f>
        <v>Expense</v>
      </c>
    </row>
    <row r="452" spans="1:18" x14ac:dyDescent="0.3">
      <c r="A452" t="s">
        <v>460</v>
      </c>
      <c r="B452" s="1">
        <v>45208</v>
      </c>
      <c r="C452">
        <f>YEAR(GL_Table[[#This Row],[TxnDate]])</f>
        <v>2023</v>
      </c>
      <c r="D452" t="str">
        <f>TEXT(GL_Table[[#This Row],[TxnDate]], "mmm")</f>
        <v>Oct</v>
      </c>
      <c r="E452" t="s">
        <v>2010</v>
      </c>
      <c r="F452" t="s">
        <v>2015</v>
      </c>
      <c r="G452">
        <v>0</v>
      </c>
      <c r="H452">
        <v>1571.79</v>
      </c>
      <c r="I452" t="s">
        <v>2025</v>
      </c>
      <c r="J452" t="s">
        <v>2030</v>
      </c>
      <c r="K452" t="s">
        <v>2481</v>
      </c>
      <c r="L452" t="s">
        <v>4033</v>
      </c>
      <c r="M452">
        <f>GL_Table[[#This Row],[Debit]]-GL_Table[[#This Row],[Credit]]</f>
        <v>-1571.79</v>
      </c>
      <c r="N452">
        <f>INDEX(ExchangeRate[Rate2USD], MATCH(GL!L:L,ExchangeRate[Currency], 0))</f>
        <v>1.51</v>
      </c>
      <c r="O452" s="14">
        <f>GL_Table[[#This Row],[Debit]]*GL_Table[[#This Row],[RateToUSD]]</f>
        <v>0</v>
      </c>
      <c r="P452" s="14">
        <f>GL_Table[[#This Row],[Credit]]*GL_Table[[#This Row],[RateToUSD]]</f>
        <v>2373.4029</v>
      </c>
      <c r="Q452" s="14">
        <f>GL_Table[NetAmount]*GL_Table[RateToUSD]</f>
        <v>-2373.4029</v>
      </c>
      <c r="R452" s="14" t="str">
        <f>INDEX(AccountMapping[AccountType],MATCH(GL_Table[AccountName],AccountMapping[AccountName], 0))</f>
        <v>Revenue</v>
      </c>
    </row>
    <row r="453" spans="1:18" x14ac:dyDescent="0.3">
      <c r="A453" t="s">
        <v>461</v>
      </c>
      <c r="B453" s="1">
        <v>45817</v>
      </c>
      <c r="C453">
        <f>YEAR(GL_Table[[#This Row],[TxnDate]])</f>
        <v>2025</v>
      </c>
      <c r="D453" t="str">
        <f>TEXT(GL_Table[[#This Row],[TxnDate]], "mmm")</f>
        <v>Jun</v>
      </c>
      <c r="E453" t="s">
        <v>2012</v>
      </c>
      <c r="F453" t="s">
        <v>2017</v>
      </c>
      <c r="G453">
        <v>1413.19</v>
      </c>
      <c r="H453">
        <v>0</v>
      </c>
      <c r="I453" t="s">
        <v>2024</v>
      </c>
      <c r="J453" t="s">
        <v>2026</v>
      </c>
      <c r="K453" t="s">
        <v>2482</v>
      </c>
      <c r="L453" t="s">
        <v>4033</v>
      </c>
      <c r="M453">
        <f>GL_Table[[#This Row],[Debit]]-GL_Table[[#This Row],[Credit]]</f>
        <v>1413.19</v>
      </c>
      <c r="N453">
        <f>INDEX(ExchangeRate[Rate2USD], MATCH(GL!L:L,ExchangeRate[Currency], 0))</f>
        <v>1.51</v>
      </c>
      <c r="O453" s="14">
        <f>GL_Table[[#This Row],[Debit]]*GL_Table[[#This Row],[RateToUSD]]</f>
        <v>2133.9169000000002</v>
      </c>
      <c r="P453" s="14">
        <f>GL_Table[[#This Row],[Credit]]*GL_Table[[#This Row],[RateToUSD]]</f>
        <v>0</v>
      </c>
      <c r="Q453" s="14">
        <f>GL_Table[NetAmount]*GL_Table[RateToUSD]</f>
        <v>2133.9169000000002</v>
      </c>
      <c r="R453" s="14" t="str">
        <f>INDEX(AccountMapping[AccountType],MATCH(GL_Table[AccountName],AccountMapping[AccountName], 0))</f>
        <v>Expense</v>
      </c>
    </row>
    <row r="454" spans="1:18" x14ac:dyDescent="0.3">
      <c r="A454" t="s">
        <v>462</v>
      </c>
      <c r="B454" s="1">
        <v>45256</v>
      </c>
      <c r="C454">
        <f>YEAR(GL_Table[[#This Row],[TxnDate]])</f>
        <v>2023</v>
      </c>
      <c r="D454" t="str">
        <f>TEXT(GL_Table[[#This Row],[TxnDate]], "mmm")</f>
        <v>Nov</v>
      </c>
      <c r="E454" t="s">
        <v>2012</v>
      </c>
      <c r="F454" t="s">
        <v>2017</v>
      </c>
      <c r="G454">
        <v>819.5</v>
      </c>
      <c r="H454">
        <v>0</v>
      </c>
      <c r="I454" t="s">
        <v>2022</v>
      </c>
      <c r="J454" t="s">
        <v>2028</v>
      </c>
      <c r="K454" t="s">
        <v>2483</v>
      </c>
      <c r="L454" t="s">
        <v>4031</v>
      </c>
      <c r="M454">
        <f>GL_Table[[#This Row],[Debit]]-GL_Table[[#This Row],[Credit]]</f>
        <v>819.5</v>
      </c>
      <c r="N454">
        <f>INDEX(ExchangeRate[Rate2USD], MATCH(GL!L:L,ExchangeRate[Currency], 0))</f>
        <v>0.78</v>
      </c>
      <c r="O454" s="14">
        <f>GL_Table[[#This Row],[Debit]]*GL_Table[[#This Row],[RateToUSD]]</f>
        <v>639.21</v>
      </c>
      <c r="P454" s="14">
        <f>GL_Table[[#This Row],[Credit]]*GL_Table[[#This Row],[RateToUSD]]</f>
        <v>0</v>
      </c>
      <c r="Q454" s="14">
        <f>GL_Table[NetAmount]*GL_Table[RateToUSD]</f>
        <v>639.21</v>
      </c>
      <c r="R454" s="14" t="str">
        <f>INDEX(AccountMapping[AccountType],MATCH(GL_Table[AccountName],AccountMapping[AccountName], 0))</f>
        <v>Expense</v>
      </c>
    </row>
    <row r="455" spans="1:18" x14ac:dyDescent="0.3">
      <c r="A455" t="s">
        <v>463</v>
      </c>
      <c r="B455" s="1">
        <v>44964</v>
      </c>
      <c r="C455">
        <f>YEAR(GL_Table[[#This Row],[TxnDate]])</f>
        <v>2023</v>
      </c>
      <c r="D455" t="str">
        <f>TEXT(GL_Table[[#This Row],[TxnDate]], "mmm")</f>
        <v>Feb</v>
      </c>
      <c r="E455" t="s">
        <v>2014</v>
      </c>
      <c r="F455" t="s">
        <v>2019</v>
      </c>
      <c r="G455">
        <v>0</v>
      </c>
      <c r="H455">
        <v>1428.23</v>
      </c>
      <c r="I455" t="s">
        <v>2021</v>
      </c>
      <c r="J455" t="s">
        <v>2029</v>
      </c>
      <c r="K455" t="s">
        <v>2484</v>
      </c>
      <c r="L455" t="s">
        <v>4034</v>
      </c>
      <c r="M455">
        <f>GL_Table[[#This Row],[Debit]]-GL_Table[[#This Row],[Credit]]</f>
        <v>-1428.23</v>
      </c>
      <c r="N455">
        <f>INDEX(ExchangeRate[Rate2USD], MATCH(GL!L:L,ExchangeRate[Currency], 0))</f>
        <v>1</v>
      </c>
      <c r="O455" s="14">
        <f>GL_Table[[#This Row],[Debit]]*GL_Table[[#This Row],[RateToUSD]]</f>
        <v>0</v>
      </c>
      <c r="P455" s="14">
        <f>GL_Table[[#This Row],[Credit]]*GL_Table[[#This Row],[RateToUSD]]</f>
        <v>1428.23</v>
      </c>
      <c r="Q455" s="14">
        <f>GL_Table[NetAmount]*GL_Table[RateToUSD]</f>
        <v>-1428.23</v>
      </c>
      <c r="R455" s="14" t="str">
        <f>INDEX(AccountMapping[AccountType],MATCH(GL_Table[AccountName],AccountMapping[AccountName], 0))</f>
        <v>Revenue</v>
      </c>
    </row>
    <row r="456" spans="1:18" x14ac:dyDescent="0.3">
      <c r="A456" t="s">
        <v>464</v>
      </c>
      <c r="B456" s="1">
        <v>44935</v>
      </c>
      <c r="C456">
        <f>YEAR(GL_Table[[#This Row],[TxnDate]])</f>
        <v>2023</v>
      </c>
      <c r="D456" t="str">
        <f>TEXT(GL_Table[[#This Row],[TxnDate]], "mmm")</f>
        <v>Jan</v>
      </c>
      <c r="E456" t="s">
        <v>2010</v>
      </c>
      <c r="F456" t="s">
        <v>2015</v>
      </c>
      <c r="G456">
        <v>0</v>
      </c>
      <c r="H456">
        <v>1859.84</v>
      </c>
      <c r="I456" t="s">
        <v>2020</v>
      </c>
      <c r="J456" t="s">
        <v>2029</v>
      </c>
      <c r="K456" t="s">
        <v>2485</v>
      </c>
      <c r="L456" t="s">
        <v>4032</v>
      </c>
      <c r="M456">
        <f>GL_Table[[#This Row],[Debit]]-GL_Table[[#This Row],[Credit]]</f>
        <v>-1859.84</v>
      </c>
      <c r="N456">
        <f>INDEX(ExchangeRate[Rate2USD], MATCH(GL!L:L,ExchangeRate[Currency], 0))</f>
        <v>0.92</v>
      </c>
      <c r="O456" s="14">
        <f>GL_Table[[#This Row],[Debit]]*GL_Table[[#This Row],[RateToUSD]]</f>
        <v>0</v>
      </c>
      <c r="P456" s="14">
        <f>GL_Table[[#This Row],[Credit]]*GL_Table[[#This Row],[RateToUSD]]</f>
        <v>1711.0527999999999</v>
      </c>
      <c r="Q456" s="14">
        <f>GL_Table[NetAmount]*GL_Table[RateToUSD]</f>
        <v>-1711.0527999999999</v>
      </c>
      <c r="R456" s="14" t="str">
        <f>INDEX(AccountMapping[AccountType],MATCH(GL_Table[AccountName],AccountMapping[AccountName], 0))</f>
        <v>Revenue</v>
      </c>
    </row>
    <row r="457" spans="1:18" x14ac:dyDescent="0.3">
      <c r="A457" t="s">
        <v>465</v>
      </c>
      <c r="B457" s="1">
        <v>45443</v>
      </c>
      <c r="C457">
        <f>YEAR(GL_Table[[#This Row],[TxnDate]])</f>
        <v>2024</v>
      </c>
      <c r="D457" t="str">
        <f>TEXT(GL_Table[[#This Row],[TxnDate]], "mmm")</f>
        <v>May</v>
      </c>
      <c r="E457" t="s">
        <v>2013</v>
      </c>
      <c r="F457" t="s">
        <v>2018</v>
      </c>
      <c r="G457">
        <v>1060.6500000000001</v>
      </c>
      <c r="H457">
        <v>0</v>
      </c>
      <c r="I457" t="s">
        <v>2021</v>
      </c>
      <c r="J457" t="s">
        <v>2030</v>
      </c>
      <c r="K457" t="s">
        <v>2486</v>
      </c>
      <c r="L457" t="s">
        <v>4034</v>
      </c>
      <c r="M457">
        <f>GL_Table[[#This Row],[Debit]]-GL_Table[[#This Row],[Credit]]</f>
        <v>1060.6500000000001</v>
      </c>
      <c r="N457">
        <f>INDEX(ExchangeRate[Rate2USD], MATCH(GL!L:L,ExchangeRate[Currency], 0))</f>
        <v>1</v>
      </c>
      <c r="O457" s="14">
        <f>GL_Table[[#This Row],[Debit]]*GL_Table[[#This Row],[RateToUSD]]</f>
        <v>1060.6500000000001</v>
      </c>
      <c r="P457" s="14">
        <f>GL_Table[[#This Row],[Credit]]*GL_Table[[#This Row],[RateToUSD]]</f>
        <v>0</v>
      </c>
      <c r="Q457" s="14">
        <f>GL_Table[NetAmount]*GL_Table[RateToUSD]</f>
        <v>1060.6500000000001</v>
      </c>
      <c r="R457" s="14" t="str">
        <f>INDEX(AccountMapping[AccountType],MATCH(GL_Table[AccountName],AccountMapping[AccountName], 0))</f>
        <v>Expense</v>
      </c>
    </row>
    <row r="458" spans="1:18" x14ac:dyDescent="0.3">
      <c r="A458" t="s">
        <v>466</v>
      </c>
      <c r="B458" s="1">
        <v>45626</v>
      </c>
      <c r="C458">
        <f>YEAR(GL_Table[[#This Row],[TxnDate]])</f>
        <v>2024</v>
      </c>
      <c r="D458" t="str">
        <f>TEXT(GL_Table[[#This Row],[TxnDate]], "mmm")</f>
        <v>Nov</v>
      </c>
      <c r="E458" t="s">
        <v>2012</v>
      </c>
      <c r="F458" t="s">
        <v>2017</v>
      </c>
      <c r="G458">
        <v>493.78</v>
      </c>
      <c r="H458">
        <v>0</v>
      </c>
      <c r="I458" t="s">
        <v>2023</v>
      </c>
      <c r="J458" t="s">
        <v>2027</v>
      </c>
      <c r="K458" t="s">
        <v>2487</v>
      </c>
      <c r="L458" t="s">
        <v>4032</v>
      </c>
      <c r="M458">
        <f>GL_Table[[#This Row],[Debit]]-GL_Table[[#This Row],[Credit]]</f>
        <v>493.78</v>
      </c>
      <c r="N458">
        <f>INDEX(ExchangeRate[Rate2USD], MATCH(GL!L:L,ExchangeRate[Currency], 0))</f>
        <v>0.92</v>
      </c>
      <c r="O458" s="14">
        <f>GL_Table[[#This Row],[Debit]]*GL_Table[[#This Row],[RateToUSD]]</f>
        <v>454.27760000000001</v>
      </c>
      <c r="P458" s="14">
        <f>GL_Table[[#This Row],[Credit]]*GL_Table[[#This Row],[RateToUSD]]</f>
        <v>0</v>
      </c>
      <c r="Q458" s="14">
        <f>GL_Table[NetAmount]*GL_Table[RateToUSD]</f>
        <v>454.27760000000001</v>
      </c>
      <c r="R458" s="14" t="str">
        <f>INDEX(AccountMapping[AccountType],MATCH(GL_Table[AccountName],AccountMapping[AccountName], 0))</f>
        <v>Expense</v>
      </c>
    </row>
    <row r="459" spans="1:18" x14ac:dyDescent="0.3">
      <c r="A459" t="s">
        <v>467</v>
      </c>
      <c r="B459" s="1">
        <v>45443</v>
      </c>
      <c r="C459">
        <f>YEAR(GL_Table[[#This Row],[TxnDate]])</f>
        <v>2024</v>
      </c>
      <c r="D459" t="str">
        <f>TEXT(GL_Table[[#This Row],[TxnDate]], "mmm")</f>
        <v>May</v>
      </c>
      <c r="E459" t="s">
        <v>2013</v>
      </c>
      <c r="F459" t="s">
        <v>2018</v>
      </c>
      <c r="G459">
        <v>911.05</v>
      </c>
      <c r="H459">
        <v>0</v>
      </c>
      <c r="I459" t="s">
        <v>2023</v>
      </c>
      <c r="J459" t="s">
        <v>2028</v>
      </c>
      <c r="K459" t="s">
        <v>2488</v>
      </c>
      <c r="L459" t="s">
        <v>4034</v>
      </c>
      <c r="M459">
        <f>GL_Table[[#This Row],[Debit]]-GL_Table[[#This Row],[Credit]]</f>
        <v>911.05</v>
      </c>
      <c r="N459">
        <f>INDEX(ExchangeRate[Rate2USD], MATCH(GL!L:L,ExchangeRate[Currency], 0))</f>
        <v>1</v>
      </c>
      <c r="O459" s="14">
        <f>GL_Table[[#This Row],[Debit]]*GL_Table[[#This Row],[RateToUSD]]</f>
        <v>911.05</v>
      </c>
      <c r="P459" s="14">
        <f>GL_Table[[#This Row],[Credit]]*GL_Table[[#This Row],[RateToUSD]]</f>
        <v>0</v>
      </c>
      <c r="Q459" s="14">
        <f>GL_Table[NetAmount]*GL_Table[RateToUSD]</f>
        <v>911.05</v>
      </c>
      <c r="R459" s="14" t="str">
        <f>INDEX(AccountMapping[AccountType],MATCH(GL_Table[AccountName],AccountMapping[AccountName], 0))</f>
        <v>Expense</v>
      </c>
    </row>
    <row r="460" spans="1:18" x14ac:dyDescent="0.3">
      <c r="A460" t="s">
        <v>468</v>
      </c>
      <c r="B460" s="1">
        <v>45541</v>
      </c>
      <c r="C460">
        <f>YEAR(GL_Table[[#This Row],[TxnDate]])</f>
        <v>2024</v>
      </c>
      <c r="D460" t="str">
        <f>TEXT(GL_Table[[#This Row],[TxnDate]], "mmm")</f>
        <v>Sep</v>
      </c>
      <c r="E460" t="s">
        <v>2014</v>
      </c>
      <c r="F460" t="s">
        <v>2019</v>
      </c>
      <c r="G460">
        <v>0</v>
      </c>
      <c r="H460">
        <v>855.46</v>
      </c>
      <c r="I460" t="s">
        <v>2023</v>
      </c>
      <c r="J460" t="s">
        <v>2026</v>
      </c>
      <c r="K460" t="s">
        <v>2489</v>
      </c>
      <c r="L460" t="s">
        <v>4031</v>
      </c>
      <c r="M460">
        <f>GL_Table[[#This Row],[Debit]]-GL_Table[[#This Row],[Credit]]</f>
        <v>-855.46</v>
      </c>
      <c r="N460">
        <f>INDEX(ExchangeRate[Rate2USD], MATCH(GL!L:L,ExchangeRate[Currency], 0))</f>
        <v>0.78</v>
      </c>
      <c r="O460" s="14">
        <f>GL_Table[[#This Row],[Debit]]*GL_Table[[#This Row],[RateToUSD]]</f>
        <v>0</v>
      </c>
      <c r="P460" s="14">
        <f>GL_Table[[#This Row],[Credit]]*GL_Table[[#This Row],[RateToUSD]]</f>
        <v>667.25880000000006</v>
      </c>
      <c r="Q460" s="14">
        <f>GL_Table[NetAmount]*GL_Table[RateToUSD]</f>
        <v>-667.25880000000006</v>
      </c>
      <c r="R460" s="14" t="str">
        <f>INDEX(AccountMapping[AccountType],MATCH(GL_Table[AccountName],AccountMapping[AccountName], 0))</f>
        <v>Revenue</v>
      </c>
    </row>
    <row r="461" spans="1:18" x14ac:dyDescent="0.3">
      <c r="A461" t="s">
        <v>469</v>
      </c>
      <c r="B461" s="1">
        <v>45182</v>
      </c>
      <c r="C461">
        <f>YEAR(GL_Table[[#This Row],[TxnDate]])</f>
        <v>2023</v>
      </c>
      <c r="D461" t="str">
        <f>TEXT(GL_Table[[#This Row],[TxnDate]], "mmm")</f>
        <v>Sep</v>
      </c>
      <c r="E461" t="s">
        <v>2011</v>
      </c>
      <c r="F461" t="s">
        <v>2016</v>
      </c>
      <c r="G461">
        <v>1218.8900000000001</v>
      </c>
      <c r="H461">
        <v>0</v>
      </c>
      <c r="I461" t="s">
        <v>2023</v>
      </c>
      <c r="J461" t="s">
        <v>2029</v>
      </c>
      <c r="K461" t="s">
        <v>2490</v>
      </c>
      <c r="L461" t="s">
        <v>4034</v>
      </c>
      <c r="M461">
        <f>GL_Table[[#This Row],[Debit]]-GL_Table[[#This Row],[Credit]]</f>
        <v>1218.8900000000001</v>
      </c>
      <c r="N461">
        <f>INDEX(ExchangeRate[Rate2USD], MATCH(GL!L:L,ExchangeRate[Currency], 0))</f>
        <v>1</v>
      </c>
      <c r="O461" s="14">
        <f>GL_Table[[#This Row],[Debit]]*GL_Table[[#This Row],[RateToUSD]]</f>
        <v>1218.8900000000001</v>
      </c>
      <c r="P461" s="14">
        <f>GL_Table[[#This Row],[Credit]]*GL_Table[[#This Row],[RateToUSD]]</f>
        <v>0</v>
      </c>
      <c r="Q461" s="14">
        <f>GL_Table[NetAmount]*GL_Table[RateToUSD]</f>
        <v>1218.8900000000001</v>
      </c>
      <c r="R461" s="14" t="str">
        <f>INDEX(AccountMapping[AccountType],MATCH(GL_Table[AccountName],AccountMapping[AccountName], 0))</f>
        <v>COGS</v>
      </c>
    </row>
    <row r="462" spans="1:18" x14ac:dyDescent="0.3">
      <c r="A462" t="s">
        <v>470</v>
      </c>
      <c r="B462" s="1">
        <v>44977</v>
      </c>
      <c r="C462">
        <f>YEAR(GL_Table[[#This Row],[TxnDate]])</f>
        <v>2023</v>
      </c>
      <c r="D462" t="str">
        <f>TEXT(GL_Table[[#This Row],[TxnDate]], "mmm")</f>
        <v>Feb</v>
      </c>
      <c r="E462" t="s">
        <v>2012</v>
      </c>
      <c r="F462" t="s">
        <v>2017</v>
      </c>
      <c r="G462">
        <v>670.27</v>
      </c>
      <c r="H462">
        <v>0</v>
      </c>
      <c r="I462" t="s">
        <v>2023</v>
      </c>
      <c r="J462" t="s">
        <v>2030</v>
      </c>
      <c r="K462" t="s">
        <v>2491</v>
      </c>
      <c r="L462" t="s">
        <v>4034</v>
      </c>
      <c r="M462">
        <f>GL_Table[[#This Row],[Debit]]-GL_Table[[#This Row],[Credit]]</f>
        <v>670.27</v>
      </c>
      <c r="N462">
        <f>INDEX(ExchangeRate[Rate2USD], MATCH(GL!L:L,ExchangeRate[Currency], 0))</f>
        <v>1</v>
      </c>
      <c r="O462" s="14">
        <f>GL_Table[[#This Row],[Debit]]*GL_Table[[#This Row],[RateToUSD]]</f>
        <v>670.27</v>
      </c>
      <c r="P462" s="14">
        <f>GL_Table[[#This Row],[Credit]]*GL_Table[[#This Row],[RateToUSD]]</f>
        <v>0</v>
      </c>
      <c r="Q462" s="14">
        <f>GL_Table[NetAmount]*GL_Table[RateToUSD]</f>
        <v>670.27</v>
      </c>
      <c r="R462" s="14" t="str">
        <f>INDEX(AccountMapping[AccountType],MATCH(GL_Table[AccountName],AccountMapping[AccountName], 0))</f>
        <v>Expense</v>
      </c>
    </row>
    <row r="463" spans="1:18" x14ac:dyDescent="0.3">
      <c r="A463" t="s">
        <v>471</v>
      </c>
      <c r="B463" s="1">
        <v>45439</v>
      </c>
      <c r="C463">
        <f>YEAR(GL_Table[[#This Row],[TxnDate]])</f>
        <v>2024</v>
      </c>
      <c r="D463" t="str">
        <f>TEXT(GL_Table[[#This Row],[TxnDate]], "mmm")</f>
        <v>May</v>
      </c>
      <c r="E463" t="s">
        <v>2013</v>
      </c>
      <c r="F463" t="s">
        <v>2018</v>
      </c>
      <c r="G463">
        <v>579</v>
      </c>
      <c r="H463">
        <v>0</v>
      </c>
      <c r="I463" t="s">
        <v>2024</v>
      </c>
      <c r="J463" t="s">
        <v>2028</v>
      </c>
      <c r="K463" t="s">
        <v>2492</v>
      </c>
      <c r="L463" t="s">
        <v>4031</v>
      </c>
      <c r="M463">
        <f>GL_Table[[#This Row],[Debit]]-GL_Table[[#This Row],[Credit]]</f>
        <v>579</v>
      </c>
      <c r="N463">
        <f>INDEX(ExchangeRate[Rate2USD], MATCH(GL!L:L,ExchangeRate[Currency], 0))</f>
        <v>0.78</v>
      </c>
      <c r="O463" s="14">
        <f>GL_Table[[#This Row],[Debit]]*GL_Table[[#This Row],[RateToUSD]]</f>
        <v>451.62</v>
      </c>
      <c r="P463" s="14">
        <f>GL_Table[[#This Row],[Credit]]*GL_Table[[#This Row],[RateToUSD]]</f>
        <v>0</v>
      </c>
      <c r="Q463" s="14">
        <f>GL_Table[NetAmount]*GL_Table[RateToUSD]</f>
        <v>451.62</v>
      </c>
      <c r="R463" s="14" t="str">
        <f>INDEX(AccountMapping[AccountType],MATCH(GL_Table[AccountName],AccountMapping[AccountName], 0))</f>
        <v>Expense</v>
      </c>
    </row>
    <row r="464" spans="1:18" x14ac:dyDescent="0.3">
      <c r="A464" t="s">
        <v>472</v>
      </c>
      <c r="B464" s="1">
        <v>45591</v>
      </c>
      <c r="C464">
        <f>YEAR(GL_Table[[#This Row],[TxnDate]])</f>
        <v>2024</v>
      </c>
      <c r="D464" t="str">
        <f>TEXT(GL_Table[[#This Row],[TxnDate]], "mmm")</f>
        <v>Oct</v>
      </c>
      <c r="E464" t="s">
        <v>2014</v>
      </c>
      <c r="F464" t="s">
        <v>2019</v>
      </c>
      <c r="G464">
        <v>0</v>
      </c>
      <c r="H464">
        <v>1322.5</v>
      </c>
      <c r="I464" t="s">
        <v>2021</v>
      </c>
      <c r="J464" t="s">
        <v>2026</v>
      </c>
      <c r="K464" t="s">
        <v>2493</v>
      </c>
      <c r="L464" t="s">
        <v>4031</v>
      </c>
      <c r="M464">
        <f>GL_Table[[#This Row],[Debit]]-GL_Table[[#This Row],[Credit]]</f>
        <v>-1322.5</v>
      </c>
      <c r="N464">
        <f>INDEX(ExchangeRate[Rate2USD], MATCH(GL!L:L,ExchangeRate[Currency], 0))</f>
        <v>0.78</v>
      </c>
      <c r="O464" s="14">
        <f>GL_Table[[#This Row],[Debit]]*GL_Table[[#This Row],[RateToUSD]]</f>
        <v>0</v>
      </c>
      <c r="P464" s="14">
        <f>GL_Table[[#This Row],[Credit]]*GL_Table[[#This Row],[RateToUSD]]</f>
        <v>1031.55</v>
      </c>
      <c r="Q464" s="14">
        <f>GL_Table[NetAmount]*GL_Table[RateToUSD]</f>
        <v>-1031.55</v>
      </c>
      <c r="R464" s="14" t="str">
        <f>INDEX(AccountMapping[AccountType],MATCH(GL_Table[AccountName],AccountMapping[AccountName], 0))</f>
        <v>Revenue</v>
      </c>
    </row>
    <row r="465" spans="1:18" x14ac:dyDescent="0.3">
      <c r="A465" t="s">
        <v>473</v>
      </c>
      <c r="B465" s="1">
        <v>45667</v>
      </c>
      <c r="C465">
        <f>YEAR(GL_Table[[#This Row],[TxnDate]])</f>
        <v>2025</v>
      </c>
      <c r="D465" t="str">
        <f>TEXT(GL_Table[[#This Row],[TxnDate]], "mmm")</f>
        <v>Jan</v>
      </c>
      <c r="E465" t="s">
        <v>2013</v>
      </c>
      <c r="F465" t="s">
        <v>2018</v>
      </c>
      <c r="G465">
        <v>1920.52</v>
      </c>
      <c r="H465">
        <v>0</v>
      </c>
      <c r="I465" t="s">
        <v>2020</v>
      </c>
      <c r="J465" t="s">
        <v>2027</v>
      </c>
      <c r="K465" t="s">
        <v>2494</v>
      </c>
      <c r="L465" t="s">
        <v>4032</v>
      </c>
      <c r="M465">
        <f>GL_Table[[#This Row],[Debit]]-GL_Table[[#This Row],[Credit]]</f>
        <v>1920.52</v>
      </c>
      <c r="N465">
        <f>INDEX(ExchangeRate[Rate2USD], MATCH(GL!L:L,ExchangeRate[Currency], 0))</f>
        <v>0.92</v>
      </c>
      <c r="O465" s="14">
        <f>GL_Table[[#This Row],[Debit]]*GL_Table[[#This Row],[RateToUSD]]</f>
        <v>1766.8784000000001</v>
      </c>
      <c r="P465" s="14">
        <f>GL_Table[[#This Row],[Credit]]*GL_Table[[#This Row],[RateToUSD]]</f>
        <v>0</v>
      </c>
      <c r="Q465" s="14">
        <f>GL_Table[NetAmount]*GL_Table[RateToUSD]</f>
        <v>1766.8784000000001</v>
      </c>
      <c r="R465" s="14" t="str">
        <f>INDEX(AccountMapping[AccountType],MATCH(GL_Table[AccountName],AccountMapping[AccountName], 0))</f>
        <v>Expense</v>
      </c>
    </row>
    <row r="466" spans="1:18" x14ac:dyDescent="0.3">
      <c r="A466" t="s">
        <v>474</v>
      </c>
      <c r="B466" s="1">
        <v>45046</v>
      </c>
      <c r="C466">
        <f>YEAR(GL_Table[[#This Row],[TxnDate]])</f>
        <v>2023</v>
      </c>
      <c r="D466" t="str">
        <f>TEXT(GL_Table[[#This Row],[TxnDate]], "mmm")</f>
        <v>Apr</v>
      </c>
      <c r="E466" t="s">
        <v>2012</v>
      </c>
      <c r="F466" t="s">
        <v>2017</v>
      </c>
      <c r="G466">
        <v>417.54</v>
      </c>
      <c r="H466">
        <v>0</v>
      </c>
      <c r="I466" t="s">
        <v>2023</v>
      </c>
      <c r="J466" t="s">
        <v>2027</v>
      </c>
      <c r="K466" t="s">
        <v>2495</v>
      </c>
      <c r="L466" t="s">
        <v>4035</v>
      </c>
      <c r="M466">
        <f>GL_Table[[#This Row],[Debit]]-GL_Table[[#This Row],[Credit]]</f>
        <v>417.54</v>
      </c>
      <c r="N466">
        <f>INDEX(ExchangeRate[Rate2USD], MATCH(GL!L:L,ExchangeRate[Currency], 0))</f>
        <v>1.36</v>
      </c>
      <c r="O466" s="14">
        <f>GL_Table[[#This Row],[Debit]]*GL_Table[[#This Row],[RateToUSD]]</f>
        <v>567.85440000000006</v>
      </c>
      <c r="P466" s="14">
        <f>GL_Table[[#This Row],[Credit]]*GL_Table[[#This Row],[RateToUSD]]</f>
        <v>0</v>
      </c>
      <c r="Q466" s="14">
        <f>GL_Table[NetAmount]*GL_Table[RateToUSD]</f>
        <v>567.85440000000006</v>
      </c>
      <c r="R466" s="14" t="str">
        <f>INDEX(AccountMapping[AccountType],MATCH(GL_Table[AccountName],AccountMapping[AccountName], 0))</f>
        <v>Expense</v>
      </c>
    </row>
    <row r="467" spans="1:18" x14ac:dyDescent="0.3">
      <c r="A467" t="s">
        <v>475</v>
      </c>
      <c r="B467" s="1">
        <v>45798</v>
      </c>
      <c r="C467">
        <f>YEAR(GL_Table[[#This Row],[TxnDate]])</f>
        <v>2025</v>
      </c>
      <c r="D467" t="str">
        <f>TEXT(GL_Table[[#This Row],[TxnDate]], "mmm")</f>
        <v>May</v>
      </c>
      <c r="E467" t="s">
        <v>2011</v>
      </c>
      <c r="F467" t="s">
        <v>2016</v>
      </c>
      <c r="G467">
        <v>1832.61</v>
      </c>
      <c r="H467">
        <v>0</v>
      </c>
      <c r="I467" t="s">
        <v>2023</v>
      </c>
      <c r="J467" t="s">
        <v>2026</v>
      </c>
      <c r="K467" t="s">
        <v>2496</v>
      </c>
      <c r="L467" t="s">
        <v>4035</v>
      </c>
      <c r="M467">
        <f>GL_Table[[#This Row],[Debit]]-GL_Table[[#This Row],[Credit]]</f>
        <v>1832.61</v>
      </c>
      <c r="N467">
        <f>INDEX(ExchangeRate[Rate2USD], MATCH(GL!L:L,ExchangeRate[Currency], 0))</f>
        <v>1.36</v>
      </c>
      <c r="O467" s="14">
        <f>GL_Table[[#This Row],[Debit]]*GL_Table[[#This Row],[RateToUSD]]</f>
        <v>2492.3496</v>
      </c>
      <c r="P467" s="14">
        <f>GL_Table[[#This Row],[Credit]]*GL_Table[[#This Row],[RateToUSD]]</f>
        <v>0</v>
      </c>
      <c r="Q467" s="14">
        <f>GL_Table[NetAmount]*GL_Table[RateToUSD]</f>
        <v>2492.3496</v>
      </c>
      <c r="R467" s="14" t="str">
        <f>INDEX(AccountMapping[AccountType],MATCH(GL_Table[AccountName],AccountMapping[AccountName], 0))</f>
        <v>COGS</v>
      </c>
    </row>
    <row r="468" spans="1:18" x14ac:dyDescent="0.3">
      <c r="A468" t="s">
        <v>476</v>
      </c>
      <c r="B468" s="1">
        <v>44974</v>
      </c>
      <c r="C468">
        <f>YEAR(GL_Table[[#This Row],[TxnDate]])</f>
        <v>2023</v>
      </c>
      <c r="D468" t="str">
        <f>TEXT(GL_Table[[#This Row],[TxnDate]], "mmm")</f>
        <v>Feb</v>
      </c>
      <c r="E468" t="s">
        <v>2010</v>
      </c>
      <c r="F468" t="s">
        <v>2015</v>
      </c>
      <c r="G468">
        <v>0</v>
      </c>
      <c r="H468">
        <v>1225.02</v>
      </c>
      <c r="I468" t="s">
        <v>2025</v>
      </c>
      <c r="J468" t="s">
        <v>2029</v>
      </c>
      <c r="K468" t="s">
        <v>2497</v>
      </c>
      <c r="L468" t="s">
        <v>4032</v>
      </c>
      <c r="M468">
        <f>GL_Table[[#This Row],[Debit]]-GL_Table[[#This Row],[Credit]]</f>
        <v>-1225.02</v>
      </c>
      <c r="N468">
        <f>INDEX(ExchangeRate[Rate2USD], MATCH(GL!L:L,ExchangeRate[Currency], 0))</f>
        <v>0.92</v>
      </c>
      <c r="O468" s="14">
        <f>GL_Table[[#This Row],[Debit]]*GL_Table[[#This Row],[RateToUSD]]</f>
        <v>0</v>
      </c>
      <c r="P468" s="14">
        <f>GL_Table[[#This Row],[Credit]]*GL_Table[[#This Row],[RateToUSD]]</f>
        <v>1127.0183999999999</v>
      </c>
      <c r="Q468" s="14">
        <f>GL_Table[NetAmount]*GL_Table[RateToUSD]</f>
        <v>-1127.0183999999999</v>
      </c>
      <c r="R468" s="14" t="str">
        <f>INDEX(AccountMapping[AccountType],MATCH(GL_Table[AccountName],AccountMapping[AccountName], 0))</f>
        <v>Revenue</v>
      </c>
    </row>
    <row r="469" spans="1:18" x14ac:dyDescent="0.3">
      <c r="A469" t="s">
        <v>477</v>
      </c>
      <c r="B469" s="1">
        <v>45583</v>
      </c>
      <c r="C469">
        <f>YEAR(GL_Table[[#This Row],[TxnDate]])</f>
        <v>2024</v>
      </c>
      <c r="D469" t="str">
        <f>TEXT(GL_Table[[#This Row],[TxnDate]], "mmm")</f>
        <v>Oct</v>
      </c>
      <c r="E469" t="s">
        <v>2011</v>
      </c>
      <c r="F469" t="s">
        <v>2016</v>
      </c>
      <c r="G469">
        <v>973.97</v>
      </c>
      <c r="H469">
        <v>0</v>
      </c>
      <c r="I469" t="s">
        <v>2024</v>
      </c>
      <c r="J469" t="s">
        <v>2026</v>
      </c>
      <c r="K469" t="s">
        <v>2498</v>
      </c>
      <c r="L469" t="s">
        <v>4031</v>
      </c>
      <c r="M469">
        <f>GL_Table[[#This Row],[Debit]]-GL_Table[[#This Row],[Credit]]</f>
        <v>973.97</v>
      </c>
      <c r="N469">
        <f>INDEX(ExchangeRate[Rate2USD], MATCH(GL!L:L,ExchangeRate[Currency], 0))</f>
        <v>0.78</v>
      </c>
      <c r="O469" s="14">
        <f>GL_Table[[#This Row],[Debit]]*GL_Table[[#This Row],[RateToUSD]]</f>
        <v>759.6966000000001</v>
      </c>
      <c r="P469" s="14">
        <f>GL_Table[[#This Row],[Credit]]*GL_Table[[#This Row],[RateToUSD]]</f>
        <v>0</v>
      </c>
      <c r="Q469" s="14">
        <f>GL_Table[NetAmount]*GL_Table[RateToUSD]</f>
        <v>759.6966000000001</v>
      </c>
      <c r="R469" s="14" t="str">
        <f>INDEX(AccountMapping[AccountType],MATCH(GL_Table[AccountName],AccountMapping[AccountName], 0))</f>
        <v>COGS</v>
      </c>
    </row>
    <row r="470" spans="1:18" x14ac:dyDescent="0.3">
      <c r="A470" t="s">
        <v>478</v>
      </c>
      <c r="B470" s="1">
        <v>45319</v>
      </c>
      <c r="C470">
        <f>YEAR(GL_Table[[#This Row],[TxnDate]])</f>
        <v>2024</v>
      </c>
      <c r="D470" t="str">
        <f>TEXT(GL_Table[[#This Row],[TxnDate]], "mmm")</f>
        <v>Jan</v>
      </c>
      <c r="E470" t="s">
        <v>2012</v>
      </c>
      <c r="F470" t="s">
        <v>2017</v>
      </c>
      <c r="G470">
        <v>525.5</v>
      </c>
      <c r="H470">
        <v>0</v>
      </c>
      <c r="I470" t="s">
        <v>2025</v>
      </c>
      <c r="J470" t="s">
        <v>2029</v>
      </c>
      <c r="K470" t="s">
        <v>2499</v>
      </c>
      <c r="L470" t="s">
        <v>4032</v>
      </c>
      <c r="M470">
        <f>GL_Table[[#This Row],[Debit]]-GL_Table[[#This Row],[Credit]]</f>
        <v>525.5</v>
      </c>
      <c r="N470">
        <f>INDEX(ExchangeRate[Rate2USD], MATCH(GL!L:L,ExchangeRate[Currency], 0))</f>
        <v>0.92</v>
      </c>
      <c r="O470" s="14">
        <f>GL_Table[[#This Row],[Debit]]*GL_Table[[#This Row],[RateToUSD]]</f>
        <v>483.46000000000004</v>
      </c>
      <c r="P470" s="14">
        <f>GL_Table[[#This Row],[Credit]]*GL_Table[[#This Row],[RateToUSD]]</f>
        <v>0</v>
      </c>
      <c r="Q470" s="14">
        <f>GL_Table[NetAmount]*GL_Table[RateToUSD]</f>
        <v>483.46000000000004</v>
      </c>
      <c r="R470" s="14" t="str">
        <f>INDEX(AccountMapping[AccountType],MATCH(GL_Table[AccountName],AccountMapping[AccountName], 0))</f>
        <v>Expense</v>
      </c>
    </row>
    <row r="471" spans="1:18" x14ac:dyDescent="0.3">
      <c r="A471" t="s">
        <v>479</v>
      </c>
      <c r="B471" s="1">
        <v>45222</v>
      </c>
      <c r="C471">
        <f>YEAR(GL_Table[[#This Row],[TxnDate]])</f>
        <v>2023</v>
      </c>
      <c r="D471" t="str">
        <f>TEXT(GL_Table[[#This Row],[TxnDate]], "mmm")</f>
        <v>Oct</v>
      </c>
      <c r="E471" t="s">
        <v>2011</v>
      </c>
      <c r="F471" t="s">
        <v>2016</v>
      </c>
      <c r="G471">
        <v>805.56</v>
      </c>
      <c r="H471">
        <v>0</v>
      </c>
      <c r="I471" t="s">
        <v>2020</v>
      </c>
      <c r="J471" t="s">
        <v>2028</v>
      </c>
      <c r="K471" t="s">
        <v>2500</v>
      </c>
      <c r="L471" t="s">
        <v>4035</v>
      </c>
      <c r="M471">
        <f>GL_Table[[#This Row],[Debit]]-GL_Table[[#This Row],[Credit]]</f>
        <v>805.56</v>
      </c>
      <c r="N471">
        <f>INDEX(ExchangeRate[Rate2USD], MATCH(GL!L:L,ExchangeRate[Currency], 0))</f>
        <v>1.36</v>
      </c>
      <c r="O471" s="14">
        <f>GL_Table[[#This Row],[Debit]]*GL_Table[[#This Row],[RateToUSD]]</f>
        <v>1095.5616</v>
      </c>
      <c r="P471" s="14">
        <f>GL_Table[[#This Row],[Credit]]*GL_Table[[#This Row],[RateToUSD]]</f>
        <v>0</v>
      </c>
      <c r="Q471" s="14">
        <f>GL_Table[NetAmount]*GL_Table[RateToUSD]</f>
        <v>1095.5616</v>
      </c>
      <c r="R471" s="14" t="str">
        <f>INDEX(AccountMapping[AccountType],MATCH(GL_Table[AccountName],AccountMapping[AccountName], 0))</f>
        <v>COGS</v>
      </c>
    </row>
    <row r="472" spans="1:18" x14ac:dyDescent="0.3">
      <c r="A472" t="s">
        <v>480</v>
      </c>
      <c r="B472" s="1">
        <v>45261</v>
      </c>
      <c r="C472">
        <f>YEAR(GL_Table[[#This Row],[TxnDate]])</f>
        <v>2023</v>
      </c>
      <c r="D472" t="str">
        <f>TEXT(GL_Table[[#This Row],[TxnDate]], "mmm")</f>
        <v>Dec</v>
      </c>
      <c r="E472" t="s">
        <v>2012</v>
      </c>
      <c r="F472" t="s">
        <v>2017</v>
      </c>
      <c r="G472">
        <v>1466.97</v>
      </c>
      <c r="H472">
        <v>0</v>
      </c>
      <c r="I472" t="s">
        <v>2021</v>
      </c>
      <c r="J472" t="s">
        <v>2029</v>
      </c>
      <c r="K472" t="s">
        <v>2501</v>
      </c>
      <c r="L472" t="s">
        <v>4033</v>
      </c>
      <c r="M472">
        <f>GL_Table[[#This Row],[Debit]]-GL_Table[[#This Row],[Credit]]</f>
        <v>1466.97</v>
      </c>
      <c r="N472">
        <f>INDEX(ExchangeRate[Rate2USD], MATCH(GL!L:L,ExchangeRate[Currency], 0))</f>
        <v>1.51</v>
      </c>
      <c r="O472" s="14">
        <f>GL_Table[[#This Row],[Debit]]*GL_Table[[#This Row],[RateToUSD]]</f>
        <v>2215.1246999999998</v>
      </c>
      <c r="P472" s="14">
        <f>GL_Table[[#This Row],[Credit]]*GL_Table[[#This Row],[RateToUSD]]</f>
        <v>0</v>
      </c>
      <c r="Q472" s="14">
        <f>GL_Table[NetAmount]*GL_Table[RateToUSD]</f>
        <v>2215.1246999999998</v>
      </c>
      <c r="R472" s="14" t="str">
        <f>INDEX(AccountMapping[AccountType],MATCH(GL_Table[AccountName],AccountMapping[AccountName], 0))</f>
        <v>Expense</v>
      </c>
    </row>
    <row r="473" spans="1:18" x14ac:dyDescent="0.3">
      <c r="A473" t="s">
        <v>481</v>
      </c>
      <c r="B473" s="1">
        <v>45644</v>
      </c>
      <c r="C473">
        <f>YEAR(GL_Table[[#This Row],[TxnDate]])</f>
        <v>2024</v>
      </c>
      <c r="D473" t="str">
        <f>TEXT(GL_Table[[#This Row],[TxnDate]], "mmm")</f>
        <v>Dec</v>
      </c>
      <c r="E473" t="s">
        <v>2014</v>
      </c>
      <c r="F473" t="s">
        <v>2019</v>
      </c>
      <c r="G473">
        <v>0</v>
      </c>
      <c r="H473">
        <v>4734.3599999999997</v>
      </c>
      <c r="I473" t="s">
        <v>2020</v>
      </c>
      <c r="J473" t="s">
        <v>2028</v>
      </c>
      <c r="K473" t="s">
        <v>2502</v>
      </c>
      <c r="L473" t="s">
        <v>4033</v>
      </c>
      <c r="M473">
        <f>GL_Table[[#This Row],[Debit]]-GL_Table[[#This Row],[Credit]]</f>
        <v>-4734.3599999999997</v>
      </c>
      <c r="N473">
        <f>INDEX(ExchangeRate[Rate2USD], MATCH(GL!L:L,ExchangeRate[Currency], 0))</f>
        <v>1.51</v>
      </c>
      <c r="O473" s="14">
        <f>GL_Table[[#This Row],[Debit]]*GL_Table[[#This Row],[RateToUSD]]</f>
        <v>0</v>
      </c>
      <c r="P473" s="14">
        <f>GL_Table[[#This Row],[Credit]]*GL_Table[[#This Row],[RateToUSD]]</f>
        <v>7148.8835999999992</v>
      </c>
      <c r="Q473" s="14">
        <f>GL_Table[NetAmount]*GL_Table[RateToUSD]</f>
        <v>-7148.8835999999992</v>
      </c>
      <c r="R473" s="14" t="str">
        <f>INDEX(AccountMapping[AccountType],MATCH(GL_Table[AccountName],AccountMapping[AccountName], 0))</f>
        <v>Revenue</v>
      </c>
    </row>
    <row r="474" spans="1:18" x14ac:dyDescent="0.3">
      <c r="A474" t="s">
        <v>482</v>
      </c>
      <c r="B474" s="1">
        <v>45191</v>
      </c>
      <c r="C474">
        <f>YEAR(GL_Table[[#This Row],[TxnDate]])</f>
        <v>2023</v>
      </c>
      <c r="D474" t="str">
        <f>TEXT(GL_Table[[#This Row],[TxnDate]], "mmm")</f>
        <v>Sep</v>
      </c>
      <c r="E474" t="s">
        <v>2014</v>
      </c>
      <c r="F474" t="s">
        <v>2019</v>
      </c>
      <c r="G474">
        <v>0</v>
      </c>
      <c r="H474">
        <v>1668.4</v>
      </c>
      <c r="I474" t="s">
        <v>2024</v>
      </c>
      <c r="J474" t="s">
        <v>2030</v>
      </c>
      <c r="K474" t="s">
        <v>2503</v>
      </c>
      <c r="L474" t="s">
        <v>4034</v>
      </c>
      <c r="M474">
        <f>GL_Table[[#This Row],[Debit]]-GL_Table[[#This Row],[Credit]]</f>
        <v>-1668.4</v>
      </c>
      <c r="N474">
        <f>INDEX(ExchangeRate[Rate2USD], MATCH(GL!L:L,ExchangeRate[Currency], 0))</f>
        <v>1</v>
      </c>
      <c r="O474" s="14">
        <f>GL_Table[[#This Row],[Debit]]*GL_Table[[#This Row],[RateToUSD]]</f>
        <v>0</v>
      </c>
      <c r="P474" s="14">
        <f>GL_Table[[#This Row],[Credit]]*GL_Table[[#This Row],[RateToUSD]]</f>
        <v>1668.4</v>
      </c>
      <c r="Q474" s="14">
        <f>GL_Table[NetAmount]*GL_Table[RateToUSD]</f>
        <v>-1668.4</v>
      </c>
      <c r="R474" s="14" t="str">
        <f>INDEX(AccountMapping[AccountType],MATCH(GL_Table[AccountName],AccountMapping[AccountName], 0))</f>
        <v>Revenue</v>
      </c>
    </row>
    <row r="475" spans="1:18" x14ac:dyDescent="0.3">
      <c r="A475" t="s">
        <v>483</v>
      </c>
      <c r="B475" s="1">
        <v>45276</v>
      </c>
      <c r="C475">
        <f>YEAR(GL_Table[[#This Row],[TxnDate]])</f>
        <v>2023</v>
      </c>
      <c r="D475" t="str">
        <f>TEXT(GL_Table[[#This Row],[TxnDate]], "mmm")</f>
        <v>Dec</v>
      </c>
      <c r="E475" t="s">
        <v>2014</v>
      </c>
      <c r="F475" t="s">
        <v>2019</v>
      </c>
      <c r="G475">
        <v>0</v>
      </c>
      <c r="H475">
        <v>4991.26</v>
      </c>
      <c r="I475" t="s">
        <v>2023</v>
      </c>
      <c r="J475" t="s">
        <v>2029</v>
      </c>
      <c r="K475" t="s">
        <v>2504</v>
      </c>
      <c r="L475" t="s">
        <v>4034</v>
      </c>
      <c r="M475">
        <f>GL_Table[[#This Row],[Debit]]-GL_Table[[#This Row],[Credit]]</f>
        <v>-4991.26</v>
      </c>
      <c r="N475">
        <f>INDEX(ExchangeRate[Rate2USD], MATCH(GL!L:L,ExchangeRate[Currency], 0))</f>
        <v>1</v>
      </c>
      <c r="O475" s="14">
        <f>GL_Table[[#This Row],[Debit]]*GL_Table[[#This Row],[RateToUSD]]</f>
        <v>0</v>
      </c>
      <c r="P475" s="14">
        <f>GL_Table[[#This Row],[Credit]]*GL_Table[[#This Row],[RateToUSD]]</f>
        <v>4991.26</v>
      </c>
      <c r="Q475" s="14">
        <f>GL_Table[NetAmount]*GL_Table[RateToUSD]</f>
        <v>-4991.26</v>
      </c>
      <c r="R475" s="14" t="str">
        <f>INDEX(AccountMapping[AccountType],MATCH(GL_Table[AccountName],AccountMapping[AccountName], 0))</f>
        <v>Revenue</v>
      </c>
    </row>
    <row r="476" spans="1:18" x14ac:dyDescent="0.3">
      <c r="A476" t="s">
        <v>484</v>
      </c>
      <c r="B476" s="1">
        <v>45662</v>
      </c>
      <c r="C476">
        <f>YEAR(GL_Table[[#This Row],[TxnDate]])</f>
        <v>2025</v>
      </c>
      <c r="D476" t="str">
        <f>TEXT(GL_Table[[#This Row],[TxnDate]], "mmm")</f>
        <v>Jan</v>
      </c>
      <c r="E476" t="s">
        <v>2012</v>
      </c>
      <c r="F476" t="s">
        <v>2017</v>
      </c>
      <c r="G476">
        <v>445.53</v>
      </c>
      <c r="H476">
        <v>0</v>
      </c>
      <c r="I476" t="s">
        <v>2022</v>
      </c>
      <c r="J476" t="s">
        <v>2030</v>
      </c>
      <c r="K476" t="s">
        <v>2505</v>
      </c>
      <c r="L476" t="s">
        <v>4031</v>
      </c>
      <c r="M476">
        <f>GL_Table[[#This Row],[Debit]]-GL_Table[[#This Row],[Credit]]</f>
        <v>445.53</v>
      </c>
      <c r="N476">
        <f>INDEX(ExchangeRate[Rate2USD], MATCH(GL!L:L,ExchangeRate[Currency], 0))</f>
        <v>0.78</v>
      </c>
      <c r="O476" s="14">
        <f>GL_Table[[#This Row],[Debit]]*GL_Table[[#This Row],[RateToUSD]]</f>
        <v>347.51339999999999</v>
      </c>
      <c r="P476" s="14">
        <f>GL_Table[[#This Row],[Credit]]*GL_Table[[#This Row],[RateToUSD]]</f>
        <v>0</v>
      </c>
      <c r="Q476" s="14">
        <f>GL_Table[NetAmount]*GL_Table[RateToUSD]</f>
        <v>347.51339999999999</v>
      </c>
      <c r="R476" s="14" t="str">
        <f>INDEX(AccountMapping[AccountType],MATCH(GL_Table[AccountName],AccountMapping[AccountName], 0))</f>
        <v>Expense</v>
      </c>
    </row>
    <row r="477" spans="1:18" x14ac:dyDescent="0.3">
      <c r="A477" t="s">
        <v>485</v>
      </c>
      <c r="B477" s="1">
        <v>45494</v>
      </c>
      <c r="C477">
        <f>YEAR(GL_Table[[#This Row],[TxnDate]])</f>
        <v>2024</v>
      </c>
      <c r="D477" t="str">
        <f>TEXT(GL_Table[[#This Row],[TxnDate]], "mmm")</f>
        <v>Jul</v>
      </c>
      <c r="E477" t="s">
        <v>2012</v>
      </c>
      <c r="F477" t="s">
        <v>2017</v>
      </c>
      <c r="G477">
        <v>1464.99</v>
      </c>
      <c r="H477">
        <v>0</v>
      </c>
      <c r="I477" t="s">
        <v>2023</v>
      </c>
      <c r="J477" t="s">
        <v>2030</v>
      </c>
      <c r="K477" t="s">
        <v>2506</v>
      </c>
      <c r="L477" t="s">
        <v>4032</v>
      </c>
      <c r="M477">
        <f>GL_Table[[#This Row],[Debit]]-GL_Table[[#This Row],[Credit]]</f>
        <v>1464.99</v>
      </c>
      <c r="N477">
        <f>INDEX(ExchangeRate[Rate2USD], MATCH(GL!L:L,ExchangeRate[Currency], 0))</f>
        <v>0.92</v>
      </c>
      <c r="O477" s="14">
        <f>GL_Table[[#This Row],[Debit]]*GL_Table[[#This Row],[RateToUSD]]</f>
        <v>1347.7908</v>
      </c>
      <c r="P477" s="14">
        <f>GL_Table[[#This Row],[Credit]]*GL_Table[[#This Row],[RateToUSD]]</f>
        <v>0</v>
      </c>
      <c r="Q477" s="14">
        <f>GL_Table[NetAmount]*GL_Table[RateToUSD]</f>
        <v>1347.7908</v>
      </c>
      <c r="R477" s="14" t="str">
        <f>INDEX(AccountMapping[AccountType],MATCH(GL_Table[AccountName],AccountMapping[AccountName], 0))</f>
        <v>Expense</v>
      </c>
    </row>
    <row r="478" spans="1:18" x14ac:dyDescent="0.3">
      <c r="A478" t="s">
        <v>486</v>
      </c>
      <c r="B478" s="1">
        <v>45266</v>
      </c>
      <c r="C478">
        <f>YEAR(GL_Table[[#This Row],[TxnDate]])</f>
        <v>2023</v>
      </c>
      <c r="D478" t="str">
        <f>TEXT(GL_Table[[#This Row],[TxnDate]], "mmm")</f>
        <v>Dec</v>
      </c>
      <c r="E478" t="s">
        <v>2014</v>
      </c>
      <c r="F478" t="s">
        <v>2019</v>
      </c>
      <c r="G478">
        <v>0</v>
      </c>
      <c r="H478">
        <v>1422.45</v>
      </c>
      <c r="I478" t="s">
        <v>2021</v>
      </c>
      <c r="J478" t="s">
        <v>2026</v>
      </c>
      <c r="K478" t="s">
        <v>2507</v>
      </c>
      <c r="L478" t="s">
        <v>4032</v>
      </c>
      <c r="M478">
        <f>GL_Table[[#This Row],[Debit]]-GL_Table[[#This Row],[Credit]]</f>
        <v>-1422.45</v>
      </c>
      <c r="N478">
        <f>INDEX(ExchangeRate[Rate2USD], MATCH(GL!L:L,ExchangeRate[Currency], 0))</f>
        <v>0.92</v>
      </c>
      <c r="O478" s="14">
        <f>GL_Table[[#This Row],[Debit]]*GL_Table[[#This Row],[RateToUSD]]</f>
        <v>0</v>
      </c>
      <c r="P478" s="14">
        <f>GL_Table[[#This Row],[Credit]]*GL_Table[[#This Row],[RateToUSD]]</f>
        <v>1308.654</v>
      </c>
      <c r="Q478" s="14">
        <f>GL_Table[NetAmount]*GL_Table[RateToUSD]</f>
        <v>-1308.654</v>
      </c>
      <c r="R478" s="14" t="str">
        <f>INDEX(AccountMapping[AccountType],MATCH(GL_Table[AccountName],AccountMapping[AccountName], 0))</f>
        <v>Revenue</v>
      </c>
    </row>
    <row r="479" spans="1:18" x14ac:dyDescent="0.3">
      <c r="A479" t="s">
        <v>487</v>
      </c>
      <c r="B479" s="1">
        <v>45583</v>
      </c>
      <c r="C479">
        <f>YEAR(GL_Table[[#This Row],[TxnDate]])</f>
        <v>2024</v>
      </c>
      <c r="D479" t="str">
        <f>TEXT(GL_Table[[#This Row],[TxnDate]], "mmm")</f>
        <v>Oct</v>
      </c>
      <c r="E479" t="s">
        <v>2014</v>
      </c>
      <c r="F479" t="s">
        <v>2019</v>
      </c>
      <c r="G479">
        <v>0</v>
      </c>
      <c r="H479">
        <v>2350.1999999999998</v>
      </c>
      <c r="I479" t="s">
        <v>2021</v>
      </c>
      <c r="J479" t="s">
        <v>2026</v>
      </c>
      <c r="K479" t="s">
        <v>2508</v>
      </c>
      <c r="L479" t="s">
        <v>4033</v>
      </c>
      <c r="M479">
        <f>GL_Table[[#This Row],[Debit]]-GL_Table[[#This Row],[Credit]]</f>
        <v>-2350.1999999999998</v>
      </c>
      <c r="N479">
        <f>INDEX(ExchangeRate[Rate2USD], MATCH(GL!L:L,ExchangeRate[Currency], 0))</f>
        <v>1.51</v>
      </c>
      <c r="O479" s="14">
        <f>GL_Table[[#This Row],[Debit]]*GL_Table[[#This Row],[RateToUSD]]</f>
        <v>0</v>
      </c>
      <c r="P479" s="14">
        <f>GL_Table[[#This Row],[Credit]]*GL_Table[[#This Row],[RateToUSD]]</f>
        <v>3548.8019999999997</v>
      </c>
      <c r="Q479" s="14">
        <f>GL_Table[NetAmount]*GL_Table[RateToUSD]</f>
        <v>-3548.8019999999997</v>
      </c>
      <c r="R479" s="14" t="str">
        <f>INDEX(AccountMapping[AccountType],MATCH(GL_Table[AccountName],AccountMapping[AccountName], 0))</f>
        <v>Revenue</v>
      </c>
    </row>
    <row r="480" spans="1:18" x14ac:dyDescent="0.3">
      <c r="A480" t="s">
        <v>488</v>
      </c>
      <c r="B480" s="1">
        <v>45191</v>
      </c>
      <c r="C480">
        <f>YEAR(GL_Table[[#This Row],[TxnDate]])</f>
        <v>2023</v>
      </c>
      <c r="D480" t="str">
        <f>TEXT(GL_Table[[#This Row],[TxnDate]], "mmm")</f>
        <v>Sep</v>
      </c>
      <c r="E480" t="s">
        <v>2012</v>
      </c>
      <c r="F480" t="s">
        <v>2017</v>
      </c>
      <c r="G480">
        <v>1559.89</v>
      </c>
      <c r="H480">
        <v>0</v>
      </c>
      <c r="I480" t="s">
        <v>2021</v>
      </c>
      <c r="J480" t="s">
        <v>2028</v>
      </c>
      <c r="K480" t="s">
        <v>2509</v>
      </c>
      <c r="L480" t="s">
        <v>4033</v>
      </c>
      <c r="M480">
        <f>GL_Table[[#This Row],[Debit]]-GL_Table[[#This Row],[Credit]]</f>
        <v>1559.89</v>
      </c>
      <c r="N480">
        <f>INDEX(ExchangeRate[Rate2USD], MATCH(GL!L:L,ExchangeRate[Currency], 0))</f>
        <v>1.51</v>
      </c>
      <c r="O480" s="14">
        <f>GL_Table[[#This Row],[Debit]]*GL_Table[[#This Row],[RateToUSD]]</f>
        <v>2355.4339</v>
      </c>
      <c r="P480" s="14">
        <f>GL_Table[[#This Row],[Credit]]*GL_Table[[#This Row],[RateToUSD]]</f>
        <v>0</v>
      </c>
      <c r="Q480" s="14">
        <f>GL_Table[NetAmount]*GL_Table[RateToUSD]</f>
        <v>2355.4339</v>
      </c>
      <c r="R480" s="14" t="str">
        <f>INDEX(AccountMapping[AccountType],MATCH(GL_Table[AccountName],AccountMapping[AccountName], 0))</f>
        <v>Expense</v>
      </c>
    </row>
    <row r="481" spans="1:18" x14ac:dyDescent="0.3">
      <c r="A481" t="s">
        <v>489</v>
      </c>
      <c r="B481" s="1">
        <v>45586</v>
      </c>
      <c r="C481">
        <f>YEAR(GL_Table[[#This Row],[TxnDate]])</f>
        <v>2024</v>
      </c>
      <c r="D481" t="str">
        <f>TEXT(GL_Table[[#This Row],[TxnDate]], "mmm")</f>
        <v>Oct</v>
      </c>
      <c r="E481" t="s">
        <v>2013</v>
      </c>
      <c r="F481" t="s">
        <v>2018</v>
      </c>
      <c r="G481">
        <v>1570.96</v>
      </c>
      <c r="H481">
        <v>0</v>
      </c>
      <c r="I481" t="s">
        <v>2020</v>
      </c>
      <c r="J481" t="s">
        <v>2026</v>
      </c>
      <c r="K481" t="s">
        <v>2510</v>
      </c>
      <c r="L481" t="s">
        <v>4034</v>
      </c>
      <c r="M481">
        <f>GL_Table[[#This Row],[Debit]]-GL_Table[[#This Row],[Credit]]</f>
        <v>1570.96</v>
      </c>
      <c r="N481">
        <f>INDEX(ExchangeRate[Rate2USD], MATCH(GL!L:L,ExchangeRate[Currency], 0))</f>
        <v>1</v>
      </c>
      <c r="O481" s="14">
        <f>GL_Table[[#This Row],[Debit]]*GL_Table[[#This Row],[RateToUSD]]</f>
        <v>1570.96</v>
      </c>
      <c r="P481" s="14">
        <f>GL_Table[[#This Row],[Credit]]*GL_Table[[#This Row],[RateToUSD]]</f>
        <v>0</v>
      </c>
      <c r="Q481" s="14">
        <f>GL_Table[NetAmount]*GL_Table[RateToUSD]</f>
        <v>1570.96</v>
      </c>
      <c r="R481" s="14" t="str">
        <f>INDEX(AccountMapping[AccountType],MATCH(GL_Table[AccountName],AccountMapping[AccountName], 0))</f>
        <v>Expense</v>
      </c>
    </row>
    <row r="482" spans="1:18" x14ac:dyDescent="0.3">
      <c r="A482" t="s">
        <v>490</v>
      </c>
      <c r="B482" s="1">
        <v>45202</v>
      </c>
      <c r="C482">
        <f>YEAR(GL_Table[[#This Row],[TxnDate]])</f>
        <v>2023</v>
      </c>
      <c r="D482" t="str">
        <f>TEXT(GL_Table[[#This Row],[TxnDate]], "mmm")</f>
        <v>Oct</v>
      </c>
      <c r="E482" t="s">
        <v>2010</v>
      </c>
      <c r="F482" t="s">
        <v>2015</v>
      </c>
      <c r="G482">
        <v>0</v>
      </c>
      <c r="H482">
        <v>3947.32</v>
      </c>
      <c r="I482" t="s">
        <v>2020</v>
      </c>
      <c r="J482" t="s">
        <v>2028</v>
      </c>
      <c r="K482" t="s">
        <v>2511</v>
      </c>
      <c r="L482" t="s">
        <v>4031</v>
      </c>
      <c r="M482">
        <f>GL_Table[[#This Row],[Debit]]-GL_Table[[#This Row],[Credit]]</f>
        <v>-3947.32</v>
      </c>
      <c r="N482">
        <f>INDEX(ExchangeRate[Rate2USD], MATCH(GL!L:L,ExchangeRate[Currency], 0))</f>
        <v>0.78</v>
      </c>
      <c r="O482" s="14">
        <f>GL_Table[[#This Row],[Debit]]*GL_Table[[#This Row],[RateToUSD]]</f>
        <v>0</v>
      </c>
      <c r="P482" s="14">
        <f>GL_Table[[#This Row],[Credit]]*GL_Table[[#This Row],[RateToUSD]]</f>
        <v>3078.9096000000004</v>
      </c>
      <c r="Q482" s="14">
        <f>GL_Table[NetAmount]*GL_Table[RateToUSD]</f>
        <v>-3078.9096000000004</v>
      </c>
      <c r="R482" s="14" t="str">
        <f>INDEX(AccountMapping[AccountType],MATCH(GL_Table[AccountName],AccountMapping[AccountName], 0))</f>
        <v>Revenue</v>
      </c>
    </row>
    <row r="483" spans="1:18" x14ac:dyDescent="0.3">
      <c r="A483" t="s">
        <v>491</v>
      </c>
      <c r="B483" s="1">
        <v>45599</v>
      </c>
      <c r="C483">
        <f>YEAR(GL_Table[[#This Row],[TxnDate]])</f>
        <v>2024</v>
      </c>
      <c r="D483" t="str">
        <f>TEXT(GL_Table[[#This Row],[TxnDate]], "mmm")</f>
        <v>Nov</v>
      </c>
      <c r="E483" t="s">
        <v>2012</v>
      </c>
      <c r="F483" t="s">
        <v>2017</v>
      </c>
      <c r="G483">
        <v>1467.92</v>
      </c>
      <c r="H483">
        <v>0</v>
      </c>
      <c r="I483" t="s">
        <v>2020</v>
      </c>
      <c r="J483" t="s">
        <v>2027</v>
      </c>
      <c r="K483" t="s">
        <v>2512</v>
      </c>
      <c r="L483" t="s">
        <v>4034</v>
      </c>
      <c r="M483">
        <f>GL_Table[[#This Row],[Debit]]-GL_Table[[#This Row],[Credit]]</f>
        <v>1467.92</v>
      </c>
      <c r="N483">
        <f>INDEX(ExchangeRate[Rate2USD], MATCH(GL!L:L,ExchangeRate[Currency], 0))</f>
        <v>1</v>
      </c>
      <c r="O483" s="14">
        <f>GL_Table[[#This Row],[Debit]]*GL_Table[[#This Row],[RateToUSD]]</f>
        <v>1467.92</v>
      </c>
      <c r="P483" s="14">
        <f>GL_Table[[#This Row],[Credit]]*GL_Table[[#This Row],[RateToUSD]]</f>
        <v>0</v>
      </c>
      <c r="Q483" s="14">
        <f>GL_Table[NetAmount]*GL_Table[RateToUSD]</f>
        <v>1467.92</v>
      </c>
      <c r="R483" s="14" t="str">
        <f>INDEX(AccountMapping[AccountType],MATCH(GL_Table[AccountName],AccountMapping[AccountName], 0))</f>
        <v>Expense</v>
      </c>
    </row>
    <row r="484" spans="1:18" x14ac:dyDescent="0.3">
      <c r="A484" t="s">
        <v>492</v>
      </c>
      <c r="B484" s="1">
        <v>45100</v>
      </c>
      <c r="C484">
        <f>YEAR(GL_Table[[#This Row],[TxnDate]])</f>
        <v>2023</v>
      </c>
      <c r="D484" t="str">
        <f>TEXT(GL_Table[[#This Row],[TxnDate]], "mmm")</f>
        <v>Jun</v>
      </c>
      <c r="E484" t="s">
        <v>2011</v>
      </c>
      <c r="F484" t="s">
        <v>2016</v>
      </c>
      <c r="G484">
        <v>1843.54</v>
      </c>
      <c r="H484">
        <v>0</v>
      </c>
      <c r="I484" t="s">
        <v>2024</v>
      </c>
      <c r="J484" t="s">
        <v>2026</v>
      </c>
      <c r="K484" t="s">
        <v>2513</v>
      </c>
      <c r="L484" t="s">
        <v>4031</v>
      </c>
      <c r="M484">
        <f>GL_Table[[#This Row],[Debit]]-GL_Table[[#This Row],[Credit]]</f>
        <v>1843.54</v>
      </c>
      <c r="N484">
        <f>INDEX(ExchangeRate[Rate2USD], MATCH(GL!L:L,ExchangeRate[Currency], 0))</f>
        <v>0.78</v>
      </c>
      <c r="O484" s="14">
        <f>GL_Table[[#This Row],[Debit]]*GL_Table[[#This Row],[RateToUSD]]</f>
        <v>1437.9612</v>
      </c>
      <c r="P484" s="14">
        <f>GL_Table[[#This Row],[Credit]]*GL_Table[[#This Row],[RateToUSD]]</f>
        <v>0</v>
      </c>
      <c r="Q484" s="14">
        <f>GL_Table[NetAmount]*GL_Table[RateToUSD]</f>
        <v>1437.9612</v>
      </c>
      <c r="R484" s="14" t="str">
        <f>INDEX(AccountMapping[AccountType],MATCH(GL_Table[AccountName],AccountMapping[AccountName], 0))</f>
        <v>COGS</v>
      </c>
    </row>
    <row r="485" spans="1:18" x14ac:dyDescent="0.3">
      <c r="A485" t="s">
        <v>493</v>
      </c>
      <c r="B485" s="1">
        <v>45762</v>
      </c>
      <c r="C485">
        <f>YEAR(GL_Table[[#This Row],[TxnDate]])</f>
        <v>2025</v>
      </c>
      <c r="D485" t="str">
        <f>TEXT(GL_Table[[#This Row],[TxnDate]], "mmm")</f>
        <v>Apr</v>
      </c>
      <c r="E485" t="s">
        <v>2013</v>
      </c>
      <c r="F485" t="s">
        <v>2018</v>
      </c>
      <c r="G485">
        <v>134.56</v>
      </c>
      <c r="H485">
        <v>0</v>
      </c>
      <c r="I485" t="s">
        <v>2020</v>
      </c>
      <c r="J485" t="s">
        <v>2030</v>
      </c>
      <c r="K485" t="s">
        <v>2514</v>
      </c>
      <c r="L485" t="s">
        <v>4032</v>
      </c>
      <c r="M485">
        <f>GL_Table[[#This Row],[Debit]]-GL_Table[[#This Row],[Credit]]</f>
        <v>134.56</v>
      </c>
      <c r="N485">
        <f>INDEX(ExchangeRate[Rate2USD], MATCH(GL!L:L,ExchangeRate[Currency], 0))</f>
        <v>0.92</v>
      </c>
      <c r="O485" s="14">
        <f>GL_Table[[#This Row],[Debit]]*GL_Table[[#This Row],[RateToUSD]]</f>
        <v>123.79520000000001</v>
      </c>
      <c r="P485" s="14">
        <f>GL_Table[[#This Row],[Credit]]*GL_Table[[#This Row],[RateToUSD]]</f>
        <v>0</v>
      </c>
      <c r="Q485" s="14">
        <f>GL_Table[NetAmount]*GL_Table[RateToUSD]</f>
        <v>123.79520000000001</v>
      </c>
      <c r="R485" s="14" t="str">
        <f>INDEX(AccountMapping[AccountType],MATCH(GL_Table[AccountName],AccountMapping[AccountName], 0))</f>
        <v>Expense</v>
      </c>
    </row>
    <row r="486" spans="1:18" x14ac:dyDescent="0.3">
      <c r="A486" t="s">
        <v>494</v>
      </c>
      <c r="B486" s="1">
        <v>45675</v>
      </c>
      <c r="C486">
        <f>YEAR(GL_Table[[#This Row],[TxnDate]])</f>
        <v>2025</v>
      </c>
      <c r="D486" t="str">
        <f>TEXT(GL_Table[[#This Row],[TxnDate]], "mmm")</f>
        <v>Jan</v>
      </c>
      <c r="E486" t="s">
        <v>2010</v>
      </c>
      <c r="F486" t="s">
        <v>2015</v>
      </c>
      <c r="G486">
        <v>0</v>
      </c>
      <c r="H486">
        <v>1712.94</v>
      </c>
      <c r="I486" t="s">
        <v>2024</v>
      </c>
      <c r="J486" t="s">
        <v>2026</v>
      </c>
      <c r="K486" t="s">
        <v>2515</v>
      </c>
      <c r="L486" t="s">
        <v>4032</v>
      </c>
      <c r="M486">
        <f>GL_Table[[#This Row],[Debit]]-GL_Table[[#This Row],[Credit]]</f>
        <v>-1712.94</v>
      </c>
      <c r="N486">
        <f>INDEX(ExchangeRate[Rate2USD], MATCH(GL!L:L,ExchangeRate[Currency], 0))</f>
        <v>0.92</v>
      </c>
      <c r="O486" s="14">
        <f>GL_Table[[#This Row],[Debit]]*GL_Table[[#This Row],[RateToUSD]]</f>
        <v>0</v>
      </c>
      <c r="P486" s="14">
        <f>GL_Table[[#This Row],[Credit]]*GL_Table[[#This Row],[RateToUSD]]</f>
        <v>1575.9048</v>
      </c>
      <c r="Q486" s="14">
        <f>GL_Table[NetAmount]*GL_Table[RateToUSD]</f>
        <v>-1575.9048</v>
      </c>
      <c r="R486" s="14" t="str">
        <f>INDEX(AccountMapping[AccountType],MATCH(GL_Table[AccountName],AccountMapping[AccountName], 0))</f>
        <v>Revenue</v>
      </c>
    </row>
    <row r="487" spans="1:18" x14ac:dyDescent="0.3">
      <c r="A487" t="s">
        <v>495</v>
      </c>
      <c r="B487" s="1">
        <v>45139</v>
      </c>
      <c r="C487">
        <f>YEAR(GL_Table[[#This Row],[TxnDate]])</f>
        <v>2023</v>
      </c>
      <c r="D487" t="str">
        <f>TEXT(GL_Table[[#This Row],[TxnDate]], "mmm")</f>
        <v>Aug</v>
      </c>
      <c r="E487" t="s">
        <v>2013</v>
      </c>
      <c r="F487" t="s">
        <v>2018</v>
      </c>
      <c r="G487">
        <v>551.23</v>
      </c>
      <c r="H487">
        <v>0</v>
      </c>
      <c r="I487" t="s">
        <v>2025</v>
      </c>
      <c r="J487" t="s">
        <v>2029</v>
      </c>
      <c r="K487" t="s">
        <v>2516</v>
      </c>
      <c r="L487" t="s">
        <v>4031</v>
      </c>
      <c r="M487">
        <f>GL_Table[[#This Row],[Debit]]-GL_Table[[#This Row],[Credit]]</f>
        <v>551.23</v>
      </c>
      <c r="N487">
        <f>INDEX(ExchangeRate[Rate2USD], MATCH(GL!L:L,ExchangeRate[Currency], 0))</f>
        <v>0.78</v>
      </c>
      <c r="O487" s="14">
        <f>GL_Table[[#This Row],[Debit]]*GL_Table[[#This Row],[RateToUSD]]</f>
        <v>429.95940000000002</v>
      </c>
      <c r="P487" s="14">
        <f>GL_Table[[#This Row],[Credit]]*GL_Table[[#This Row],[RateToUSD]]</f>
        <v>0</v>
      </c>
      <c r="Q487" s="14">
        <f>GL_Table[NetAmount]*GL_Table[RateToUSD]</f>
        <v>429.95940000000002</v>
      </c>
      <c r="R487" s="14" t="str">
        <f>INDEX(AccountMapping[AccountType],MATCH(GL_Table[AccountName],AccountMapping[AccountName], 0))</f>
        <v>Expense</v>
      </c>
    </row>
    <row r="488" spans="1:18" x14ac:dyDescent="0.3">
      <c r="A488" t="s">
        <v>496</v>
      </c>
      <c r="B488" s="1">
        <v>45518</v>
      </c>
      <c r="C488">
        <f>YEAR(GL_Table[[#This Row],[TxnDate]])</f>
        <v>2024</v>
      </c>
      <c r="D488" t="str">
        <f>TEXT(GL_Table[[#This Row],[TxnDate]], "mmm")</f>
        <v>Aug</v>
      </c>
      <c r="E488" t="s">
        <v>2010</v>
      </c>
      <c r="F488" t="s">
        <v>2015</v>
      </c>
      <c r="G488">
        <v>0</v>
      </c>
      <c r="H488">
        <v>588.37</v>
      </c>
      <c r="I488" t="s">
        <v>2020</v>
      </c>
      <c r="J488" t="s">
        <v>2028</v>
      </c>
      <c r="K488" t="s">
        <v>2517</v>
      </c>
      <c r="L488" t="s">
        <v>4031</v>
      </c>
      <c r="M488">
        <f>GL_Table[[#This Row],[Debit]]-GL_Table[[#This Row],[Credit]]</f>
        <v>-588.37</v>
      </c>
      <c r="N488">
        <f>INDEX(ExchangeRate[Rate2USD], MATCH(GL!L:L,ExchangeRate[Currency], 0))</f>
        <v>0.78</v>
      </c>
      <c r="O488" s="14">
        <f>GL_Table[[#This Row],[Debit]]*GL_Table[[#This Row],[RateToUSD]]</f>
        <v>0</v>
      </c>
      <c r="P488" s="14">
        <f>GL_Table[[#This Row],[Credit]]*GL_Table[[#This Row],[RateToUSD]]</f>
        <v>458.92860000000002</v>
      </c>
      <c r="Q488" s="14">
        <f>GL_Table[NetAmount]*GL_Table[RateToUSD]</f>
        <v>-458.92860000000002</v>
      </c>
      <c r="R488" s="14" t="str">
        <f>INDEX(AccountMapping[AccountType],MATCH(GL_Table[AccountName],AccountMapping[AccountName], 0))</f>
        <v>Revenue</v>
      </c>
    </row>
    <row r="489" spans="1:18" x14ac:dyDescent="0.3">
      <c r="A489" t="s">
        <v>497</v>
      </c>
      <c r="B489" s="1">
        <v>45510</v>
      </c>
      <c r="C489">
        <f>YEAR(GL_Table[[#This Row],[TxnDate]])</f>
        <v>2024</v>
      </c>
      <c r="D489" t="str">
        <f>TEXT(GL_Table[[#This Row],[TxnDate]], "mmm")</f>
        <v>Aug</v>
      </c>
      <c r="E489" t="s">
        <v>2012</v>
      </c>
      <c r="F489" t="s">
        <v>2017</v>
      </c>
      <c r="G489">
        <v>134.5</v>
      </c>
      <c r="H489">
        <v>0</v>
      </c>
      <c r="I489" t="s">
        <v>2024</v>
      </c>
      <c r="J489" t="s">
        <v>2026</v>
      </c>
      <c r="K489" t="s">
        <v>2518</v>
      </c>
      <c r="L489" t="s">
        <v>4035</v>
      </c>
      <c r="M489">
        <f>GL_Table[[#This Row],[Debit]]-GL_Table[[#This Row],[Credit]]</f>
        <v>134.5</v>
      </c>
      <c r="N489">
        <f>INDEX(ExchangeRate[Rate2USD], MATCH(GL!L:L,ExchangeRate[Currency], 0))</f>
        <v>1.36</v>
      </c>
      <c r="O489" s="14">
        <f>GL_Table[[#This Row],[Debit]]*GL_Table[[#This Row],[RateToUSD]]</f>
        <v>182.92000000000002</v>
      </c>
      <c r="P489" s="14">
        <f>GL_Table[[#This Row],[Credit]]*GL_Table[[#This Row],[RateToUSD]]</f>
        <v>0</v>
      </c>
      <c r="Q489" s="14">
        <f>GL_Table[NetAmount]*GL_Table[RateToUSD]</f>
        <v>182.92000000000002</v>
      </c>
      <c r="R489" s="14" t="str">
        <f>INDEX(AccountMapping[AccountType],MATCH(GL_Table[AccountName],AccountMapping[AccountName], 0))</f>
        <v>Expense</v>
      </c>
    </row>
    <row r="490" spans="1:18" x14ac:dyDescent="0.3">
      <c r="A490" t="s">
        <v>498</v>
      </c>
      <c r="B490" s="1">
        <v>45610</v>
      </c>
      <c r="C490">
        <f>YEAR(GL_Table[[#This Row],[TxnDate]])</f>
        <v>2024</v>
      </c>
      <c r="D490" t="str">
        <f>TEXT(GL_Table[[#This Row],[TxnDate]], "mmm")</f>
        <v>Nov</v>
      </c>
      <c r="E490" t="s">
        <v>2011</v>
      </c>
      <c r="F490" t="s">
        <v>2016</v>
      </c>
      <c r="G490">
        <v>630.03</v>
      </c>
      <c r="H490">
        <v>0</v>
      </c>
      <c r="I490" t="s">
        <v>2024</v>
      </c>
      <c r="J490" t="s">
        <v>2029</v>
      </c>
      <c r="K490" t="s">
        <v>2519</v>
      </c>
      <c r="L490" t="s">
        <v>4035</v>
      </c>
      <c r="M490">
        <f>GL_Table[[#This Row],[Debit]]-GL_Table[[#This Row],[Credit]]</f>
        <v>630.03</v>
      </c>
      <c r="N490">
        <f>INDEX(ExchangeRate[Rate2USD], MATCH(GL!L:L,ExchangeRate[Currency], 0))</f>
        <v>1.36</v>
      </c>
      <c r="O490" s="14">
        <f>GL_Table[[#This Row],[Debit]]*GL_Table[[#This Row],[RateToUSD]]</f>
        <v>856.84080000000006</v>
      </c>
      <c r="P490" s="14">
        <f>GL_Table[[#This Row],[Credit]]*GL_Table[[#This Row],[RateToUSD]]</f>
        <v>0</v>
      </c>
      <c r="Q490" s="14">
        <f>GL_Table[NetAmount]*GL_Table[RateToUSD]</f>
        <v>856.84080000000006</v>
      </c>
      <c r="R490" s="14" t="str">
        <f>INDEX(AccountMapping[AccountType],MATCH(GL_Table[AccountName],AccountMapping[AccountName], 0))</f>
        <v>COGS</v>
      </c>
    </row>
    <row r="491" spans="1:18" x14ac:dyDescent="0.3">
      <c r="A491" t="s">
        <v>499</v>
      </c>
      <c r="B491" s="1">
        <v>45132</v>
      </c>
      <c r="C491">
        <f>YEAR(GL_Table[[#This Row],[TxnDate]])</f>
        <v>2023</v>
      </c>
      <c r="D491" t="str">
        <f>TEXT(GL_Table[[#This Row],[TxnDate]], "mmm")</f>
        <v>Jul</v>
      </c>
      <c r="E491" t="s">
        <v>2012</v>
      </c>
      <c r="F491" t="s">
        <v>2017</v>
      </c>
      <c r="G491">
        <v>1840.05</v>
      </c>
      <c r="H491">
        <v>0</v>
      </c>
      <c r="I491" t="s">
        <v>2020</v>
      </c>
      <c r="J491" t="s">
        <v>2026</v>
      </c>
      <c r="K491" t="s">
        <v>2520</v>
      </c>
      <c r="L491" t="s">
        <v>4033</v>
      </c>
      <c r="M491">
        <f>GL_Table[[#This Row],[Debit]]-GL_Table[[#This Row],[Credit]]</f>
        <v>1840.05</v>
      </c>
      <c r="N491">
        <f>INDEX(ExchangeRate[Rate2USD], MATCH(GL!L:L,ExchangeRate[Currency], 0))</f>
        <v>1.51</v>
      </c>
      <c r="O491" s="14">
        <f>GL_Table[[#This Row],[Debit]]*GL_Table[[#This Row],[RateToUSD]]</f>
        <v>2778.4755</v>
      </c>
      <c r="P491" s="14">
        <f>GL_Table[[#This Row],[Credit]]*GL_Table[[#This Row],[RateToUSD]]</f>
        <v>0</v>
      </c>
      <c r="Q491" s="14">
        <f>GL_Table[NetAmount]*GL_Table[RateToUSD]</f>
        <v>2778.4755</v>
      </c>
      <c r="R491" s="14" t="str">
        <f>INDEX(AccountMapping[AccountType],MATCH(GL_Table[AccountName],AccountMapping[AccountName], 0))</f>
        <v>Expense</v>
      </c>
    </row>
    <row r="492" spans="1:18" x14ac:dyDescent="0.3">
      <c r="A492" t="s">
        <v>500</v>
      </c>
      <c r="B492" s="1">
        <v>45036</v>
      </c>
      <c r="C492">
        <f>YEAR(GL_Table[[#This Row],[TxnDate]])</f>
        <v>2023</v>
      </c>
      <c r="D492" t="str">
        <f>TEXT(GL_Table[[#This Row],[TxnDate]], "mmm")</f>
        <v>Apr</v>
      </c>
      <c r="E492" t="s">
        <v>2011</v>
      </c>
      <c r="F492" t="s">
        <v>2016</v>
      </c>
      <c r="G492">
        <v>1943.87</v>
      </c>
      <c r="H492">
        <v>0</v>
      </c>
      <c r="I492" t="s">
        <v>2023</v>
      </c>
      <c r="J492" t="s">
        <v>2030</v>
      </c>
      <c r="K492" t="s">
        <v>2521</v>
      </c>
      <c r="L492" t="s">
        <v>4033</v>
      </c>
      <c r="M492">
        <f>GL_Table[[#This Row],[Debit]]-GL_Table[[#This Row],[Credit]]</f>
        <v>1943.87</v>
      </c>
      <c r="N492">
        <f>INDEX(ExchangeRate[Rate2USD], MATCH(GL!L:L,ExchangeRate[Currency], 0))</f>
        <v>1.51</v>
      </c>
      <c r="O492" s="14">
        <f>GL_Table[[#This Row],[Debit]]*GL_Table[[#This Row],[RateToUSD]]</f>
        <v>2935.2437</v>
      </c>
      <c r="P492" s="14">
        <f>GL_Table[[#This Row],[Credit]]*GL_Table[[#This Row],[RateToUSD]]</f>
        <v>0</v>
      </c>
      <c r="Q492" s="14">
        <f>GL_Table[NetAmount]*GL_Table[RateToUSD]</f>
        <v>2935.2437</v>
      </c>
      <c r="R492" s="14" t="str">
        <f>INDEX(AccountMapping[AccountType],MATCH(GL_Table[AccountName],AccountMapping[AccountName], 0))</f>
        <v>COGS</v>
      </c>
    </row>
    <row r="493" spans="1:18" x14ac:dyDescent="0.3">
      <c r="A493" t="s">
        <v>501</v>
      </c>
      <c r="B493" s="1">
        <v>45559</v>
      </c>
      <c r="C493">
        <f>YEAR(GL_Table[[#This Row],[TxnDate]])</f>
        <v>2024</v>
      </c>
      <c r="D493" t="str">
        <f>TEXT(GL_Table[[#This Row],[TxnDate]], "mmm")</f>
        <v>Sep</v>
      </c>
      <c r="E493" t="s">
        <v>2010</v>
      </c>
      <c r="F493" t="s">
        <v>2015</v>
      </c>
      <c r="G493">
        <v>0</v>
      </c>
      <c r="H493">
        <v>2322.15</v>
      </c>
      <c r="I493" t="s">
        <v>2020</v>
      </c>
      <c r="J493" t="s">
        <v>2028</v>
      </c>
      <c r="K493" t="s">
        <v>2522</v>
      </c>
      <c r="L493" t="s">
        <v>4034</v>
      </c>
      <c r="M493">
        <f>GL_Table[[#This Row],[Debit]]-GL_Table[[#This Row],[Credit]]</f>
        <v>-2322.15</v>
      </c>
      <c r="N493">
        <f>INDEX(ExchangeRate[Rate2USD], MATCH(GL!L:L,ExchangeRate[Currency], 0))</f>
        <v>1</v>
      </c>
      <c r="O493" s="14">
        <f>GL_Table[[#This Row],[Debit]]*GL_Table[[#This Row],[RateToUSD]]</f>
        <v>0</v>
      </c>
      <c r="P493" s="14">
        <f>GL_Table[[#This Row],[Credit]]*GL_Table[[#This Row],[RateToUSD]]</f>
        <v>2322.15</v>
      </c>
      <c r="Q493" s="14">
        <f>GL_Table[NetAmount]*GL_Table[RateToUSD]</f>
        <v>-2322.15</v>
      </c>
      <c r="R493" s="14" t="str">
        <f>INDEX(AccountMapping[AccountType],MATCH(GL_Table[AccountName],AccountMapping[AccountName], 0))</f>
        <v>Revenue</v>
      </c>
    </row>
    <row r="494" spans="1:18" x14ac:dyDescent="0.3">
      <c r="A494" t="s">
        <v>502</v>
      </c>
      <c r="B494" s="1">
        <v>45741</v>
      </c>
      <c r="C494">
        <f>YEAR(GL_Table[[#This Row],[TxnDate]])</f>
        <v>2025</v>
      </c>
      <c r="D494" t="str">
        <f>TEXT(GL_Table[[#This Row],[TxnDate]], "mmm")</f>
        <v>Mar</v>
      </c>
      <c r="E494" t="s">
        <v>2010</v>
      </c>
      <c r="F494" t="s">
        <v>2015</v>
      </c>
      <c r="G494">
        <v>0</v>
      </c>
      <c r="H494">
        <v>1615.42</v>
      </c>
      <c r="I494" t="s">
        <v>2023</v>
      </c>
      <c r="J494" t="s">
        <v>2027</v>
      </c>
      <c r="K494" t="s">
        <v>2523</v>
      </c>
      <c r="L494" t="s">
        <v>4035</v>
      </c>
      <c r="M494">
        <f>GL_Table[[#This Row],[Debit]]-GL_Table[[#This Row],[Credit]]</f>
        <v>-1615.42</v>
      </c>
      <c r="N494">
        <f>INDEX(ExchangeRate[Rate2USD], MATCH(GL!L:L,ExchangeRate[Currency], 0))</f>
        <v>1.36</v>
      </c>
      <c r="O494" s="14">
        <f>GL_Table[[#This Row],[Debit]]*GL_Table[[#This Row],[RateToUSD]]</f>
        <v>0</v>
      </c>
      <c r="P494" s="14">
        <f>GL_Table[[#This Row],[Credit]]*GL_Table[[#This Row],[RateToUSD]]</f>
        <v>2196.9712000000004</v>
      </c>
      <c r="Q494" s="14">
        <f>GL_Table[NetAmount]*GL_Table[RateToUSD]</f>
        <v>-2196.9712000000004</v>
      </c>
      <c r="R494" s="14" t="str">
        <f>INDEX(AccountMapping[AccountType],MATCH(GL_Table[AccountName],AccountMapping[AccountName], 0))</f>
        <v>Revenue</v>
      </c>
    </row>
    <row r="495" spans="1:18" x14ac:dyDescent="0.3">
      <c r="A495" t="s">
        <v>503</v>
      </c>
      <c r="B495" s="1">
        <v>45415</v>
      </c>
      <c r="C495">
        <f>YEAR(GL_Table[[#This Row],[TxnDate]])</f>
        <v>2024</v>
      </c>
      <c r="D495" t="str">
        <f>TEXT(GL_Table[[#This Row],[TxnDate]], "mmm")</f>
        <v>May</v>
      </c>
      <c r="E495" t="s">
        <v>2014</v>
      </c>
      <c r="F495" t="s">
        <v>2019</v>
      </c>
      <c r="G495">
        <v>0</v>
      </c>
      <c r="H495">
        <v>3274.24</v>
      </c>
      <c r="I495" t="s">
        <v>2021</v>
      </c>
      <c r="J495" t="s">
        <v>2030</v>
      </c>
      <c r="K495" t="s">
        <v>2524</v>
      </c>
      <c r="L495" t="s">
        <v>4035</v>
      </c>
      <c r="M495">
        <f>GL_Table[[#This Row],[Debit]]-GL_Table[[#This Row],[Credit]]</f>
        <v>-3274.24</v>
      </c>
      <c r="N495">
        <f>INDEX(ExchangeRate[Rate2USD], MATCH(GL!L:L,ExchangeRate[Currency], 0))</f>
        <v>1.36</v>
      </c>
      <c r="O495" s="14">
        <f>GL_Table[[#This Row],[Debit]]*GL_Table[[#This Row],[RateToUSD]]</f>
        <v>0</v>
      </c>
      <c r="P495" s="14">
        <f>GL_Table[[#This Row],[Credit]]*GL_Table[[#This Row],[RateToUSD]]</f>
        <v>4452.9664000000002</v>
      </c>
      <c r="Q495" s="14">
        <f>GL_Table[NetAmount]*GL_Table[RateToUSD]</f>
        <v>-4452.9664000000002</v>
      </c>
      <c r="R495" s="14" t="str">
        <f>INDEX(AccountMapping[AccountType],MATCH(GL_Table[AccountName],AccountMapping[AccountName], 0))</f>
        <v>Revenue</v>
      </c>
    </row>
    <row r="496" spans="1:18" x14ac:dyDescent="0.3">
      <c r="A496" t="s">
        <v>504</v>
      </c>
      <c r="B496" s="1">
        <v>45240</v>
      </c>
      <c r="C496">
        <f>YEAR(GL_Table[[#This Row],[TxnDate]])</f>
        <v>2023</v>
      </c>
      <c r="D496" t="str">
        <f>TEXT(GL_Table[[#This Row],[TxnDate]], "mmm")</f>
        <v>Nov</v>
      </c>
      <c r="E496" t="s">
        <v>2013</v>
      </c>
      <c r="F496" t="s">
        <v>2018</v>
      </c>
      <c r="G496">
        <v>293.63</v>
      </c>
      <c r="H496">
        <v>0</v>
      </c>
      <c r="I496" t="s">
        <v>2023</v>
      </c>
      <c r="J496" t="s">
        <v>2027</v>
      </c>
      <c r="K496" t="s">
        <v>2525</v>
      </c>
      <c r="L496" t="s">
        <v>4035</v>
      </c>
      <c r="M496">
        <f>GL_Table[[#This Row],[Debit]]-GL_Table[[#This Row],[Credit]]</f>
        <v>293.63</v>
      </c>
      <c r="N496">
        <f>INDEX(ExchangeRate[Rate2USD], MATCH(GL!L:L,ExchangeRate[Currency], 0))</f>
        <v>1.36</v>
      </c>
      <c r="O496" s="14">
        <f>GL_Table[[#This Row],[Debit]]*GL_Table[[#This Row],[RateToUSD]]</f>
        <v>399.33680000000004</v>
      </c>
      <c r="P496" s="14">
        <f>GL_Table[[#This Row],[Credit]]*GL_Table[[#This Row],[RateToUSD]]</f>
        <v>0</v>
      </c>
      <c r="Q496" s="14">
        <f>GL_Table[NetAmount]*GL_Table[RateToUSD]</f>
        <v>399.33680000000004</v>
      </c>
      <c r="R496" s="14" t="str">
        <f>INDEX(AccountMapping[AccountType],MATCH(GL_Table[AccountName],AccountMapping[AccountName], 0))</f>
        <v>Expense</v>
      </c>
    </row>
    <row r="497" spans="1:18" x14ac:dyDescent="0.3">
      <c r="A497" t="s">
        <v>505</v>
      </c>
      <c r="B497" s="1">
        <v>44972</v>
      </c>
      <c r="C497">
        <f>YEAR(GL_Table[[#This Row],[TxnDate]])</f>
        <v>2023</v>
      </c>
      <c r="D497" t="str">
        <f>TEXT(GL_Table[[#This Row],[TxnDate]], "mmm")</f>
        <v>Feb</v>
      </c>
      <c r="E497" t="s">
        <v>2010</v>
      </c>
      <c r="F497" t="s">
        <v>2015</v>
      </c>
      <c r="G497">
        <v>0</v>
      </c>
      <c r="H497">
        <v>2924.19</v>
      </c>
      <c r="I497" t="s">
        <v>2024</v>
      </c>
      <c r="J497" t="s">
        <v>2029</v>
      </c>
      <c r="K497" t="s">
        <v>2526</v>
      </c>
      <c r="L497" t="s">
        <v>4034</v>
      </c>
      <c r="M497">
        <f>GL_Table[[#This Row],[Debit]]-GL_Table[[#This Row],[Credit]]</f>
        <v>-2924.19</v>
      </c>
      <c r="N497">
        <f>INDEX(ExchangeRate[Rate2USD], MATCH(GL!L:L,ExchangeRate[Currency], 0))</f>
        <v>1</v>
      </c>
      <c r="O497" s="14">
        <f>GL_Table[[#This Row],[Debit]]*GL_Table[[#This Row],[RateToUSD]]</f>
        <v>0</v>
      </c>
      <c r="P497" s="14">
        <f>GL_Table[[#This Row],[Credit]]*GL_Table[[#This Row],[RateToUSD]]</f>
        <v>2924.19</v>
      </c>
      <c r="Q497" s="14">
        <f>GL_Table[NetAmount]*GL_Table[RateToUSD]</f>
        <v>-2924.19</v>
      </c>
      <c r="R497" s="14" t="str">
        <f>INDEX(AccountMapping[AccountType],MATCH(GL_Table[AccountName],AccountMapping[AccountName], 0))</f>
        <v>Revenue</v>
      </c>
    </row>
    <row r="498" spans="1:18" x14ac:dyDescent="0.3">
      <c r="A498" t="s">
        <v>506</v>
      </c>
      <c r="B498" s="1">
        <v>45602</v>
      </c>
      <c r="C498">
        <f>YEAR(GL_Table[[#This Row],[TxnDate]])</f>
        <v>2024</v>
      </c>
      <c r="D498" t="str">
        <f>TEXT(GL_Table[[#This Row],[TxnDate]], "mmm")</f>
        <v>Nov</v>
      </c>
      <c r="E498" t="s">
        <v>2011</v>
      </c>
      <c r="F498" t="s">
        <v>2016</v>
      </c>
      <c r="G498">
        <v>630.34</v>
      </c>
      <c r="H498">
        <v>0</v>
      </c>
      <c r="I498" t="s">
        <v>2020</v>
      </c>
      <c r="J498" t="s">
        <v>2026</v>
      </c>
      <c r="K498" t="s">
        <v>2527</v>
      </c>
      <c r="L498" t="s">
        <v>4034</v>
      </c>
      <c r="M498">
        <f>GL_Table[[#This Row],[Debit]]-GL_Table[[#This Row],[Credit]]</f>
        <v>630.34</v>
      </c>
      <c r="N498">
        <f>INDEX(ExchangeRate[Rate2USD], MATCH(GL!L:L,ExchangeRate[Currency], 0))</f>
        <v>1</v>
      </c>
      <c r="O498" s="14">
        <f>GL_Table[[#This Row],[Debit]]*GL_Table[[#This Row],[RateToUSD]]</f>
        <v>630.34</v>
      </c>
      <c r="P498" s="14">
        <f>GL_Table[[#This Row],[Credit]]*GL_Table[[#This Row],[RateToUSD]]</f>
        <v>0</v>
      </c>
      <c r="Q498" s="14">
        <f>GL_Table[NetAmount]*GL_Table[RateToUSD]</f>
        <v>630.34</v>
      </c>
      <c r="R498" s="14" t="str">
        <f>INDEX(AccountMapping[AccountType],MATCH(GL_Table[AccountName],AccountMapping[AccountName], 0))</f>
        <v>COGS</v>
      </c>
    </row>
    <row r="499" spans="1:18" x14ac:dyDescent="0.3">
      <c r="A499" t="s">
        <v>507</v>
      </c>
      <c r="B499" s="1">
        <v>45336</v>
      </c>
      <c r="C499">
        <f>YEAR(GL_Table[[#This Row],[TxnDate]])</f>
        <v>2024</v>
      </c>
      <c r="D499" t="str">
        <f>TEXT(GL_Table[[#This Row],[TxnDate]], "mmm")</f>
        <v>Feb</v>
      </c>
      <c r="E499" t="s">
        <v>2010</v>
      </c>
      <c r="F499" t="s">
        <v>2015</v>
      </c>
      <c r="G499">
        <v>0</v>
      </c>
      <c r="H499">
        <v>2794.59</v>
      </c>
      <c r="I499" t="s">
        <v>2021</v>
      </c>
      <c r="J499" t="s">
        <v>2029</v>
      </c>
      <c r="K499" t="s">
        <v>2528</v>
      </c>
      <c r="L499" t="s">
        <v>4032</v>
      </c>
      <c r="M499">
        <f>GL_Table[[#This Row],[Debit]]-GL_Table[[#This Row],[Credit]]</f>
        <v>-2794.59</v>
      </c>
      <c r="N499">
        <f>INDEX(ExchangeRate[Rate2USD], MATCH(GL!L:L,ExchangeRate[Currency], 0))</f>
        <v>0.92</v>
      </c>
      <c r="O499" s="14">
        <f>GL_Table[[#This Row],[Debit]]*GL_Table[[#This Row],[RateToUSD]]</f>
        <v>0</v>
      </c>
      <c r="P499" s="14">
        <f>GL_Table[[#This Row],[Credit]]*GL_Table[[#This Row],[RateToUSD]]</f>
        <v>2571.0228000000002</v>
      </c>
      <c r="Q499" s="14">
        <f>GL_Table[NetAmount]*GL_Table[RateToUSD]</f>
        <v>-2571.0228000000002</v>
      </c>
      <c r="R499" s="14" t="str">
        <f>INDEX(AccountMapping[AccountType],MATCH(GL_Table[AccountName],AccountMapping[AccountName], 0))</f>
        <v>Revenue</v>
      </c>
    </row>
    <row r="500" spans="1:18" x14ac:dyDescent="0.3">
      <c r="A500" t="s">
        <v>508</v>
      </c>
      <c r="B500" s="1">
        <v>45182</v>
      </c>
      <c r="C500">
        <f>YEAR(GL_Table[[#This Row],[TxnDate]])</f>
        <v>2023</v>
      </c>
      <c r="D500" t="str">
        <f>TEXT(GL_Table[[#This Row],[TxnDate]], "mmm")</f>
        <v>Sep</v>
      </c>
      <c r="E500" t="s">
        <v>2011</v>
      </c>
      <c r="F500" t="s">
        <v>2016</v>
      </c>
      <c r="G500">
        <v>276.86</v>
      </c>
      <c r="H500">
        <v>0</v>
      </c>
      <c r="I500" t="s">
        <v>2023</v>
      </c>
      <c r="J500" t="s">
        <v>2028</v>
      </c>
      <c r="K500" t="s">
        <v>2529</v>
      </c>
      <c r="L500" t="s">
        <v>4034</v>
      </c>
      <c r="M500">
        <f>GL_Table[[#This Row],[Debit]]-GL_Table[[#This Row],[Credit]]</f>
        <v>276.86</v>
      </c>
      <c r="N500">
        <f>INDEX(ExchangeRate[Rate2USD], MATCH(GL!L:L,ExchangeRate[Currency], 0))</f>
        <v>1</v>
      </c>
      <c r="O500" s="14">
        <f>GL_Table[[#This Row],[Debit]]*GL_Table[[#This Row],[RateToUSD]]</f>
        <v>276.86</v>
      </c>
      <c r="P500" s="14">
        <f>GL_Table[[#This Row],[Credit]]*GL_Table[[#This Row],[RateToUSD]]</f>
        <v>0</v>
      </c>
      <c r="Q500" s="14">
        <f>GL_Table[NetAmount]*GL_Table[RateToUSD]</f>
        <v>276.86</v>
      </c>
      <c r="R500" s="14" t="str">
        <f>INDEX(AccountMapping[AccountType],MATCH(GL_Table[AccountName],AccountMapping[AccountName], 0))</f>
        <v>COGS</v>
      </c>
    </row>
    <row r="501" spans="1:18" x14ac:dyDescent="0.3">
      <c r="A501" t="s">
        <v>509</v>
      </c>
      <c r="B501" s="1">
        <v>45113</v>
      </c>
      <c r="C501">
        <f>YEAR(GL_Table[[#This Row],[TxnDate]])</f>
        <v>2023</v>
      </c>
      <c r="D501" t="str">
        <f>TEXT(GL_Table[[#This Row],[TxnDate]], "mmm")</f>
        <v>Jul</v>
      </c>
      <c r="E501" t="s">
        <v>2011</v>
      </c>
      <c r="F501" t="s">
        <v>2016</v>
      </c>
      <c r="G501">
        <v>1358.2</v>
      </c>
      <c r="H501">
        <v>0</v>
      </c>
      <c r="I501" t="s">
        <v>2020</v>
      </c>
      <c r="J501" t="s">
        <v>2029</v>
      </c>
      <c r="K501" t="s">
        <v>2530</v>
      </c>
      <c r="L501" t="s">
        <v>4031</v>
      </c>
      <c r="M501">
        <f>GL_Table[[#This Row],[Debit]]-GL_Table[[#This Row],[Credit]]</f>
        <v>1358.2</v>
      </c>
      <c r="N501">
        <f>INDEX(ExchangeRate[Rate2USD], MATCH(GL!L:L,ExchangeRate[Currency], 0))</f>
        <v>0.78</v>
      </c>
      <c r="O501" s="14">
        <f>GL_Table[[#This Row],[Debit]]*GL_Table[[#This Row],[RateToUSD]]</f>
        <v>1059.396</v>
      </c>
      <c r="P501" s="14">
        <f>GL_Table[[#This Row],[Credit]]*GL_Table[[#This Row],[RateToUSD]]</f>
        <v>0</v>
      </c>
      <c r="Q501" s="14">
        <f>GL_Table[NetAmount]*GL_Table[RateToUSD]</f>
        <v>1059.396</v>
      </c>
      <c r="R501" s="14" t="str">
        <f>INDEX(AccountMapping[AccountType],MATCH(GL_Table[AccountName],AccountMapping[AccountName], 0))</f>
        <v>COGS</v>
      </c>
    </row>
    <row r="502" spans="1:18" x14ac:dyDescent="0.3">
      <c r="A502" t="s">
        <v>510</v>
      </c>
      <c r="B502" s="1">
        <v>45408</v>
      </c>
      <c r="C502">
        <f>YEAR(GL_Table[[#This Row],[TxnDate]])</f>
        <v>2024</v>
      </c>
      <c r="D502" t="str">
        <f>TEXT(GL_Table[[#This Row],[TxnDate]], "mmm")</f>
        <v>Apr</v>
      </c>
      <c r="E502" t="s">
        <v>2013</v>
      </c>
      <c r="F502" t="s">
        <v>2018</v>
      </c>
      <c r="G502">
        <v>701.01</v>
      </c>
      <c r="H502">
        <v>0</v>
      </c>
      <c r="I502" t="s">
        <v>2023</v>
      </c>
      <c r="J502" t="s">
        <v>2030</v>
      </c>
      <c r="K502" t="s">
        <v>2531</v>
      </c>
      <c r="L502" t="s">
        <v>4031</v>
      </c>
      <c r="M502">
        <f>GL_Table[[#This Row],[Debit]]-GL_Table[[#This Row],[Credit]]</f>
        <v>701.01</v>
      </c>
      <c r="N502">
        <f>INDEX(ExchangeRate[Rate2USD], MATCH(GL!L:L,ExchangeRate[Currency], 0))</f>
        <v>0.78</v>
      </c>
      <c r="O502" s="14">
        <f>GL_Table[[#This Row],[Debit]]*GL_Table[[#This Row],[RateToUSD]]</f>
        <v>546.78780000000006</v>
      </c>
      <c r="P502" s="14">
        <f>GL_Table[[#This Row],[Credit]]*GL_Table[[#This Row],[RateToUSD]]</f>
        <v>0</v>
      </c>
      <c r="Q502" s="14">
        <f>GL_Table[NetAmount]*GL_Table[RateToUSD]</f>
        <v>546.78780000000006</v>
      </c>
      <c r="R502" s="14" t="str">
        <f>INDEX(AccountMapping[AccountType],MATCH(GL_Table[AccountName],AccountMapping[AccountName], 0))</f>
        <v>Expense</v>
      </c>
    </row>
    <row r="503" spans="1:18" x14ac:dyDescent="0.3">
      <c r="A503" t="s">
        <v>511</v>
      </c>
      <c r="B503" s="1">
        <v>45576</v>
      </c>
      <c r="C503">
        <f>YEAR(GL_Table[[#This Row],[TxnDate]])</f>
        <v>2024</v>
      </c>
      <c r="D503" t="str">
        <f>TEXT(GL_Table[[#This Row],[TxnDate]], "mmm")</f>
        <v>Oct</v>
      </c>
      <c r="E503" t="s">
        <v>2010</v>
      </c>
      <c r="F503" t="s">
        <v>2015</v>
      </c>
      <c r="G503">
        <v>0</v>
      </c>
      <c r="H503">
        <v>3951.26</v>
      </c>
      <c r="I503" t="s">
        <v>2024</v>
      </c>
      <c r="J503" t="s">
        <v>2026</v>
      </c>
      <c r="K503" t="s">
        <v>2532</v>
      </c>
      <c r="L503" t="s">
        <v>4033</v>
      </c>
      <c r="M503">
        <f>GL_Table[[#This Row],[Debit]]-GL_Table[[#This Row],[Credit]]</f>
        <v>-3951.26</v>
      </c>
      <c r="N503">
        <f>INDEX(ExchangeRate[Rate2USD], MATCH(GL!L:L,ExchangeRate[Currency], 0))</f>
        <v>1.51</v>
      </c>
      <c r="O503" s="14">
        <f>GL_Table[[#This Row],[Debit]]*GL_Table[[#This Row],[RateToUSD]]</f>
        <v>0</v>
      </c>
      <c r="P503" s="14">
        <f>GL_Table[[#This Row],[Credit]]*GL_Table[[#This Row],[RateToUSD]]</f>
        <v>5966.4026000000003</v>
      </c>
      <c r="Q503" s="14">
        <f>GL_Table[NetAmount]*GL_Table[RateToUSD]</f>
        <v>-5966.4026000000003</v>
      </c>
      <c r="R503" s="14" t="str">
        <f>INDEX(AccountMapping[AccountType],MATCH(GL_Table[AccountName],AccountMapping[AccountName], 0))</f>
        <v>Revenue</v>
      </c>
    </row>
    <row r="504" spans="1:18" x14ac:dyDescent="0.3">
      <c r="A504" t="s">
        <v>512</v>
      </c>
      <c r="B504" s="1">
        <v>45105</v>
      </c>
      <c r="C504">
        <f>YEAR(GL_Table[[#This Row],[TxnDate]])</f>
        <v>2023</v>
      </c>
      <c r="D504" t="str">
        <f>TEXT(GL_Table[[#This Row],[TxnDate]], "mmm")</f>
        <v>Jun</v>
      </c>
      <c r="E504" t="s">
        <v>2010</v>
      </c>
      <c r="F504" t="s">
        <v>2015</v>
      </c>
      <c r="G504">
        <v>0</v>
      </c>
      <c r="H504">
        <v>1521.81</v>
      </c>
      <c r="I504" t="s">
        <v>2023</v>
      </c>
      <c r="J504" t="s">
        <v>2029</v>
      </c>
      <c r="K504" t="s">
        <v>2533</v>
      </c>
      <c r="L504" t="s">
        <v>4032</v>
      </c>
      <c r="M504">
        <f>GL_Table[[#This Row],[Debit]]-GL_Table[[#This Row],[Credit]]</f>
        <v>-1521.81</v>
      </c>
      <c r="N504">
        <f>INDEX(ExchangeRate[Rate2USD], MATCH(GL!L:L,ExchangeRate[Currency], 0))</f>
        <v>0.92</v>
      </c>
      <c r="O504" s="14">
        <f>GL_Table[[#This Row],[Debit]]*GL_Table[[#This Row],[RateToUSD]]</f>
        <v>0</v>
      </c>
      <c r="P504" s="14">
        <f>GL_Table[[#This Row],[Credit]]*GL_Table[[#This Row],[RateToUSD]]</f>
        <v>1400.0652</v>
      </c>
      <c r="Q504" s="14">
        <f>GL_Table[NetAmount]*GL_Table[RateToUSD]</f>
        <v>-1400.0652</v>
      </c>
      <c r="R504" s="14" t="str">
        <f>INDEX(AccountMapping[AccountType],MATCH(GL_Table[AccountName],AccountMapping[AccountName], 0))</f>
        <v>Revenue</v>
      </c>
    </row>
    <row r="505" spans="1:18" x14ac:dyDescent="0.3">
      <c r="A505" t="s">
        <v>513</v>
      </c>
      <c r="B505" s="1">
        <v>45160</v>
      </c>
      <c r="C505">
        <f>YEAR(GL_Table[[#This Row],[TxnDate]])</f>
        <v>2023</v>
      </c>
      <c r="D505" t="str">
        <f>TEXT(GL_Table[[#This Row],[TxnDate]], "mmm")</f>
        <v>Aug</v>
      </c>
      <c r="E505" t="s">
        <v>2013</v>
      </c>
      <c r="F505" t="s">
        <v>2018</v>
      </c>
      <c r="G505">
        <v>402.01</v>
      </c>
      <c r="H505">
        <v>0</v>
      </c>
      <c r="I505" t="s">
        <v>2023</v>
      </c>
      <c r="J505" t="s">
        <v>2026</v>
      </c>
      <c r="K505" t="s">
        <v>2534</v>
      </c>
      <c r="L505" t="s">
        <v>4032</v>
      </c>
      <c r="M505">
        <f>GL_Table[[#This Row],[Debit]]-GL_Table[[#This Row],[Credit]]</f>
        <v>402.01</v>
      </c>
      <c r="N505">
        <f>INDEX(ExchangeRate[Rate2USD], MATCH(GL!L:L,ExchangeRate[Currency], 0))</f>
        <v>0.92</v>
      </c>
      <c r="O505" s="14">
        <f>GL_Table[[#This Row],[Debit]]*GL_Table[[#This Row],[RateToUSD]]</f>
        <v>369.8492</v>
      </c>
      <c r="P505" s="14">
        <f>GL_Table[[#This Row],[Credit]]*GL_Table[[#This Row],[RateToUSD]]</f>
        <v>0</v>
      </c>
      <c r="Q505" s="14">
        <f>GL_Table[NetAmount]*GL_Table[RateToUSD]</f>
        <v>369.8492</v>
      </c>
      <c r="R505" s="14" t="str">
        <f>INDEX(AccountMapping[AccountType],MATCH(GL_Table[AccountName],AccountMapping[AccountName], 0))</f>
        <v>Expense</v>
      </c>
    </row>
    <row r="506" spans="1:18" x14ac:dyDescent="0.3">
      <c r="A506" t="s">
        <v>514</v>
      </c>
      <c r="B506" s="1">
        <v>45334</v>
      </c>
      <c r="C506">
        <f>YEAR(GL_Table[[#This Row],[TxnDate]])</f>
        <v>2024</v>
      </c>
      <c r="D506" t="str">
        <f>TEXT(GL_Table[[#This Row],[TxnDate]], "mmm")</f>
        <v>Feb</v>
      </c>
      <c r="E506" t="s">
        <v>2011</v>
      </c>
      <c r="F506" t="s">
        <v>2016</v>
      </c>
      <c r="G506">
        <v>610.08000000000004</v>
      </c>
      <c r="H506">
        <v>0</v>
      </c>
      <c r="I506" t="s">
        <v>2020</v>
      </c>
      <c r="J506" t="s">
        <v>2030</v>
      </c>
      <c r="K506" t="s">
        <v>2535</v>
      </c>
      <c r="L506" t="s">
        <v>4035</v>
      </c>
      <c r="M506">
        <f>GL_Table[[#This Row],[Debit]]-GL_Table[[#This Row],[Credit]]</f>
        <v>610.08000000000004</v>
      </c>
      <c r="N506">
        <f>INDEX(ExchangeRate[Rate2USD], MATCH(GL!L:L,ExchangeRate[Currency], 0))</f>
        <v>1.36</v>
      </c>
      <c r="O506" s="14">
        <f>GL_Table[[#This Row],[Debit]]*GL_Table[[#This Row],[RateToUSD]]</f>
        <v>829.70880000000011</v>
      </c>
      <c r="P506" s="14">
        <f>GL_Table[[#This Row],[Credit]]*GL_Table[[#This Row],[RateToUSD]]</f>
        <v>0</v>
      </c>
      <c r="Q506" s="14">
        <f>GL_Table[NetAmount]*GL_Table[RateToUSD]</f>
        <v>829.70880000000011</v>
      </c>
      <c r="R506" s="14" t="str">
        <f>INDEX(AccountMapping[AccountType],MATCH(GL_Table[AccountName],AccountMapping[AccountName], 0))</f>
        <v>COGS</v>
      </c>
    </row>
    <row r="507" spans="1:18" x14ac:dyDescent="0.3">
      <c r="A507" t="s">
        <v>515</v>
      </c>
      <c r="B507" s="1">
        <v>45295</v>
      </c>
      <c r="C507">
        <f>YEAR(GL_Table[[#This Row],[TxnDate]])</f>
        <v>2024</v>
      </c>
      <c r="D507" t="str">
        <f>TEXT(GL_Table[[#This Row],[TxnDate]], "mmm")</f>
        <v>Jan</v>
      </c>
      <c r="E507" t="s">
        <v>2010</v>
      </c>
      <c r="F507" t="s">
        <v>2015</v>
      </c>
      <c r="G507">
        <v>0</v>
      </c>
      <c r="H507">
        <v>4713.8999999999996</v>
      </c>
      <c r="I507" t="s">
        <v>2021</v>
      </c>
      <c r="J507" t="s">
        <v>2030</v>
      </c>
      <c r="K507" t="s">
        <v>2536</v>
      </c>
      <c r="L507" t="s">
        <v>4032</v>
      </c>
      <c r="M507">
        <f>GL_Table[[#This Row],[Debit]]-GL_Table[[#This Row],[Credit]]</f>
        <v>-4713.8999999999996</v>
      </c>
      <c r="N507">
        <f>INDEX(ExchangeRate[Rate2USD], MATCH(GL!L:L,ExchangeRate[Currency], 0))</f>
        <v>0.92</v>
      </c>
      <c r="O507" s="14">
        <f>GL_Table[[#This Row],[Debit]]*GL_Table[[#This Row],[RateToUSD]]</f>
        <v>0</v>
      </c>
      <c r="P507" s="14">
        <f>GL_Table[[#This Row],[Credit]]*GL_Table[[#This Row],[RateToUSD]]</f>
        <v>4336.7879999999996</v>
      </c>
      <c r="Q507" s="14">
        <f>GL_Table[NetAmount]*GL_Table[RateToUSD]</f>
        <v>-4336.7879999999996</v>
      </c>
      <c r="R507" s="14" t="str">
        <f>INDEX(AccountMapping[AccountType],MATCH(GL_Table[AccountName],AccountMapping[AccountName], 0))</f>
        <v>Revenue</v>
      </c>
    </row>
    <row r="508" spans="1:18" x14ac:dyDescent="0.3">
      <c r="A508" t="s">
        <v>516</v>
      </c>
      <c r="B508" s="1">
        <v>44987</v>
      </c>
      <c r="C508">
        <f>YEAR(GL_Table[[#This Row],[TxnDate]])</f>
        <v>2023</v>
      </c>
      <c r="D508" t="str">
        <f>TEXT(GL_Table[[#This Row],[TxnDate]], "mmm")</f>
        <v>Mar</v>
      </c>
      <c r="E508" t="s">
        <v>2012</v>
      </c>
      <c r="F508" t="s">
        <v>2017</v>
      </c>
      <c r="G508">
        <v>1547.67</v>
      </c>
      <c r="H508">
        <v>0</v>
      </c>
      <c r="I508" t="s">
        <v>2020</v>
      </c>
      <c r="J508" t="s">
        <v>2026</v>
      </c>
      <c r="K508" t="s">
        <v>2537</v>
      </c>
      <c r="L508" t="s">
        <v>4032</v>
      </c>
      <c r="M508">
        <f>GL_Table[[#This Row],[Debit]]-GL_Table[[#This Row],[Credit]]</f>
        <v>1547.67</v>
      </c>
      <c r="N508">
        <f>INDEX(ExchangeRate[Rate2USD], MATCH(GL!L:L,ExchangeRate[Currency], 0))</f>
        <v>0.92</v>
      </c>
      <c r="O508" s="14">
        <f>GL_Table[[#This Row],[Debit]]*GL_Table[[#This Row],[RateToUSD]]</f>
        <v>1423.8564000000001</v>
      </c>
      <c r="P508" s="14">
        <f>GL_Table[[#This Row],[Credit]]*GL_Table[[#This Row],[RateToUSD]]</f>
        <v>0</v>
      </c>
      <c r="Q508" s="14">
        <f>GL_Table[NetAmount]*GL_Table[RateToUSD]</f>
        <v>1423.8564000000001</v>
      </c>
      <c r="R508" s="14" t="str">
        <f>INDEX(AccountMapping[AccountType],MATCH(GL_Table[AccountName],AccountMapping[AccountName], 0))</f>
        <v>Expense</v>
      </c>
    </row>
    <row r="509" spans="1:18" x14ac:dyDescent="0.3">
      <c r="A509" t="s">
        <v>517</v>
      </c>
      <c r="B509" s="1">
        <v>44965</v>
      </c>
      <c r="C509">
        <f>YEAR(GL_Table[[#This Row],[TxnDate]])</f>
        <v>2023</v>
      </c>
      <c r="D509" t="str">
        <f>TEXT(GL_Table[[#This Row],[TxnDate]], "mmm")</f>
        <v>Feb</v>
      </c>
      <c r="E509" t="s">
        <v>2014</v>
      </c>
      <c r="F509" t="s">
        <v>2019</v>
      </c>
      <c r="G509">
        <v>0</v>
      </c>
      <c r="H509">
        <v>3002.52</v>
      </c>
      <c r="I509" t="s">
        <v>2021</v>
      </c>
      <c r="J509" t="s">
        <v>2030</v>
      </c>
      <c r="K509" t="s">
        <v>2538</v>
      </c>
      <c r="L509" t="s">
        <v>4035</v>
      </c>
      <c r="M509">
        <f>GL_Table[[#This Row],[Debit]]-GL_Table[[#This Row],[Credit]]</f>
        <v>-3002.52</v>
      </c>
      <c r="N509">
        <f>INDEX(ExchangeRate[Rate2USD], MATCH(GL!L:L,ExchangeRate[Currency], 0))</f>
        <v>1.36</v>
      </c>
      <c r="O509" s="14">
        <f>GL_Table[[#This Row],[Debit]]*GL_Table[[#This Row],[RateToUSD]]</f>
        <v>0</v>
      </c>
      <c r="P509" s="14">
        <f>GL_Table[[#This Row],[Credit]]*GL_Table[[#This Row],[RateToUSD]]</f>
        <v>4083.4272000000001</v>
      </c>
      <c r="Q509" s="14">
        <f>GL_Table[NetAmount]*GL_Table[RateToUSD]</f>
        <v>-4083.4272000000001</v>
      </c>
      <c r="R509" s="14" t="str">
        <f>INDEX(AccountMapping[AccountType],MATCH(GL_Table[AccountName],AccountMapping[AccountName], 0))</f>
        <v>Revenue</v>
      </c>
    </row>
    <row r="510" spans="1:18" x14ac:dyDescent="0.3">
      <c r="A510" t="s">
        <v>518</v>
      </c>
      <c r="B510" s="1">
        <v>45182</v>
      </c>
      <c r="C510">
        <f>YEAR(GL_Table[[#This Row],[TxnDate]])</f>
        <v>2023</v>
      </c>
      <c r="D510" t="str">
        <f>TEXT(GL_Table[[#This Row],[TxnDate]], "mmm")</f>
        <v>Sep</v>
      </c>
      <c r="E510" t="s">
        <v>2012</v>
      </c>
      <c r="F510" t="s">
        <v>2017</v>
      </c>
      <c r="G510">
        <v>1295.97</v>
      </c>
      <c r="H510">
        <v>0</v>
      </c>
      <c r="I510" t="s">
        <v>2021</v>
      </c>
      <c r="J510" t="s">
        <v>2027</v>
      </c>
      <c r="K510" t="s">
        <v>2539</v>
      </c>
      <c r="L510" t="s">
        <v>4031</v>
      </c>
      <c r="M510">
        <f>GL_Table[[#This Row],[Debit]]-GL_Table[[#This Row],[Credit]]</f>
        <v>1295.97</v>
      </c>
      <c r="N510">
        <f>INDEX(ExchangeRate[Rate2USD], MATCH(GL!L:L,ExchangeRate[Currency], 0))</f>
        <v>0.78</v>
      </c>
      <c r="O510" s="14">
        <f>GL_Table[[#This Row],[Debit]]*GL_Table[[#This Row],[RateToUSD]]</f>
        <v>1010.8566000000001</v>
      </c>
      <c r="P510" s="14">
        <f>GL_Table[[#This Row],[Credit]]*GL_Table[[#This Row],[RateToUSD]]</f>
        <v>0</v>
      </c>
      <c r="Q510" s="14">
        <f>GL_Table[NetAmount]*GL_Table[RateToUSD]</f>
        <v>1010.8566000000001</v>
      </c>
      <c r="R510" s="14" t="str">
        <f>INDEX(AccountMapping[AccountType],MATCH(GL_Table[AccountName],AccountMapping[AccountName], 0))</f>
        <v>Expense</v>
      </c>
    </row>
    <row r="511" spans="1:18" x14ac:dyDescent="0.3">
      <c r="A511" t="s">
        <v>519</v>
      </c>
      <c r="B511" s="1">
        <v>45647</v>
      </c>
      <c r="C511">
        <f>YEAR(GL_Table[[#This Row],[TxnDate]])</f>
        <v>2024</v>
      </c>
      <c r="D511" t="str">
        <f>TEXT(GL_Table[[#This Row],[TxnDate]], "mmm")</f>
        <v>Dec</v>
      </c>
      <c r="E511" t="s">
        <v>2013</v>
      </c>
      <c r="F511" t="s">
        <v>2018</v>
      </c>
      <c r="G511">
        <v>1648.77</v>
      </c>
      <c r="H511">
        <v>0</v>
      </c>
      <c r="I511" t="s">
        <v>2025</v>
      </c>
      <c r="J511" t="s">
        <v>2030</v>
      </c>
      <c r="K511" t="s">
        <v>2540</v>
      </c>
      <c r="L511" t="s">
        <v>4035</v>
      </c>
      <c r="M511">
        <f>GL_Table[[#This Row],[Debit]]-GL_Table[[#This Row],[Credit]]</f>
        <v>1648.77</v>
      </c>
      <c r="N511">
        <f>INDEX(ExchangeRate[Rate2USD], MATCH(GL!L:L,ExchangeRate[Currency], 0))</f>
        <v>1.36</v>
      </c>
      <c r="O511" s="14">
        <f>GL_Table[[#This Row],[Debit]]*GL_Table[[#This Row],[RateToUSD]]</f>
        <v>2242.3272000000002</v>
      </c>
      <c r="P511" s="14">
        <f>GL_Table[[#This Row],[Credit]]*GL_Table[[#This Row],[RateToUSD]]</f>
        <v>0</v>
      </c>
      <c r="Q511" s="14">
        <f>GL_Table[NetAmount]*GL_Table[RateToUSD]</f>
        <v>2242.3272000000002</v>
      </c>
      <c r="R511" s="14" t="str">
        <f>INDEX(AccountMapping[AccountType],MATCH(GL_Table[AccountName],AccountMapping[AccountName], 0))</f>
        <v>Expense</v>
      </c>
    </row>
    <row r="512" spans="1:18" x14ac:dyDescent="0.3">
      <c r="A512" t="s">
        <v>520</v>
      </c>
      <c r="B512" s="1">
        <v>44933</v>
      </c>
      <c r="C512">
        <f>YEAR(GL_Table[[#This Row],[TxnDate]])</f>
        <v>2023</v>
      </c>
      <c r="D512" t="str">
        <f>TEXT(GL_Table[[#This Row],[TxnDate]], "mmm")</f>
        <v>Jan</v>
      </c>
      <c r="E512" t="s">
        <v>2014</v>
      </c>
      <c r="F512" t="s">
        <v>2019</v>
      </c>
      <c r="G512">
        <v>0</v>
      </c>
      <c r="H512">
        <v>1351.35</v>
      </c>
      <c r="I512" t="s">
        <v>2021</v>
      </c>
      <c r="J512" t="s">
        <v>2026</v>
      </c>
      <c r="K512" t="s">
        <v>2541</v>
      </c>
      <c r="L512" t="s">
        <v>4032</v>
      </c>
      <c r="M512">
        <f>GL_Table[[#This Row],[Debit]]-GL_Table[[#This Row],[Credit]]</f>
        <v>-1351.35</v>
      </c>
      <c r="N512">
        <f>INDEX(ExchangeRate[Rate2USD], MATCH(GL!L:L,ExchangeRate[Currency], 0))</f>
        <v>0.92</v>
      </c>
      <c r="O512" s="14">
        <f>GL_Table[[#This Row],[Debit]]*GL_Table[[#This Row],[RateToUSD]]</f>
        <v>0</v>
      </c>
      <c r="P512" s="14">
        <f>GL_Table[[#This Row],[Credit]]*GL_Table[[#This Row],[RateToUSD]]</f>
        <v>1243.242</v>
      </c>
      <c r="Q512" s="14">
        <f>GL_Table[NetAmount]*GL_Table[RateToUSD]</f>
        <v>-1243.242</v>
      </c>
      <c r="R512" s="14" t="str">
        <f>INDEX(AccountMapping[AccountType],MATCH(GL_Table[AccountName],AccountMapping[AccountName], 0))</f>
        <v>Revenue</v>
      </c>
    </row>
    <row r="513" spans="1:18" x14ac:dyDescent="0.3">
      <c r="A513" t="s">
        <v>521</v>
      </c>
      <c r="B513" s="1">
        <v>45666</v>
      </c>
      <c r="C513">
        <f>YEAR(GL_Table[[#This Row],[TxnDate]])</f>
        <v>2025</v>
      </c>
      <c r="D513" t="str">
        <f>TEXT(GL_Table[[#This Row],[TxnDate]], "mmm")</f>
        <v>Jan</v>
      </c>
      <c r="E513" t="s">
        <v>2014</v>
      </c>
      <c r="F513" t="s">
        <v>2019</v>
      </c>
      <c r="G513">
        <v>0</v>
      </c>
      <c r="H513">
        <v>1986.96</v>
      </c>
      <c r="I513" t="s">
        <v>2025</v>
      </c>
      <c r="J513" t="s">
        <v>2030</v>
      </c>
      <c r="K513" t="s">
        <v>2542</v>
      </c>
      <c r="L513" t="s">
        <v>4032</v>
      </c>
      <c r="M513">
        <f>GL_Table[[#This Row],[Debit]]-GL_Table[[#This Row],[Credit]]</f>
        <v>-1986.96</v>
      </c>
      <c r="N513">
        <f>INDEX(ExchangeRate[Rate2USD], MATCH(GL!L:L,ExchangeRate[Currency], 0))</f>
        <v>0.92</v>
      </c>
      <c r="O513" s="14">
        <f>GL_Table[[#This Row],[Debit]]*GL_Table[[#This Row],[RateToUSD]]</f>
        <v>0</v>
      </c>
      <c r="P513" s="14">
        <f>GL_Table[[#This Row],[Credit]]*GL_Table[[#This Row],[RateToUSD]]</f>
        <v>1828.0032000000001</v>
      </c>
      <c r="Q513" s="14">
        <f>GL_Table[NetAmount]*GL_Table[RateToUSD]</f>
        <v>-1828.0032000000001</v>
      </c>
      <c r="R513" s="14" t="str">
        <f>INDEX(AccountMapping[AccountType],MATCH(GL_Table[AccountName],AccountMapping[AccountName], 0))</f>
        <v>Revenue</v>
      </c>
    </row>
    <row r="514" spans="1:18" x14ac:dyDescent="0.3">
      <c r="A514" t="s">
        <v>522</v>
      </c>
      <c r="B514" s="1">
        <v>45165</v>
      </c>
      <c r="C514">
        <f>YEAR(GL_Table[[#This Row],[TxnDate]])</f>
        <v>2023</v>
      </c>
      <c r="D514" t="str">
        <f>TEXT(GL_Table[[#This Row],[TxnDate]], "mmm")</f>
        <v>Aug</v>
      </c>
      <c r="E514" t="s">
        <v>2013</v>
      </c>
      <c r="F514" t="s">
        <v>2018</v>
      </c>
      <c r="G514">
        <v>1723.41</v>
      </c>
      <c r="H514">
        <v>0</v>
      </c>
      <c r="I514" t="s">
        <v>2020</v>
      </c>
      <c r="J514" t="s">
        <v>2030</v>
      </c>
      <c r="K514" t="s">
        <v>2543</v>
      </c>
      <c r="L514" t="s">
        <v>4032</v>
      </c>
      <c r="M514">
        <f>GL_Table[[#This Row],[Debit]]-GL_Table[[#This Row],[Credit]]</f>
        <v>1723.41</v>
      </c>
      <c r="N514">
        <f>INDEX(ExchangeRate[Rate2USD], MATCH(GL!L:L,ExchangeRate[Currency], 0))</f>
        <v>0.92</v>
      </c>
      <c r="O514" s="14">
        <f>GL_Table[[#This Row],[Debit]]*GL_Table[[#This Row],[RateToUSD]]</f>
        <v>1585.5372000000002</v>
      </c>
      <c r="P514" s="14">
        <f>GL_Table[[#This Row],[Credit]]*GL_Table[[#This Row],[RateToUSD]]</f>
        <v>0</v>
      </c>
      <c r="Q514" s="14">
        <f>GL_Table[NetAmount]*GL_Table[RateToUSD]</f>
        <v>1585.5372000000002</v>
      </c>
      <c r="R514" s="14" t="str">
        <f>INDEX(AccountMapping[AccountType],MATCH(GL_Table[AccountName],AccountMapping[AccountName], 0))</f>
        <v>Expense</v>
      </c>
    </row>
    <row r="515" spans="1:18" x14ac:dyDescent="0.3">
      <c r="A515" t="s">
        <v>523</v>
      </c>
      <c r="B515" s="1">
        <v>45007</v>
      </c>
      <c r="C515">
        <f>YEAR(GL_Table[[#This Row],[TxnDate]])</f>
        <v>2023</v>
      </c>
      <c r="D515" t="str">
        <f>TEXT(GL_Table[[#This Row],[TxnDate]], "mmm")</f>
        <v>Mar</v>
      </c>
      <c r="E515" t="s">
        <v>2014</v>
      </c>
      <c r="F515" t="s">
        <v>2019</v>
      </c>
      <c r="G515">
        <v>0</v>
      </c>
      <c r="H515">
        <v>386.09</v>
      </c>
      <c r="I515" t="s">
        <v>2023</v>
      </c>
      <c r="J515" t="s">
        <v>2028</v>
      </c>
      <c r="K515" t="s">
        <v>2544</v>
      </c>
      <c r="L515" t="s">
        <v>4033</v>
      </c>
      <c r="M515">
        <f>GL_Table[[#This Row],[Debit]]-GL_Table[[#This Row],[Credit]]</f>
        <v>-386.09</v>
      </c>
      <c r="N515">
        <f>INDEX(ExchangeRate[Rate2USD], MATCH(GL!L:L,ExchangeRate[Currency], 0))</f>
        <v>1.51</v>
      </c>
      <c r="O515" s="14">
        <f>GL_Table[[#This Row],[Debit]]*GL_Table[[#This Row],[RateToUSD]]</f>
        <v>0</v>
      </c>
      <c r="P515" s="14">
        <f>GL_Table[[#This Row],[Credit]]*GL_Table[[#This Row],[RateToUSD]]</f>
        <v>582.99590000000001</v>
      </c>
      <c r="Q515" s="14">
        <f>GL_Table[NetAmount]*GL_Table[RateToUSD]</f>
        <v>-582.99590000000001</v>
      </c>
      <c r="R515" s="14" t="str">
        <f>INDEX(AccountMapping[AccountType],MATCH(GL_Table[AccountName],AccountMapping[AccountName], 0))</f>
        <v>Revenue</v>
      </c>
    </row>
    <row r="516" spans="1:18" x14ac:dyDescent="0.3">
      <c r="A516" t="s">
        <v>524</v>
      </c>
      <c r="B516" s="1">
        <v>45547</v>
      </c>
      <c r="C516">
        <f>YEAR(GL_Table[[#This Row],[TxnDate]])</f>
        <v>2024</v>
      </c>
      <c r="D516" t="str">
        <f>TEXT(GL_Table[[#This Row],[TxnDate]], "mmm")</f>
        <v>Sep</v>
      </c>
      <c r="E516" t="s">
        <v>2010</v>
      </c>
      <c r="F516" t="s">
        <v>2015</v>
      </c>
      <c r="G516">
        <v>0</v>
      </c>
      <c r="H516">
        <v>2180.11</v>
      </c>
      <c r="I516" t="s">
        <v>2021</v>
      </c>
      <c r="J516" t="s">
        <v>2028</v>
      </c>
      <c r="K516" t="s">
        <v>2545</v>
      </c>
      <c r="L516" t="s">
        <v>4032</v>
      </c>
      <c r="M516">
        <f>GL_Table[[#This Row],[Debit]]-GL_Table[[#This Row],[Credit]]</f>
        <v>-2180.11</v>
      </c>
      <c r="N516">
        <f>INDEX(ExchangeRate[Rate2USD], MATCH(GL!L:L,ExchangeRate[Currency], 0))</f>
        <v>0.92</v>
      </c>
      <c r="O516" s="14">
        <f>GL_Table[[#This Row],[Debit]]*GL_Table[[#This Row],[RateToUSD]]</f>
        <v>0</v>
      </c>
      <c r="P516" s="14">
        <f>GL_Table[[#This Row],[Credit]]*GL_Table[[#This Row],[RateToUSD]]</f>
        <v>2005.7012000000002</v>
      </c>
      <c r="Q516" s="14">
        <f>GL_Table[NetAmount]*GL_Table[RateToUSD]</f>
        <v>-2005.7012000000002</v>
      </c>
      <c r="R516" s="14" t="str">
        <f>INDEX(AccountMapping[AccountType],MATCH(GL_Table[AccountName],AccountMapping[AccountName], 0))</f>
        <v>Revenue</v>
      </c>
    </row>
    <row r="517" spans="1:18" x14ac:dyDescent="0.3">
      <c r="A517" t="s">
        <v>525</v>
      </c>
      <c r="B517" s="1">
        <v>45554</v>
      </c>
      <c r="C517">
        <f>YEAR(GL_Table[[#This Row],[TxnDate]])</f>
        <v>2024</v>
      </c>
      <c r="D517" t="str">
        <f>TEXT(GL_Table[[#This Row],[TxnDate]], "mmm")</f>
        <v>Sep</v>
      </c>
      <c r="E517" t="s">
        <v>2012</v>
      </c>
      <c r="F517" t="s">
        <v>2017</v>
      </c>
      <c r="G517">
        <v>1283.72</v>
      </c>
      <c r="H517">
        <v>0</v>
      </c>
      <c r="I517" t="s">
        <v>2020</v>
      </c>
      <c r="J517" t="s">
        <v>2029</v>
      </c>
      <c r="K517" t="s">
        <v>2546</v>
      </c>
      <c r="L517" t="s">
        <v>4033</v>
      </c>
      <c r="M517">
        <f>GL_Table[[#This Row],[Debit]]-GL_Table[[#This Row],[Credit]]</f>
        <v>1283.72</v>
      </c>
      <c r="N517">
        <f>INDEX(ExchangeRate[Rate2USD], MATCH(GL!L:L,ExchangeRate[Currency], 0))</f>
        <v>1.51</v>
      </c>
      <c r="O517" s="14">
        <f>GL_Table[[#This Row],[Debit]]*GL_Table[[#This Row],[RateToUSD]]</f>
        <v>1938.4172000000001</v>
      </c>
      <c r="P517" s="14">
        <f>GL_Table[[#This Row],[Credit]]*GL_Table[[#This Row],[RateToUSD]]</f>
        <v>0</v>
      </c>
      <c r="Q517" s="14">
        <f>GL_Table[NetAmount]*GL_Table[RateToUSD]</f>
        <v>1938.4172000000001</v>
      </c>
      <c r="R517" s="14" t="str">
        <f>INDEX(AccountMapping[AccountType],MATCH(GL_Table[AccountName],AccountMapping[AccountName], 0))</f>
        <v>Expense</v>
      </c>
    </row>
    <row r="518" spans="1:18" x14ac:dyDescent="0.3">
      <c r="A518" t="s">
        <v>526</v>
      </c>
      <c r="B518" s="1">
        <v>45785</v>
      </c>
      <c r="C518">
        <f>YEAR(GL_Table[[#This Row],[TxnDate]])</f>
        <v>2025</v>
      </c>
      <c r="D518" t="str">
        <f>TEXT(GL_Table[[#This Row],[TxnDate]], "mmm")</f>
        <v>May</v>
      </c>
      <c r="E518" t="s">
        <v>2012</v>
      </c>
      <c r="F518" t="s">
        <v>2017</v>
      </c>
      <c r="G518">
        <v>1809.13</v>
      </c>
      <c r="H518">
        <v>0</v>
      </c>
      <c r="I518" t="s">
        <v>2023</v>
      </c>
      <c r="J518" t="s">
        <v>2030</v>
      </c>
      <c r="K518" t="s">
        <v>2547</v>
      </c>
      <c r="L518" t="s">
        <v>4035</v>
      </c>
      <c r="M518">
        <f>GL_Table[[#This Row],[Debit]]-GL_Table[[#This Row],[Credit]]</f>
        <v>1809.13</v>
      </c>
      <c r="N518">
        <f>INDEX(ExchangeRate[Rate2USD], MATCH(GL!L:L,ExchangeRate[Currency], 0))</f>
        <v>1.36</v>
      </c>
      <c r="O518" s="14">
        <f>GL_Table[[#This Row],[Debit]]*GL_Table[[#This Row],[RateToUSD]]</f>
        <v>2460.4168000000004</v>
      </c>
      <c r="P518" s="14">
        <f>GL_Table[[#This Row],[Credit]]*GL_Table[[#This Row],[RateToUSD]]</f>
        <v>0</v>
      </c>
      <c r="Q518" s="14">
        <f>GL_Table[NetAmount]*GL_Table[RateToUSD]</f>
        <v>2460.4168000000004</v>
      </c>
      <c r="R518" s="14" t="str">
        <f>INDEX(AccountMapping[AccountType],MATCH(GL_Table[AccountName],AccountMapping[AccountName], 0))</f>
        <v>Expense</v>
      </c>
    </row>
    <row r="519" spans="1:18" x14ac:dyDescent="0.3">
      <c r="A519" t="s">
        <v>527</v>
      </c>
      <c r="B519" s="1">
        <v>45739</v>
      </c>
      <c r="C519">
        <f>YEAR(GL_Table[[#This Row],[TxnDate]])</f>
        <v>2025</v>
      </c>
      <c r="D519" t="str">
        <f>TEXT(GL_Table[[#This Row],[TxnDate]], "mmm")</f>
        <v>Mar</v>
      </c>
      <c r="E519" t="s">
        <v>2011</v>
      </c>
      <c r="F519" t="s">
        <v>2016</v>
      </c>
      <c r="G519">
        <v>1785.9</v>
      </c>
      <c r="H519">
        <v>0</v>
      </c>
      <c r="I519" t="s">
        <v>2024</v>
      </c>
      <c r="J519" t="s">
        <v>2026</v>
      </c>
      <c r="K519" t="s">
        <v>2548</v>
      </c>
      <c r="L519" t="s">
        <v>4033</v>
      </c>
      <c r="M519">
        <f>GL_Table[[#This Row],[Debit]]-GL_Table[[#This Row],[Credit]]</f>
        <v>1785.9</v>
      </c>
      <c r="N519">
        <f>INDEX(ExchangeRate[Rate2USD], MATCH(GL!L:L,ExchangeRate[Currency], 0))</f>
        <v>1.51</v>
      </c>
      <c r="O519" s="14">
        <f>GL_Table[[#This Row],[Debit]]*GL_Table[[#This Row],[RateToUSD]]</f>
        <v>2696.7090000000003</v>
      </c>
      <c r="P519" s="14">
        <f>GL_Table[[#This Row],[Credit]]*GL_Table[[#This Row],[RateToUSD]]</f>
        <v>0</v>
      </c>
      <c r="Q519" s="14">
        <f>GL_Table[NetAmount]*GL_Table[RateToUSD]</f>
        <v>2696.7090000000003</v>
      </c>
      <c r="R519" s="14" t="str">
        <f>INDEX(AccountMapping[AccountType],MATCH(GL_Table[AccountName],AccountMapping[AccountName], 0))</f>
        <v>COGS</v>
      </c>
    </row>
    <row r="520" spans="1:18" x14ac:dyDescent="0.3">
      <c r="A520" t="s">
        <v>528</v>
      </c>
      <c r="B520" s="1">
        <v>45279</v>
      </c>
      <c r="C520">
        <f>YEAR(GL_Table[[#This Row],[TxnDate]])</f>
        <v>2023</v>
      </c>
      <c r="D520" t="str">
        <f>TEXT(GL_Table[[#This Row],[TxnDate]], "mmm")</f>
        <v>Dec</v>
      </c>
      <c r="E520" t="s">
        <v>2014</v>
      </c>
      <c r="F520" t="s">
        <v>2019</v>
      </c>
      <c r="G520">
        <v>0</v>
      </c>
      <c r="H520">
        <v>4808.83</v>
      </c>
      <c r="I520" t="s">
        <v>2025</v>
      </c>
      <c r="J520" t="s">
        <v>2030</v>
      </c>
      <c r="K520" t="s">
        <v>2549</v>
      </c>
      <c r="L520" t="s">
        <v>4034</v>
      </c>
      <c r="M520">
        <f>GL_Table[[#This Row],[Debit]]-GL_Table[[#This Row],[Credit]]</f>
        <v>-4808.83</v>
      </c>
      <c r="N520">
        <f>INDEX(ExchangeRate[Rate2USD], MATCH(GL!L:L,ExchangeRate[Currency], 0))</f>
        <v>1</v>
      </c>
      <c r="O520" s="14">
        <f>GL_Table[[#This Row],[Debit]]*GL_Table[[#This Row],[RateToUSD]]</f>
        <v>0</v>
      </c>
      <c r="P520" s="14">
        <f>GL_Table[[#This Row],[Credit]]*GL_Table[[#This Row],[RateToUSD]]</f>
        <v>4808.83</v>
      </c>
      <c r="Q520" s="14">
        <f>GL_Table[NetAmount]*GL_Table[RateToUSD]</f>
        <v>-4808.83</v>
      </c>
      <c r="R520" s="14" t="str">
        <f>INDEX(AccountMapping[AccountType],MATCH(GL_Table[AccountName],AccountMapping[AccountName], 0))</f>
        <v>Revenue</v>
      </c>
    </row>
    <row r="521" spans="1:18" x14ac:dyDescent="0.3">
      <c r="A521" t="s">
        <v>529</v>
      </c>
      <c r="B521" s="1">
        <v>45571</v>
      </c>
      <c r="C521">
        <f>YEAR(GL_Table[[#This Row],[TxnDate]])</f>
        <v>2024</v>
      </c>
      <c r="D521" t="str">
        <f>TEXT(GL_Table[[#This Row],[TxnDate]], "mmm")</f>
        <v>Oct</v>
      </c>
      <c r="E521" t="s">
        <v>2011</v>
      </c>
      <c r="F521" t="s">
        <v>2016</v>
      </c>
      <c r="G521">
        <v>922.15</v>
      </c>
      <c r="H521">
        <v>0</v>
      </c>
      <c r="I521" t="s">
        <v>2023</v>
      </c>
      <c r="J521" t="s">
        <v>2029</v>
      </c>
      <c r="K521" t="s">
        <v>2550</v>
      </c>
      <c r="L521" t="s">
        <v>4034</v>
      </c>
      <c r="M521">
        <f>GL_Table[[#This Row],[Debit]]-GL_Table[[#This Row],[Credit]]</f>
        <v>922.15</v>
      </c>
      <c r="N521">
        <f>INDEX(ExchangeRate[Rate2USD], MATCH(GL!L:L,ExchangeRate[Currency], 0))</f>
        <v>1</v>
      </c>
      <c r="O521" s="14">
        <f>GL_Table[[#This Row],[Debit]]*GL_Table[[#This Row],[RateToUSD]]</f>
        <v>922.15</v>
      </c>
      <c r="P521" s="14">
        <f>GL_Table[[#This Row],[Credit]]*GL_Table[[#This Row],[RateToUSD]]</f>
        <v>0</v>
      </c>
      <c r="Q521" s="14">
        <f>GL_Table[NetAmount]*GL_Table[RateToUSD]</f>
        <v>922.15</v>
      </c>
      <c r="R521" s="14" t="str">
        <f>INDEX(AccountMapping[AccountType],MATCH(GL_Table[AccountName],AccountMapping[AccountName], 0))</f>
        <v>COGS</v>
      </c>
    </row>
    <row r="522" spans="1:18" x14ac:dyDescent="0.3">
      <c r="A522" t="s">
        <v>530</v>
      </c>
      <c r="B522" s="1">
        <v>45632</v>
      </c>
      <c r="C522">
        <f>YEAR(GL_Table[[#This Row],[TxnDate]])</f>
        <v>2024</v>
      </c>
      <c r="D522" t="str">
        <f>TEXT(GL_Table[[#This Row],[TxnDate]], "mmm")</f>
        <v>Dec</v>
      </c>
      <c r="E522" t="s">
        <v>2010</v>
      </c>
      <c r="F522" t="s">
        <v>2015</v>
      </c>
      <c r="G522">
        <v>0</v>
      </c>
      <c r="H522">
        <v>2754.43</v>
      </c>
      <c r="I522" t="s">
        <v>2020</v>
      </c>
      <c r="J522" t="s">
        <v>2030</v>
      </c>
      <c r="K522" t="s">
        <v>2551</v>
      </c>
      <c r="L522" t="s">
        <v>4034</v>
      </c>
      <c r="M522">
        <f>GL_Table[[#This Row],[Debit]]-GL_Table[[#This Row],[Credit]]</f>
        <v>-2754.43</v>
      </c>
      <c r="N522">
        <f>INDEX(ExchangeRate[Rate2USD], MATCH(GL!L:L,ExchangeRate[Currency], 0))</f>
        <v>1</v>
      </c>
      <c r="O522" s="14">
        <f>GL_Table[[#This Row],[Debit]]*GL_Table[[#This Row],[RateToUSD]]</f>
        <v>0</v>
      </c>
      <c r="P522" s="14">
        <f>GL_Table[[#This Row],[Credit]]*GL_Table[[#This Row],[RateToUSD]]</f>
        <v>2754.43</v>
      </c>
      <c r="Q522" s="14">
        <f>GL_Table[NetAmount]*GL_Table[RateToUSD]</f>
        <v>-2754.43</v>
      </c>
      <c r="R522" s="14" t="str">
        <f>INDEX(AccountMapping[AccountType],MATCH(GL_Table[AccountName],AccountMapping[AccountName], 0))</f>
        <v>Revenue</v>
      </c>
    </row>
    <row r="523" spans="1:18" x14ac:dyDescent="0.3">
      <c r="A523" t="s">
        <v>531</v>
      </c>
      <c r="B523" s="1">
        <v>45790</v>
      </c>
      <c r="C523">
        <f>YEAR(GL_Table[[#This Row],[TxnDate]])</f>
        <v>2025</v>
      </c>
      <c r="D523" t="str">
        <f>TEXT(GL_Table[[#This Row],[TxnDate]], "mmm")</f>
        <v>May</v>
      </c>
      <c r="E523" t="s">
        <v>2010</v>
      </c>
      <c r="F523" t="s">
        <v>2015</v>
      </c>
      <c r="G523">
        <v>0</v>
      </c>
      <c r="H523">
        <v>2370.2800000000002</v>
      </c>
      <c r="I523" t="s">
        <v>2021</v>
      </c>
      <c r="J523" t="s">
        <v>2029</v>
      </c>
      <c r="K523" t="s">
        <v>2552</v>
      </c>
      <c r="L523" t="s">
        <v>4033</v>
      </c>
      <c r="M523">
        <f>GL_Table[[#This Row],[Debit]]-GL_Table[[#This Row],[Credit]]</f>
        <v>-2370.2800000000002</v>
      </c>
      <c r="N523">
        <f>INDEX(ExchangeRate[Rate2USD], MATCH(GL!L:L,ExchangeRate[Currency], 0))</f>
        <v>1.51</v>
      </c>
      <c r="O523" s="14">
        <f>GL_Table[[#This Row],[Debit]]*GL_Table[[#This Row],[RateToUSD]]</f>
        <v>0</v>
      </c>
      <c r="P523" s="14">
        <f>GL_Table[[#This Row],[Credit]]*GL_Table[[#This Row],[RateToUSD]]</f>
        <v>3579.1228000000001</v>
      </c>
      <c r="Q523" s="14">
        <f>GL_Table[NetAmount]*GL_Table[RateToUSD]</f>
        <v>-3579.1228000000001</v>
      </c>
      <c r="R523" s="14" t="str">
        <f>INDEX(AccountMapping[AccountType],MATCH(GL_Table[AccountName],AccountMapping[AccountName], 0))</f>
        <v>Revenue</v>
      </c>
    </row>
    <row r="524" spans="1:18" x14ac:dyDescent="0.3">
      <c r="A524" t="s">
        <v>532</v>
      </c>
      <c r="B524" s="1">
        <v>45188</v>
      </c>
      <c r="C524">
        <f>YEAR(GL_Table[[#This Row],[TxnDate]])</f>
        <v>2023</v>
      </c>
      <c r="D524" t="str">
        <f>TEXT(GL_Table[[#This Row],[TxnDate]], "mmm")</f>
        <v>Sep</v>
      </c>
      <c r="E524" t="s">
        <v>2011</v>
      </c>
      <c r="F524" t="s">
        <v>2016</v>
      </c>
      <c r="G524">
        <v>649.98</v>
      </c>
      <c r="H524">
        <v>0</v>
      </c>
      <c r="I524" t="s">
        <v>2022</v>
      </c>
      <c r="J524" t="s">
        <v>2029</v>
      </c>
      <c r="K524" t="s">
        <v>2553</v>
      </c>
      <c r="L524" t="s">
        <v>4032</v>
      </c>
      <c r="M524">
        <f>GL_Table[[#This Row],[Debit]]-GL_Table[[#This Row],[Credit]]</f>
        <v>649.98</v>
      </c>
      <c r="N524">
        <f>INDEX(ExchangeRate[Rate2USD], MATCH(GL!L:L,ExchangeRate[Currency], 0))</f>
        <v>0.92</v>
      </c>
      <c r="O524" s="14">
        <f>GL_Table[[#This Row],[Debit]]*GL_Table[[#This Row],[RateToUSD]]</f>
        <v>597.98160000000007</v>
      </c>
      <c r="P524" s="14">
        <f>GL_Table[[#This Row],[Credit]]*GL_Table[[#This Row],[RateToUSD]]</f>
        <v>0</v>
      </c>
      <c r="Q524" s="14">
        <f>GL_Table[NetAmount]*GL_Table[RateToUSD]</f>
        <v>597.98160000000007</v>
      </c>
      <c r="R524" s="14" t="str">
        <f>INDEX(AccountMapping[AccountType],MATCH(GL_Table[AccountName],AccountMapping[AccountName], 0))</f>
        <v>COGS</v>
      </c>
    </row>
    <row r="525" spans="1:18" x14ac:dyDescent="0.3">
      <c r="A525" t="s">
        <v>533</v>
      </c>
      <c r="B525" s="1">
        <v>45441</v>
      </c>
      <c r="C525">
        <f>YEAR(GL_Table[[#This Row],[TxnDate]])</f>
        <v>2024</v>
      </c>
      <c r="D525" t="str">
        <f>TEXT(GL_Table[[#This Row],[TxnDate]], "mmm")</f>
        <v>May</v>
      </c>
      <c r="E525" t="s">
        <v>2014</v>
      </c>
      <c r="F525" t="s">
        <v>2019</v>
      </c>
      <c r="G525">
        <v>0</v>
      </c>
      <c r="H525">
        <v>402.69</v>
      </c>
      <c r="I525" t="s">
        <v>2023</v>
      </c>
      <c r="J525" t="s">
        <v>2029</v>
      </c>
      <c r="K525" t="s">
        <v>2554</v>
      </c>
      <c r="L525" t="s">
        <v>4032</v>
      </c>
      <c r="M525">
        <f>GL_Table[[#This Row],[Debit]]-GL_Table[[#This Row],[Credit]]</f>
        <v>-402.69</v>
      </c>
      <c r="N525">
        <f>INDEX(ExchangeRate[Rate2USD], MATCH(GL!L:L,ExchangeRate[Currency], 0))</f>
        <v>0.92</v>
      </c>
      <c r="O525" s="14">
        <f>GL_Table[[#This Row],[Debit]]*GL_Table[[#This Row],[RateToUSD]]</f>
        <v>0</v>
      </c>
      <c r="P525" s="14">
        <f>GL_Table[[#This Row],[Credit]]*GL_Table[[#This Row],[RateToUSD]]</f>
        <v>370.47480000000002</v>
      </c>
      <c r="Q525" s="14">
        <f>GL_Table[NetAmount]*GL_Table[RateToUSD]</f>
        <v>-370.47480000000002</v>
      </c>
      <c r="R525" s="14" t="str">
        <f>INDEX(AccountMapping[AccountType],MATCH(GL_Table[AccountName],AccountMapping[AccountName], 0))</f>
        <v>Revenue</v>
      </c>
    </row>
    <row r="526" spans="1:18" x14ac:dyDescent="0.3">
      <c r="A526" t="s">
        <v>534</v>
      </c>
      <c r="B526" s="1">
        <v>45250</v>
      </c>
      <c r="C526">
        <f>YEAR(GL_Table[[#This Row],[TxnDate]])</f>
        <v>2023</v>
      </c>
      <c r="D526" t="str">
        <f>TEXT(GL_Table[[#This Row],[TxnDate]], "mmm")</f>
        <v>Nov</v>
      </c>
      <c r="E526" t="s">
        <v>2012</v>
      </c>
      <c r="F526" t="s">
        <v>2017</v>
      </c>
      <c r="G526">
        <v>154.30000000000001</v>
      </c>
      <c r="H526">
        <v>0</v>
      </c>
      <c r="I526" t="s">
        <v>2023</v>
      </c>
      <c r="J526" t="s">
        <v>2026</v>
      </c>
      <c r="K526" t="s">
        <v>2555</v>
      </c>
      <c r="L526" t="s">
        <v>4031</v>
      </c>
      <c r="M526">
        <f>GL_Table[[#This Row],[Debit]]-GL_Table[[#This Row],[Credit]]</f>
        <v>154.30000000000001</v>
      </c>
      <c r="N526">
        <f>INDEX(ExchangeRate[Rate2USD], MATCH(GL!L:L,ExchangeRate[Currency], 0))</f>
        <v>0.78</v>
      </c>
      <c r="O526" s="14">
        <f>GL_Table[[#This Row],[Debit]]*GL_Table[[#This Row],[RateToUSD]]</f>
        <v>120.35400000000001</v>
      </c>
      <c r="P526" s="14">
        <f>GL_Table[[#This Row],[Credit]]*GL_Table[[#This Row],[RateToUSD]]</f>
        <v>0</v>
      </c>
      <c r="Q526" s="14">
        <f>GL_Table[NetAmount]*GL_Table[RateToUSD]</f>
        <v>120.35400000000001</v>
      </c>
      <c r="R526" s="14" t="str">
        <f>INDEX(AccountMapping[AccountType],MATCH(GL_Table[AccountName],AccountMapping[AccountName], 0))</f>
        <v>Expense</v>
      </c>
    </row>
    <row r="527" spans="1:18" x14ac:dyDescent="0.3">
      <c r="A527" t="s">
        <v>535</v>
      </c>
      <c r="B527" s="1">
        <v>45366</v>
      </c>
      <c r="C527">
        <f>YEAR(GL_Table[[#This Row],[TxnDate]])</f>
        <v>2024</v>
      </c>
      <c r="D527" t="str">
        <f>TEXT(GL_Table[[#This Row],[TxnDate]], "mmm")</f>
        <v>Mar</v>
      </c>
      <c r="E527" t="s">
        <v>2010</v>
      </c>
      <c r="F527" t="s">
        <v>2015</v>
      </c>
      <c r="G527">
        <v>0</v>
      </c>
      <c r="H527">
        <v>3155.19</v>
      </c>
      <c r="I527" t="s">
        <v>2024</v>
      </c>
      <c r="J527" t="s">
        <v>2026</v>
      </c>
      <c r="K527" t="s">
        <v>2556</v>
      </c>
      <c r="L527" t="s">
        <v>4032</v>
      </c>
      <c r="M527">
        <f>GL_Table[[#This Row],[Debit]]-GL_Table[[#This Row],[Credit]]</f>
        <v>-3155.19</v>
      </c>
      <c r="N527">
        <f>INDEX(ExchangeRate[Rate2USD], MATCH(GL!L:L,ExchangeRate[Currency], 0))</f>
        <v>0.92</v>
      </c>
      <c r="O527" s="14">
        <f>GL_Table[[#This Row],[Debit]]*GL_Table[[#This Row],[RateToUSD]]</f>
        <v>0</v>
      </c>
      <c r="P527" s="14">
        <f>GL_Table[[#This Row],[Credit]]*GL_Table[[#This Row],[RateToUSD]]</f>
        <v>2902.7748000000001</v>
      </c>
      <c r="Q527" s="14">
        <f>GL_Table[NetAmount]*GL_Table[RateToUSD]</f>
        <v>-2902.7748000000001</v>
      </c>
      <c r="R527" s="14" t="str">
        <f>INDEX(AccountMapping[AccountType],MATCH(GL_Table[AccountName],AccountMapping[AccountName], 0))</f>
        <v>Revenue</v>
      </c>
    </row>
    <row r="528" spans="1:18" x14ac:dyDescent="0.3">
      <c r="A528" t="s">
        <v>536</v>
      </c>
      <c r="B528" s="1">
        <v>44942</v>
      </c>
      <c r="C528">
        <f>YEAR(GL_Table[[#This Row],[TxnDate]])</f>
        <v>2023</v>
      </c>
      <c r="D528" t="str">
        <f>TEXT(GL_Table[[#This Row],[TxnDate]], "mmm")</f>
        <v>Jan</v>
      </c>
      <c r="E528" t="s">
        <v>2012</v>
      </c>
      <c r="F528" t="s">
        <v>2017</v>
      </c>
      <c r="G528">
        <v>1455.97</v>
      </c>
      <c r="H528">
        <v>0</v>
      </c>
      <c r="I528" t="s">
        <v>2023</v>
      </c>
      <c r="J528" t="s">
        <v>2028</v>
      </c>
      <c r="K528" t="s">
        <v>2557</v>
      </c>
      <c r="L528" t="s">
        <v>4034</v>
      </c>
      <c r="M528">
        <f>GL_Table[[#This Row],[Debit]]-GL_Table[[#This Row],[Credit]]</f>
        <v>1455.97</v>
      </c>
      <c r="N528">
        <f>INDEX(ExchangeRate[Rate2USD], MATCH(GL!L:L,ExchangeRate[Currency], 0))</f>
        <v>1</v>
      </c>
      <c r="O528" s="14">
        <f>GL_Table[[#This Row],[Debit]]*GL_Table[[#This Row],[RateToUSD]]</f>
        <v>1455.97</v>
      </c>
      <c r="P528" s="14">
        <f>GL_Table[[#This Row],[Credit]]*GL_Table[[#This Row],[RateToUSD]]</f>
        <v>0</v>
      </c>
      <c r="Q528" s="14">
        <f>GL_Table[NetAmount]*GL_Table[RateToUSD]</f>
        <v>1455.97</v>
      </c>
      <c r="R528" s="14" t="str">
        <f>INDEX(AccountMapping[AccountType],MATCH(GL_Table[AccountName],AccountMapping[AccountName], 0))</f>
        <v>Expense</v>
      </c>
    </row>
    <row r="529" spans="1:18" x14ac:dyDescent="0.3">
      <c r="A529" t="s">
        <v>537</v>
      </c>
      <c r="B529" s="1">
        <v>45287</v>
      </c>
      <c r="C529">
        <f>YEAR(GL_Table[[#This Row],[TxnDate]])</f>
        <v>2023</v>
      </c>
      <c r="D529" t="str">
        <f>TEXT(GL_Table[[#This Row],[TxnDate]], "mmm")</f>
        <v>Dec</v>
      </c>
      <c r="E529" t="s">
        <v>2011</v>
      </c>
      <c r="F529" t="s">
        <v>2016</v>
      </c>
      <c r="G529">
        <v>133.86000000000001</v>
      </c>
      <c r="H529">
        <v>0</v>
      </c>
      <c r="I529" t="s">
        <v>2025</v>
      </c>
      <c r="J529" t="s">
        <v>2029</v>
      </c>
      <c r="K529" t="s">
        <v>2558</v>
      </c>
      <c r="L529" t="s">
        <v>4032</v>
      </c>
      <c r="M529">
        <f>GL_Table[[#This Row],[Debit]]-GL_Table[[#This Row],[Credit]]</f>
        <v>133.86000000000001</v>
      </c>
      <c r="N529">
        <f>INDEX(ExchangeRate[Rate2USD], MATCH(GL!L:L,ExchangeRate[Currency], 0))</f>
        <v>0.92</v>
      </c>
      <c r="O529" s="14">
        <f>GL_Table[[#This Row],[Debit]]*GL_Table[[#This Row],[RateToUSD]]</f>
        <v>123.15120000000002</v>
      </c>
      <c r="P529" s="14">
        <f>GL_Table[[#This Row],[Credit]]*GL_Table[[#This Row],[RateToUSD]]</f>
        <v>0</v>
      </c>
      <c r="Q529" s="14">
        <f>GL_Table[NetAmount]*GL_Table[RateToUSD]</f>
        <v>123.15120000000002</v>
      </c>
      <c r="R529" s="14" t="str">
        <f>INDEX(AccountMapping[AccountType],MATCH(GL_Table[AccountName],AccountMapping[AccountName], 0))</f>
        <v>COGS</v>
      </c>
    </row>
    <row r="530" spans="1:18" x14ac:dyDescent="0.3">
      <c r="A530" t="s">
        <v>538</v>
      </c>
      <c r="B530" s="1">
        <v>45435</v>
      </c>
      <c r="C530">
        <f>YEAR(GL_Table[[#This Row],[TxnDate]])</f>
        <v>2024</v>
      </c>
      <c r="D530" t="str">
        <f>TEXT(GL_Table[[#This Row],[TxnDate]], "mmm")</f>
        <v>May</v>
      </c>
      <c r="E530" t="s">
        <v>2011</v>
      </c>
      <c r="F530" t="s">
        <v>2016</v>
      </c>
      <c r="G530">
        <v>928.81</v>
      </c>
      <c r="H530">
        <v>0</v>
      </c>
      <c r="I530" t="s">
        <v>2025</v>
      </c>
      <c r="J530" t="s">
        <v>2027</v>
      </c>
      <c r="K530" t="s">
        <v>2559</v>
      </c>
      <c r="L530" t="s">
        <v>4033</v>
      </c>
      <c r="M530">
        <f>GL_Table[[#This Row],[Debit]]-GL_Table[[#This Row],[Credit]]</f>
        <v>928.81</v>
      </c>
      <c r="N530">
        <f>INDEX(ExchangeRate[Rate2USD], MATCH(GL!L:L,ExchangeRate[Currency], 0))</f>
        <v>1.51</v>
      </c>
      <c r="O530" s="14">
        <f>GL_Table[[#This Row],[Debit]]*GL_Table[[#This Row],[RateToUSD]]</f>
        <v>1402.5030999999999</v>
      </c>
      <c r="P530" s="14">
        <f>GL_Table[[#This Row],[Credit]]*GL_Table[[#This Row],[RateToUSD]]</f>
        <v>0</v>
      </c>
      <c r="Q530" s="14">
        <f>GL_Table[NetAmount]*GL_Table[RateToUSD]</f>
        <v>1402.5030999999999</v>
      </c>
      <c r="R530" s="14" t="str">
        <f>INDEX(AccountMapping[AccountType],MATCH(GL_Table[AccountName],AccountMapping[AccountName], 0))</f>
        <v>COGS</v>
      </c>
    </row>
    <row r="531" spans="1:18" x14ac:dyDescent="0.3">
      <c r="A531" t="s">
        <v>539</v>
      </c>
      <c r="B531" s="1">
        <v>45027</v>
      </c>
      <c r="C531">
        <f>YEAR(GL_Table[[#This Row],[TxnDate]])</f>
        <v>2023</v>
      </c>
      <c r="D531" t="str">
        <f>TEXT(GL_Table[[#This Row],[TxnDate]], "mmm")</f>
        <v>Apr</v>
      </c>
      <c r="E531" t="s">
        <v>2014</v>
      </c>
      <c r="F531" t="s">
        <v>2019</v>
      </c>
      <c r="G531">
        <v>0</v>
      </c>
      <c r="H531">
        <v>4936.62</v>
      </c>
      <c r="I531" t="s">
        <v>2022</v>
      </c>
      <c r="J531" t="s">
        <v>2028</v>
      </c>
      <c r="K531" t="s">
        <v>2560</v>
      </c>
      <c r="L531" t="s">
        <v>4031</v>
      </c>
      <c r="M531">
        <f>GL_Table[[#This Row],[Debit]]-GL_Table[[#This Row],[Credit]]</f>
        <v>-4936.62</v>
      </c>
      <c r="N531">
        <f>INDEX(ExchangeRate[Rate2USD], MATCH(GL!L:L,ExchangeRate[Currency], 0))</f>
        <v>0.78</v>
      </c>
      <c r="O531" s="14">
        <f>GL_Table[[#This Row],[Debit]]*GL_Table[[#This Row],[RateToUSD]]</f>
        <v>0</v>
      </c>
      <c r="P531" s="14">
        <f>GL_Table[[#This Row],[Credit]]*GL_Table[[#This Row],[RateToUSD]]</f>
        <v>3850.5636</v>
      </c>
      <c r="Q531" s="14">
        <f>GL_Table[NetAmount]*GL_Table[RateToUSD]</f>
        <v>-3850.5636</v>
      </c>
      <c r="R531" s="14" t="str">
        <f>INDEX(AccountMapping[AccountType],MATCH(GL_Table[AccountName],AccountMapping[AccountName], 0))</f>
        <v>Revenue</v>
      </c>
    </row>
    <row r="532" spans="1:18" x14ac:dyDescent="0.3">
      <c r="A532" t="s">
        <v>540</v>
      </c>
      <c r="B532" s="1">
        <v>45435</v>
      </c>
      <c r="C532">
        <f>YEAR(GL_Table[[#This Row],[TxnDate]])</f>
        <v>2024</v>
      </c>
      <c r="D532" t="str">
        <f>TEXT(GL_Table[[#This Row],[TxnDate]], "mmm")</f>
        <v>May</v>
      </c>
      <c r="E532" t="s">
        <v>2012</v>
      </c>
      <c r="F532" t="s">
        <v>2017</v>
      </c>
      <c r="G532">
        <v>1152.7</v>
      </c>
      <c r="H532">
        <v>0</v>
      </c>
      <c r="I532" t="s">
        <v>2020</v>
      </c>
      <c r="J532" t="s">
        <v>2027</v>
      </c>
      <c r="K532" t="s">
        <v>2561</v>
      </c>
      <c r="L532" t="s">
        <v>4032</v>
      </c>
      <c r="M532">
        <f>GL_Table[[#This Row],[Debit]]-GL_Table[[#This Row],[Credit]]</f>
        <v>1152.7</v>
      </c>
      <c r="N532">
        <f>INDEX(ExchangeRate[Rate2USD], MATCH(GL!L:L,ExchangeRate[Currency], 0))</f>
        <v>0.92</v>
      </c>
      <c r="O532" s="14">
        <f>GL_Table[[#This Row],[Debit]]*GL_Table[[#This Row],[RateToUSD]]</f>
        <v>1060.4840000000002</v>
      </c>
      <c r="P532" s="14">
        <f>GL_Table[[#This Row],[Credit]]*GL_Table[[#This Row],[RateToUSD]]</f>
        <v>0</v>
      </c>
      <c r="Q532" s="14">
        <f>GL_Table[NetAmount]*GL_Table[RateToUSD]</f>
        <v>1060.4840000000002</v>
      </c>
      <c r="R532" s="14" t="str">
        <f>INDEX(AccountMapping[AccountType],MATCH(GL_Table[AccountName],AccountMapping[AccountName], 0))</f>
        <v>Expense</v>
      </c>
    </row>
    <row r="533" spans="1:18" x14ac:dyDescent="0.3">
      <c r="A533" t="s">
        <v>541</v>
      </c>
      <c r="B533" s="1">
        <v>45644</v>
      </c>
      <c r="C533">
        <f>YEAR(GL_Table[[#This Row],[TxnDate]])</f>
        <v>2024</v>
      </c>
      <c r="D533" t="str">
        <f>TEXT(GL_Table[[#This Row],[TxnDate]], "mmm")</f>
        <v>Dec</v>
      </c>
      <c r="E533" t="s">
        <v>2013</v>
      </c>
      <c r="F533" t="s">
        <v>2018</v>
      </c>
      <c r="G533">
        <v>1793.92</v>
      </c>
      <c r="H533">
        <v>0</v>
      </c>
      <c r="I533" t="s">
        <v>2024</v>
      </c>
      <c r="J533" t="s">
        <v>2030</v>
      </c>
      <c r="K533" t="s">
        <v>2562</v>
      </c>
      <c r="L533" t="s">
        <v>4033</v>
      </c>
      <c r="M533">
        <f>GL_Table[[#This Row],[Debit]]-GL_Table[[#This Row],[Credit]]</f>
        <v>1793.92</v>
      </c>
      <c r="N533">
        <f>INDEX(ExchangeRate[Rate2USD], MATCH(GL!L:L,ExchangeRate[Currency], 0))</f>
        <v>1.51</v>
      </c>
      <c r="O533" s="14">
        <f>GL_Table[[#This Row],[Debit]]*GL_Table[[#This Row],[RateToUSD]]</f>
        <v>2708.8191999999999</v>
      </c>
      <c r="P533" s="14">
        <f>GL_Table[[#This Row],[Credit]]*GL_Table[[#This Row],[RateToUSD]]</f>
        <v>0</v>
      </c>
      <c r="Q533" s="14">
        <f>GL_Table[NetAmount]*GL_Table[RateToUSD]</f>
        <v>2708.8191999999999</v>
      </c>
      <c r="R533" s="14" t="str">
        <f>INDEX(AccountMapping[AccountType],MATCH(GL_Table[AccountName],AccountMapping[AccountName], 0))</f>
        <v>Expense</v>
      </c>
    </row>
    <row r="534" spans="1:18" x14ac:dyDescent="0.3">
      <c r="A534" t="s">
        <v>542</v>
      </c>
      <c r="B534" s="1">
        <v>45468</v>
      </c>
      <c r="C534">
        <f>YEAR(GL_Table[[#This Row],[TxnDate]])</f>
        <v>2024</v>
      </c>
      <c r="D534" t="str">
        <f>TEXT(GL_Table[[#This Row],[TxnDate]], "mmm")</f>
        <v>Jun</v>
      </c>
      <c r="E534" t="s">
        <v>2011</v>
      </c>
      <c r="F534" t="s">
        <v>2016</v>
      </c>
      <c r="G534">
        <v>1022.78</v>
      </c>
      <c r="H534">
        <v>0</v>
      </c>
      <c r="I534" t="s">
        <v>2020</v>
      </c>
      <c r="J534" t="s">
        <v>2026</v>
      </c>
      <c r="K534" t="s">
        <v>2563</v>
      </c>
      <c r="L534" t="s">
        <v>4034</v>
      </c>
      <c r="M534">
        <f>GL_Table[[#This Row],[Debit]]-GL_Table[[#This Row],[Credit]]</f>
        <v>1022.78</v>
      </c>
      <c r="N534">
        <f>INDEX(ExchangeRate[Rate2USD], MATCH(GL!L:L,ExchangeRate[Currency], 0))</f>
        <v>1</v>
      </c>
      <c r="O534" s="14">
        <f>GL_Table[[#This Row],[Debit]]*GL_Table[[#This Row],[RateToUSD]]</f>
        <v>1022.78</v>
      </c>
      <c r="P534" s="14">
        <f>GL_Table[[#This Row],[Credit]]*GL_Table[[#This Row],[RateToUSD]]</f>
        <v>0</v>
      </c>
      <c r="Q534" s="14">
        <f>GL_Table[NetAmount]*GL_Table[RateToUSD]</f>
        <v>1022.78</v>
      </c>
      <c r="R534" s="14" t="str">
        <f>INDEX(AccountMapping[AccountType],MATCH(GL_Table[AccountName],AccountMapping[AccountName], 0))</f>
        <v>COGS</v>
      </c>
    </row>
    <row r="535" spans="1:18" x14ac:dyDescent="0.3">
      <c r="A535" t="s">
        <v>543</v>
      </c>
      <c r="B535" s="1">
        <v>45662</v>
      </c>
      <c r="C535">
        <f>YEAR(GL_Table[[#This Row],[TxnDate]])</f>
        <v>2025</v>
      </c>
      <c r="D535" t="str">
        <f>TEXT(GL_Table[[#This Row],[TxnDate]], "mmm")</f>
        <v>Jan</v>
      </c>
      <c r="E535" t="s">
        <v>2010</v>
      </c>
      <c r="F535" t="s">
        <v>2015</v>
      </c>
      <c r="G535">
        <v>0</v>
      </c>
      <c r="H535">
        <v>1831.2</v>
      </c>
      <c r="I535" t="s">
        <v>2023</v>
      </c>
      <c r="J535" t="s">
        <v>2030</v>
      </c>
      <c r="K535" t="s">
        <v>2564</v>
      </c>
      <c r="L535" t="s">
        <v>4032</v>
      </c>
      <c r="M535">
        <f>GL_Table[[#This Row],[Debit]]-GL_Table[[#This Row],[Credit]]</f>
        <v>-1831.2</v>
      </c>
      <c r="N535">
        <f>INDEX(ExchangeRate[Rate2USD], MATCH(GL!L:L,ExchangeRate[Currency], 0))</f>
        <v>0.92</v>
      </c>
      <c r="O535" s="14">
        <f>GL_Table[[#This Row],[Debit]]*GL_Table[[#This Row],[RateToUSD]]</f>
        <v>0</v>
      </c>
      <c r="P535" s="14">
        <f>GL_Table[[#This Row],[Credit]]*GL_Table[[#This Row],[RateToUSD]]</f>
        <v>1684.7040000000002</v>
      </c>
      <c r="Q535" s="14">
        <f>GL_Table[NetAmount]*GL_Table[RateToUSD]</f>
        <v>-1684.7040000000002</v>
      </c>
      <c r="R535" s="14" t="str">
        <f>INDEX(AccountMapping[AccountType],MATCH(GL_Table[AccountName],AccountMapping[AccountName], 0))</f>
        <v>Revenue</v>
      </c>
    </row>
    <row r="536" spans="1:18" x14ac:dyDescent="0.3">
      <c r="A536" t="s">
        <v>544</v>
      </c>
      <c r="B536" s="1">
        <v>45786</v>
      </c>
      <c r="C536">
        <f>YEAR(GL_Table[[#This Row],[TxnDate]])</f>
        <v>2025</v>
      </c>
      <c r="D536" t="str">
        <f>TEXT(GL_Table[[#This Row],[TxnDate]], "mmm")</f>
        <v>May</v>
      </c>
      <c r="E536" t="s">
        <v>2010</v>
      </c>
      <c r="F536" t="s">
        <v>2015</v>
      </c>
      <c r="G536">
        <v>0</v>
      </c>
      <c r="H536">
        <v>1273.25</v>
      </c>
      <c r="I536" t="s">
        <v>2023</v>
      </c>
      <c r="J536" t="s">
        <v>2029</v>
      </c>
      <c r="K536" t="s">
        <v>2565</v>
      </c>
      <c r="L536" t="s">
        <v>4032</v>
      </c>
      <c r="M536">
        <f>GL_Table[[#This Row],[Debit]]-GL_Table[[#This Row],[Credit]]</f>
        <v>-1273.25</v>
      </c>
      <c r="N536">
        <f>INDEX(ExchangeRate[Rate2USD], MATCH(GL!L:L,ExchangeRate[Currency], 0))</f>
        <v>0.92</v>
      </c>
      <c r="O536" s="14">
        <f>GL_Table[[#This Row],[Debit]]*GL_Table[[#This Row],[RateToUSD]]</f>
        <v>0</v>
      </c>
      <c r="P536" s="14">
        <f>GL_Table[[#This Row],[Credit]]*GL_Table[[#This Row],[RateToUSD]]</f>
        <v>1171.3900000000001</v>
      </c>
      <c r="Q536" s="14">
        <f>GL_Table[NetAmount]*GL_Table[RateToUSD]</f>
        <v>-1171.3900000000001</v>
      </c>
      <c r="R536" s="14" t="str">
        <f>INDEX(AccountMapping[AccountType],MATCH(GL_Table[AccountName],AccountMapping[AccountName], 0))</f>
        <v>Revenue</v>
      </c>
    </row>
    <row r="537" spans="1:18" x14ac:dyDescent="0.3">
      <c r="A537" t="s">
        <v>545</v>
      </c>
      <c r="B537" s="1">
        <v>45214</v>
      </c>
      <c r="C537">
        <f>YEAR(GL_Table[[#This Row],[TxnDate]])</f>
        <v>2023</v>
      </c>
      <c r="D537" t="str">
        <f>TEXT(GL_Table[[#This Row],[TxnDate]], "mmm")</f>
        <v>Oct</v>
      </c>
      <c r="E537" t="s">
        <v>2014</v>
      </c>
      <c r="F537" t="s">
        <v>2019</v>
      </c>
      <c r="G537">
        <v>0</v>
      </c>
      <c r="H537">
        <v>3620.97</v>
      </c>
      <c r="I537" t="s">
        <v>2024</v>
      </c>
      <c r="J537" t="s">
        <v>2030</v>
      </c>
      <c r="K537" t="s">
        <v>2566</v>
      </c>
      <c r="L537" t="s">
        <v>4031</v>
      </c>
      <c r="M537">
        <f>GL_Table[[#This Row],[Debit]]-GL_Table[[#This Row],[Credit]]</f>
        <v>-3620.97</v>
      </c>
      <c r="N537">
        <f>INDEX(ExchangeRate[Rate2USD], MATCH(GL!L:L,ExchangeRate[Currency], 0))</f>
        <v>0.78</v>
      </c>
      <c r="O537" s="14">
        <f>GL_Table[[#This Row],[Debit]]*GL_Table[[#This Row],[RateToUSD]]</f>
        <v>0</v>
      </c>
      <c r="P537" s="14">
        <f>GL_Table[[#This Row],[Credit]]*GL_Table[[#This Row],[RateToUSD]]</f>
        <v>2824.3566000000001</v>
      </c>
      <c r="Q537" s="14">
        <f>GL_Table[NetAmount]*GL_Table[RateToUSD]</f>
        <v>-2824.3566000000001</v>
      </c>
      <c r="R537" s="14" t="str">
        <f>INDEX(AccountMapping[AccountType],MATCH(GL_Table[AccountName],AccountMapping[AccountName], 0))</f>
        <v>Revenue</v>
      </c>
    </row>
    <row r="538" spans="1:18" x14ac:dyDescent="0.3">
      <c r="A538" t="s">
        <v>546</v>
      </c>
      <c r="B538" s="1">
        <v>45451</v>
      </c>
      <c r="C538">
        <f>YEAR(GL_Table[[#This Row],[TxnDate]])</f>
        <v>2024</v>
      </c>
      <c r="D538" t="str">
        <f>TEXT(GL_Table[[#This Row],[TxnDate]], "mmm")</f>
        <v>Jun</v>
      </c>
      <c r="E538" t="s">
        <v>2010</v>
      </c>
      <c r="F538" t="s">
        <v>2015</v>
      </c>
      <c r="G538">
        <v>0</v>
      </c>
      <c r="H538">
        <v>2592.4299999999998</v>
      </c>
      <c r="I538" t="s">
        <v>2023</v>
      </c>
      <c r="J538" t="s">
        <v>2026</v>
      </c>
      <c r="K538" t="s">
        <v>2567</v>
      </c>
      <c r="L538" t="s">
        <v>4032</v>
      </c>
      <c r="M538">
        <f>GL_Table[[#This Row],[Debit]]-GL_Table[[#This Row],[Credit]]</f>
        <v>-2592.4299999999998</v>
      </c>
      <c r="N538">
        <f>INDEX(ExchangeRate[Rate2USD], MATCH(GL!L:L,ExchangeRate[Currency], 0))</f>
        <v>0.92</v>
      </c>
      <c r="O538" s="14">
        <f>GL_Table[[#This Row],[Debit]]*GL_Table[[#This Row],[RateToUSD]]</f>
        <v>0</v>
      </c>
      <c r="P538" s="14">
        <f>GL_Table[[#This Row],[Credit]]*GL_Table[[#This Row],[RateToUSD]]</f>
        <v>2385.0356000000002</v>
      </c>
      <c r="Q538" s="14">
        <f>GL_Table[NetAmount]*GL_Table[RateToUSD]</f>
        <v>-2385.0356000000002</v>
      </c>
      <c r="R538" s="14" t="str">
        <f>INDEX(AccountMapping[AccountType],MATCH(GL_Table[AccountName],AccountMapping[AccountName], 0))</f>
        <v>Revenue</v>
      </c>
    </row>
    <row r="539" spans="1:18" x14ac:dyDescent="0.3">
      <c r="A539" t="s">
        <v>547</v>
      </c>
      <c r="B539" s="1">
        <v>45730</v>
      </c>
      <c r="C539">
        <f>YEAR(GL_Table[[#This Row],[TxnDate]])</f>
        <v>2025</v>
      </c>
      <c r="D539" t="str">
        <f>TEXT(GL_Table[[#This Row],[TxnDate]], "mmm")</f>
        <v>Mar</v>
      </c>
      <c r="E539" t="s">
        <v>2011</v>
      </c>
      <c r="F539" t="s">
        <v>2016</v>
      </c>
      <c r="G539">
        <v>1683.82</v>
      </c>
      <c r="H539">
        <v>0</v>
      </c>
      <c r="I539" t="s">
        <v>2023</v>
      </c>
      <c r="J539" t="s">
        <v>2028</v>
      </c>
      <c r="K539" t="s">
        <v>2568</v>
      </c>
      <c r="L539" t="s">
        <v>4033</v>
      </c>
      <c r="M539">
        <f>GL_Table[[#This Row],[Debit]]-GL_Table[[#This Row],[Credit]]</f>
        <v>1683.82</v>
      </c>
      <c r="N539">
        <f>INDEX(ExchangeRate[Rate2USD], MATCH(GL!L:L,ExchangeRate[Currency], 0))</f>
        <v>1.51</v>
      </c>
      <c r="O539" s="14">
        <f>GL_Table[[#This Row],[Debit]]*GL_Table[[#This Row],[RateToUSD]]</f>
        <v>2542.5681999999997</v>
      </c>
      <c r="P539" s="14">
        <f>GL_Table[[#This Row],[Credit]]*GL_Table[[#This Row],[RateToUSD]]</f>
        <v>0</v>
      </c>
      <c r="Q539" s="14">
        <f>GL_Table[NetAmount]*GL_Table[RateToUSD]</f>
        <v>2542.5681999999997</v>
      </c>
      <c r="R539" s="14" t="str">
        <f>INDEX(AccountMapping[AccountType],MATCH(GL_Table[AccountName],AccountMapping[AccountName], 0))</f>
        <v>COGS</v>
      </c>
    </row>
    <row r="540" spans="1:18" x14ac:dyDescent="0.3">
      <c r="A540" t="s">
        <v>548</v>
      </c>
      <c r="B540" s="1">
        <v>45190</v>
      </c>
      <c r="C540">
        <f>YEAR(GL_Table[[#This Row],[TxnDate]])</f>
        <v>2023</v>
      </c>
      <c r="D540" t="str">
        <f>TEXT(GL_Table[[#This Row],[TxnDate]], "mmm")</f>
        <v>Sep</v>
      </c>
      <c r="E540" t="s">
        <v>2013</v>
      </c>
      <c r="F540" t="s">
        <v>2018</v>
      </c>
      <c r="G540">
        <v>1735.98</v>
      </c>
      <c r="H540">
        <v>0</v>
      </c>
      <c r="I540" t="s">
        <v>2020</v>
      </c>
      <c r="J540" t="s">
        <v>2026</v>
      </c>
      <c r="K540" t="s">
        <v>2569</v>
      </c>
      <c r="L540" t="s">
        <v>4033</v>
      </c>
      <c r="M540">
        <f>GL_Table[[#This Row],[Debit]]-GL_Table[[#This Row],[Credit]]</f>
        <v>1735.98</v>
      </c>
      <c r="N540">
        <f>INDEX(ExchangeRate[Rate2USD], MATCH(GL!L:L,ExchangeRate[Currency], 0))</f>
        <v>1.51</v>
      </c>
      <c r="O540" s="14">
        <f>GL_Table[[#This Row],[Debit]]*GL_Table[[#This Row],[RateToUSD]]</f>
        <v>2621.3298</v>
      </c>
      <c r="P540" s="14">
        <f>GL_Table[[#This Row],[Credit]]*GL_Table[[#This Row],[RateToUSD]]</f>
        <v>0</v>
      </c>
      <c r="Q540" s="14">
        <f>GL_Table[NetAmount]*GL_Table[RateToUSD]</f>
        <v>2621.3298</v>
      </c>
      <c r="R540" s="14" t="str">
        <f>INDEX(AccountMapping[AccountType],MATCH(GL_Table[AccountName],AccountMapping[AccountName], 0))</f>
        <v>Expense</v>
      </c>
    </row>
    <row r="541" spans="1:18" x14ac:dyDescent="0.3">
      <c r="A541" t="s">
        <v>549</v>
      </c>
      <c r="B541" s="1">
        <v>45797</v>
      </c>
      <c r="C541">
        <f>YEAR(GL_Table[[#This Row],[TxnDate]])</f>
        <v>2025</v>
      </c>
      <c r="D541" t="str">
        <f>TEXT(GL_Table[[#This Row],[TxnDate]], "mmm")</f>
        <v>May</v>
      </c>
      <c r="E541" t="s">
        <v>2010</v>
      </c>
      <c r="F541" t="s">
        <v>2015</v>
      </c>
      <c r="G541">
        <v>0</v>
      </c>
      <c r="H541">
        <v>3791.55</v>
      </c>
      <c r="I541" t="s">
        <v>2024</v>
      </c>
      <c r="J541" t="s">
        <v>2028</v>
      </c>
      <c r="K541" t="s">
        <v>2570</v>
      </c>
      <c r="L541" t="s">
        <v>4032</v>
      </c>
      <c r="M541">
        <f>GL_Table[[#This Row],[Debit]]-GL_Table[[#This Row],[Credit]]</f>
        <v>-3791.55</v>
      </c>
      <c r="N541">
        <f>INDEX(ExchangeRate[Rate2USD], MATCH(GL!L:L,ExchangeRate[Currency], 0))</f>
        <v>0.92</v>
      </c>
      <c r="O541" s="14">
        <f>GL_Table[[#This Row],[Debit]]*GL_Table[[#This Row],[RateToUSD]]</f>
        <v>0</v>
      </c>
      <c r="P541" s="14">
        <f>GL_Table[[#This Row],[Credit]]*GL_Table[[#This Row],[RateToUSD]]</f>
        <v>3488.2260000000001</v>
      </c>
      <c r="Q541" s="14">
        <f>GL_Table[NetAmount]*GL_Table[RateToUSD]</f>
        <v>-3488.2260000000001</v>
      </c>
      <c r="R541" s="14" t="str">
        <f>INDEX(AccountMapping[AccountType],MATCH(GL_Table[AccountName],AccountMapping[AccountName], 0))</f>
        <v>Revenue</v>
      </c>
    </row>
    <row r="542" spans="1:18" x14ac:dyDescent="0.3">
      <c r="A542" t="s">
        <v>550</v>
      </c>
      <c r="B542" s="1">
        <v>45687</v>
      </c>
      <c r="C542">
        <f>YEAR(GL_Table[[#This Row],[TxnDate]])</f>
        <v>2025</v>
      </c>
      <c r="D542" t="str">
        <f>TEXT(GL_Table[[#This Row],[TxnDate]], "mmm")</f>
        <v>Jan</v>
      </c>
      <c r="E542" t="s">
        <v>2014</v>
      </c>
      <c r="F542" t="s">
        <v>2019</v>
      </c>
      <c r="G542">
        <v>0</v>
      </c>
      <c r="H542">
        <v>2119.27</v>
      </c>
      <c r="I542" t="s">
        <v>2020</v>
      </c>
      <c r="J542" t="s">
        <v>2026</v>
      </c>
      <c r="K542" t="s">
        <v>2571</v>
      </c>
      <c r="L542" t="s">
        <v>4034</v>
      </c>
      <c r="M542">
        <f>GL_Table[[#This Row],[Debit]]-GL_Table[[#This Row],[Credit]]</f>
        <v>-2119.27</v>
      </c>
      <c r="N542">
        <f>INDEX(ExchangeRate[Rate2USD], MATCH(GL!L:L,ExchangeRate[Currency], 0))</f>
        <v>1</v>
      </c>
      <c r="O542" s="14">
        <f>GL_Table[[#This Row],[Debit]]*GL_Table[[#This Row],[RateToUSD]]</f>
        <v>0</v>
      </c>
      <c r="P542" s="14">
        <f>GL_Table[[#This Row],[Credit]]*GL_Table[[#This Row],[RateToUSD]]</f>
        <v>2119.27</v>
      </c>
      <c r="Q542" s="14">
        <f>GL_Table[NetAmount]*GL_Table[RateToUSD]</f>
        <v>-2119.27</v>
      </c>
      <c r="R542" s="14" t="str">
        <f>INDEX(AccountMapping[AccountType],MATCH(GL_Table[AccountName],AccountMapping[AccountName], 0))</f>
        <v>Revenue</v>
      </c>
    </row>
    <row r="543" spans="1:18" x14ac:dyDescent="0.3">
      <c r="A543" t="s">
        <v>551</v>
      </c>
      <c r="B543" s="1">
        <v>45586</v>
      </c>
      <c r="C543">
        <f>YEAR(GL_Table[[#This Row],[TxnDate]])</f>
        <v>2024</v>
      </c>
      <c r="D543" t="str">
        <f>TEXT(GL_Table[[#This Row],[TxnDate]], "mmm")</f>
        <v>Oct</v>
      </c>
      <c r="E543" t="s">
        <v>2014</v>
      </c>
      <c r="F543" t="s">
        <v>2019</v>
      </c>
      <c r="G543">
        <v>0</v>
      </c>
      <c r="H543">
        <v>3802.31</v>
      </c>
      <c r="I543" t="s">
        <v>2023</v>
      </c>
      <c r="J543" t="s">
        <v>2028</v>
      </c>
      <c r="K543" t="s">
        <v>2572</v>
      </c>
      <c r="L543" t="s">
        <v>4035</v>
      </c>
      <c r="M543">
        <f>GL_Table[[#This Row],[Debit]]-GL_Table[[#This Row],[Credit]]</f>
        <v>-3802.31</v>
      </c>
      <c r="N543">
        <f>INDEX(ExchangeRate[Rate2USD], MATCH(GL!L:L,ExchangeRate[Currency], 0))</f>
        <v>1.36</v>
      </c>
      <c r="O543" s="14">
        <f>GL_Table[[#This Row],[Debit]]*GL_Table[[#This Row],[RateToUSD]]</f>
        <v>0</v>
      </c>
      <c r="P543" s="14">
        <f>GL_Table[[#This Row],[Credit]]*GL_Table[[#This Row],[RateToUSD]]</f>
        <v>5171.1415999999999</v>
      </c>
      <c r="Q543" s="14">
        <f>GL_Table[NetAmount]*GL_Table[RateToUSD]</f>
        <v>-5171.1415999999999</v>
      </c>
      <c r="R543" s="14" t="str">
        <f>INDEX(AccountMapping[AccountType],MATCH(GL_Table[AccountName],AccountMapping[AccountName], 0))</f>
        <v>Revenue</v>
      </c>
    </row>
    <row r="544" spans="1:18" x14ac:dyDescent="0.3">
      <c r="A544" t="s">
        <v>552</v>
      </c>
      <c r="B544" s="1">
        <v>45670</v>
      </c>
      <c r="C544">
        <f>YEAR(GL_Table[[#This Row],[TxnDate]])</f>
        <v>2025</v>
      </c>
      <c r="D544" t="str">
        <f>TEXT(GL_Table[[#This Row],[TxnDate]], "mmm")</f>
        <v>Jan</v>
      </c>
      <c r="E544" t="s">
        <v>2014</v>
      </c>
      <c r="F544" t="s">
        <v>2019</v>
      </c>
      <c r="G544">
        <v>0</v>
      </c>
      <c r="H544">
        <v>1414.25</v>
      </c>
      <c r="I544" t="s">
        <v>2020</v>
      </c>
      <c r="J544" t="s">
        <v>2029</v>
      </c>
      <c r="K544" t="s">
        <v>2573</v>
      </c>
      <c r="L544" t="s">
        <v>4034</v>
      </c>
      <c r="M544">
        <f>GL_Table[[#This Row],[Debit]]-GL_Table[[#This Row],[Credit]]</f>
        <v>-1414.25</v>
      </c>
      <c r="N544">
        <f>INDEX(ExchangeRate[Rate2USD], MATCH(GL!L:L,ExchangeRate[Currency], 0))</f>
        <v>1</v>
      </c>
      <c r="O544" s="14">
        <f>GL_Table[[#This Row],[Debit]]*GL_Table[[#This Row],[RateToUSD]]</f>
        <v>0</v>
      </c>
      <c r="P544" s="14">
        <f>GL_Table[[#This Row],[Credit]]*GL_Table[[#This Row],[RateToUSD]]</f>
        <v>1414.25</v>
      </c>
      <c r="Q544" s="14">
        <f>GL_Table[NetAmount]*GL_Table[RateToUSD]</f>
        <v>-1414.25</v>
      </c>
      <c r="R544" s="14" t="str">
        <f>INDEX(AccountMapping[AccountType],MATCH(GL_Table[AccountName],AccountMapping[AccountName], 0))</f>
        <v>Revenue</v>
      </c>
    </row>
    <row r="545" spans="1:18" x14ac:dyDescent="0.3">
      <c r="A545" t="s">
        <v>553</v>
      </c>
      <c r="B545" s="1">
        <v>45630</v>
      </c>
      <c r="C545">
        <f>YEAR(GL_Table[[#This Row],[TxnDate]])</f>
        <v>2024</v>
      </c>
      <c r="D545" t="str">
        <f>TEXT(GL_Table[[#This Row],[TxnDate]], "mmm")</f>
        <v>Dec</v>
      </c>
      <c r="E545" t="s">
        <v>2010</v>
      </c>
      <c r="F545" t="s">
        <v>2015</v>
      </c>
      <c r="G545">
        <v>0</v>
      </c>
      <c r="H545">
        <v>1404.17</v>
      </c>
      <c r="I545" t="s">
        <v>2022</v>
      </c>
      <c r="J545" t="s">
        <v>2026</v>
      </c>
      <c r="K545" t="s">
        <v>2574</v>
      </c>
      <c r="L545" t="s">
        <v>4033</v>
      </c>
      <c r="M545">
        <f>GL_Table[[#This Row],[Debit]]-GL_Table[[#This Row],[Credit]]</f>
        <v>-1404.17</v>
      </c>
      <c r="N545">
        <f>INDEX(ExchangeRate[Rate2USD], MATCH(GL!L:L,ExchangeRate[Currency], 0))</f>
        <v>1.51</v>
      </c>
      <c r="O545" s="14">
        <f>GL_Table[[#This Row],[Debit]]*GL_Table[[#This Row],[RateToUSD]]</f>
        <v>0</v>
      </c>
      <c r="P545" s="14">
        <f>GL_Table[[#This Row],[Credit]]*GL_Table[[#This Row],[RateToUSD]]</f>
        <v>2120.2967000000003</v>
      </c>
      <c r="Q545" s="14">
        <f>GL_Table[NetAmount]*GL_Table[RateToUSD]</f>
        <v>-2120.2967000000003</v>
      </c>
      <c r="R545" s="14" t="str">
        <f>INDEX(AccountMapping[AccountType],MATCH(GL_Table[AccountName],AccountMapping[AccountName], 0))</f>
        <v>Revenue</v>
      </c>
    </row>
    <row r="546" spans="1:18" x14ac:dyDescent="0.3">
      <c r="A546" t="s">
        <v>554</v>
      </c>
      <c r="B546" s="1">
        <v>45048</v>
      </c>
      <c r="C546">
        <f>YEAR(GL_Table[[#This Row],[TxnDate]])</f>
        <v>2023</v>
      </c>
      <c r="D546" t="str">
        <f>TEXT(GL_Table[[#This Row],[TxnDate]], "mmm")</f>
        <v>May</v>
      </c>
      <c r="E546" t="s">
        <v>2014</v>
      </c>
      <c r="F546" t="s">
        <v>2019</v>
      </c>
      <c r="G546">
        <v>0</v>
      </c>
      <c r="H546">
        <v>3160.15</v>
      </c>
      <c r="I546" t="s">
        <v>2024</v>
      </c>
      <c r="J546" t="s">
        <v>2028</v>
      </c>
      <c r="K546" t="s">
        <v>2575</v>
      </c>
      <c r="L546" t="s">
        <v>4035</v>
      </c>
      <c r="M546">
        <f>GL_Table[[#This Row],[Debit]]-GL_Table[[#This Row],[Credit]]</f>
        <v>-3160.15</v>
      </c>
      <c r="N546">
        <f>INDEX(ExchangeRate[Rate2USD], MATCH(GL!L:L,ExchangeRate[Currency], 0))</f>
        <v>1.36</v>
      </c>
      <c r="O546" s="14">
        <f>GL_Table[[#This Row],[Debit]]*GL_Table[[#This Row],[RateToUSD]]</f>
        <v>0</v>
      </c>
      <c r="P546" s="14">
        <f>GL_Table[[#This Row],[Credit]]*GL_Table[[#This Row],[RateToUSD]]</f>
        <v>4297.8040000000001</v>
      </c>
      <c r="Q546" s="14">
        <f>GL_Table[NetAmount]*GL_Table[RateToUSD]</f>
        <v>-4297.8040000000001</v>
      </c>
      <c r="R546" s="14" t="str">
        <f>INDEX(AccountMapping[AccountType],MATCH(GL_Table[AccountName],AccountMapping[AccountName], 0))</f>
        <v>Revenue</v>
      </c>
    </row>
    <row r="547" spans="1:18" x14ac:dyDescent="0.3">
      <c r="A547" t="s">
        <v>555</v>
      </c>
      <c r="B547" s="1">
        <v>45077</v>
      </c>
      <c r="C547">
        <f>YEAR(GL_Table[[#This Row],[TxnDate]])</f>
        <v>2023</v>
      </c>
      <c r="D547" t="str">
        <f>TEXT(GL_Table[[#This Row],[TxnDate]], "mmm")</f>
        <v>May</v>
      </c>
      <c r="E547" t="s">
        <v>2012</v>
      </c>
      <c r="F547" t="s">
        <v>2017</v>
      </c>
      <c r="G547">
        <v>344.52</v>
      </c>
      <c r="H547">
        <v>0</v>
      </c>
      <c r="I547" t="s">
        <v>2024</v>
      </c>
      <c r="J547" t="s">
        <v>2028</v>
      </c>
      <c r="K547" t="s">
        <v>2576</v>
      </c>
      <c r="L547" t="s">
        <v>4033</v>
      </c>
      <c r="M547">
        <f>GL_Table[[#This Row],[Debit]]-GL_Table[[#This Row],[Credit]]</f>
        <v>344.52</v>
      </c>
      <c r="N547">
        <f>INDEX(ExchangeRate[Rate2USD], MATCH(GL!L:L,ExchangeRate[Currency], 0))</f>
        <v>1.51</v>
      </c>
      <c r="O547" s="14">
        <f>GL_Table[[#This Row],[Debit]]*GL_Table[[#This Row],[RateToUSD]]</f>
        <v>520.22519999999997</v>
      </c>
      <c r="P547" s="14">
        <f>GL_Table[[#This Row],[Credit]]*GL_Table[[#This Row],[RateToUSD]]</f>
        <v>0</v>
      </c>
      <c r="Q547" s="14">
        <f>GL_Table[NetAmount]*GL_Table[RateToUSD]</f>
        <v>520.22519999999997</v>
      </c>
      <c r="R547" s="14" t="str">
        <f>INDEX(AccountMapping[AccountType],MATCH(GL_Table[AccountName],AccountMapping[AccountName], 0))</f>
        <v>Expense</v>
      </c>
    </row>
    <row r="548" spans="1:18" x14ac:dyDescent="0.3">
      <c r="A548" t="s">
        <v>556</v>
      </c>
      <c r="B548" s="1">
        <v>45552</v>
      </c>
      <c r="C548">
        <f>YEAR(GL_Table[[#This Row],[TxnDate]])</f>
        <v>2024</v>
      </c>
      <c r="D548" t="str">
        <f>TEXT(GL_Table[[#This Row],[TxnDate]], "mmm")</f>
        <v>Sep</v>
      </c>
      <c r="E548" t="s">
        <v>2012</v>
      </c>
      <c r="F548" t="s">
        <v>2017</v>
      </c>
      <c r="G548">
        <v>846.89</v>
      </c>
      <c r="H548">
        <v>0</v>
      </c>
      <c r="I548" t="s">
        <v>2023</v>
      </c>
      <c r="J548" t="s">
        <v>2029</v>
      </c>
      <c r="K548" t="s">
        <v>2577</v>
      </c>
      <c r="L548" t="s">
        <v>4031</v>
      </c>
      <c r="M548">
        <f>GL_Table[[#This Row],[Debit]]-GL_Table[[#This Row],[Credit]]</f>
        <v>846.89</v>
      </c>
      <c r="N548">
        <f>INDEX(ExchangeRate[Rate2USD], MATCH(GL!L:L,ExchangeRate[Currency], 0))</f>
        <v>0.78</v>
      </c>
      <c r="O548" s="14">
        <f>GL_Table[[#This Row],[Debit]]*GL_Table[[#This Row],[RateToUSD]]</f>
        <v>660.57420000000002</v>
      </c>
      <c r="P548" s="14">
        <f>GL_Table[[#This Row],[Credit]]*GL_Table[[#This Row],[RateToUSD]]</f>
        <v>0</v>
      </c>
      <c r="Q548" s="14">
        <f>GL_Table[NetAmount]*GL_Table[RateToUSD]</f>
        <v>660.57420000000002</v>
      </c>
      <c r="R548" s="14" t="str">
        <f>INDEX(AccountMapping[AccountType],MATCH(GL_Table[AccountName],AccountMapping[AccountName], 0))</f>
        <v>Expense</v>
      </c>
    </row>
    <row r="549" spans="1:18" x14ac:dyDescent="0.3">
      <c r="A549" t="s">
        <v>557</v>
      </c>
      <c r="B549" s="1">
        <v>45806</v>
      </c>
      <c r="C549">
        <f>YEAR(GL_Table[[#This Row],[TxnDate]])</f>
        <v>2025</v>
      </c>
      <c r="D549" t="str">
        <f>TEXT(GL_Table[[#This Row],[TxnDate]], "mmm")</f>
        <v>May</v>
      </c>
      <c r="E549" t="s">
        <v>2013</v>
      </c>
      <c r="F549" t="s">
        <v>2018</v>
      </c>
      <c r="G549">
        <v>1316.39</v>
      </c>
      <c r="H549">
        <v>0</v>
      </c>
      <c r="I549" t="s">
        <v>2024</v>
      </c>
      <c r="J549" t="s">
        <v>2030</v>
      </c>
      <c r="K549" t="s">
        <v>2578</v>
      </c>
      <c r="L549" t="s">
        <v>4035</v>
      </c>
      <c r="M549">
        <f>GL_Table[[#This Row],[Debit]]-GL_Table[[#This Row],[Credit]]</f>
        <v>1316.39</v>
      </c>
      <c r="N549">
        <f>INDEX(ExchangeRate[Rate2USD], MATCH(GL!L:L,ExchangeRate[Currency], 0))</f>
        <v>1.36</v>
      </c>
      <c r="O549" s="14">
        <f>GL_Table[[#This Row],[Debit]]*GL_Table[[#This Row],[RateToUSD]]</f>
        <v>1790.2904000000003</v>
      </c>
      <c r="P549" s="14">
        <f>GL_Table[[#This Row],[Credit]]*GL_Table[[#This Row],[RateToUSD]]</f>
        <v>0</v>
      </c>
      <c r="Q549" s="14">
        <f>GL_Table[NetAmount]*GL_Table[RateToUSD]</f>
        <v>1790.2904000000003</v>
      </c>
      <c r="R549" s="14" t="str">
        <f>INDEX(AccountMapping[AccountType],MATCH(GL_Table[AccountName],AccountMapping[AccountName], 0))</f>
        <v>Expense</v>
      </c>
    </row>
    <row r="550" spans="1:18" x14ac:dyDescent="0.3">
      <c r="A550" t="s">
        <v>558</v>
      </c>
      <c r="B550" s="1">
        <v>45600</v>
      </c>
      <c r="C550">
        <f>YEAR(GL_Table[[#This Row],[TxnDate]])</f>
        <v>2024</v>
      </c>
      <c r="D550" t="str">
        <f>TEXT(GL_Table[[#This Row],[TxnDate]], "mmm")</f>
        <v>Nov</v>
      </c>
      <c r="E550" t="s">
        <v>2013</v>
      </c>
      <c r="F550" t="s">
        <v>2018</v>
      </c>
      <c r="G550">
        <v>1731.71</v>
      </c>
      <c r="H550">
        <v>0</v>
      </c>
      <c r="I550" t="s">
        <v>2020</v>
      </c>
      <c r="J550" t="s">
        <v>2028</v>
      </c>
      <c r="K550" t="s">
        <v>2579</v>
      </c>
      <c r="L550" t="s">
        <v>4031</v>
      </c>
      <c r="M550">
        <f>GL_Table[[#This Row],[Debit]]-GL_Table[[#This Row],[Credit]]</f>
        <v>1731.71</v>
      </c>
      <c r="N550">
        <f>INDEX(ExchangeRate[Rate2USD], MATCH(GL!L:L,ExchangeRate[Currency], 0))</f>
        <v>0.78</v>
      </c>
      <c r="O550" s="14">
        <f>GL_Table[[#This Row],[Debit]]*GL_Table[[#This Row],[RateToUSD]]</f>
        <v>1350.7338</v>
      </c>
      <c r="P550" s="14">
        <f>GL_Table[[#This Row],[Credit]]*GL_Table[[#This Row],[RateToUSD]]</f>
        <v>0</v>
      </c>
      <c r="Q550" s="14">
        <f>GL_Table[NetAmount]*GL_Table[RateToUSD]</f>
        <v>1350.7338</v>
      </c>
      <c r="R550" s="14" t="str">
        <f>INDEX(AccountMapping[AccountType],MATCH(GL_Table[AccountName],AccountMapping[AccountName], 0))</f>
        <v>Expense</v>
      </c>
    </row>
    <row r="551" spans="1:18" x14ac:dyDescent="0.3">
      <c r="A551" t="s">
        <v>559</v>
      </c>
      <c r="B551" s="1">
        <v>45433</v>
      </c>
      <c r="C551">
        <f>YEAR(GL_Table[[#This Row],[TxnDate]])</f>
        <v>2024</v>
      </c>
      <c r="D551" t="str">
        <f>TEXT(GL_Table[[#This Row],[TxnDate]], "mmm")</f>
        <v>May</v>
      </c>
      <c r="E551" t="s">
        <v>2011</v>
      </c>
      <c r="F551" t="s">
        <v>2016</v>
      </c>
      <c r="G551">
        <v>1683.19</v>
      </c>
      <c r="H551">
        <v>0</v>
      </c>
      <c r="I551" t="s">
        <v>2024</v>
      </c>
      <c r="J551" t="s">
        <v>2028</v>
      </c>
      <c r="K551" t="s">
        <v>2580</v>
      </c>
      <c r="L551" t="s">
        <v>4034</v>
      </c>
      <c r="M551">
        <f>GL_Table[[#This Row],[Debit]]-GL_Table[[#This Row],[Credit]]</f>
        <v>1683.19</v>
      </c>
      <c r="N551">
        <f>INDEX(ExchangeRate[Rate2USD], MATCH(GL!L:L,ExchangeRate[Currency], 0))</f>
        <v>1</v>
      </c>
      <c r="O551" s="14">
        <f>GL_Table[[#This Row],[Debit]]*GL_Table[[#This Row],[RateToUSD]]</f>
        <v>1683.19</v>
      </c>
      <c r="P551" s="14">
        <f>GL_Table[[#This Row],[Credit]]*GL_Table[[#This Row],[RateToUSD]]</f>
        <v>0</v>
      </c>
      <c r="Q551" s="14">
        <f>GL_Table[NetAmount]*GL_Table[RateToUSD]</f>
        <v>1683.19</v>
      </c>
      <c r="R551" s="14" t="str">
        <f>INDEX(AccountMapping[AccountType],MATCH(GL_Table[AccountName],AccountMapping[AccountName], 0))</f>
        <v>COGS</v>
      </c>
    </row>
    <row r="552" spans="1:18" x14ac:dyDescent="0.3">
      <c r="A552" t="s">
        <v>560</v>
      </c>
      <c r="B552" s="1">
        <v>45536</v>
      </c>
      <c r="C552">
        <f>YEAR(GL_Table[[#This Row],[TxnDate]])</f>
        <v>2024</v>
      </c>
      <c r="D552" t="str">
        <f>TEXT(GL_Table[[#This Row],[TxnDate]], "mmm")</f>
        <v>Sep</v>
      </c>
      <c r="E552" t="s">
        <v>2012</v>
      </c>
      <c r="F552" t="s">
        <v>2017</v>
      </c>
      <c r="G552">
        <v>225.82</v>
      </c>
      <c r="H552">
        <v>0</v>
      </c>
      <c r="I552" t="s">
        <v>2023</v>
      </c>
      <c r="J552" t="s">
        <v>2028</v>
      </c>
      <c r="K552" t="s">
        <v>2581</v>
      </c>
      <c r="L552" t="s">
        <v>4031</v>
      </c>
      <c r="M552">
        <f>GL_Table[[#This Row],[Debit]]-GL_Table[[#This Row],[Credit]]</f>
        <v>225.82</v>
      </c>
      <c r="N552">
        <f>INDEX(ExchangeRate[Rate2USD], MATCH(GL!L:L,ExchangeRate[Currency], 0))</f>
        <v>0.78</v>
      </c>
      <c r="O552" s="14">
        <f>GL_Table[[#This Row],[Debit]]*GL_Table[[#This Row],[RateToUSD]]</f>
        <v>176.1396</v>
      </c>
      <c r="P552" s="14">
        <f>GL_Table[[#This Row],[Credit]]*GL_Table[[#This Row],[RateToUSD]]</f>
        <v>0</v>
      </c>
      <c r="Q552" s="14">
        <f>GL_Table[NetAmount]*GL_Table[RateToUSD]</f>
        <v>176.1396</v>
      </c>
      <c r="R552" s="14" t="str">
        <f>INDEX(AccountMapping[AccountType],MATCH(GL_Table[AccountName],AccountMapping[AccountName], 0))</f>
        <v>Expense</v>
      </c>
    </row>
    <row r="553" spans="1:18" x14ac:dyDescent="0.3">
      <c r="A553" t="s">
        <v>561</v>
      </c>
      <c r="B553" s="1">
        <v>45050</v>
      </c>
      <c r="C553">
        <f>YEAR(GL_Table[[#This Row],[TxnDate]])</f>
        <v>2023</v>
      </c>
      <c r="D553" t="str">
        <f>TEXT(GL_Table[[#This Row],[TxnDate]], "mmm")</f>
        <v>May</v>
      </c>
      <c r="E553" t="s">
        <v>2010</v>
      </c>
      <c r="F553" t="s">
        <v>2015</v>
      </c>
      <c r="G553">
        <v>0</v>
      </c>
      <c r="H553">
        <v>3218.47</v>
      </c>
      <c r="I553" t="s">
        <v>2022</v>
      </c>
      <c r="J553" t="s">
        <v>2028</v>
      </c>
      <c r="K553" t="s">
        <v>2582</v>
      </c>
      <c r="L553" t="s">
        <v>4033</v>
      </c>
      <c r="M553">
        <f>GL_Table[[#This Row],[Debit]]-GL_Table[[#This Row],[Credit]]</f>
        <v>-3218.47</v>
      </c>
      <c r="N553">
        <f>INDEX(ExchangeRate[Rate2USD], MATCH(GL!L:L,ExchangeRate[Currency], 0))</f>
        <v>1.51</v>
      </c>
      <c r="O553" s="14">
        <f>GL_Table[[#This Row],[Debit]]*GL_Table[[#This Row],[RateToUSD]]</f>
        <v>0</v>
      </c>
      <c r="P553" s="14">
        <f>GL_Table[[#This Row],[Credit]]*GL_Table[[#This Row],[RateToUSD]]</f>
        <v>4859.8896999999997</v>
      </c>
      <c r="Q553" s="14">
        <f>GL_Table[NetAmount]*GL_Table[RateToUSD]</f>
        <v>-4859.8896999999997</v>
      </c>
      <c r="R553" s="14" t="str">
        <f>INDEX(AccountMapping[AccountType],MATCH(GL_Table[AccountName],AccountMapping[AccountName], 0))</f>
        <v>Revenue</v>
      </c>
    </row>
    <row r="554" spans="1:18" x14ac:dyDescent="0.3">
      <c r="A554" t="s">
        <v>562</v>
      </c>
      <c r="B554" s="1">
        <v>45182</v>
      </c>
      <c r="C554">
        <f>YEAR(GL_Table[[#This Row],[TxnDate]])</f>
        <v>2023</v>
      </c>
      <c r="D554" t="str">
        <f>TEXT(GL_Table[[#This Row],[TxnDate]], "mmm")</f>
        <v>Sep</v>
      </c>
      <c r="E554" t="s">
        <v>2014</v>
      </c>
      <c r="F554" t="s">
        <v>2019</v>
      </c>
      <c r="G554">
        <v>0</v>
      </c>
      <c r="H554">
        <v>489.03</v>
      </c>
      <c r="I554" t="s">
        <v>2022</v>
      </c>
      <c r="J554" t="s">
        <v>2026</v>
      </c>
      <c r="K554" t="s">
        <v>2583</v>
      </c>
      <c r="L554" t="s">
        <v>4035</v>
      </c>
      <c r="M554">
        <f>GL_Table[[#This Row],[Debit]]-GL_Table[[#This Row],[Credit]]</f>
        <v>-489.03</v>
      </c>
      <c r="N554">
        <f>INDEX(ExchangeRate[Rate2USD], MATCH(GL!L:L,ExchangeRate[Currency], 0))</f>
        <v>1.36</v>
      </c>
      <c r="O554" s="14">
        <f>GL_Table[[#This Row],[Debit]]*GL_Table[[#This Row],[RateToUSD]]</f>
        <v>0</v>
      </c>
      <c r="P554" s="14">
        <f>GL_Table[[#This Row],[Credit]]*GL_Table[[#This Row],[RateToUSD]]</f>
        <v>665.08080000000007</v>
      </c>
      <c r="Q554" s="14">
        <f>GL_Table[NetAmount]*GL_Table[RateToUSD]</f>
        <v>-665.08080000000007</v>
      </c>
      <c r="R554" s="14" t="str">
        <f>INDEX(AccountMapping[AccountType],MATCH(GL_Table[AccountName],AccountMapping[AccountName], 0))</f>
        <v>Revenue</v>
      </c>
    </row>
    <row r="555" spans="1:18" x14ac:dyDescent="0.3">
      <c r="A555" t="s">
        <v>563</v>
      </c>
      <c r="B555" s="1">
        <v>45820</v>
      </c>
      <c r="C555">
        <f>YEAR(GL_Table[[#This Row],[TxnDate]])</f>
        <v>2025</v>
      </c>
      <c r="D555" t="str">
        <f>TEXT(GL_Table[[#This Row],[TxnDate]], "mmm")</f>
        <v>Jun</v>
      </c>
      <c r="E555" t="s">
        <v>2013</v>
      </c>
      <c r="F555" t="s">
        <v>2018</v>
      </c>
      <c r="G555">
        <v>558.76</v>
      </c>
      <c r="H555">
        <v>0</v>
      </c>
      <c r="I555" t="s">
        <v>2022</v>
      </c>
      <c r="J555" t="s">
        <v>2029</v>
      </c>
      <c r="K555" t="s">
        <v>2584</v>
      </c>
      <c r="L555" t="s">
        <v>4034</v>
      </c>
      <c r="M555">
        <f>GL_Table[[#This Row],[Debit]]-GL_Table[[#This Row],[Credit]]</f>
        <v>558.76</v>
      </c>
      <c r="N555">
        <f>INDEX(ExchangeRate[Rate2USD], MATCH(GL!L:L,ExchangeRate[Currency], 0))</f>
        <v>1</v>
      </c>
      <c r="O555" s="14">
        <f>GL_Table[[#This Row],[Debit]]*GL_Table[[#This Row],[RateToUSD]]</f>
        <v>558.76</v>
      </c>
      <c r="P555" s="14">
        <f>GL_Table[[#This Row],[Credit]]*GL_Table[[#This Row],[RateToUSD]]</f>
        <v>0</v>
      </c>
      <c r="Q555" s="14">
        <f>GL_Table[NetAmount]*GL_Table[RateToUSD]</f>
        <v>558.76</v>
      </c>
      <c r="R555" s="14" t="str">
        <f>INDEX(AccountMapping[AccountType],MATCH(GL_Table[AccountName],AccountMapping[AccountName], 0))</f>
        <v>Expense</v>
      </c>
    </row>
    <row r="556" spans="1:18" x14ac:dyDescent="0.3">
      <c r="A556" t="s">
        <v>564</v>
      </c>
      <c r="B556" s="1">
        <v>44949</v>
      </c>
      <c r="C556">
        <f>YEAR(GL_Table[[#This Row],[TxnDate]])</f>
        <v>2023</v>
      </c>
      <c r="D556" t="str">
        <f>TEXT(GL_Table[[#This Row],[TxnDate]], "mmm")</f>
        <v>Jan</v>
      </c>
      <c r="E556" t="s">
        <v>2010</v>
      </c>
      <c r="F556" t="s">
        <v>2015</v>
      </c>
      <c r="G556">
        <v>0</v>
      </c>
      <c r="H556">
        <v>3368.07</v>
      </c>
      <c r="I556" t="s">
        <v>2023</v>
      </c>
      <c r="J556" t="s">
        <v>2027</v>
      </c>
      <c r="K556" t="s">
        <v>2585</v>
      </c>
      <c r="L556" t="s">
        <v>4031</v>
      </c>
      <c r="M556">
        <f>GL_Table[[#This Row],[Debit]]-GL_Table[[#This Row],[Credit]]</f>
        <v>-3368.07</v>
      </c>
      <c r="N556">
        <f>INDEX(ExchangeRate[Rate2USD], MATCH(GL!L:L,ExchangeRate[Currency], 0))</f>
        <v>0.78</v>
      </c>
      <c r="O556" s="14">
        <f>GL_Table[[#This Row],[Debit]]*GL_Table[[#This Row],[RateToUSD]]</f>
        <v>0</v>
      </c>
      <c r="P556" s="14">
        <f>GL_Table[[#This Row],[Credit]]*GL_Table[[#This Row],[RateToUSD]]</f>
        <v>2627.0946000000004</v>
      </c>
      <c r="Q556" s="14">
        <f>GL_Table[NetAmount]*GL_Table[RateToUSD]</f>
        <v>-2627.0946000000004</v>
      </c>
      <c r="R556" s="14" t="str">
        <f>INDEX(AccountMapping[AccountType],MATCH(GL_Table[AccountName],AccountMapping[AccountName], 0))</f>
        <v>Revenue</v>
      </c>
    </row>
    <row r="557" spans="1:18" x14ac:dyDescent="0.3">
      <c r="A557" t="s">
        <v>565</v>
      </c>
      <c r="B557" s="1">
        <v>45709</v>
      </c>
      <c r="C557">
        <f>YEAR(GL_Table[[#This Row],[TxnDate]])</f>
        <v>2025</v>
      </c>
      <c r="D557" t="str">
        <f>TEXT(GL_Table[[#This Row],[TxnDate]], "mmm")</f>
        <v>Feb</v>
      </c>
      <c r="E557" t="s">
        <v>2011</v>
      </c>
      <c r="F557" t="s">
        <v>2016</v>
      </c>
      <c r="G557">
        <v>1354.74</v>
      </c>
      <c r="H557">
        <v>0</v>
      </c>
      <c r="I557" t="s">
        <v>2021</v>
      </c>
      <c r="J557" t="s">
        <v>2026</v>
      </c>
      <c r="K557" t="s">
        <v>2586</v>
      </c>
      <c r="L557" t="s">
        <v>4035</v>
      </c>
      <c r="M557">
        <f>GL_Table[[#This Row],[Debit]]-GL_Table[[#This Row],[Credit]]</f>
        <v>1354.74</v>
      </c>
      <c r="N557">
        <f>INDEX(ExchangeRate[Rate2USD], MATCH(GL!L:L,ExchangeRate[Currency], 0))</f>
        <v>1.36</v>
      </c>
      <c r="O557" s="14">
        <f>GL_Table[[#This Row],[Debit]]*GL_Table[[#This Row],[RateToUSD]]</f>
        <v>1842.4464</v>
      </c>
      <c r="P557" s="14">
        <f>GL_Table[[#This Row],[Credit]]*GL_Table[[#This Row],[RateToUSD]]</f>
        <v>0</v>
      </c>
      <c r="Q557" s="14">
        <f>GL_Table[NetAmount]*GL_Table[RateToUSD]</f>
        <v>1842.4464</v>
      </c>
      <c r="R557" s="14" t="str">
        <f>INDEX(AccountMapping[AccountType],MATCH(GL_Table[AccountName],AccountMapping[AccountName], 0))</f>
        <v>COGS</v>
      </c>
    </row>
    <row r="558" spans="1:18" x14ac:dyDescent="0.3">
      <c r="A558" t="s">
        <v>566</v>
      </c>
      <c r="B558" s="1">
        <v>45577</v>
      </c>
      <c r="C558">
        <f>YEAR(GL_Table[[#This Row],[TxnDate]])</f>
        <v>2024</v>
      </c>
      <c r="D558" t="str">
        <f>TEXT(GL_Table[[#This Row],[TxnDate]], "mmm")</f>
        <v>Oct</v>
      </c>
      <c r="E558" t="s">
        <v>2013</v>
      </c>
      <c r="F558" t="s">
        <v>2018</v>
      </c>
      <c r="G558">
        <v>421.39</v>
      </c>
      <c r="H558">
        <v>0</v>
      </c>
      <c r="I558" t="s">
        <v>2024</v>
      </c>
      <c r="J558" t="s">
        <v>2028</v>
      </c>
      <c r="K558" t="s">
        <v>2587</v>
      </c>
      <c r="L558" t="s">
        <v>4034</v>
      </c>
      <c r="M558">
        <f>GL_Table[[#This Row],[Debit]]-GL_Table[[#This Row],[Credit]]</f>
        <v>421.39</v>
      </c>
      <c r="N558">
        <f>INDEX(ExchangeRate[Rate2USD], MATCH(GL!L:L,ExchangeRate[Currency], 0))</f>
        <v>1</v>
      </c>
      <c r="O558" s="14">
        <f>GL_Table[[#This Row],[Debit]]*GL_Table[[#This Row],[RateToUSD]]</f>
        <v>421.39</v>
      </c>
      <c r="P558" s="14">
        <f>GL_Table[[#This Row],[Credit]]*GL_Table[[#This Row],[RateToUSD]]</f>
        <v>0</v>
      </c>
      <c r="Q558" s="14">
        <f>GL_Table[NetAmount]*GL_Table[RateToUSD]</f>
        <v>421.39</v>
      </c>
      <c r="R558" s="14" t="str">
        <f>INDEX(AccountMapping[AccountType],MATCH(GL_Table[AccountName],AccountMapping[AccountName], 0))</f>
        <v>Expense</v>
      </c>
    </row>
    <row r="559" spans="1:18" x14ac:dyDescent="0.3">
      <c r="A559" t="s">
        <v>567</v>
      </c>
      <c r="B559" s="1">
        <v>45327</v>
      </c>
      <c r="C559">
        <f>YEAR(GL_Table[[#This Row],[TxnDate]])</f>
        <v>2024</v>
      </c>
      <c r="D559" t="str">
        <f>TEXT(GL_Table[[#This Row],[TxnDate]], "mmm")</f>
        <v>Feb</v>
      </c>
      <c r="E559" t="s">
        <v>2013</v>
      </c>
      <c r="F559" t="s">
        <v>2018</v>
      </c>
      <c r="G559">
        <v>618.39</v>
      </c>
      <c r="H559">
        <v>0</v>
      </c>
      <c r="I559" t="s">
        <v>2021</v>
      </c>
      <c r="J559" t="s">
        <v>2028</v>
      </c>
      <c r="K559" t="s">
        <v>2588</v>
      </c>
      <c r="L559" t="s">
        <v>4031</v>
      </c>
      <c r="M559">
        <f>GL_Table[[#This Row],[Debit]]-GL_Table[[#This Row],[Credit]]</f>
        <v>618.39</v>
      </c>
      <c r="N559">
        <f>INDEX(ExchangeRate[Rate2USD], MATCH(GL!L:L,ExchangeRate[Currency], 0))</f>
        <v>0.78</v>
      </c>
      <c r="O559" s="14">
        <f>GL_Table[[#This Row],[Debit]]*GL_Table[[#This Row],[RateToUSD]]</f>
        <v>482.3442</v>
      </c>
      <c r="P559" s="14">
        <f>GL_Table[[#This Row],[Credit]]*GL_Table[[#This Row],[RateToUSD]]</f>
        <v>0</v>
      </c>
      <c r="Q559" s="14">
        <f>GL_Table[NetAmount]*GL_Table[RateToUSD]</f>
        <v>482.3442</v>
      </c>
      <c r="R559" s="14" t="str">
        <f>INDEX(AccountMapping[AccountType],MATCH(GL_Table[AccountName],AccountMapping[AccountName], 0))</f>
        <v>Expense</v>
      </c>
    </row>
    <row r="560" spans="1:18" x14ac:dyDescent="0.3">
      <c r="A560" t="s">
        <v>568</v>
      </c>
      <c r="B560" s="1">
        <v>45776</v>
      </c>
      <c r="C560">
        <f>YEAR(GL_Table[[#This Row],[TxnDate]])</f>
        <v>2025</v>
      </c>
      <c r="D560" t="str">
        <f>TEXT(GL_Table[[#This Row],[TxnDate]], "mmm")</f>
        <v>Apr</v>
      </c>
      <c r="E560" t="s">
        <v>2012</v>
      </c>
      <c r="F560" t="s">
        <v>2017</v>
      </c>
      <c r="G560">
        <v>1649.25</v>
      </c>
      <c r="H560">
        <v>0</v>
      </c>
      <c r="I560" t="s">
        <v>2023</v>
      </c>
      <c r="J560" t="s">
        <v>2027</v>
      </c>
      <c r="K560" t="s">
        <v>2589</v>
      </c>
      <c r="L560" t="s">
        <v>4033</v>
      </c>
      <c r="M560">
        <f>GL_Table[[#This Row],[Debit]]-GL_Table[[#This Row],[Credit]]</f>
        <v>1649.25</v>
      </c>
      <c r="N560">
        <f>INDEX(ExchangeRate[Rate2USD], MATCH(GL!L:L,ExchangeRate[Currency], 0))</f>
        <v>1.51</v>
      </c>
      <c r="O560" s="14">
        <f>GL_Table[[#This Row],[Debit]]*GL_Table[[#This Row],[RateToUSD]]</f>
        <v>2490.3674999999998</v>
      </c>
      <c r="P560" s="14">
        <f>GL_Table[[#This Row],[Credit]]*GL_Table[[#This Row],[RateToUSD]]</f>
        <v>0</v>
      </c>
      <c r="Q560" s="14">
        <f>GL_Table[NetAmount]*GL_Table[RateToUSD]</f>
        <v>2490.3674999999998</v>
      </c>
      <c r="R560" s="14" t="str">
        <f>INDEX(AccountMapping[AccountType],MATCH(GL_Table[AccountName],AccountMapping[AccountName], 0))</f>
        <v>Expense</v>
      </c>
    </row>
    <row r="561" spans="1:18" x14ac:dyDescent="0.3">
      <c r="A561" t="s">
        <v>569</v>
      </c>
      <c r="B561" s="1">
        <v>45710</v>
      </c>
      <c r="C561">
        <f>YEAR(GL_Table[[#This Row],[TxnDate]])</f>
        <v>2025</v>
      </c>
      <c r="D561" t="str">
        <f>TEXT(GL_Table[[#This Row],[TxnDate]], "mmm")</f>
        <v>Feb</v>
      </c>
      <c r="E561" t="s">
        <v>2010</v>
      </c>
      <c r="F561" t="s">
        <v>2015</v>
      </c>
      <c r="G561">
        <v>0</v>
      </c>
      <c r="H561">
        <v>3741.45</v>
      </c>
      <c r="I561" t="s">
        <v>2023</v>
      </c>
      <c r="J561" t="s">
        <v>2029</v>
      </c>
      <c r="K561" t="s">
        <v>2590</v>
      </c>
      <c r="L561" t="s">
        <v>4031</v>
      </c>
      <c r="M561">
        <f>GL_Table[[#This Row],[Debit]]-GL_Table[[#This Row],[Credit]]</f>
        <v>-3741.45</v>
      </c>
      <c r="N561">
        <f>INDEX(ExchangeRate[Rate2USD], MATCH(GL!L:L,ExchangeRate[Currency], 0))</f>
        <v>0.78</v>
      </c>
      <c r="O561" s="14">
        <f>GL_Table[[#This Row],[Debit]]*GL_Table[[#This Row],[RateToUSD]]</f>
        <v>0</v>
      </c>
      <c r="P561" s="14">
        <f>GL_Table[[#This Row],[Credit]]*GL_Table[[#This Row],[RateToUSD]]</f>
        <v>2918.3310000000001</v>
      </c>
      <c r="Q561" s="14">
        <f>GL_Table[NetAmount]*GL_Table[RateToUSD]</f>
        <v>-2918.3310000000001</v>
      </c>
      <c r="R561" s="14" t="str">
        <f>INDEX(AccountMapping[AccountType],MATCH(GL_Table[AccountName],AccountMapping[AccountName], 0))</f>
        <v>Revenue</v>
      </c>
    </row>
    <row r="562" spans="1:18" x14ac:dyDescent="0.3">
      <c r="A562" t="s">
        <v>570</v>
      </c>
      <c r="B562" s="1">
        <v>44982</v>
      </c>
      <c r="C562">
        <f>YEAR(GL_Table[[#This Row],[TxnDate]])</f>
        <v>2023</v>
      </c>
      <c r="D562" t="str">
        <f>TEXT(GL_Table[[#This Row],[TxnDate]], "mmm")</f>
        <v>Feb</v>
      </c>
      <c r="E562" t="s">
        <v>2010</v>
      </c>
      <c r="F562" t="s">
        <v>2015</v>
      </c>
      <c r="G562">
        <v>0</v>
      </c>
      <c r="H562">
        <v>3563.43</v>
      </c>
      <c r="I562" t="s">
        <v>2021</v>
      </c>
      <c r="J562" t="s">
        <v>2030</v>
      </c>
      <c r="K562" t="s">
        <v>2591</v>
      </c>
      <c r="L562" t="s">
        <v>4034</v>
      </c>
      <c r="M562">
        <f>GL_Table[[#This Row],[Debit]]-GL_Table[[#This Row],[Credit]]</f>
        <v>-3563.43</v>
      </c>
      <c r="N562">
        <f>INDEX(ExchangeRate[Rate2USD], MATCH(GL!L:L,ExchangeRate[Currency], 0))</f>
        <v>1</v>
      </c>
      <c r="O562" s="14">
        <f>GL_Table[[#This Row],[Debit]]*GL_Table[[#This Row],[RateToUSD]]</f>
        <v>0</v>
      </c>
      <c r="P562" s="14">
        <f>GL_Table[[#This Row],[Credit]]*GL_Table[[#This Row],[RateToUSD]]</f>
        <v>3563.43</v>
      </c>
      <c r="Q562" s="14">
        <f>GL_Table[NetAmount]*GL_Table[RateToUSD]</f>
        <v>-3563.43</v>
      </c>
      <c r="R562" s="14" t="str">
        <f>INDEX(AccountMapping[AccountType],MATCH(GL_Table[AccountName],AccountMapping[AccountName], 0))</f>
        <v>Revenue</v>
      </c>
    </row>
    <row r="563" spans="1:18" x14ac:dyDescent="0.3">
      <c r="A563" t="s">
        <v>571</v>
      </c>
      <c r="B563" s="1">
        <v>45620</v>
      </c>
      <c r="C563">
        <f>YEAR(GL_Table[[#This Row],[TxnDate]])</f>
        <v>2024</v>
      </c>
      <c r="D563" t="str">
        <f>TEXT(GL_Table[[#This Row],[TxnDate]], "mmm")</f>
        <v>Nov</v>
      </c>
      <c r="E563" t="s">
        <v>2012</v>
      </c>
      <c r="F563" t="s">
        <v>2017</v>
      </c>
      <c r="G563">
        <v>1010.12</v>
      </c>
      <c r="H563">
        <v>0</v>
      </c>
      <c r="I563" t="s">
        <v>2021</v>
      </c>
      <c r="J563" t="s">
        <v>2028</v>
      </c>
      <c r="K563" t="s">
        <v>2592</v>
      </c>
      <c r="L563" t="s">
        <v>4034</v>
      </c>
      <c r="M563">
        <f>GL_Table[[#This Row],[Debit]]-GL_Table[[#This Row],[Credit]]</f>
        <v>1010.12</v>
      </c>
      <c r="N563">
        <f>INDEX(ExchangeRate[Rate2USD], MATCH(GL!L:L,ExchangeRate[Currency], 0))</f>
        <v>1</v>
      </c>
      <c r="O563" s="14">
        <f>GL_Table[[#This Row],[Debit]]*GL_Table[[#This Row],[RateToUSD]]</f>
        <v>1010.12</v>
      </c>
      <c r="P563" s="14">
        <f>GL_Table[[#This Row],[Credit]]*GL_Table[[#This Row],[RateToUSD]]</f>
        <v>0</v>
      </c>
      <c r="Q563" s="14">
        <f>GL_Table[NetAmount]*GL_Table[RateToUSD]</f>
        <v>1010.12</v>
      </c>
      <c r="R563" s="14" t="str">
        <f>INDEX(AccountMapping[AccountType],MATCH(GL_Table[AccountName],AccountMapping[AccountName], 0))</f>
        <v>Expense</v>
      </c>
    </row>
    <row r="564" spans="1:18" x14ac:dyDescent="0.3">
      <c r="A564" t="s">
        <v>572</v>
      </c>
      <c r="B564" s="1">
        <v>45783</v>
      </c>
      <c r="C564">
        <f>YEAR(GL_Table[[#This Row],[TxnDate]])</f>
        <v>2025</v>
      </c>
      <c r="D564" t="str">
        <f>TEXT(GL_Table[[#This Row],[TxnDate]], "mmm")</f>
        <v>May</v>
      </c>
      <c r="E564" t="s">
        <v>2010</v>
      </c>
      <c r="F564" t="s">
        <v>2015</v>
      </c>
      <c r="G564">
        <v>0</v>
      </c>
      <c r="H564">
        <v>4926.55</v>
      </c>
      <c r="I564" t="s">
        <v>2022</v>
      </c>
      <c r="J564" t="s">
        <v>2029</v>
      </c>
      <c r="K564" t="s">
        <v>2593</v>
      </c>
      <c r="L564" t="s">
        <v>4034</v>
      </c>
      <c r="M564">
        <f>GL_Table[[#This Row],[Debit]]-GL_Table[[#This Row],[Credit]]</f>
        <v>-4926.55</v>
      </c>
      <c r="N564">
        <f>INDEX(ExchangeRate[Rate2USD], MATCH(GL!L:L,ExchangeRate[Currency], 0))</f>
        <v>1</v>
      </c>
      <c r="O564" s="14">
        <f>GL_Table[[#This Row],[Debit]]*GL_Table[[#This Row],[RateToUSD]]</f>
        <v>0</v>
      </c>
      <c r="P564" s="14">
        <f>GL_Table[[#This Row],[Credit]]*GL_Table[[#This Row],[RateToUSD]]</f>
        <v>4926.55</v>
      </c>
      <c r="Q564" s="14">
        <f>GL_Table[NetAmount]*GL_Table[RateToUSD]</f>
        <v>-4926.55</v>
      </c>
      <c r="R564" s="14" t="str">
        <f>INDEX(AccountMapping[AccountType],MATCH(GL_Table[AccountName],AccountMapping[AccountName], 0))</f>
        <v>Revenue</v>
      </c>
    </row>
    <row r="565" spans="1:18" x14ac:dyDescent="0.3">
      <c r="A565" t="s">
        <v>573</v>
      </c>
      <c r="B565" s="1">
        <v>45396</v>
      </c>
      <c r="C565">
        <f>YEAR(GL_Table[[#This Row],[TxnDate]])</f>
        <v>2024</v>
      </c>
      <c r="D565" t="str">
        <f>TEXT(GL_Table[[#This Row],[TxnDate]], "mmm")</f>
        <v>Apr</v>
      </c>
      <c r="E565" t="s">
        <v>2010</v>
      </c>
      <c r="F565" t="s">
        <v>2015</v>
      </c>
      <c r="G565">
        <v>0</v>
      </c>
      <c r="H565">
        <v>3762.76</v>
      </c>
      <c r="I565" t="s">
        <v>2025</v>
      </c>
      <c r="J565" t="s">
        <v>2030</v>
      </c>
      <c r="K565" t="s">
        <v>2594</v>
      </c>
      <c r="L565" t="s">
        <v>4034</v>
      </c>
      <c r="M565">
        <f>GL_Table[[#This Row],[Debit]]-GL_Table[[#This Row],[Credit]]</f>
        <v>-3762.76</v>
      </c>
      <c r="N565">
        <f>INDEX(ExchangeRate[Rate2USD], MATCH(GL!L:L,ExchangeRate[Currency], 0))</f>
        <v>1</v>
      </c>
      <c r="O565" s="14">
        <f>GL_Table[[#This Row],[Debit]]*GL_Table[[#This Row],[RateToUSD]]</f>
        <v>0</v>
      </c>
      <c r="P565" s="14">
        <f>GL_Table[[#This Row],[Credit]]*GL_Table[[#This Row],[RateToUSD]]</f>
        <v>3762.76</v>
      </c>
      <c r="Q565" s="14">
        <f>GL_Table[NetAmount]*GL_Table[RateToUSD]</f>
        <v>-3762.76</v>
      </c>
      <c r="R565" s="14" t="str">
        <f>INDEX(AccountMapping[AccountType],MATCH(GL_Table[AccountName],AccountMapping[AccountName], 0))</f>
        <v>Revenue</v>
      </c>
    </row>
    <row r="566" spans="1:18" x14ac:dyDescent="0.3">
      <c r="A566" t="s">
        <v>574</v>
      </c>
      <c r="B566" s="1">
        <v>45165</v>
      </c>
      <c r="C566">
        <f>YEAR(GL_Table[[#This Row],[TxnDate]])</f>
        <v>2023</v>
      </c>
      <c r="D566" t="str">
        <f>TEXT(GL_Table[[#This Row],[TxnDate]], "mmm")</f>
        <v>Aug</v>
      </c>
      <c r="E566" t="s">
        <v>2013</v>
      </c>
      <c r="F566" t="s">
        <v>2018</v>
      </c>
      <c r="G566">
        <v>372.65</v>
      </c>
      <c r="H566">
        <v>0</v>
      </c>
      <c r="I566" t="s">
        <v>2021</v>
      </c>
      <c r="J566" t="s">
        <v>2030</v>
      </c>
      <c r="K566" t="s">
        <v>2595</v>
      </c>
      <c r="L566" t="s">
        <v>4033</v>
      </c>
      <c r="M566">
        <f>GL_Table[[#This Row],[Debit]]-GL_Table[[#This Row],[Credit]]</f>
        <v>372.65</v>
      </c>
      <c r="N566">
        <f>INDEX(ExchangeRate[Rate2USD], MATCH(GL!L:L,ExchangeRate[Currency], 0))</f>
        <v>1.51</v>
      </c>
      <c r="O566" s="14">
        <f>GL_Table[[#This Row],[Debit]]*GL_Table[[#This Row],[RateToUSD]]</f>
        <v>562.70150000000001</v>
      </c>
      <c r="P566" s="14">
        <f>GL_Table[[#This Row],[Credit]]*GL_Table[[#This Row],[RateToUSD]]</f>
        <v>0</v>
      </c>
      <c r="Q566" s="14">
        <f>GL_Table[NetAmount]*GL_Table[RateToUSD]</f>
        <v>562.70150000000001</v>
      </c>
      <c r="R566" s="14" t="str">
        <f>INDEX(AccountMapping[AccountType],MATCH(GL_Table[AccountName],AccountMapping[AccountName], 0))</f>
        <v>Expense</v>
      </c>
    </row>
    <row r="567" spans="1:18" x14ac:dyDescent="0.3">
      <c r="A567" t="s">
        <v>575</v>
      </c>
      <c r="B567" s="1">
        <v>45573</v>
      </c>
      <c r="C567">
        <f>YEAR(GL_Table[[#This Row],[TxnDate]])</f>
        <v>2024</v>
      </c>
      <c r="D567" t="str">
        <f>TEXT(GL_Table[[#This Row],[TxnDate]], "mmm")</f>
        <v>Oct</v>
      </c>
      <c r="E567" t="s">
        <v>2013</v>
      </c>
      <c r="F567" t="s">
        <v>2018</v>
      </c>
      <c r="G567">
        <v>1040.76</v>
      </c>
      <c r="H567">
        <v>0</v>
      </c>
      <c r="I567" t="s">
        <v>2024</v>
      </c>
      <c r="J567" t="s">
        <v>2028</v>
      </c>
      <c r="K567" t="s">
        <v>2596</v>
      </c>
      <c r="L567" t="s">
        <v>4031</v>
      </c>
      <c r="M567">
        <f>GL_Table[[#This Row],[Debit]]-GL_Table[[#This Row],[Credit]]</f>
        <v>1040.76</v>
      </c>
      <c r="N567">
        <f>INDEX(ExchangeRate[Rate2USD], MATCH(GL!L:L,ExchangeRate[Currency], 0))</f>
        <v>0.78</v>
      </c>
      <c r="O567" s="14">
        <f>GL_Table[[#This Row],[Debit]]*GL_Table[[#This Row],[RateToUSD]]</f>
        <v>811.79280000000006</v>
      </c>
      <c r="P567" s="14">
        <f>GL_Table[[#This Row],[Credit]]*GL_Table[[#This Row],[RateToUSD]]</f>
        <v>0</v>
      </c>
      <c r="Q567" s="14">
        <f>GL_Table[NetAmount]*GL_Table[RateToUSD]</f>
        <v>811.79280000000006</v>
      </c>
      <c r="R567" s="14" t="str">
        <f>INDEX(AccountMapping[AccountType],MATCH(GL_Table[AccountName],AccountMapping[AccountName], 0))</f>
        <v>Expense</v>
      </c>
    </row>
    <row r="568" spans="1:18" x14ac:dyDescent="0.3">
      <c r="A568" t="s">
        <v>576</v>
      </c>
      <c r="B568" s="1">
        <v>45625</v>
      </c>
      <c r="C568">
        <f>YEAR(GL_Table[[#This Row],[TxnDate]])</f>
        <v>2024</v>
      </c>
      <c r="D568" t="str">
        <f>TEXT(GL_Table[[#This Row],[TxnDate]], "mmm")</f>
        <v>Nov</v>
      </c>
      <c r="E568" t="s">
        <v>2013</v>
      </c>
      <c r="F568" t="s">
        <v>2018</v>
      </c>
      <c r="G568">
        <v>1458.37</v>
      </c>
      <c r="H568">
        <v>0</v>
      </c>
      <c r="I568" t="s">
        <v>2022</v>
      </c>
      <c r="J568" t="s">
        <v>2026</v>
      </c>
      <c r="K568" t="s">
        <v>2597</v>
      </c>
      <c r="L568" t="s">
        <v>4033</v>
      </c>
      <c r="M568">
        <f>GL_Table[[#This Row],[Debit]]-GL_Table[[#This Row],[Credit]]</f>
        <v>1458.37</v>
      </c>
      <c r="N568">
        <f>INDEX(ExchangeRate[Rate2USD], MATCH(GL!L:L,ExchangeRate[Currency], 0))</f>
        <v>1.51</v>
      </c>
      <c r="O568" s="14">
        <f>GL_Table[[#This Row],[Debit]]*GL_Table[[#This Row],[RateToUSD]]</f>
        <v>2202.1387</v>
      </c>
      <c r="P568" s="14">
        <f>GL_Table[[#This Row],[Credit]]*GL_Table[[#This Row],[RateToUSD]]</f>
        <v>0</v>
      </c>
      <c r="Q568" s="14">
        <f>GL_Table[NetAmount]*GL_Table[RateToUSD]</f>
        <v>2202.1387</v>
      </c>
      <c r="R568" s="14" t="str">
        <f>INDEX(AccountMapping[AccountType],MATCH(GL_Table[AccountName],AccountMapping[AccountName], 0))</f>
        <v>Expense</v>
      </c>
    </row>
    <row r="569" spans="1:18" x14ac:dyDescent="0.3">
      <c r="A569" t="s">
        <v>577</v>
      </c>
      <c r="B569" s="1">
        <v>45456</v>
      </c>
      <c r="C569">
        <f>YEAR(GL_Table[[#This Row],[TxnDate]])</f>
        <v>2024</v>
      </c>
      <c r="D569" t="str">
        <f>TEXT(GL_Table[[#This Row],[TxnDate]], "mmm")</f>
        <v>Jun</v>
      </c>
      <c r="E569" t="s">
        <v>2014</v>
      </c>
      <c r="F569" t="s">
        <v>2019</v>
      </c>
      <c r="G569">
        <v>0</v>
      </c>
      <c r="H569">
        <v>529.02</v>
      </c>
      <c r="I569" t="s">
        <v>2024</v>
      </c>
      <c r="J569" t="s">
        <v>2029</v>
      </c>
      <c r="K569" t="s">
        <v>2598</v>
      </c>
      <c r="L569" t="s">
        <v>4031</v>
      </c>
      <c r="M569">
        <f>GL_Table[[#This Row],[Debit]]-GL_Table[[#This Row],[Credit]]</f>
        <v>-529.02</v>
      </c>
      <c r="N569">
        <f>INDEX(ExchangeRate[Rate2USD], MATCH(GL!L:L,ExchangeRate[Currency], 0))</f>
        <v>0.78</v>
      </c>
      <c r="O569" s="14">
        <f>GL_Table[[#This Row],[Debit]]*GL_Table[[#This Row],[RateToUSD]]</f>
        <v>0</v>
      </c>
      <c r="P569" s="14">
        <f>GL_Table[[#This Row],[Credit]]*GL_Table[[#This Row],[RateToUSD]]</f>
        <v>412.63560000000001</v>
      </c>
      <c r="Q569" s="14">
        <f>GL_Table[NetAmount]*GL_Table[RateToUSD]</f>
        <v>-412.63560000000001</v>
      </c>
      <c r="R569" s="14" t="str">
        <f>INDEX(AccountMapping[AccountType],MATCH(GL_Table[AccountName],AccountMapping[AccountName], 0))</f>
        <v>Revenue</v>
      </c>
    </row>
    <row r="570" spans="1:18" x14ac:dyDescent="0.3">
      <c r="A570" t="s">
        <v>578</v>
      </c>
      <c r="B570" s="1">
        <v>45628</v>
      </c>
      <c r="C570">
        <f>YEAR(GL_Table[[#This Row],[TxnDate]])</f>
        <v>2024</v>
      </c>
      <c r="D570" t="str">
        <f>TEXT(GL_Table[[#This Row],[TxnDate]], "mmm")</f>
        <v>Dec</v>
      </c>
      <c r="E570" t="s">
        <v>2014</v>
      </c>
      <c r="F570" t="s">
        <v>2019</v>
      </c>
      <c r="G570">
        <v>0</v>
      </c>
      <c r="H570">
        <v>4167.67</v>
      </c>
      <c r="I570" t="s">
        <v>2024</v>
      </c>
      <c r="J570" t="s">
        <v>2027</v>
      </c>
      <c r="K570" t="s">
        <v>2599</v>
      </c>
      <c r="L570" t="s">
        <v>4034</v>
      </c>
      <c r="M570">
        <f>GL_Table[[#This Row],[Debit]]-GL_Table[[#This Row],[Credit]]</f>
        <v>-4167.67</v>
      </c>
      <c r="N570">
        <f>INDEX(ExchangeRate[Rate2USD], MATCH(GL!L:L,ExchangeRate[Currency], 0))</f>
        <v>1</v>
      </c>
      <c r="O570" s="14">
        <f>GL_Table[[#This Row],[Debit]]*GL_Table[[#This Row],[RateToUSD]]</f>
        <v>0</v>
      </c>
      <c r="P570" s="14">
        <f>GL_Table[[#This Row],[Credit]]*GL_Table[[#This Row],[RateToUSD]]</f>
        <v>4167.67</v>
      </c>
      <c r="Q570" s="14">
        <f>GL_Table[NetAmount]*GL_Table[RateToUSD]</f>
        <v>-4167.67</v>
      </c>
      <c r="R570" s="14" t="str">
        <f>INDEX(AccountMapping[AccountType],MATCH(GL_Table[AccountName],AccountMapping[AccountName], 0))</f>
        <v>Revenue</v>
      </c>
    </row>
    <row r="571" spans="1:18" x14ac:dyDescent="0.3">
      <c r="A571" t="s">
        <v>579</v>
      </c>
      <c r="B571" s="1">
        <v>45048</v>
      </c>
      <c r="C571">
        <f>YEAR(GL_Table[[#This Row],[TxnDate]])</f>
        <v>2023</v>
      </c>
      <c r="D571" t="str">
        <f>TEXT(GL_Table[[#This Row],[TxnDate]], "mmm")</f>
        <v>May</v>
      </c>
      <c r="E571" t="s">
        <v>2013</v>
      </c>
      <c r="F571" t="s">
        <v>2018</v>
      </c>
      <c r="G571">
        <v>1788.83</v>
      </c>
      <c r="H571">
        <v>0</v>
      </c>
      <c r="I571" t="s">
        <v>2022</v>
      </c>
      <c r="J571" t="s">
        <v>2026</v>
      </c>
      <c r="K571" t="s">
        <v>2600</v>
      </c>
      <c r="L571" t="s">
        <v>4032</v>
      </c>
      <c r="M571">
        <f>GL_Table[[#This Row],[Debit]]-GL_Table[[#This Row],[Credit]]</f>
        <v>1788.83</v>
      </c>
      <c r="N571">
        <f>INDEX(ExchangeRate[Rate2USD], MATCH(GL!L:L,ExchangeRate[Currency], 0))</f>
        <v>0.92</v>
      </c>
      <c r="O571" s="14">
        <f>GL_Table[[#This Row],[Debit]]*GL_Table[[#This Row],[RateToUSD]]</f>
        <v>1645.7236</v>
      </c>
      <c r="P571" s="14">
        <f>GL_Table[[#This Row],[Credit]]*GL_Table[[#This Row],[RateToUSD]]</f>
        <v>0</v>
      </c>
      <c r="Q571" s="14">
        <f>GL_Table[NetAmount]*GL_Table[RateToUSD]</f>
        <v>1645.7236</v>
      </c>
      <c r="R571" s="14" t="str">
        <f>INDEX(AccountMapping[AccountType],MATCH(GL_Table[AccountName],AccountMapping[AccountName], 0))</f>
        <v>Expense</v>
      </c>
    </row>
    <row r="572" spans="1:18" x14ac:dyDescent="0.3">
      <c r="A572" t="s">
        <v>580</v>
      </c>
      <c r="B572" s="1">
        <v>45631</v>
      </c>
      <c r="C572">
        <f>YEAR(GL_Table[[#This Row],[TxnDate]])</f>
        <v>2024</v>
      </c>
      <c r="D572" t="str">
        <f>TEXT(GL_Table[[#This Row],[TxnDate]], "mmm")</f>
        <v>Dec</v>
      </c>
      <c r="E572" t="s">
        <v>2013</v>
      </c>
      <c r="F572" t="s">
        <v>2018</v>
      </c>
      <c r="G572">
        <v>929.85</v>
      </c>
      <c r="H572">
        <v>0</v>
      </c>
      <c r="I572" t="s">
        <v>2022</v>
      </c>
      <c r="J572" t="s">
        <v>2028</v>
      </c>
      <c r="K572" t="s">
        <v>2601</v>
      </c>
      <c r="L572" t="s">
        <v>4034</v>
      </c>
      <c r="M572">
        <f>GL_Table[[#This Row],[Debit]]-GL_Table[[#This Row],[Credit]]</f>
        <v>929.85</v>
      </c>
      <c r="N572">
        <f>INDEX(ExchangeRate[Rate2USD], MATCH(GL!L:L,ExchangeRate[Currency], 0))</f>
        <v>1</v>
      </c>
      <c r="O572" s="14">
        <f>GL_Table[[#This Row],[Debit]]*GL_Table[[#This Row],[RateToUSD]]</f>
        <v>929.85</v>
      </c>
      <c r="P572" s="14">
        <f>GL_Table[[#This Row],[Credit]]*GL_Table[[#This Row],[RateToUSD]]</f>
        <v>0</v>
      </c>
      <c r="Q572" s="14">
        <f>GL_Table[NetAmount]*GL_Table[RateToUSD]</f>
        <v>929.85</v>
      </c>
      <c r="R572" s="14" t="str">
        <f>INDEX(AccountMapping[AccountType],MATCH(GL_Table[AccountName],AccountMapping[AccountName], 0))</f>
        <v>Expense</v>
      </c>
    </row>
    <row r="573" spans="1:18" x14ac:dyDescent="0.3">
      <c r="A573" t="s">
        <v>581</v>
      </c>
      <c r="B573" s="1">
        <v>45355</v>
      </c>
      <c r="C573">
        <f>YEAR(GL_Table[[#This Row],[TxnDate]])</f>
        <v>2024</v>
      </c>
      <c r="D573" t="str">
        <f>TEXT(GL_Table[[#This Row],[TxnDate]], "mmm")</f>
        <v>Mar</v>
      </c>
      <c r="E573" t="s">
        <v>2010</v>
      </c>
      <c r="F573" t="s">
        <v>2015</v>
      </c>
      <c r="G573">
        <v>0</v>
      </c>
      <c r="H573">
        <v>3706.89</v>
      </c>
      <c r="I573" t="s">
        <v>2022</v>
      </c>
      <c r="J573" t="s">
        <v>2028</v>
      </c>
      <c r="K573" t="s">
        <v>2602</v>
      </c>
      <c r="L573" t="s">
        <v>4035</v>
      </c>
      <c r="M573">
        <f>GL_Table[[#This Row],[Debit]]-GL_Table[[#This Row],[Credit]]</f>
        <v>-3706.89</v>
      </c>
      <c r="N573">
        <f>INDEX(ExchangeRate[Rate2USD], MATCH(GL!L:L,ExchangeRate[Currency], 0))</f>
        <v>1.36</v>
      </c>
      <c r="O573" s="14">
        <f>GL_Table[[#This Row],[Debit]]*GL_Table[[#This Row],[RateToUSD]]</f>
        <v>0</v>
      </c>
      <c r="P573" s="14">
        <f>GL_Table[[#This Row],[Credit]]*GL_Table[[#This Row],[RateToUSD]]</f>
        <v>5041.3703999999998</v>
      </c>
      <c r="Q573" s="14">
        <f>GL_Table[NetAmount]*GL_Table[RateToUSD]</f>
        <v>-5041.3703999999998</v>
      </c>
      <c r="R573" s="14" t="str">
        <f>INDEX(AccountMapping[AccountType],MATCH(GL_Table[AccountName],AccountMapping[AccountName], 0))</f>
        <v>Revenue</v>
      </c>
    </row>
    <row r="574" spans="1:18" x14ac:dyDescent="0.3">
      <c r="A574" t="s">
        <v>582</v>
      </c>
      <c r="B574" s="1">
        <v>45720</v>
      </c>
      <c r="C574">
        <f>YEAR(GL_Table[[#This Row],[TxnDate]])</f>
        <v>2025</v>
      </c>
      <c r="D574" t="str">
        <f>TEXT(GL_Table[[#This Row],[TxnDate]], "mmm")</f>
        <v>Mar</v>
      </c>
      <c r="E574" t="s">
        <v>2010</v>
      </c>
      <c r="F574" t="s">
        <v>2015</v>
      </c>
      <c r="G574">
        <v>0</v>
      </c>
      <c r="H574">
        <v>4692.96</v>
      </c>
      <c r="I574" t="s">
        <v>2022</v>
      </c>
      <c r="J574" t="s">
        <v>2030</v>
      </c>
      <c r="K574" t="s">
        <v>2603</v>
      </c>
      <c r="L574" t="s">
        <v>4035</v>
      </c>
      <c r="M574">
        <f>GL_Table[[#This Row],[Debit]]-GL_Table[[#This Row],[Credit]]</f>
        <v>-4692.96</v>
      </c>
      <c r="N574">
        <f>INDEX(ExchangeRate[Rate2USD], MATCH(GL!L:L,ExchangeRate[Currency], 0))</f>
        <v>1.36</v>
      </c>
      <c r="O574" s="14">
        <f>GL_Table[[#This Row],[Debit]]*GL_Table[[#This Row],[RateToUSD]]</f>
        <v>0</v>
      </c>
      <c r="P574" s="14">
        <f>GL_Table[[#This Row],[Credit]]*GL_Table[[#This Row],[RateToUSD]]</f>
        <v>6382.4256000000005</v>
      </c>
      <c r="Q574" s="14">
        <f>GL_Table[NetAmount]*GL_Table[RateToUSD]</f>
        <v>-6382.4256000000005</v>
      </c>
      <c r="R574" s="14" t="str">
        <f>INDEX(AccountMapping[AccountType],MATCH(GL_Table[AccountName],AccountMapping[AccountName], 0))</f>
        <v>Revenue</v>
      </c>
    </row>
    <row r="575" spans="1:18" x14ac:dyDescent="0.3">
      <c r="A575" t="s">
        <v>583</v>
      </c>
      <c r="B575" s="1">
        <v>45524</v>
      </c>
      <c r="C575">
        <f>YEAR(GL_Table[[#This Row],[TxnDate]])</f>
        <v>2024</v>
      </c>
      <c r="D575" t="str">
        <f>TEXT(GL_Table[[#This Row],[TxnDate]], "mmm")</f>
        <v>Aug</v>
      </c>
      <c r="E575" t="s">
        <v>2012</v>
      </c>
      <c r="F575" t="s">
        <v>2017</v>
      </c>
      <c r="G575">
        <v>179.56</v>
      </c>
      <c r="H575">
        <v>0</v>
      </c>
      <c r="I575" t="s">
        <v>2024</v>
      </c>
      <c r="J575" t="s">
        <v>2026</v>
      </c>
      <c r="K575" t="s">
        <v>2604</v>
      </c>
      <c r="L575" t="s">
        <v>4031</v>
      </c>
      <c r="M575">
        <f>GL_Table[[#This Row],[Debit]]-GL_Table[[#This Row],[Credit]]</f>
        <v>179.56</v>
      </c>
      <c r="N575">
        <f>INDEX(ExchangeRate[Rate2USD], MATCH(GL!L:L,ExchangeRate[Currency], 0))</f>
        <v>0.78</v>
      </c>
      <c r="O575" s="14">
        <f>GL_Table[[#This Row],[Debit]]*GL_Table[[#This Row],[RateToUSD]]</f>
        <v>140.05680000000001</v>
      </c>
      <c r="P575" s="14">
        <f>GL_Table[[#This Row],[Credit]]*GL_Table[[#This Row],[RateToUSD]]</f>
        <v>0</v>
      </c>
      <c r="Q575" s="14">
        <f>GL_Table[NetAmount]*GL_Table[RateToUSD]</f>
        <v>140.05680000000001</v>
      </c>
      <c r="R575" s="14" t="str">
        <f>INDEX(AccountMapping[AccountType],MATCH(GL_Table[AccountName],AccountMapping[AccountName], 0))</f>
        <v>Expense</v>
      </c>
    </row>
    <row r="576" spans="1:18" x14ac:dyDescent="0.3">
      <c r="A576" t="s">
        <v>584</v>
      </c>
      <c r="B576" s="1">
        <v>45594</v>
      </c>
      <c r="C576">
        <f>YEAR(GL_Table[[#This Row],[TxnDate]])</f>
        <v>2024</v>
      </c>
      <c r="D576" t="str">
        <f>TEXT(GL_Table[[#This Row],[TxnDate]], "mmm")</f>
        <v>Oct</v>
      </c>
      <c r="E576" t="s">
        <v>2013</v>
      </c>
      <c r="F576" t="s">
        <v>2018</v>
      </c>
      <c r="G576">
        <v>649.71</v>
      </c>
      <c r="H576">
        <v>0</v>
      </c>
      <c r="I576" t="s">
        <v>2020</v>
      </c>
      <c r="J576" t="s">
        <v>2028</v>
      </c>
      <c r="K576" t="s">
        <v>2605</v>
      </c>
      <c r="L576" t="s">
        <v>4031</v>
      </c>
      <c r="M576">
        <f>GL_Table[[#This Row],[Debit]]-GL_Table[[#This Row],[Credit]]</f>
        <v>649.71</v>
      </c>
      <c r="N576">
        <f>INDEX(ExchangeRate[Rate2USD], MATCH(GL!L:L,ExchangeRate[Currency], 0))</f>
        <v>0.78</v>
      </c>
      <c r="O576" s="14">
        <f>GL_Table[[#This Row],[Debit]]*GL_Table[[#This Row],[RateToUSD]]</f>
        <v>506.77380000000005</v>
      </c>
      <c r="P576" s="14">
        <f>GL_Table[[#This Row],[Credit]]*GL_Table[[#This Row],[RateToUSD]]</f>
        <v>0</v>
      </c>
      <c r="Q576" s="14">
        <f>GL_Table[NetAmount]*GL_Table[RateToUSD]</f>
        <v>506.77380000000005</v>
      </c>
      <c r="R576" s="14" t="str">
        <f>INDEX(AccountMapping[AccountType],MATCH(GL_Table[AccountName],AccountMapping[AccountName], 0))</f>
        <v>Expense</v>
      </c>
    </row>
    <row r="577" spans="1:18" x14ac:dyDescent="0.3">
      <c r="A577" t="s">
        <v>585</v>
      </c>
      <c r="B577" s="1">
        <v>45272</v>
      </c>
      <c r="C577">
        <f>YEAR(GL_Table[[#This Row],[TxnDate]])</f>
        <v>2023</v>
      </c>
      <c r="D577" t="str">
        <f>TEXT(GL_Table[[#This Row],[TxnDate]], "mmm")</f>
        <v>Dec</v>
      </c>
      <c r="E577" t="s">
        <v>2014</v>
      </c>
      <c r="F577" t="s">
        <v>2019</v>
      </c>
      <c r="G577">
        <v>0</v>
      </c>
      <c r="H577">
        <v>3347.45</v>
      </c>
      <c r="I577" t="s">
        <v>2020</v>
      </c>
      <c r="J577" t="s">
        <v>2026</v>
      </c>
      <c r="K577" t="s">
        <v>2606</v>
      </c>
      <c r="L577" t="s">
        <v>4034</v>
      </c>
      <c r="M577">
        <f>GL_Table[[#This Row],[Debit]]-GL_Table[[#This Row],[Credit]]</f>
        <v>-3347.45</v>
      </c>
      <c r="N577">
        <f>INDEX(ExchangeRate[Rate2USD], MATCH(GL!L:L,ExchangeRate[Currency], 0))</f>
        <v>1</v>
      </c>
      <c r="O577" s="14">
        <f>GL_Table[[#This Row],[Debit]]*GL_Table[[#This Row],[RateToUSD]]</f>
        <v>0</v>
      </c>
      <c r="P577" s="14">
        <f>GL_Table[[#This Row],[Credit]]*GL_Table[[#This Row],[RateToUSD]]</f>
        <v>3347.45</v>
      </c>
      <c r="Q577" s="14">
        <f>GL_Table[NetAmount]*GL_Table[RateToUSD]</f>
        <v>-3347.45</v>
      </c>
      <c r="R577" s="14" t="str">
        <f>INDEX(AccountMapping[AccountType],MATCH(GL_Table[AccountName],AccountMapping[AccountName], 0))</f>
        <v>Revenue</v>
      </c>
    </row>
    <row r="578" spans="1:18" x14ac:dyDescent="0.3">
      <c r="A578" t="s">
        <v>586</v>
      </c>
      <c r="B578" s="1">
        <v>45814</v>
      </c>
      <c r="C578">
        <f>YEAR(GL_Table[[#This Row],[TxnDate]])</f>
        <v>2025</v>
      </c>
      <c r="D578" t="str">
        <f>TEXT(GL_Table[[#This Row],[TxnDate]], "mmm")</f>
        <v>Jun</v>
      </c>
      <c r="E578" t="s">
        <v>2014</v>
      </c>
      <c r="F578" t="s">
        <v>2019</v>
      </c>
      <c r="G578">
        <v>0</v>
      </c>
      <c r="H578">
        <v>2584</v>
      </c>
      <c r="I578" t="s">
        <v>2021</v>
      </c>
      <c r="J578" t="s">
        <v>2029</v>
      </c>
      <c r="K578" t="s">
        <v>2607</v>
      </c>
      <c r="L578" t="s">
        <v>4032</v>
      </c>
      <c r="M578">
        <f>GL_Table[[#This Row],[Debit]]-GL_Table[[#This Row],[Credit]]</f>
        <v>-2584</v>
      </c>
      <c r="N578">
        <f>INDEX(ExchangeRate[Rate2USD], MATCH(GL!L:L,ExchangeRate[Currency], 0))</f>
        <v>0.92</v>
      </c>
      <c r="O578" s="14">
        <f>GL_Table[[#This Row],[Debit]]*GL_Table[[#This Row],[RateToUSD]]</f>
        <v>0</v>
      </c>
      <c r="P578" s="14">
        <f>GL_Table[[#This Row],[Credit]]*GL_Table[[#This Row],[RateToUSD]]</f>
        <v>2377.2800000000002</v>
      </c>
      <c r="Q578" s="14">
        <f>GL_Table[NetAmount]*GL_Table[RateToUSD]</f>
        <v>-2377.2800000000002</v>
      </c>
      <c r="R578" s="14" t="str">
        <f>INDEX(AccountMapping[AccountType],MATCH(GL_Table[AccountName],AccountMapping[AccountName], 0))</f>
        <v>Revenue</v>
      </c>
    </row>
    <row r="579" spans="1:18" x14ac:dyDescent="0.3">
      <c r="A579" t="s">
        <v>587</v>
      </c>
      <c r="B579" s="1">
        <v>45161</v>
      </c>
      <c r="C579">
        <f>YEAR(GL_Table[[#This Row],[TxnDate]])</f>
        <v>2023</v>
      </c>
      <c r="D579" t="str">
        <f>TEXT(GL_Table[[#This Row],[TxnDate]], "mmm")</f>
        <v>Aug</v>
      </c>
      <c r="E579" t="s">
        <v>2010</v>
      </c>
      <c r="F579" t="s">
        <v>2015</v>
      </c>
      <c r="G579">
        <v>0</v>
      </c>
      <c r="H579">
        <v>4254.54</v>
      </c>
      <c r="I579" t="s">
        <v>2023</v>
      </c>
      <c r="J579" t="s">
        <v>2027</v>
      </c>
      <c r="K579" t="s">
        <v>2608</v>
      </c>
      <c r="L579" t="s">
        <v>4035</v>
      </c>
      <c r="M579">
        <f>GL_Table[[#This Row],[Debit]]-GL_Table[[#This Row],[Credit]]</f>
        <v>-4254.54</v>
      </c>
      <c r="N579">
        <f>INDEX(ExchangeRate[Rate2USD], MATCH(GL!L:L,ExchangeRate[Currency], 0))</f>
        <v>1.36</v>
      </c>
      <c r="O579" s="14">
        <f>GL_Table[[#This Row],[Debit]]*GL_Table[[#This Row],[RateToUSD]]</f>
        <v>0</v>
      </c>
      <c r="P579" s="14">
        <f>GL_Table[[#This Row],[Credit]]*GL_Table[[#This Row],[RateToUSD]]</f>
        <v>5786.1744000000008</v>
      </c>
      <c r="Q579" s="14">
        <f>GL_Table[NetAmount]*GL_Table[RateToUSD]</f>
        <v>-5786.1744000000008</v>
      </c>
      <c r="R579" s="14" t="str">
        <f>INDEX(AccountMapping[AccountType],MATCH(GL_Table[AccountName],AccountMapping[AccountName], 0))</f>
        <v>Revenue</v>
      </c>
    </row>
    <row r="580" spans="1:18" x14ac:dyDescent="0.3">
      <c r="A580" t="s">
        <v>588</v>
      </c>
      <c r="B580" s="1">
        <v>45628</v>
      </c>
      <c r="C580">
        <f>YEAR(GL_Table[[#This Row],[TxnDate]])</f>
        <v>2024</v>
      </c>
      <c r="D580" t="str">
        <f>TEXT(GL_Table[[#This Row],[TxnDate]], "mmm")</f>
        <v>Dec</v>
      </c>
      <c r="E580" t="s">
        <v>2010</v>
      </c>
      <c r="F580" t="s">
        <v>2015</v>
      </c>
      <c r="G580">
        <v>0</v>
      </c>
      <c r="H580">
        <v>1301.08</v>
      </c>
      <c r="I580" t="s">
        <v>2022</v>
      </c>
      <c r="J580" t="s">
        <v>2029</v>
      </c>
      <c r="K580" t="s">
        <v>2609</v>
      </c>
      <c r="L580" t="s">
        <v>4031</v>
      </c>
      <c r="M580">
        <f>GL_Table[[#This Row],[Debit]]-GL_Table[[#This Row],[Credit]]</f>
        <v>-1301.08</v>
      </c>
      <c r="N580">
        <f>INDEX(ExchangeRate[Rate2USD], MATCH(GL!L:L,ExchangeRate[Currency], 0))</f>
        <v>0.78</v>
      </c>
      <c r="O580" s="14">
        <f>GL_Table[[#This Row],[Debit]]*GL_Table[[#This Row],[RateToUSD]]</f>
        <v>0</v>
      </c>
      <c r="P580" s="14">
        <f>GL_Table[[#This Row],[Credit]]*GL_Table[[#This Row],[RateToUSD]]</f>
        <v>1014.8424</v>
      </c>
      <c r="Q580" s="14">
        <f>GL_Table[NetAmount]*GL_Table[RateToUSD]</f>
        <v>-1014.8424</v>
      </c>
      <c r="R580" s="14" t="str">
        <f>INDEX(AccountMapping[AccountType],MATCH(GL_Table[AccountName],AccountMapping[AccountName], 0))</f>
        <v>Revenue</v>
      </c>
    </row>
    <row r="581" spans="1:18" x14ac:dyDescent="0.3">
      <c r="A581" t="s">
        <v>589</v>
      </c>
      <c r="B581" s="1">
        <v>45070</v>
      </c>
      <c r="C581">
        <f>YEAR(GL_Table[[#This Row],[TxnDate]])</f>
        <v>2023</v>
      </c>
      <c r="D581" t="str">
        <f>TEXT(GL_Table[[#This Row],[TxnDate]], "mmm")</f>
        <v>May</v>
      </c>
      <c r="E581" t="s">
        <v>2014</v>
      </c>
      <c r="F581" t="s">
        <v>2019</v>
      </c>
      <c r="G581">
        <v>0</v>
      </c>
      <c r="H581">
        <v>1565.18</v>
      </c>
      <c r="I581" t="s">
        <v>2021</v>
      </c>
      <c r="J581" t="s">
        <v>2028</v>
      </c>
      <c r="K581" t="s">
        <v>2610</v>
      </c>
      <c r="L581" t="s">
        <v>4034</v>
      </c>
      <c r="M581">
        <f>GL_Table[[#This Row],[Debit]]-GL_Table[[#This Row],[Credit]]</f>
        <v>-1565.18</v>
      </c>
      <c r="N581">
        <f>INDEX(ExchangeRate[Rate2USD], MATCH(GL!L:L,ExchangeRate[Currency], 0))</f>
        <v>1</v>
      </c>
      <c r="O581" s="14">
        <f>GL_Table[[#This Row],[Debit]]*GL_Table[[#This Row],[RateToUSD]]</f>
        <v>0</v>
      </c>
      <c r="P581" s="14">
        <f>GL_Table[[#This Row],[Credit]]*GL_Table[[#This Row],[RateToUSD]]</f>
        <v>1565.18</v>
      </c>
      <c r="Q581" s="14">
        <f>GL_Table[NetAmount]*GL_Table[RateToUSD]</f>
        <v>-1565.18</v>
      </c>
      <c r="R581" s="14" t="str">
        <f>INDEX(AccountMapping[AccountType],MATCH(GL_Table[AccountName],AccountMapping[AccountName], 0))</f>
        <v>Revenue</v>
      </c>
    </row>
    <row r="582" spans="1:18" x14ac:dyDescent="0.3">
      <c r="A582" t="s">
        <v>590</v>
      </c>
      <c r="B582" s="1">
        <v>45829</v>
      </c>
      <c r="C582">
        <f>YEAR(GL_Table[[#This Row],[TxnDate]])</f>
        <v>2025</v>
      </c>
      <c r="D582" t="str">
        <f>TEXT(GL_Table[[#This Row],[TxnDate]], "mmm")</f>
        <v>Jun</v>
      </c>
      <c r="E582" t="s">
        <v>2011</v>
      </c>
      <c r="F582" t="s">
        <v>2016</v>
      </c>
      <c r="G582">
        <v>69.31</v>
      </c>
      <c r="H582">
        <v>0</v>
      </c>
      <c r="I582" t="s">
        <v>2020</v>
      </c>
      <c r="J582" t="s">
        <v>2030</v>
      </c>
      <c r="K582" t="s">
        <v>2611</v>
      </c>
      <c r="L582" t="s">
        <v>4034</v>
      </c>
      <c r="M582">
        <f>GL_Table[[#This Row],[Debit]]-GL_Table[[#This Row],[Credit]]</f>
        <v>69.31</v>
      </c>
      <c r="N582">
        <f>INDEX(ExchangeRate[Rate2USD], MATCH(GL!L:L,ExchangeRate[Currency], 0))</f>
        <v>1</v>
      </c>
      <c r="O582" s="14">
        <f>GL_Table[[#This Row],[Debit]]*GL_Table[[#This Row],[RateToUSD]]</f>
        <v>69.31</v>
      </c>
      <c r="P582" s="14">
        <f>GL_Table[[#This Row],[Credit]]*GL_Table[[#This Row],[RateToUSD]]</f>
        <v>0</v>
      </c>
      <c r="Q582" s="14">
        <f>GL_Table[NetAmount]*GL_Table[RateToUSD]</f>
        <v>69.31</v>
      </c>
      <c r="R582" s="14" t="str">
        <f>INDEX(AccountMapping[AccountType],MATCH(GL_Table[AccountName],AccountMapping[AccountName], 0))</f>
        <v>COGS</v>
      </c>
    </row>
    <row r="583" spans="1:18" x14ac:dyDescent="0.3">
      <c r="A583" t="s">
        <v>591</v>
      </c>
      <c r="B583" s="1">
        <v>45587</v>
      </c>
      <c r="C583">
        <f>YEAR(GL_Table[[#This Row],[TxnDate]])</f>
        <v>2024</v>
      </c>
      <c r="D583" t="str">
        <f>TEXT(GL_Table[[#This Row],[TxnDate]], "mmm")</f>
        <v>Oct</v>
      </c>
      <c r="E583" t="s">
        <v>2011</v>
      </c>
      <c r="F583" t="s">
        <v>2016</v>
      </c>
      <c r="G583">
        <v>1752.75</v>
      </c>
      <c r="H583">
        <v>0</v>
      </c>
      <c r="I583" t="s">
        <v>2021</v>
      </c>
      <c r="J583" t="s">
        <v>2026</v>
      </c>
      <c r="K583" t="s">
        <v>2612</v>
      </c>
      <c r="L583" t="s">
        <v>4035</v>
      </c>
      <c r="M583">
        <f>GL_Table[[#This Row],[Debit]]-GL_Table[[#This Row],[Credit]]</f>
        <v>1752.75</v>
      </c>
      <c r="N583">
        <f>INDEX(ExchangeRate[Rate2USD], MATCH(GL!L:L,ExchangeRate[Currency], 0))</f>
        <v>1.36</v>
      </c>
      <c r="O583" s="14">
        <f>GL_Table[[#This Row],[Debit]]*GL_Table[[#This Row],[RateToUSD]]</f>
        <v>2383.7400000000002</v>
      </c>
      <c r="P583" s="14">
        <f>GL_Table[[#This Row],[Credit]]*GL_Table[[#This Row],[RateToUSD]]</f>
        <v>0</v>
      </c>
      <c r="Q583" s="14">
        <f>GL_Table[NetAmount]*GL_Table[RateToUSD]</f>
        <v>2383.7400000000002</v>
      </c>
      <c r="R583" s="14" t="str">
        <f>INDEX(AccountMapping[AccountType],MATCH(GL_Table[AccountName],AccountMapping[AccountName], 0))</f>
        <v>COGS</v>
      </c>
    </row>
    <row r="584" spans="1:18" x14ac:dyDescent="0.3">
      <c r="A584" t="s">
        <v>592</v>
      </c>
      <c r="B584" s="1">
        <v>45208</v>
      </c>
      <c r="C584">
        <f>YEAR(GL_Table[[#This Row],[TxnDate]])</f>
        <v>2023</v>
      </c>
      <c r="D584" t="str">
        <f>TEXT(GL_Table[[#This Row],[TxnDate]], "mmm")</f>
        <v>Oct</v>
      </c>
      <c r="E584" t="s">
        <v>2014</v>
      </c>
      <c r="F584" t="s">
        <v>2019</v>
      </c>
      <c r="G584">
        <v>0</v>
      </c>
      <c r="H584">
        <v>759.16</v>
      </c>
      <c r="I584" t="s">
        <v>2025</v>
      </c>
      <c r="J584" t="s">
        <v>2028</v>
      </c>
      <c r="K584" t="s">
        <v>2613</v>
      </c>
      <c r="L584" t="s">
        <v>4035</v>
      </c>
      <c r="M584">
        <f>GL_Table[[#This Row],[Debit]]-GL_Table[[#This Row],[Credit]]</f>
        <v>-759.16</v>
      </c>
      <c r="N584">
        <f>INDEX(ExchangeRate[Rate2USD], MATCH(GL!L:L,ExchangeRate[Currency], 0))</f>
        <v>1.36</v>
      </c>
      <c r="O584" s="14">
        <f>GL_Table[[#This Row],[Debit]]*GL_Table[[#This Row],[RateToUSD]]</f>
        <v>0</v>
      </c>
      <c r="P584" s="14">
        <f>GL_Table[[#This Row],[Credit]]*GL_Table[[#This Row],[RateToUSD]]</f>
        <v>1032.4576</v>
      </c>
      <c r="Q584" s="14">
        <f>GL_Table[NetAmount]*GL_Table[RateToUSD]</f>
        <v>-1032.4576</v>
      </c>
      <c r="R584" s="14" t="str">
        <f>INDEX(AccountMapping[AccountType],MATCH(GL_Table[AccountName],AccountMapping[AccountName], 0))</f>
        <v>Revenue</v>
      </c>
    </row>
    <row r="585" spans="1:18" x14ac:dyDescent="0.3">
      <c r="A585" t="s">
        <v>593</v>
      </c>
      <c r="B585" s="1">
        <v>45262</v>
      </c>
      <c r="C585">
        <f>YEAR(GL_Table[[#This Row],[TxnDate]])</f>
        <v>2023</v>
      </c>
      <c r="D585" t="str">
        <f>TEXT(GL_Table[[#This Row],[TxnDate]], "mmm")</f>
        <v>Dec</v>
      </c>
      <c r="E585" t="s">
        <v>2012</v>
      </c>
      <c r="F585" t="s">
        <v>2017</v>
      </c>
      <c r="G585">
        <v>350.75</v>
      </c>
      <c r="H585">
        <v>0</v>
      </c>
      <c r="I585" t="s">
        <v>2024</v>
      </c>
      <c r="J585" t="s">
        <v>2028</v>
      </c>
      <c r="K585" t="s">
        <v>2614</v>
      </c>
      <c r="L585" t="s">
        <v>4035</v>
      </c>
      <c r="M585">
        <f>GL_Table[[#This Row],[Debit]]-GL_Table[[#This Row],[Credit]]</f>
        <v>350.75</v>
      </c>
      <c r="N585">
        <f>INDEX(ExchangeRate[Rate2USD], MATCH(GL!L:L,ExchangeRate[Currency], 0))</f>
        <v>1.36</v>
      </c>
      <c r="O585" s="14">
        <f>GL_Table[[#This Row],[Debit]]*GL_Table[[#This Row],[RateToUSD]]</f>
        <v>477.02000000000004</v>
      </c>
      <c r="P585" s="14">
        <f>GL_Table[[#This Row],[Credit]]*GL_Table[[#This Row],[RateToUSD]]</f>
        <v>0</v>
      </c>
      <c r="Q585" s="14">
        <f>GL_Table[NetAmount]*GL_Table[RateToUSD]</f>
        <v>477.02000000000004</v>
      </c>
      <c r="R585" s="14" t="str">
        <f>INDEX(AccountMapping[AccountType],MATCH(GL_Table[AccountName],AccountMapping[AccountName], 0))</f>
        <v>Expense</v>
      </c>
    </row>
    <row r="586" spans="1:18" x14ac:dyDescent="0.3">
      <c r="A586" t="s">
        <v>594</v>
      </c>
      <c r="B586" s="1">
        <v>45351</v>
      </c>
      <c r="C586">
        <f>YEAR(GL_Table[[#This Row],[TxnDate]])</f>
        <v>2024</v>
      </c>
      <c r="D586" t="str">
        <f>TEXT(GL_Table[[#This Row],[TxnDate]], "mmm")</f>
        <v>Feb</v>
      </c>
      <c r="E586" t="s">
        <v>2012</v>
      </c>
      <c r="F586" t="s">
        <v>2017</v>
      </c>
      <c r="G586">
        <v>1991.12</v>
      </c>
      <c r="H586">
        <v>0</v>
      </c>
      <c r="I586" t="s">
        <v>2022</v>
      </c>
      <c r="J586" t="s">
        <v>2030</v>
      </c>
      <c r="K586" t="s">
        <v>2615</v>
      </c>
      <c r="L586" t="s">
        <v>4033</v>
      </c>
      <c r="M586">
        <f>GL_Table[[#This Row],[Debit]]-GL_Table[[#This Row],[Credit]]</f>
        <v>1991.12</v>
      </c>
      <c r="N586">
        <f>INDEX(ExchangeRate[Rate2USD], MATCH(GL!L:L,ExchangeRate[Currency], 0))</f>
        <v>1.51</v>
      </c>
      <c r="O586" s="14">
        <f>GL_Table[[#This Row],[Debit]]*GL_Table[[#This Row],[RateToUSD]]</f>
        <v>3006.5911999999998</v>
      </c>
      <c r="P586" s="14">
        <f>GL_Table[[#This Row],[Credit]]*GL_Table[[#This Row],[RateToUSD]]</f>
        <v>0</v>
      </c>
      <c r="Q586" s="14">
        <f>GL_Table[NetAmount]*GL_Table[RateToUSD]</f>
        <v>3006.5911999999998</v>
      </c>
      <c r="R586" s="14" t="str">
        <f>INDEX(AccountMapping[AccountType],MATCH(GL_Table[AccountName],AccountMapping[AccountName], 0))</f>
        <v>Expense</v>
      </c>
    </row>
    <row r="587" spans="1:18" x14ac:dyDescent="0.3">
      <c r="A587" t="s">
        <v>595</v>
      </c>
      <c r="B587" s="1">
        <v>45055</v>
      </c>
      <c r="C587">
        <f>YEAR(GL_Table[[#This Row],[TxnDate]])</f>
        <v>2023</v>
      </c>
      <c r="D587" t="str">
        <f>TEXT(GL_Table[[#This Row],[TxnDate]], "mmm")</f>
        <v>May</v>
      </c>
      <c r="E587" t="s">
        <v>2011</v>
      </c>
      <c r="F587" t="s">
        <v>2016</v>
      </c>
      <c r="G587">
        <v>661.12</v>
      </c>
      <c r="H587">
        <v>0</v>
      </c>
      <c r="I587" t="s">
        <v>2021</v>
      </c>
      <c r="J587" t="s">
        <v>2030</v>
      </c>
      <c r="K587" t="s">
        <v>2616</v>
      </c>
      <c r="L587" t="s">
        <v>4035</v>
      </c>
      <c r="M587">
        <f>GL_Table[[#This Row],[Debit]]-GL_Table[[#This Row],[Credit]]</f>
        <v>661.12</v>
      </c>
      <c r="N587">
        <f>INDEX(ExchangeRate[Rate2USD], MATCH(GL!L:L,ExchangeRate[Currency], 0))</f>
        <v>1.36</v>
      </c>
      <c r="O587" s="14">
        <f>GL_Table[[#This Row],[Debit]]*GL_Table[[#This Row],[RateToUSD]]</f>
        <v>899.12320000000011</v>
      </c>
      <c r="P587" s="14">
        <f>GL_Table[[#This Row],[Credit]]*GL_Table[[#This Row],[RateToUSD]]</f>
        <v>0</v>
      </c>
      <c r="Q587" s="14">
        <f>GL_Table[NetAmount]*GL_Table[RateToUSD]</f>
        <v>899.12320000000011</v>
      </c>
      <c r="R587" s="14" t="str">
        <f>INDEX(AccountMapping[AccountType],MATCH(GL_Table[AccountName],AccountMapping[AccountName], 0))</f>
        <v>COGS</v>
      </c>
    </row>
    <row r="588" spans="1:18" x14ac:dyDescent="0.3">
      <c r="A588" t="s">
        <v>596</v>
      </c>
      <c r="B588" s="1">
        <v>45205</v>
      </c>
      <c r="C588">
        <f>YEAR(GL_Table[[#This Row],[TxnDate]])</f>
        <v>2023</v>
      </c>
      <c r="D588" t="str">
        <f>TEXT(GL_Table[[#This Row],[TxnDate]], "mmm")</f>
        <v>Oct</v>
      </c>
      <c r="E588" t="s">
        <v>2013</v>
      </c>
      <c r="F588" t="s">
        <v>2018</v>
      </c>
      <c r="G588">
        <v>1109.8599999999999</v>
      </c>
      <c r="H588">
        <v>0</v>
      </c>
      <c r="I588" t="s">
        <v>2025</v>
      </c>
      <c r="J588" t="s">
        <v>2026</v>
      </c>
      <c r="K588" t="s">
        <v>2617</v>
      </c>
      <c r="L588" t="s">
        <v>4032</v>
      </c>
      <c r="M588">
        <f>GL_Table[[#This Row],[Debit]]-GL_Table[[#This Row],[Credit]]</f>
        <v>1109.8599999999999</v>
      </c>
      <c r="N588">
        <f>INDEX(ExchangeRate[Rate2USD], MATCH(GL!L:L,ExchangeRate[Currency], 0))</f>
        <v>0.92</v>
      </c>
      <c r="O588" s="14">
        <f>GL_Table[[#This Row],[Debit]]*GL_Table[[#This Row],[RateToUSD]]</f>
        <v>1021.0712</v>
      </c>
      <c r="P588" s="14">
        <f>GL_Table[[#This Row],[Credit]]*GL_Table[[#This Row],[RateToUSD]]</f>
        <v>0</v>
      </c>
      <c r="Q588" s="14">
        <f>GL_Table[NetAmount]*GL_Table[RateToUSD]</f>
        <v>1021.0712</v>
      </c>
      <c r="R588" s="14" t="str">
        <f>INDEX(AccountMapping[AccountType],MATCH(GL_Table[AccountName],AccountMapping[AccountName], 0))</f>
        <v>Expense</v>
      </c>
    </row>
    <row r="589" spans="1:18" x14ac:dyDescent="0.3">
      <c r="A589" t="s">
        <v>597</v>
      </c>
      <c r="B589" s="1">
        <v>45782</v>
      </c>
      <c r="C589">
        <f>YEAR(GL_Table[[#This Row],[TxnDate]])</f>
        <v>2025</v>
      </c>
      <c r="D589" t="str">
        <f>TEXT(GL_Table[[#This Row],[TxnDate]], "mmm")</f>
        <v>May</v>
      </c>
      <c r="E589" t="s">
        <v>2014</v>
      </c>
      <c r="F589" t="s">
        <v>2019</v>
      </c>
      <c r="G589">
        <v>0</v>
      </c>
      <c r="H589">
        <v>4533.8</v>
      </c>
      <c r="I589" t="s">
        <v>2025</v>
      </c>
      <c r="J589" t="s">
        <v>2029</v>
      </c>
      <c r="K589" t="s">
        <v>2618</v>
      </c>
      <c r="L589" t="s">
        <v>4035</v>
      </c>
      <c r="M589">
        <f>GL_Table[[#This Row],[Debit]]-GL_Table[[#This Row],[Credit]]</f>
        <v>-4533.8</v>
      </c>
      <c r="N589">
        <f>INDEX(ExchangeRate[Rate2USD], MATCH(GL!L:L,ExchangeRate[Currency], 0))</f>
        <v>1.36</v>
      </c>
      <c r="O589" s="14">
        <f>GL_Table[[#This Row],[Debit]]*GL_Table[[#This Row],[RateToUSD]]</f>
        <v>0</v>
      </c>
      <c r="P589" s="14">
        <f>GL_Table[[#This Row],[Credit]]*GL_Table[[#This Row],[RateToUSD]]</f>
        <v>6165.9680000000008</v>
      </c>
      <c r="Q589" s="14">
        <f>GL_Table[NetAmount]*GL_Table[RateToUSD]</f>
        <v>-6165.9680000000008</v>
      </c>
      <c r="R589" s="14" t="str">
        <f>INDEX(AccountMapping[AccountType],MATCH(GL_Table[AccountName],AccountMapping[AccountName], 0))</f>
        <v>Revenue</v>
      </c>
    </row>
    <row r="590" spans="1:18" x14ac:dyDescent="0.3">
      <c r="A590" t="s">
        <v>598</v>
      </c>
      <c r="B590" s="1">
        <v>45757</v>
      </c>
      <c r="C590">
        <f>YEAR(GL_Table[[#This Row],[TxnDate]])</f>
        <v>2025</v>
      </c>
      <c r="D590" t="str">
        <f>TEXT(GL_Table[[#This Row],[TxnDate]], "mmm")</f>
        <v>Apr</v>
      </c>
      <c r="E590" t="s">
        <v>2013</v>
      </c>
      <c r="F590" t="s">
        <v>2018</v>
      </c>
      <c r="G590">
        <v>329.57</v>
      </c>
      <c r="H590">
        <v>0</v>
      </c>
      <c r="I590" t="s">
        <v>2023</v>
      </c>
      <c r="J590" t="s">
        <v>2030</v>
      </c>
      <c r="K590" t="s">
        <v>2619</v>
      </c>
      <c r="L590" t="s">
        <v>4035</v>
      </c>
      <c r="M590">
        <f>GL_Table[[#This Row],[Debit]]-GL_Table[[#This Row],[Credit]]</f>
        <v>329.57</v>
      </c>
      <c r="N590">
        <f>INDEX(ExchangeRate[Rate2USD], MATCH(GL!L:L,ExchangeRate[Currency], 0))</f>
        <v>1.36</v>
      </c>
      <c r="O590" s="14">
        <f>GL_Table[[#This Row],[Debit]]*GL_Table[[#This Row],[RateToUSD]]</f>
        <v>448.21520000000004</v>
      </c>
      <c r="P590" s="14">
        <f>GL_Table[[#This Row],[Credit]]*GL_Table[[#This Row],[RateToUSD]]</f>
        <v>0</v>
      </c>
      <c r="Q590" s="14">
        <f>GL_Table[NetAmount]*GL_Table[RateToUSD]</f>
        <v>448.21520000000004</v>
      </c>
      <c r="R590" s="14" t="str">
        <f>INDEX(AccountMapping[AccountType],MATCH(GL_Table[AccountName],AccountMapping[AccountName], 0))</f>
        <v>Expense</v>
      </c>
    </row>
    <row r="591" spans="1:18" x14ac:dyDescent="0.3">
      <c r="A591" t="s">
        <v>599</v>
      </c>
      <c r="B591" s="1">
        <v>44992</v>
      </c>
      <c r="C591">
        <f>YEAR(GL_Table[[#This Row],[TxnDate]])</f>
        <v>2023</v>
      </c>
      <c r="D591" t="str">
        <f>TEXT(GL_Table[[#This Row],[TxnDate]], "mmm")</f>
        <v>Mar</v>
      </c>
      <c r="E591" t="s">
        <v>2010</v>
      </c>
      <c r="F591" t="s">
        <v>2015</v>
      </c>
      <c r="G591">
        <v>0</v>
      </c>
      <c r="H591">
        <v>4725.13</v>
      </c>
      <c r="I591" t="s">
        <v>2024</v>
      </c>
      <c r="J591" t="s">
        <v>2026</v>
      </c>
      <c r="K591" t="s">
        <v>2620</v>
      </c>
      <c r="L591" t="s">
        <v>4032</v>
      </c>
      <c r="M591">
        <f>GL_Table[[#This Row],[Debit]]-GL_Table[[#This Row],[Credit]]</f>
        <v>-4725.13</v>
      </c>
      <c r="N591">
        <f>INDEX(ExchangeRate[Rate2USD], MATCH(GL!L:L,ExchangeRate[Currency], 0))</f>
        <v>0.92</v>
      </c>
      <c r="O591" s="14">
        <f>GL_Table[[#This Row],[Debit]]*GL_Table[[#This Row],[RateToUSD]]</f>
        <v>0</v>
      </c>
      <c r="P591" s="14">
        <f>GL_Table[[#This Row],[Credit]]*GL_Table[[#This Row],[RateToUSD]]</f>
        <v>4347.1196</v>
      </c>
      <c r="Q591" s="14">
        <f>GL_Table[NetAmount]*GL_Table[RateToUSD]</f>
        <v>-4347.1196</v>
      </c>
      <c r="R591" s="14" t="str">
        <f>INDEX(AccountMapping[AccountType],MATCH(GL_Table[AccountName],AccountMapping[AccountName], 0))</f>
        <v>Revenue</v>
      </c>
    </row>
    <row r="592" spans="1:18" x14ac:dyDescent="0.3">
      <c r="A592" t="s">
        <v>600</v>
      </c>
      <c r="B592" s="1">
        <v>45121</v>
      </c>
      <c r="C592">
        <f>YEAR(GL_Table[[#This Row],[TxnDate]])</f>
        <v>2023</v>
      </c>
      <c r="D592" t="str">
        <f>TEXT(GL_Table[[#This Row],[TxnDate]], "mmm")</f>
        <v>Jul</v>
      </c>
      <c r="E592" t="s">
        <v>2013</v>
      </c>
      <c r="F592" t="s">
        <v>2018</v>
      </c>
      <c r="G592">
        <v>206.46</v>
      </c>
      <c r="H592">
        <v>0</v>
      </c>
      <c r="I592" t="s">
        <v>2021</v>
      </c>
      <c r="J592" t="s">
        <v>2029</v>
      </c>
      <c r="K592" t="s">
        <v>2621</v>
      </c>
      <c r="L592" t="s">
        <v>4033</v>
      </c>
      <c r="M592">
        <f>GL_Table[[#This Row],[Debit]]-GL_Table[[#This Row],[Credit]]</f>
        <v>206.46</v>
      </c>
      <c r="N592">
        <f>INDEX(ExchangeRate[Rate2USD], MATCH(GL!L:L,ExchangeRate[Currency], 0))</f>
        <v>1.51</v>
      </c>
      <c r="O592" s="14">
        <f>GL_Table[[#This Row],[Debit]]*GL_Table[[#This Row],[RateToUSD]]</f>
        <v>311.75460000000004</v>
      </c>
      <c r="P592" s="14">
        <f>GL_Table[[#This Row],[Credit]]*GL_Table[[#This Row],[RateToUSD]]</f>
        <v>0</v>
      </c>
      <c r="Q592" s="14">
        <f>GL_Table[NetAmount]*GL_Table[RateToUSD]</f>
        <v>311.75460000000004</v>
      </c>
      <c r="R592" s="14" t="str">
        <f>INDEX(AccountMapping[AccountType],MATCH(GL_Table[AccountName],AccountMapping[AccountName], 0))</f>
        <v>Expense</v>
      </c>
    </row>
    <row r="593" spans="1:18" x14ac:dyDescent="0.3">
      <c r="A593" t="s">
        <v>601</v>
      </c>
      <c r="B593" s="1">
        <v>45795</v>
      </c>
      <c r="C593">
        <f>YEAR(GL_Table[[#This Row],[TxnDate]])</f>
        <v>2025</v>
      </c>
      <c r="D593" t="str">
        <f>TEXT(GL_Table[[#This Row],[TxnDate]], "mmm")</f>
        <v>May</v>
      </c>
      <c r="E593" t="s">
        <v>2012</v>
      </c>
      <c r="F593" t="s">
        <v>2017</v>
      </c>
      <c r="G593">
        <v>402.92</v>
      </c>
      <c r="H593">
        <v>0</v>
      </c>
      <c r="I593" t="s">
        <v>2025</v>
      </c>
      <c r="J593" t="s">
        <v>2028</v>
      </c>
      <c r="K593" t="s">
        <v>2622</v>
      </c>
      <c r="L593" t="s">
        <v>4031</v>
      </c>
      <c r="M593">
        <f>GL_Table[[#This Row],[Debit]]-GL_Table[[#This Row],[Credit]]</f>
        <v>402.92</v>
      </c>
      <c r="N593">
        <f>INDEX(ExchangeRate[Rate2USD], MATCH(GL!L:L,ExchangeRate[Currency], 0))</f>
        <v>0.78</v>
      </c>
      <c r="O593" s="14">
        <f>GL_Table[[#This Row],[Debit]]*GL_Table[[#This Row],[RateToUSD]]</f>
        <v>314.27760000000001</v>
      </c>
      <c r="P593" s="14">
        <f>GL_Table[[#This Row],[Credit]]*GL_Table[[#This Row],[RateToUSD]]</f>
        <v>0</v>
      </c>
      <c r="Q593" s="14">
        <f>GL_Table[NetAmount]*GL_Table[RateToUSD]</f>
        <v>314.27760000000001</v>
      </c>
      <c r="R593" s="14" t="str">
        <f>INDEX(AccountMapping[AccountType],MATCH(GL_Table[AccountName],AccountMapping[AccountName], 0))</f>
        <v>Expense</v>
      </c>
    </row>
    <row r="594" spans="1:18" x14ac:dyDescent="0.3">
      <c r="A594" t="s">
        <v>602</v>
      </c>
      <c r="B594" s="1">
        <v>45670</v>
      </c>
      <c r="C594">
        <f>YEAR(GL_Table[[#This Row],[TxnDate]])</f>
        <v>2025</v>
      </c>
      <c r="D594" t="str">
        <f>TEXT(GL_Table[[#This Row],[TxnDate]], "mmm")</f>
        <v>Jan</v>
      </c>
      <c r="E594" t="s">
        <v>2014</v>
      </c>
      <c r="F594" t="s">
        <v>2019</v>
      </c>
      <c r="G594">
        <v>0</v>
      </c>
      <c r="H594">
        <v>4295.83</v>
      </c>
      <c r="I594" t="s">
        <v>2022</v>
      </c>
      <c r="J594" t="s">
        <v>2026</v>
      </c>
      <c r="K594" t="s">
        <v>2623</v>
      </c>
      <c r="L594" t="s">
        <v>4031</v>
      </c>
      <c r="M594">
        <f>GL_Table[[#This Row],[Debit]]-GL_Table[[#This Row],[Credit]]</f>
        <v>-4295.83</v>
      </c>
      <c r="N594">
        <f>INDEX(ExchangeRate[Rate2USD], MATCH(GL!L:L,ExchangeRate[Currency], 0))</f>
        <v>0.78</v>
      </c>
      <c r="O594" s="14">
        <f>GL_Table[[#This Row],[Debit]]*GL_Table[[#This Row],[RateToUSD]]</f>
        <v>0</v>
      </c>
      <c r="P594" s="14">
        <f>GL_Table[[#This Row],[Credit]]*GL_Table[[#This Row],[RateToUSD]]</f>
        <v>3350.7474000000002</v>
      </c>
      <c r="Q594" s="14">
        <f>GL_Table[NetAmount]*GL_Table[RateToUSD]</f>
        <v>-3350.7474000000002</v>
      </c>
      <c r="R594" s="14" t="str">
        <f>INDEX(AccountMapping[AccountType],MATCH(GL_Table[AccountName],AccountMapping[AccountName], 0))</f>
        <v>Revenue</v>
      </c>
    </row>
    <row r="595" spans="1:18" x14ac:dyDescent="0.3">
      <c r="A595" t="s">
        <v>603</v>
      </c>
      <c r="B595" s="1">
        <v>45278</v>
      </c>
      <c r="C595">
        <f>YEAR(GL_Table[[#This Row],[TxnDate]])</f>
        <v>2023</v>
      </c>
      <c r="D595" t="str">
        <f>TEXT(GL_Table[[#This Row],[TxnDate]], "mmm")</f>
        <v>Dec</v>
      </c>
      <c r="E595" t="s">
        <v>2014</v>
      </c>
      <c r="F595" t="s">
        <v>2019</v>
      </c>
      <c r="G595">
        <v>0</v>
      </c>
      <c r="H595">
        <v>3237.32</v>
      </c>
      <c r="I595" t="s">
        <v>2024</v>
      </c>
      <c r="J595" t="s">
        <v>2028</v>
      </c>
      <c r="K595" t="s">
        <v>2624</v>
      </c>
      <c r="L595" t="s">
        <v>4031</v>
      </c>
      <c r="M595">
        <f>GL_Table[[#This Row],[Debit]]-GL_Table[[#This Row],[Credit]]</f>
        <v>-3237.32</v>
      </c>
      <c r="N595">
        <f>INDEX(ExchangeRate[Rate2USD], MATCH(GL!L:L,ExchangeRate[Currency], 0))</f>
        <v>0.78</v>
      </c>
      <c r="O595" s="14">
        <f>GL_Table[[#This Row],[Debit]]*GL_Table[[#This Row],[RateToUSD]]</f>
        <v>0</v>
      </c>
      <c r="P595" s="14">
        <f>GL_Table[[#This Row],[Credit]]*GL_Table[[#This Row],[RateToUSD]]</f>
        <v>2525.1096000000002</v>
      </c>
      <c r="Q595" s="14">
        <f>GL_Table[NetAmount]*GL_Table[RateToUSD]</f>
        <v>-2525.1096000000002</v>
      </c>
      <c r="R595" s="14" t="str">
        <f>INDEX(AccountMapping[AccountType],MATCH(GL_Table[AccountName],AccountMapping[AccountName], 0))</f>
        <v>Revenue</v>
      </c>
    </row>
    <row r="596" spans="1:18" x14ac:dyDescent="0.3">
      <c r="A596" t="s">
        <v>604</v>
      </c>
      <c r="B596" s="1">
        <v>45256</v>
      </c>
      <c r="C596">
        <f>YEAR(GL_Table[[#This Row],[TxnDate]])</f>
        <v>2023</v>
      </c>
      <c r="D596" t="str">
        <f>TEXT(GL_Table[[#This Row],[TxnDate]], "mmm")</f>
        <v>Nov</v>
      </c>
      <c r="E596" t="s">
        <v>2012</v>
      </c>
      <c r="F596" t="s">
        <v>2017</v>
      </c>
      <c r="G596">
        <v>648.30999999999995</v>
      </c>
      <c r="H596">
        <v>0</v>
      </c>
      <c r="I596" t="s">
        <v>2024</v>
      </c>
      <c r="J596" t="s">
        <v>2027</v>
      </c>
      <c r="K596" t="s">
        <v>2625</v>
      </c>
      <c r="L596" t="s">
        <v>4031</v>
      </c>
      <c r="M596">
        <f>GL_Table[[#This Row],[Debit]]-GL_Table[[#This Row],[Credit]]</f>
        <v>648.30999999999995</v>
      </c>
      <c r="N596">
        <f>INDEX(ExchangeRate[Rate2USD], MATCH(GL!L:L,ExchangeRate[Currency], 0))</f>
        <v>0.78</v>
      </c>
      <c r="O596" s="14">
        <f>GL_Table[[#This Row],[Debit]]*GL_Table[[#This Row],[RateToUSD]]</f>
        <v>505.68179999999995</v>
      </c>
      <c r="P596" s="14">
        <f>GL_Table[[#This Row],[Credit]]*GL_Table[[#This Row],[RateToUSD]]</f>
        <v>0</v>
      </c>
      <c r="Q596" s="14">
        <f>GL_Table[NetAmount]*GL_Table[RateToUSD]</f>
        <v>505.68179999999995</v>
      </c>
      <c r="R596" s="14" t="str">
        <f>INDEX(AccountMapping[AccountType],MATCH(GL_Table[AccountName],AccountMapping[AccountName], 0))</f>
        <v>Expense</v>
      </c>
    </row>
    <row r="597" spans="1:18" x14ac:dyDescent="0.3">
      <c r="A597" t="s">
        <v>605</v>
      </c>
      <c r="B597" s="1">
        <v>45418</v>
      </c>
      <c r="C597">
        <f>YEAR(GL_Table[[#This Row],[TxnDate]])</f>
        <v>2024</v>
      </c>
      <c r="D597" t="str">
        <f>TEXT(GL_Table[[#This Row],[TxnDate]], "mmm")</f>
        <v>May</v>
      </c>
      <c r="E597" t="s">
        <v>2011</v>
      </c>
      <c r="F597" t="s">
        <v>2016</v>
      </c>
      <c r="G597">
        <v>710.64</v>
      </c>
      <c r="H597">
        <v>0</v>
      </c>
      <c r="I597" t="s">
        <v>2020</v>
      </c>
      <c r="J597" t="s">
        <v>2026</v>
      </c>
      <c r="K597" t="s">
        <v>2626</v>
      </c>
      <c r="L597" t="s">
        <v>4032</v>
      </c>
      <c r="M597">
        <f>GL_Table[[#This Row],[Debit]]-GL_Table[[#This Row],[Credit]]</f>
        <v>710.64</v>
      </c>
      <c r="N597">
        <f>INDEX(ExchangeRate[Rate2USD], MATCH(GL!L:L,ExchangeRate[Currency], 0))</f>
        <v>0.92</v>
      </c>
      <c r="O597" s="14">
        <f>GL_Table[[#This Row],[Debit]]*GL_Table[[#This Row],[RateToUSD]]</f>
        <v>653.78880000000004</v>
      </c>
      <c r="P597" s="14">
        <f>GL_Table[[#This Row],[Credit]]*GL_Table[[#This Row],[RateToUSD]]</f>
        <v>0</v>
      </c>
      <c r="Q597" s="14">
        <f>GL_Table[NetAmount]*GL_Table[RateToUSD]</f>
        <v>653.78880000000004</v>
      </c>
      <c r="R597" s="14" t="str">
        <f>INDEX(AccountMapping[AccountType],MATCH(GL_Table[AccountName],AccountMapping[AccountName], 0))</f>
        <v>COGS</v>
      </c>
    </row>
    <row r="598" spans="1:18" x14ac:dyDescent="0.3">
      <c r="A598" t="s">
        <v>606</v>
      </c>
      <c r="B598" s="1">
        <v>45230</v>
      </c>
      <c r="C598">
        <f>YEAR(GL_Table[[#This Row],[TxnDate]])</f>
        <v>2023</v>
      </c>
      <c r="D598" t="str">
        <f>TEXT(GL_Table[[#This Row],[TxnDate]], "mmm")</f>
        <v>Oct</v>
      </c>
      <c r="E598" t="s">
        <v>2011</v>
      </c>
      <c r="F598" t="s">
        <v>2016</v>
      </c>
      <c r="G598">
        <v>309.33999999999997</v>
      </c>
      <c r="H598">
        <v>0</v>
      </c>
      <c r="I598" t="s">
        <v>2024</v>
      </c>
      <c r="J598" t="s">
        <v>2027</v>
      </c>
      <c r="K598" t="s">
        <v>2627</v>
      </c>
      <c r="L598" t="s">
        <v>4032</v>
      </c>
      <c r="M598">
        <f>GL_Table[[#This Row],[Debit]]-GL_Table[[#This Row],[Credit]]</f>
        <v>309.33999999999997</v>
      </c>
      <c r="N598">
        <f>INDEX(ExchangeRate[Rate2USD], MATCH(GL!L:L,ExchangeRate[Currency], 0))</f>
        <v>0.92</v>
      </c>
      <c r="O598" s="14">
        <f>GL_Table[[#This Row],[Debit]]*GL_Table[[#This Row],[RateToUSD]]</f>
        <v>284.59280000000001</v>
      </c>
      <c r="P598" s="14">
        <f>GL_Table[[#This Row],[Credit]]*GL_Table[[#This Row],[RateToUSD]]</f>
        <v>0</v>
      </c>
      <c r="Q598" s="14">
        <f>GL_Table[NetAmount]*GL_Table[RateToUSD]</f>
        <v>284.59280000000001</v>
      </c>
      <c r="R598" s="14" t="str">
        <f>INDEX(AccountMapping[AccountType],MATCH(GL_Table[AccountName],AccountMapping[AccountName], 0))</f>
        <v>COGS</v>
      </c>
    </row>
    <row r="599" spans="1:18" x14ac:dyDescent="0.3">
      <c r="A599" t="s">
        <v>607</v>
      </c>
      <c r="B599" s="1">
        <v>44988</v>
      </c>
      <c r="C599">
        <f>YEAR(GL_Table[[#This Row],[TxnDate]])</f>
        <v>2023</v>
      </c>
      <c r="D599" t="str">
        <f>TEXT(GL_Table[[#This Row],[TxnDate]], "mmm")</f>
        <v>Mar</v>
      </c>
      <c r="E599" t="s">
        <v>2012</v>
      </c>
      <c r="F599" t="s">
        <v>2017</v>
      </c>
      <c r="G599">
        <v>1657.7</v>
      </c>
      <c r="H599">
        <v>0</v>
      </c>
      <c r="I599" t="s">
        <v>2020</v>
      </c>
      <c r="J599" t="s">
        <v>2027</v>
      </c>
      <c r="K599" t="s">
        <v>2628</v>
      </c>
      <c r="L599" t="s">
        <v>4033</v>
      </c>
      <c r="M599">
        <f>GL_Table[[#This Row],[Debit]]-GL_Table[[#This Row],[Credit]]</f>
        <v>1657.7</v>
      </c>
      <c r="N599">
        <f>INDEX(ExchangeRate[Rate2USD], MATCH(GL!L:L,ExchangeRate[Currency], 0))</f>
        <v>1.51</v>
      </c>
      <c r="O599" s="14">
        <f>GL_Table[[#This Row],[Debit]]*GL_Table[[#This Row],[RateToUSD]]</f>
        <v>2503.127</v>
      </c>
      <c r="P599" s="14">
        <f>GL_Table[[#This Row],[Credit]]*GL_Table[[#This Row],[RateToUSD]]</f>
        <v>0</v>
      </c>
      <c r="Q599" s="14">
        <f>GL_Table[NetAmount]*GL_Table[RateToUSD]</f>
        <v>2503.127</v>
      </c>
      <c r="R599" s="14" t="str">
        <f>INDEX(AccountMapping[AccountType],MATCH(GL_Table[AccountName],AccountMapping[AccountName], 0))</f>
        <v>Expense</v>
      </c>
    </row>
    <row r="600" spans="1:18" x14ac:dyDescent="0.3">
      <c r="A600" t="s">
        <v>608</v>
      </c>
      <c r="B600" s="1">
        <v>45271</v>
      </c>
      <c r="C600">
        <f>YEAR(GL_Table[[#This Row],[TxnDate]])</f>
        <v>2023</v>
      </c>
      <c r="D600" t="str">
        <f>TEXT(GL_Table[[#This Row],[TxnDate]], "mmm")</f>
        <v>Dec</v>
      </c>
      <c r="E600" t="s">
        <v>2013</v>
      </c>
      <c r="F600" t="s">
        <v>2018</v>
      </c>
      <c r="G600">
        <v>1748.81</v>
      </c>
      <c r="H600">
        <v>0</v>
      </c>
      <c r="I600" t="s">
        <v>2024</v>
      </c>
      <c r="J600" t="s">
        <v>2026</v>
      </c>
      <c r="K600" t="s">
        <v>2629</v>
      </c>
      <c r="L600" t="s">
        <v>4032</v>
      </c>
      <c r="M600">
        <f>GL_Table[[#This Row],[Debit]]-GL_Table[[#This Row],[Credit]]</f>
        <v>1748.81</v>
      </c>
      <c r="N600">
        <f>INDEX(ExchangeRate[Rate2USD], MATCH(GL!L:L,ExchangeRate[Currency], 0))</f>
        <v>0.92</v>
      </c>
      <c r="O600" s="14">
        <f>GL_Table[[#This Row],[Debit]]*GL_Table[[#This Row],[RateToUSD]]</f>
        <v>1608.9051999999999</v>
      </c>
      <c r="P600" s="14">
        <f>GL_Table[[#This Row],[Credit]]*GL_Table[[#This Row],[RateToUSD]]</f>
        <v>0</v>
      </c>
      <c r="Q600" s="14">
        <f>GL_Table[NetAmount]*GL_Table[RateToUSD]</f>
        <v>1608.9051999999999</v>
      </c>
      <c r="R600" s="14" t="str">
        <f>INDEX(AccountMapping[AccountType],MATCH(GL_Table[AccountName],AccountMapping[AccountName], 0))</f>
        <v>Expense</v>
      </c>
    </row>
    <row r="601" spans="1:18" x14ac:dyDescent="0.3">
      <c r="A601" t="s">
        <v>609</v>
      </c>
      <c r="B601" s="1">
        <v>45492</v>
      </c>
      <c r="C601">
        <f>YEAR(GL_Table[[#This Row],[TxnDate]])</f>
        <v>2024</v>
      </c>
      <c r="D601" t="str">
        <f>TEXT(GL_Table[[#This Row],[TxnDate]], "mmm")</f>
        <v>Jul</v>
      </c>
      <c r="E601" t="s">
        <v>2012</v>
      </c>
      <c r="F601" t="s">
        <v>2017</v>
      </c>
      <c r="G601">
        <v>278.26</v>
      </c>
      <c r="H601">
        <v>0</v>
      </c>
      <c r="I601" t="s">
        <v>2020</v>
      </c>
      <c r="J601" t="s">
        <v>2028</v>
      </c>
      <c r="K601" t="s">
        <v>2630</v>
      </c>
      <c r="L601" t="s">
        <v>4034</v>
      </c>
      <c r="M601">
        <f>GL_Table[[#This Row],[Debit]]-GL_Table[[#This Row],[Credit]]</f>
        <v>278.26</v>
      </c>
      <c r="N601">
        <f>INDEX(ExchangeRate[Rate2USD], MATCH(GL!L:L,ExchangeRate[Currency], 0))</f>
        <v>1</v>
      </c>
      <c r="O601" s="14">
        <f>GL_Table[[#This Row],[Debit]]*GL_Table[[#This Row],[RateToUSD]]</f>
        <v>278.26</v>
      </c>
      <c r="P601" s="14">
        <f>GL_Table[[#This Row],[Credit]]*GL_Table[[#This Row],[RateToUSD]]</f>
        <v>0</v>
      </c>
      <c r="Q601" s="14">
        <f>GL_Table[NetAmount]*GL_Table[RateToUSD]</f>
        <v>278.26</v>
      </c>
      <c r="R601" s="14" t="str">
        <f>INDEX(AccountMapping[AccountType],MATCH(GL_Table[AccountName],AccountMapping[AccountName], 0))</f>
        <v>Expense</v>
      </c>
    </row>
    <row r="602" spans="1:18" x14ac:dyDescent="0.3">
      <c r="A602" t="s">
        <v>610</v>
      </c>
      <c r="B602" s="1">
        <v>45103</v>
      </c>
      <c r="C602">
        <f>YEAR(GL_Table[[#This Row],[TxnDate]])</f>
        <v>2023</v>
      </c>
      <c r="D602" t="str">
        <f>TEXT(GL_Table[[#This Row],[TxnDate]], "mmm")</f>
        <v>Jun</v>
      </c>
      <c r="E602" t="s">
        <v>2013</v>
      </c>
      <c r="F602" t="s">
        <v>2018</v>
      </c>
      <c r="G602">
        <v>387.61</v>
      </c>
      <c r="H602">
        <v>0</v>
      </c>
      <c r="I602" t="s">
        <v>2025</v>
      </c>
      <c r="J602" t="s">
        <v>2028</v>
      </c>
      <c r="K602" t="s">
        <v>2631</v>
      </c>
      <c r="L602" t="s">
        <v>4031</v>
      </c>
      <c r="M602">
        <f>GL_Table[[#This Row],[Debit]]-GL_Table[[#This Row],[Credit]]</f>
        <v>387.61</v>
      </c>
      <c r="N602">
        <f>INDEX(ExchangeRate[Rate2USD], MATCH(GL!L:L,ExchangeRate[Currency], 0))</f>
        <v>0.78</v>
      </c>
      <c r="O602" s="14">
        <f>GL_Table[[#This Row],[Debit]]*GL_Table[[#This Row],[RateToUSD]]</f>
        <v>302.33580000000001</v>
      </c>
      <c r="P602" s="14">
        <f>GL_Table[[#This Row],[Credit]]*GL_Table[[#This Row],[RateToUSD]]</f>
        <v>0</v>
      </c>
      <c r="Q602" s="14">
        <f>GL_Table[NetAmount]*GL_Table[RateToUSD]</f>
        <v>302.33580000000001</v>
      </c>
      <c r="R602" s="14" t="str">
        <f>INDEX(AccountMapping[AccountType],MATCH(GL_Table[AccountName],AccountMapping[AccountName], 0))</f>
        <v>Expense</v>
      </c>
    </row>
    <row r="603" spans="1:18" x14ac:dyDescent="0.3">
      <c r="A603" t="s">
        <v>611</v>
      </c>
      <c r="B603" s="1">
        <v>45717</v>
      </c>
      <c r="C603">
        <f>YEAR(GL_Table[[#This Row],[TxnDate]])</f>
        <v>2025</v>
      </c>
      <c r="D603" t="str">
        <f>TEXT(GL_Table[[#This Row],[TxnDate]], "mmm")</f>
        <v>Mar</v>
      </c>
      <c r="E603" t="s">
        <v>2011</v>
      </c>
      <c r="F603" t="s">
        <v>2016</v>
      </c>
      <c r="G603">
        <v>930.92</v>
      </c>
      <c r="H603">
        <v>0</v>
      </c>
      <c r="I603" t="s">
        <v>2021</v>
      </c>
      <c r="J603" t="s">
        <v>2026</v>
      </c>
      <c r="K603" t="s">
        <v>2632</v>
      </c>
      <c r="L603" t="s">
        <v>4035</v>
      </c>
      <c r="M603">
        <f>GL_Table[[#This Row],[Debit]]-GL_Table[[#This Row],[Credit]]</f>
        <v>930.92</v>
      </c>
      <c r="N603">
        <f>INDEX(ExchangeRate[Rate2USD], MATCH(GL!L:L,ExchangeRate[Currency], 0))</f>
        <v>1.36</v>
      </c>
      <c r="O603" s="14">
        <f>GL_Table[[#This Row],[Debit]]*GL_Table[[#This Row],[RateToUSD]]</f>
        <v>1266.0512000000001</v>
      </c>
      <c r="P603" s="14">
        <f>GL_Table[[#This Row],[Credit]]*GL_Table[[#This Row],[RateToUSD]]</f>
        <v>0</v>
      </c>
      <c r="Q603" s="14">
        <f>GL_Table[NetAmount]*GL_Table[RateToUSD]</f>
        <v>1266.0512000000001</v>
      </c>
      <c r="R603" s="14" t="str">
        <f>INDEX(AccountMapping[AccountType],MATCH(GL_Table[AccountName],AccountMapping[AccountName], 0))</f>
        <v>COGS</v>
      </c>
    </row>
    <row r="604" spans="1:18" x14ac:dyDescent="0.3">
      <c r="A604" t="s">
        <v>612</v>
      </c>
      <c r="B604" s="1">
        <v>45772</v>
      </c>
      <c r="C604">
        <f>YEAR(GL_Table[[#This Row],[TxnDate]])</f>
        <v>2025</v>
      </c>
      <c r="D604" t="str">
        <f>TEXT(GL_Table[[#This Row],[TxnDate]], "mmm")</f>
        <v>Apr</v>
      </c>
      <c r="E604" t="s">
        <v>2011</v>
      </c>
      <c r="F604" t="s">
        <v>2016</v>
      </c>
      <c r="G604">
        <v>1231.94</v>
      </c>
      <c r="H604">
        <v>0</v>
      </c>
      <c r="I604" t="s">
        <v>2023</v>
      </c>
      <c r="J604" t="s">
        <v>2027</v>
      </c>
      <c r="K604" t="s">
        <v>2633</v>
      </c>
      <c r="L604" t="s">
        <v>4031</v>
      </c>
      <c r="M604">
        <f>GL_Table[[#This Row],[Debit]]-GL_Table[[#This Row],[Credit]]</f>
        <v>1231.94</v>
      </c>
      <c r="N604">
        <f>INDEX(ExchangeRate[Rate2USD], MATCH(GL!L:L,ExchangeRate[Currency], 0))</f>
        <v>0.78</v>
      </c>
      <c r="O604" s="14">
        <f>GL_Table[[#This Row],[Debit]]*GL_Table[[#This Row],[RateToUSD]]</f>
        <v>960.91320000000007</v>
      </c>
      <c r="P604" s="14">
        <f>GL_Table[[#This Row],[Credit]]*GL_Table[[#This Row],[RateToUSD]]</f>
        <v>0</v>
      </c>
      <c r="Q604" s="14">
        <f>GL_Table[NetAmount]*GL_Table[RateToUSD]</f>
        <v>960.91320000000007</v>
      </c>
      <c r="R604" s="14" t="str">
        <f>INDEX(AccountMapping[AccountType],MATCH(GL_Table[AccountName],AccountMapping[AccountName], 0))</f>
        <v>COGS</v>
      </c>
    </row>
    <row r="605" spans="1:18" x14ac:dyDescent="0.3">
      <c r="A605" t="s">
        <v>613</v>
      </c>
      <c r="B605" s="1">
        <v>45691</v>
      </c>
      <c r="C605">
        <f>YEAR(GL_Table[[#This Row],[TxnDate]])</f>
        <v>2025</v>
      </c>
      <c r="D605" t="str">
        <f>TEXT(GL_Table[[#This Row],[TxnDate]], "mmm")</f>
        <v>Feb</v>
      </c>
      <c r="E605" t="s">
        <v>2013</v>
      </c>
      <c r="F605" t="s">
        <v>2018</v>
      </c>
      <c r="G605">
        <v>1911.86</v>
      </c>
      <c r="H605">
        <v>0</v>
      </c>
      <c r="I605" t="s">
        <v>2025</v>
      </c>
      <c r="J605" t="s">
        <v>2029</v>
      </c>
      <c r="K605" t="s">
        <v>2634</v>
      </c>
      <c r="L605" t="s">
        <v>4035</v>
      </c>
      <c r="M605">
        <f>GL_Table[[#This Row],[Debit]]-GL_Table[[#This Row],[Credit]]</f>
        <v>1911.86</v>
      </c>
      <c r="N605">
        <f>INDEX(ExchangeRate[Rate2USD], MATCH(GL!L:L,ExchangeRate[Currency], 0))</f>
        <v>1.36</v>
      </c>
      <c r="O605" s="14">
        <f>GL_Table[[#This Row],[Debit]]*GL_Table[[#This Row],[RateToUSD]]</f>
        <v>2600.1296000000002</v>
      </c>
      <c r="P605" s="14">
        <f>GL_Table[[#This Row],[Credit]]*GL_Table[[#This Row],[RateToUSD]]</f>
        <v>0</v>
      </c>
      <c r="Q605" s="14">
        <f>GL_Table[NetAmount]*GL_Table[RateToUSD]</f>
        <v>2600.1296000000002</v>
      </c>
      <c r="R605" s="14" t="str">
        <f>INDEX(AccountMapping[AccountType],MATCH(GL_Table[AccountName],AccountMapping[AccountName], 0))</f>
        <v>Expense</v>
      </c>
    </row>
    <row r="606" spans="1:18" x14ac:dyDescent="0.3">
      <c r="A606" t="s">
        <v>614</v>
      </c>
      <c r="B606" s="1">
        <v>45059</v>
      </c>
      <c r="C606">
        <f>YEAR(GL_Table[[#This Row],[TxnDate]])</f>
        <v>2023</v>
      </c>
      <c r="D606" t="str">
        <f>TEXT(GL_Table[[#This Row],[TxnDate]], "mmm")</f>
        <v>May</v>
      </c>
      <c r="E606" t="s">
        <v>2014</v>
      </c>
      <c r="F606" t="s">
        <v>2019</v>
      </c>
      <c r="G606">
        <v>0</v>
      </c>
      <c r="H606">
        <v>1161.8599999999999</v>
      </c>
      <c r="I606" t="s">
        <v>2023</v>
      </c>
      <c r="J606" t="s">
        <v>2028</v>
      </c>
      <c r="K606" t="s">
        <v>2635</v>
      </c>
      <c r="L606" t="s">
        <v>4033</v>
      </c>
      <c r="M606">
        <f>GL_Table[[#This Row],[Debit]]-GL_Table[[#This Row],[Credit]]</f>
        <v>-1161.8599999999999</v>
      </c>
      <c r="N606">
        <f>INDEX(ExchangeRate[Rate2USD], MATCH(GL!L:L,ExchangeRate[Currency], 0))</f>
        <v>1.51</v>
      </c>
      <c r="O606" s="14">
        <f>GL_Table[[#This Row],[Debit]]*GL_Table[[#This Row],[RateToUSD]]</f>
        <v>0</v>
      </c>
      <c r="P606" s="14">
        <f>GL_Table[[#This Row],[Credit]]*GL_Table[[#This Row],[RateToUSD]]</f>
        <v>1754.4085999999998</v>
      </c>
      <c r="Q606" s="14">
        <f>GL_Table[NetAmount]*GL_Table[RateToUSD]</f>
        <v>-1754.4085999999998</v>
      </c>
      <c r="R606" s="14" t="str">
        <f>INDEX(AccountMapping[AccountType],MATCH(GL_Table[AccountName],AccountMapping[AccountName], 0))</f>
        <v>Revenue</v>
      </c>
    </row>
    <row r="607" spans="1:18" x14ac:dyDescent="0.3">
      <c r="A607" t="s">
        <v>615</v>
      </c>
      <c r="B607" s="1">
        <v>45194</v>
      </c>
      <c r="C607">
        <f>YEAR(GL_Table[[#This Row],[TxnDate]])</f>
        <v>2023</v>
      </c>
      <c r="D607" t="str">
        <f>TEXT(GL_Table[[#This Row],[TxnDate]], "mmm")</f>
        <v>Sep</v>
      </c>
      <c r="E607" t="s">
        <v>2013</v>
      </c>
      <c r="F607" t="s">
        <v>2018</v>
      </c>
      <c r="G607">
        <v>622.09</v>
      </c>
      <c r="H607">
        <v>0</v>
      </c>
      <c r="I607" t="s">
        <v>2025</v>
      </c>
      <c r="J607" t="s">
        <v>2030</v>
      </c>
      <c r="K607" t="s">
        <v>2636</v>
      </c>
      <c r="L607" t="s">
        <v>4031</v>
      </c>
      <c r="M607">
        <f>GL_Table[[#This Row],[Debit]]-GL_Table[[#This Row],[Credit]]</f>
        <v>622.09</v>
      </c>
      <c r="N607">
        <f>INDEX(ExchangeRate[Rate2USD], MATCH(GL!L:L,ExchangeRate[Currency], 0))</f>
        <v>0.78</v>
      </c>
      <c r="O607" s="14">
        <f>GL_Table[[#This Row],[Debit]]*GL_Table[[#This Row],[RateToUSD]]</f>
        <v>485.23020000000002</v>
      </c>
      <c r="P607" s="14">
        <f>GL_Table[[#This Row],[Credit]]*GL_Table[[#This Row],[RateToUSD]]</f>
        <v>0</v>
      </c>
      <c r="Q607" s="14">
        <f>GL_Table[NetAmount]*GL_Table[RateToUSD]</f>
        <v>485.23020000000002</v>
      </c>
      <c r="R607" s="14" t="str">
        <f>INDEX(AccountMapping[AccountType],MATCH(GL_Table[AccountName],AccountMapping[AccountName], 0))</f>
        <v>Expense</v>
      </c>
    </row>
    <row r="608" spans="1:18" x14ac:dyDescent="0.3">
      <c r="A608" t="s">
        <v>616</v>
      </c>
      <c r="B608" s="1">
        <v>45006</v>
      </c>
      <c r="C608">
        <f>YEAR(GL_Table[[#This Row],[TxnDate]])</f>
        <v>2023</v>
      </c>
      <c r="D608" t="str">
        <f>TEXT(GL_Table[[#This Row],[TxnDate]], "mmm")</f>
        <v>Mar</v>
      </c>
      <c r="E608" t="s">
        <v>2012</v>
      </c>
      <c r="F608" t="s">
        <v>2017</v>
      </c>
      <c r="G608">
        <v>895.07</v>
      </c>
      <c r="H608">
        <v>0</v>
      </c>
      <c r="I608" t="s">
        <v>2025</v>
      </c>
      <c r="J608" t="s">
        <v>2029</v>
      </c>
      <c r="K608" t="s">
        <v>2637</v>
      </c>
      <c r="L608" t="s">
        <v>4034</v>
      </c>
      <c r="M608">
        <f>GL_Table[[#This Row],[Debit]]-GL_Table[[#This Row],[Credit]]</f>
        <v>895.07</v>
      </c>
      <c r="N608">
        <f>INDEX(ExchangeRate[Rate2USD], MATCH(GL!L:L,ExchangeRate[Currency], 0))</f>
        <v>1</v>
      </c>
      <c r="O608" s="14">
        <f>GL_Table[[#This Row],[Debit]]*GL_Table[[#This Row],[RateToUSD]]</f>
        <v>895.07</v>
      </c>
      <c r="P608" s="14">
        <f>GL_Table[[#This Row],[Credit]]*GL_Table[[#This Row],[RateToUSD]]</f>
        <v>0</v>
      </c>
      <c r="Q608" s="14">
        <f>GL_Table[NetAmount]*GL_Table[RateToUSD]</f>
        <v>895.07</v>
      </c>
      <c r="R608" s="14" t="str">
        <f>INDEX(AccountMapping[AccountType],MATCH(GL_Table[AccountName],AccountMapping[AccountName], 0))</f>
        <v>Expense</v>
      </c>
    </row>
    <row r="609" spans="1:18" x14ac:dyDescent="0.3">
      <c r="A609" t="s">
        <v>617</v>
      </c>
      <c r="B609" s="1">
        <v>45334</v>
      </c>
      <c r="C609">
        <f>YEAR(GL_Table[[#This Row],[TxnDate]])</f>
        <v>2024</v>
      </c>
      <c r="D609" t="str">
        <f>TEXT(GL_Table[[#This Row],[TxnDate]], "mmm")</f>
        <v>Feb</v>
      </c>
      <c r="E609" t="s">
        <v>2012</v>
      </c>
      <c r="F609" t="s">
        <v>2017</v>
      </c>
      <c r="G609">
        <v>1093.48</v>
      </c>
      <c r="H609">
        <v>0</v>
      </c>
      <c r="I609" t="s">
        <v>2024</v>
      </c>
      <c r="J609" t="s">
        <v>2027</v>
      </c>
      <c r="K609" t="s">
        <v>2638</v>
      </c>
      <c r="L609" t="s">
        <v>4035</v>
      </c>
      <c r="M609">
        <f>GL_Table[[#This Row],[Debit]]-GL_Table[[#This Row],[Credit]]</f>
        <v>1093.48</v>
      </c>
      <c r="N609">
        <f>INDEX(ExchangeRate[Rate2USD], MATCH(GL!L:L,ExchangeRate[Currency], 0))</f>
        <v>1.36</v>
      </c>
      <c r="O609" s="14">
        <f>GL_Table[[#This Row],[Debit]]*GL_Table[[#This Row],[RateToUSD]]</f>
        <v>1487.1328000000001</v>
      </c>
      <c r="P609" s="14">
        <f>GL_Table[[#This Row],[Credit]]*GL_Table[[#This Row],[RateToUSD]]</f>
        <v>0</v>
      </c>
      <c r="Q609" s="14">
        <f>GL_Table[NetAmount]*GL_Table[RateToUSD]</f>
        <v>1487.1328000000001</v>
      </c>
      <c r="R609" s="14" t="str">
        <f>INDEX(AccountMapping[AccountType],MATCH(GL_Table[AccountName],AccountMapping[AccountName], 0))</f>
        <v>Expense</v>
      </c>
    </row>
    <row r="610" spans="1:18" x14ac:dyDescent="0.3">
      <c r="A610" t="s">
        <v>618</v>
      </c>
      <c r="B610" s="1">
        <v>45224</v>
      </c>
      <c r="C610">
        <f>YEAR(GL_Table[[#This Row],[TxnDate]])</f>
        <v>2023</v>
      </c>
      <c r="D610" t="str">
        <f>TEXT(GL_Table[[#This Row],[TxnDate]], "mmm")</f>
        <v>Oct</v>
      </c>
      <c r="E610" t="s">
        <v>2010</v>
      </c>
      <c r="F610" t="s">
        <v>2015</v>
      </c>
      <c r="G610">
        <v>0</v>
      </c>
      <c r="H610">
        <v>1178.75</v>
      </c>
      <c r="I610" t="s">
        <v>2020</v>
      </c>
      <c r="J610" t="s">
        <v>2030</v>
      </c>
      <c r="K610" t="s">
        <v>2639</v>
      </c>
      <c r="L610" t="s">
        <v>4033</v>
      </c>
      <c r="M610">
        <f>GL_Table[[#This Row],[Debit]]-GL_Table[[#This Row],[Credit]]</f>
        <v>-1178.75</v>
      </c>
      <c r="N610">
        <f>INDEX(ExchangeRate[Rate2USD], MATCH(GL!L:L,ExchangeRate[Currency], 0))</f>
        <v>1.51</v>
      </c>
      <c r="O610" s="14">
        <f>GL_Table[[#This Row],[Debit]]*GL_Table[[#This Row],[RateToUSD]]</f>
        <v>0</v>
      </c>
      <c r="P610" s="14">
        <f>GL_Table[[#This Row],[Credit]]*GL_Table[[#This Row],[RateToUSD]]</f>
        <v>1779.9124999999999</v>
      </c>
      <c r="Q610" s="14">
        <f>GL_Table[NetAmount]*GL_Table[RateToUSD]</f>
        <v>-1779.9124999999999</v>
      </c>
      <c r="R610" s="14" t="str">
        <f>INDEX(AccountMapping[AccountType],MATCH(GL_Table[AccountName],AccountMapping[AccountName], 0))</f>
        <v>Revenue</v>
      </c>
    </row>
    <row r="611" spans="1:18" x14ac:dyDescent="0.3">
      <c r="A611" t="s">
        <v>619</v>
      </c>
      <c r="B611" s="1">
        <v>45584</v>
      </c>
      <c r="C611">
        <f>YEAR(GL_Table[[#This Row],[TxnDate]])</f>
        <v>2024</v>
      </c>
      <c r="D611" t="str">
        <f>TEXT(GL_Table[[#This Row],[TxnDate]], "mmm")</f>
        <v>Oct</v>
      </c>
      <c r="E611" t="s">
        <v>2014</v>
      </c>
      <c r="F611" t="s">
        <v>2019</v>
      </c>
      <c r="G611">
        <v>0</v>
      </c>
      <c r="H611">
        <v>1843.27</v>
      </c>
      <c r="I611" t="s">
        <v>2020</v>
      </c>
      <c r="J611" t="s">
        <v>2027</v>
      </c>
      <c r="K611" t="s">
        <v>2640</v>
      </c>
      <c r="L611" t="s">
        <v>4035</v>
      </c>
      <c r="M611">
        <f>GL_Table[[#This Row],[Debit]]-GL_Table[[#This Row],[Credit]]</f>
        <v>-1843.27</v>
      </c>
      <c r="N611">
        <f>INDEX(ExchangeRate[Rate2USD], MATCH(GL!L:L,ExchangeRate[Currency], 0))</f>
        <v>1.36</v>
      </c>
      <c r="O611" s="14">
        <f>GL_Table[[#This Row],[Debit]]*GL_Table[[#This Row],[RateToUSD]]</f>
        <v>0</v>
      </c>
      <c r="P611" s="14">
        <f>GL_Table[[#This Row],[Credit]]*GL_Table[[#This Row],[RateToUSD]]</f>
        <v>2506.8472000000002</v>
      </c>
      <c r="Q611" s="14">
        <f>GL_Table[NetAmount]*GL_Table[RateToUSD]</f>
        <v>-2506.8472000000002</v>
      </c>
      <c r="R611" s="14" t="str">
        <f>INDEX(AccountMapping[AccountType],MATCH(GL_Table[AccountName],AccountMapping[AccountName], 0))</f>
        <v>Revenue</v>
      </c>
    </row>
    <row r="612" spans="1:18" x14ac:dyDescent="0.3">
      <c r="A612" t="s">
        <v>620</v>
      </c>
      <c r="B612" s="1">
        <v>45468</v>
      </c>
      <c r="C612">
        <f>YEAR(GL_Table[[#This Row],[TxnDate]])</f>
        <v>2024</v>
      </c>
      <c r="D612" t="str">
        <f>TEXT(GL_Table[[#This Row],[TxnDate]], "mmm")</f>
        <v>Jun</v>
      </c>
      <c r="E612" t="s">
        <v>2012</v>
      </c>
      <c r="F612" t="s">
        <v>2017</v>
      </c>
      <c r="G612">
        <v>1239.45</v>
      </c>
      <c r="H612">
        <v>0</v>
      </c>
      <c r="I612" t="s">
        <v>2022</v>
      </c>
      <c r="J612" t="s">
        <v>2027</v>
      </c>
      <c r="K612" t="s">
        <v>2641</v>
      </c>
      <c r="L612" t="s">
        <v>4032</v>
      </c>
      <c r="M612">
        <f>GL_Table[[#This Row],[Debit]]-GL_Table[[#This Row],[Credit]]</f>
        <v>1239.45</v>
      </c>
      <c r="N612">
        <f>INDEX(ExchangeRate[Rate2USD], MATCH(GL!L:L,ExchangeRate[Currency], 0))</f>
        <v>0.92</v>
      </c>
      <c r="O612" s="14">
        <f>GL_Table[[#This Row],[Debit]]*GL_Table[[#This Row],[RateToUSD]]</f>
        <v>1140.2940000000001</v>
      </c>
      <c r="P612" s="14">
        <f>GL_Table[[#This Row],[Credit]]*GL_Table[[#This Row],[RateToUSD]]</f>
        <v>0</v>
      </c>
      <c r="Q612" s="14">
        <f>GL_Table[NetAmount]*GL_Table[RateToUSD]</f>
        <v>1140.2940000000001</v>
      </c>
      <c r="R612" s="14" t="str">
        <f>INDEX(AccountMapping[AccountType],MATCH(GL_Table[AccountName],AccountMapping[AccountName], 0))</f>
        <v>Expense</v>
      </c>
    </row>
    <row r="613" spans="1:18" x14ac:dyDescent="0.3">
      <c r="A613" t="s">
        <v>621</v>
      </c>
      <c r="B613" s="1">
        <v>44943</v>
      </c>
      <c r="C613">
        <f>YEAR(GL_Table[[#This Row],[TxnDate]])</f>
        <v>2023</v>
      </c>
      <c r="D613" t="str">
        <f>TEXT(GL_Table[[#This Row],[TxnDate]], "mmm")</f>
        <v>Jan</v>
      </c>
      <c r="E613" t="s">
        <v>2010</v>
      </c>
      <c r="F613" t="s">
        <v>2015</v>
      </c>
      <c r="G613">
        <v>0</v>
      </c>
      <c r="H613">
        <v>3317.75</v>
      </c>
      <c r="I613" t="s">
        <v>2020</v>
      </c>
      <c r="J613" t="s">
        <v>2027</v>
      </c>
      <c r="K613" t="s">
        <v>2642</v>
      </c>
      <c r="L613" t="s">
        <v>4032</v>
      </c>
      <c r="M613">
        <f>GL_Table[[#This Row],[Debit]]-GL_Table[[#This Row],[Credit]]</f>
        <v>-3317.75</v>
      </c>
      <c r="N613">
        <f>INDEX(ExchangeRate[Rate2USD], MATCH(GL!L:L,ExchangeRate[Currency], 0))</f>
        <v>0.92</v>
      </c>
      <c r="O613" s="14">
        <f>GL_Table[[#This Row],[Debit]]*GL_Table[[#This Row],[RateToUSD]]</f>
        <v>0</v>
      </c>
      <c r="P613" s="14">
        <f>GL_Table[[#This Row],[Credit]]*GL_Table[[#This Row],[RateToUSD]]</f>
        <v>3052.33</v>
      </c>
      <c r="Q613" s="14">
        <f>GL_Table[NetAmount]*GL_Table[RateToUSD]</f>
        <v>-3052.33</v>
      </c>
      <c r="R613" s="14" t="str">
        <f>INDEX(AccountMapping[AccountType],MATCH(GL_Table[AccountName],AccountMapping[AccountName], 0))</f>
        <v>Revenue</v>
      </c>
    </row>
    <row r="614" spans="1:18" x14ac:dyDescent="0.3">
      <c r="A614" t="s">
        <v>622</v>
      </c>
      <c r="B614" s="1">
        <v>45736</v>
      </c>
      <c r="C614">
        <f>YEAR(GL_Table[[#This Row],[TxnDate]])</f>
        <v>2025</v>
      </c>
      <c r="D614" t="str">
        <f>TEXT(GL_Table[[#This Row],[TxnDate]], "mmm")</f>
        <v>Mar</v>
      </c>
      <c r="E614" t="s">
        <v>2010</v>
      </c>
      <c r="F614" t="s">
        <v>2015</v>
      </c>
      <c r="G614">
        <v>0</v>
      </c>
      <c r="H614">
        <v>493.21</v>
      </c>
      <c r="I614" t="s">
        <v>2023</v>
      </c>
      <c r="J614" t="s">
        <v>2027</v>
      </c>
      <c r="K614" t="s">
        <v>2643</v>
      </c>
      <c r="L614" t="s">
        <v>4035</v>
      </c>
      <c r="M614">
        <f>GL_Table[[#This Row],[Debit]]-GL_Table[[#This Row],[Credit]]</f>
        <v>-493.21</v>
      </c>
      <c r="N614">
        <f>INDEX(ExchangeRate[Rate2USD], MATCH(GL!L:L,ExchangeRate[Currency], 0))</f>
        <v>1.36</v>
      </c>
      <c r="O614" s="14">
        <f>GL_Table[[#This Row],[Debit]]*GL_Table[[#This Row],[RateToUSD]]</f>
        <v>0</v>
      </c>
      <c r="P614" s="14">
        <f>GL_Table[[#This Row],[Credit]]*GL_Table[[#This Row],[RateToUSD]]</f>
        <v>670.76560000000006</v>
      </c>
      <c r="Q614" s="14">
        <f>GL_Table[NetAmount]*GL_Table[RateToUSD]</f>
        <v>-670.76560000000006</v>
      </c>
      <c r="R614" s="14" t="str">
        <f>INDEX(AccountMapping[AccountType],MATCH(GL_Table[AccountName],AccountMapping[AccountName], 0))</f>
        <v>Revenue</v>
      </c>
    </row>
    <row r="615" spans="1:18" x14ac:dyDescent="0.3">
      <c r="A615" t="s">
        <v>623</v>
      </c>
      <c r="B615" s="1">
        <v>45000</v>
      </c>
      <c r="C615">
        <f>YEAR(GL_Table[[#This Row],[TxnDate]])</f>
        <v>2023</v>
      </c>
      <c r="D615" t="str">
        <f>TEXT(GL_Table[[#This Row],[TxnDate]], "mmm")</f>
        <v>Mar</v>
      </c>
      <c r="E615" t="s">
        <v>2012</v>
      </c>
      <c r="F615" t="s">
        <v>2017</v>
      </c>
      <c r="G615">
        <v>1638.5</v>
      </c>
      <c r="H615">
        <v>0</v>
      </c>
      <c r="I615" t="s">
        <v>2022</v>
      </c>
      <c r="J615" t="s">
        <v>2026</v>
      </c>
      <c r="K615" t="s">
        <v>2644</v>
      </c>
      <c r="L615" t="s">
        <v>4031</v>
      </c>
      <c r="M615">
        <f>GL_Table[[#This Row],[Debit]]-GL_Table[[#This Row],[Credit]]</f>
        <v>1638.5</v>
      </c>
      <c r="N615">
        <f>INDEX(ExchangeRate[Rate2USD], MATCH(GL!L:L,ExchangeRate[Currency], 0))</f>
        <v>0.78</v>
      </c>
      <c r="O615" s="14">
        <f>GL_Table[[#This Row],[Debit]]*GL_Table[[#This Row],[RateToUSD]]</f>
        <v>1278.03</v>
      </c>
      <c r="P615" s="14">
        <f>GL_Table[[#This Row],[Credit]]*GL_Table[[#This Row],[RateToUSD]]</f>
        <v>0</v>
      </c>
      <c r="Q615" s="14">
        <f>GL_Table[NetAmount]*GL_Table[RateToUSD]</f>
        <v>1278.03</v>
      </c>
      <c r="R615" s="14" t="str">
        <f>INDEX(AccountMapping[AccountType],MATCH(GL_Table[AccountName],AccountMapping[AccountName], 0))</f>
        <v>Expense</v>
      </c>
    </row>
    <row r="616" spans="1:18" x14ac:dyDescent="0.3">
      <c r="A616" t="s">
        <v>624</v>
      </c>
      <c r="B616" s="1">
        <v>45291</v>
      </c>
      <c r="C616">
        <f>YEAR(GL_Table[[#This Row],[TxnDate]])</f>
        <v>2023</v>
      </c>
      <c r="D616" t="str">
        <f>TEXT(GL_Table[[#This Row],[TxnDate]], "mmm")</f>
        <v>Dec</v>
      </c>
      <c r="E616" t="s">
        <v>2010</v>
      </c>
      <c r="F616" t="s">
        <v>2015</v>
      </c>
      <c r="G616">
        <v>0</v>
      </c>
      <c r="H616">
        <v>1848.61</v>
      </c>
      <c r="I616" t="s">
        <v>2021</v>
      </c>
      <c r="J616" t="s">
        <v>2027</v>
      </c>
      <c r="K616" t="s">
        <v>2645</v>
      </c>
      <c r="L616" t="s">
        <v>4031</v>
      </c>
      <c r="M616">
        <f>GL_Table[[#This Row],[Debit]]-GL_Table[[#This Row],[Credit]]</f>
        <v>-1848.61</v>
      </c>
      <c r="N616">
        <f>INDEX(ExchangeRate[Rate2USD], MATCH(GL!L:L,ExchangeRate[Currency], 0))</f>
        <v>0.78</v>
      </c>
      <c r="O616" s="14">
        <f>GL_Table[[#This Row],[Debit]]*GL_Table[[#This Row],[RateToUSD]]</f>
        <v>0</v>
      </c>
      <c r="P616" s="14">
        <f>GL_Table[[#This Row],[Credit]]*GL_Table[[#This Row],[RateToUSD]]</f>
        <v>1441.9158</v>
      </c>
      <c r="Q616" s="14">
        <f>GL_Table[NetAmount]*GL_Table[RateToUSD]</f>
        <v>-1441.9158</v>
      </c>
      <c r="R616" s="14" t="str">
        <f>INDEX(AccountMapping[AccountType],MATCH(GL_Table[AccountName],AccountMapping[AccountName], 0))</f>
        <v>Revenue</v>
      </c>
    </row>
    <row r="617" spans="1:18" x14ac:dyDescent="0.3">
      <c r="A617" t="s">
        <v>625</v>
      </c>
      <c r="B617" s="1">
        <v>45022</v>
      </c>
      <c r="C617">
        <f>YEAR(GL_Table[[#This Row],[TxnDate]])</f>
        <v>2023</v>
      </c>
      <c r="D617" t="str">
        <f>TEXT(GL_Table[[#This Row],[TxnDate]], "mmm")</f>
        <v>Apr</v>
      </c>
      <c r="E617" t="s">
        <v>2013</v>
      </c>
      <c r="F617" t="s">
        <v>2018</v>
      </c>
      <c r="G617">
        <v>436.93</v>
      </c>
      <c r="H617">
        <v>0</v>
      </c>
      <c r="I617" t="s">
        <v>2021</v>
      </c>
      <c r="J617" t="s">
        <v>2029</v>
      </c>
      <c r="K617" t="s">
        <v>2646</v>
      </c>
      <c r="L617" t="s">
        <v>4035</v>
      </c>
      <c r="M617">
        <f>GL_Table[[#This Row],[Debit]]-GL_Table[[#This Row],[Credit]]</f>
        <v>436.93</v>
      </c>
      <c r="N617">
        <f>INDEX(ExchangeRate[Rate2USD], MATCH(GL!L:L,ExchangeRate[Currency], 0))</f>
        <v>1.36</v>
      </c>
      <c r="O617" s="14">
        <f>GL_Table[[#This Row],[Debit]]*GL_Table[[#This Row],[RateToUSD]]</f>
        <v>594.22480000000007</v>
      </c>
      <c r="P617" s="14">
        <f>GL_Table[[#This Row],[Credit]]*GL_Table[[#This Row],[RateToUSD]]</f>
        <v>0</v>
      </c>
      <c r="Q617" s="14">
        <f>GL_Table[NetAmount]*GL_Table[RateToUSD]</f>
        <v>594.22480000000007</v>
      </c>
      <c r="R617" s="14" t="str">
        <f>INDEX(AccountMapping[AccountType],MATCH(GL_Table[AccountName],AccountMapping[AccountName], 0))</f>
        <v>Expense</v>
      </c>
    </row>
    <row r="618" spans="1:18" x14ac:dyDescent="0.3">
      <c r="A618" t="s">
        <v>626</v>
      </c>
      <c r="B618" s="1">
        <v>45475</v>
      </c>
      <c r="C618">
        <f>YEAR(GL_Table[[#This Row],[TxnDate]])</f>
        <v>2024</v>
      </c>
      <c r="D618" t="str">
        <f>TEXT(GL_Table[[#This Row],[TxnDate]], "mmm")</f>
        <v>Jul</v>
      </c>
      <c r="E618" t="s">
        <v>2011</v>
      </c>
      <c r="F618" t="s">
        <v>2016</v>
      </c>
      <c r="G618">
        <v>1498.49</v>
      </c>
      <c r="H618">
        <v>0</v>
      </c>
      <c r="I618" t="s">
        <v>2021</v>
      </c>
      <c r="J618" t="s">
        <v>2028</v>
      </c>
      <c r="K618" t="s">
        <v>2647</v>
      </c>
      <c r="L618" t="s">
        <v>4034</v>
      </c>
      <c r="M618">
        <f>GL_Table[[#This Row],[Debit]]-GL_Table[[#This Row],[Credit]]</f>
        <v>1498.49</v>
      </c>
      <c r="N618">
        <f>INDEX(ExchangeRate[Rate2USD], MATCH(GL!L:L,ExchangeRate[Currency], 0))</f>
        <v>1</v>
      </c>
      <c r="O618" s="14">
        <f>GL_Table[[#This Row],[Debit]]*GL_Table[[#This Row],[RateToUSD]]</f>
        <v>1498.49</v>
      </c>
      <c r="P618" s="14">
        <f>GL_Table[[#This Row],[Credit]]*GL_Table[[#This Row],[RateToUSD]]</f>
        <v>0</v>
      </c>
      <c r="Q618" s="14">
        <f>GL_Table[NetAmount]*GL_Table[RateToUSD]</f>
        <v>1498.49</v>
      </c>
      <c r="R618" s="14" t="str">
        <f>INDEX(AccountMapping[AccountType],MATCH(GL_Table[AccountName],AccountMapping[AccountName], 0))</f>
        <v>COGS</v>
      </c>
    </row>
    <row r="619" spans="1:18" x14ac:dyDescent="0.3">
      <c r="A619" t="s">
        <v>627</v>
      </c>
      <c r="B619" s="1">
        <v>45781</v>
      </c>
      <c r="C619">
        <f>YEAR(GL_Table[[#This Row],[TxnDate]])</f>
        <v>2025</v>
      </c>
      <c r="D619" t="str">
        <f>TEXT(GL_Table[[#This Row],[TxnDate]], "mmm")</f>
        <v>May</v>
      </c>
      <c r="E619" t="s">
        <v>2012</v>
      </c>
      <c r="F619" t="s">
        <v>2017</v>
      </c>
      <c r="G619">
        <v>1030.46</v>
      </c>
      <c r="H619">
        <v>0</v>
      </c>
      <c r="I619" t="s">
        <v>2022</v>
      </c>
      <c r="J619" t="s">
        <v>2026</v>
      </c>
      <c r="K619" t="s">
        <v>2648</v>
      </c>
      <c r="L619" t="s">
        <v>4034</v>
      </c>
      <c r="M619">
        <f>GL_Table[[#This Row],[Debit]]-GL_Table[[#This Row],[Credit]]</f>
        <v>1030.46</v>
      </c>
      <c r="N619">
        <f>INDEX(ExchangeRate[Rate2USD], MATCH(GL!L:L,ExchangeRate[Currency], 0))</f>
        <v>1</v>
      </c>
      <c r="O619" s="14">
        <f>GL_Table[[#This Row],[Debit]]*GL_Table[[#This Row],[RateToUSD]]</f>
        <v>1030.46</v>
      </c>
      <c r="P619" s="14">
        <f>GL_Table[[#This Row],[Credit]]*GL_Table[[#This Row],[RateToUSD]]</f>
        <v>0</v>
      </c>
      <c r="Q619" s="14">
        <f>GL_Table[NetAmount]*GL_Table[RateToUSD]</f>
        <v>1030.46</v>
      </c>
      <c r="R619" s="14" t="str">
        <f>INDEX(AccountMapping[AccountType],MATCH(GL_Table[AccountName],AccountMapping[AccountName], 0))</f>
        <v>Expense</v>
      </c>
    </row>
    <row r="620" spans="1:18" x14ac:dyDescent="0.3">
      <c r="A620" t="s">
        <v>628</v>
      </c>
      <c r="B620" s="1">
        <v>45838</v>
      </c>
      <c r="C620">
        <f>YEAR(GL_Table[[#This Row],[TxnDate]])</f>
        <v>2025</v>
      </c>
      <c r="D620" t="str">
        <f>TEXT(GL_Table[[#This Row],[TxnDate]], "mmm")</f>
        <v>Jun</v>
      </c>
      <c r="E620" t="s">
        <v>2014</v>
      </c>
      <c r="F620" t="s">
        <v>2019</v>
      </c>
      <c r="G620">
        <v>0</v>
      </c>
      <c r="H620">
        <v>2665.08</v>
      </c>
      <c r="I620" t="s">
        <v>2024</v>
      </c>
      <c r="J620" t="s">
        <v>2026</v>
      </c>
      <c r="K620" t="s">
        <v>2649</v>
      </c>
      <c r="L620" t="s">
        <v>4035</v>
      </c>
      <c r="M620">
        <f>GL_Table[[#This Row],[Debit]]-GL_Table[[#This Row],[Credit]]</f>
        <v>-2665.08</v>
      </c>
      <c r="N620">
        <f>INDEX(ExchangeRate[Rate2USD], MATCH(GL!L:L,ExchangeRate[Currency], 0))</f>
        <v>1.36</v>
      </c>
      <c r="O620" s="14">
        <f>GL_Table[[#This Row],[Debit]]*GL_Table[[#This Row],[RateToUSD]]</f>
        <v>0</v>
      </c>
      <c r="P620" s="14">
        <f>GL_Table[[#This Row],[Credit]]*GL_Table[[#This Row],[RateToUSD]]</f>
        <v>3624.5088000000001</v>
      </c>
      <c r="Q620" s="14">
        <f>GL_Table[NetAmount]*GL_Table[RateToUSD]</f>
        <v>-3624.5088000000001</v>
      </c>
      <c r="R620" s="14" t="str">
        <f>INDEX(AccountMapping[AccountType],MATCH(GL_Table[AccountName],AccountMapping[AccountName], 0))</f>
        <v>Revenue</v>
      </c>
    </row>
    <row r="621" spans="1:18" x14ac:dyDescent="0.3">
      <c r="A621" t="s">
        <v>629</v>
      </c>
      <c r="B621" s="1">
        <v>45509</v>
      </c>
      <c r="C621">
        <f>YEAR(GL_Table[[#This Row],[TxnDate]])</f>
        <v>2024</v>
      </c>
      <c r="D621" t="str">
        <f>TEXT(GL_Table[[#This Row],[TxnDate]], "mmm")</f>
        <v>Aug</v>
      </c>
      <c r="E621" t="s">
        <v>2013</v>
      </c>
      <c r="F621" t="s">
        <v>2018</v>
      </c>
      <c r="G621">
        <v>416.41</v>
      </c>
      <c r="H621">
        <v>0</v>
      </c>
      <c r="I621" t="s">
        <v>2023</v>
      </c>
      <c r="J621" t="s">
        <v>2027</v>
      </c>
      <c r="K621" t="s">
        <v>2650</v>
      </c>
      <c r="L621" t="s">
        <v>4035</v>
      </c>
      <c r="M621">
        <f>GL_Table[[#This Row],[Debit]]-GL_Table[[#This Row],[Credit]]</f>
        <v>416.41</v>
      </c>
      <c r="N621">
        <f>INDEX(ExchangeRate[Rate2USD], MATCH(GL!L:L,ExchangeRate[Currency], 0))</f>
        <v>1.36</v>
      </c>
      <c r="O621" s="14">
        <f>GL_Table[[#This Row],[Debit]]*GL_Table[[#This Row],[RateToUSD]]</f>
        <v>566.31760000000008</v>
      </c>
      <c r="P621" s="14">
        <f>GL_Table[[#This Row],[Credit]]*GL_Table[[#This Row],[RateToUSD]]</f>
        <v>0</v>
      </c>
      <c r="Q621" s="14">
        <f>GL_Table[NetAmount]*GL_Table[RateToUSD]</f>
        <v>566.31760000000008</v>
      </c>
      <c r="R621" s="14" t="str">
        <f>INDEX(AccountMapping[AccountType],MATCH(GL_Table[AccountName],AccountMapping[AccountName], 0))</f>
        <v>Expense</v>
      </c>
    </row>
    <row r="622" spans="1:18" x14ac:dyDescent="0.3">
      <c r="A622" t="s">
        <v>630</v>
      </c>
      <c r="B622" s="1">
        <v>45696</v>
      </c>
      <c r="C622">
        <f>YEAR(GL_Table[[#This Row],[TxnDate]])</f>
        <v>2025</v>
      </c>
      <c r="D622" t="str">
        <f>TEXT(GL_Table[[#This Row],[TxnDate]], "mmm")</f>
        <v>Feb</v>
      </c>
      <c r="E622" t="s">
        <v>2010</v>
      </c>
      <c r="F622" t="s">
        <v>2015</v>
      </c>
      <c r="G622">
        <v>0</v>
      </c>
      <c r="H622">
        <v>2058.4</v>
      </c>
      <c r="I622" t="s">
        <v>2022</v>
      </c>
      <c r="J622" t="s">
        <v>2029</v>
      </c>
      <c r="K622" t="s">
        <v>2651</v>
      </c>
      <c r="L622" t="s">
        <v>4031</v>
      </c>
      <c r="M622">
        <f>GL_Table[[#This Row],[Debit]]-GL_Table[[#This Row],[Credit]]</f>
        <v>-2058.4</v>
      </c>
      <c r="N622">
        <f>INDEX(ExchangeRate[Rate2USD], MATCH(GL!L:L,ExchangeRate[Currency], 0))</f>
        <v>0.78</v>
      </c>
      <c r="O622" s="14">
        <f>GL_Table[[#This Row],[Debit]]*GL_Table[[#This Row],[RateToUSD]]</f>
        <v>0</v>
      </c>
      <c r="P622" s="14">
        <f>GL_Table[[#This Row],[Credit]]*GL_Table[[#This Row],[RateToUSD]]</f>
        <v>1605.5520000000001</v>
      </c>
      <c r="Q622" s="14">
        <f>GL_Table[NetAmount]*GL_Table[RateToUSD]</f>
        <v>-1605.5520000000001</v>
      </c>
      <c r="R622" s="14" t="str">
        <f>INDEX(AccountMapping[AccountType],MATCH(GL_Table[AccountName],AccountMapping[AccountName], 0))</f>
        <v>Revenue</v>
      </c>
    </row>
    <row r="623" spans="1:18" x14ac:dyDescent="0.3">
      <c r="A623" t="s">
        <v>631</v>
      </c>
      <c r="B623" s="1">
        <v>45669</v>
      </c>
      <c r="C623">
        <f>YEAR(GL_Table[[#This Row],[TxnDate]])</f>
        <v>2025</v>
      </c>
      <c r="D623" t="str">
        <f>TEXT(GL_Table[[#This Row],[TxnDate]], "mmm")</f>
        <v>Jan</v>
      </c>
      <c r="E623" t="s">
        <v>2010</v>
      </c>
      <c r="F623" t="s">
        <v>2015</v>
      </c>
      <c r="G623">
        <v>0</v>
      </c>
      <c r="H623">
        <v>203.81</v>
      </c>
      <c r="I623" t="s">
        <v>2025</v>
      </c>
      <c r="J623" t="s">
        <v>2026</v>
      </c>
      <c r="K623" t="s">
        <v>2652</v>
      </c>
      <c r="L623" t="s">
        <v>4033</v>
      </c>
      <c r="M623">
        <f>GL_Table[[#This Row],[Debit]]-GL_Table[[#This Row],[Credit]]</f>
        <v>-203.81</v>
      </c>
      <c r="N623">
        <f>INDEX(ExchangeRate[Rate2USD], MATCH(GL!L:L,ExchangeRate[Currency], 0))</f>
        <v>1.51</v>
      </c>
      <c r="O623" s="14">
        <f>GL_Table[[#This Row],[Debit]]*GL_Table[[#This Row],[RateToUSD]]</f>
        <v>0</v>
      </c>
      <c r="P623" s="14">
        <f>GL_Table[[#This Row],[Credit]]*GL_Table[[#This Row],[RateToUSD]]</f>
        <v>307.75310000000002</v>
      </c>
      <c r="Q623" s="14">
        <f>GL_Table[NetAmount]*GL_Table[RateToUSD]</f>
        <v>-307.75310000000002</v>
      </c>
      <c r="R623" s="14" t="str">
        <f>INDEX(AccountMapping[AccountType],MATCH(GL_Table[AccountName],AccountMapping[AccountName], 0))</f>
        <v>Revenue</v>
      </c>
    </row>
    <row r="624" spans="1:18" x14ac:dyDescent="0.3">
      <c r="A624" t="s">
        <v>632</v>
      </c>
      <c r="B624" s="1">
        <v>45595</v>
      </c>
      <c r="C624">
        <f>YEAR(GL_Table[[#This Row],[TxnDate]])</f>
        <v>2024</v>
      </c>
      <c r="D624" t="str">
        <f>TEXT(GL_Table[[#This Row],[TxnDate]], "mmm")</f>
        <v>Oct</v>
      </c>
      <c r="E624" t="s">
        <v>2013</v>
      </c>
      <c r="F624" t="s">
        <v>2018</v>
      </c>
      <c r="G624">
        <v>1876.28</v>
      </c>
      <c r="H624">
        <v>0</v>
      </c>
      <c r="I624" t="s">
        <v>2024</v>
      </c>
      <c r="J624" t="s">
        <v>2028</v>
      </c>
      <c r="K624" t="s">
        <v>2653</v>
      </c>
      <c r="L624" t="s">
        <v>4035</v>
      </c>
      <c r="M624">
        <f>GL_Table[[#This Row],[Debit]]-GL_Table[[#This Row],[Credit]]</f>
        <v>1876.28</v>
      </c>
      <c r="N624">
        <f>INDEX(ExchangeRate[Rate2USD], MATCH(GL!L:L,ExchangeRate[Currency], 0))</f>
        <v>1.36</v>
      </c>
      <c r="O624" s="14">
        <f>GL_Table[[#This Row],[Debit]]*GL_Table[[#This Row],[RateToUSD]]</f>
        <v>2551.7408</v>
      </c>
      <c r="P624" s="14">
        <f>GL_Table[[#This Row],[Credit]]*GL_Table[[#This Row],[RateToUSD]]</f>
        <v>0</v>
      </c>
      <c r="Q624" s="14">
        <f>GL_Table[NetAmount]*GL_Table[RateToUSD]</f>
        <v>2551.7408</v>
      </c>
      <c r="R624" s="14" t="str">
        <f>INDEX(AccountMapping[AccountType],MATCH(GL_Table[AccountName],AccountMapping[AccountName], 0))</f>
        <v>Expense</v>
      </c>
    </row>
    <row r="625" spans="1:18" x14ac:dyDescent="0.3">
      <c r="A625" t="s">
        <v>633</v>
      </c>
      <c r="B625" s="1">
        <v>45202</v>
      </c>
      <c r="C625">
        <f>YEAR(GL_Table[[#This Row],[TxnDate]])</f>
        <v>2023</v>
      </c>
      <c r="D625" t="str">
        <f>TEXT(GL_Table[[#This Row],[TxnDate]], "mmm")</f>
        <v>Oct</v>
      </c>
      <c r="E625" t="s">
        <v>2011</v>
      </c>
      <c r="F625" t="s">
        <v>2016</v>
      </c>
      <c r="G625">
        <v>1047.55</v>
      </c>
      <c r="H625">
        <v>0</v>
      </c>
      <c r="I625" t="s">
        <v>2021</v>
      </c>
      <c r="J625" t="s">
        <v>2028</v>
      </c>
      <c r="K625" t="s">
        <v>2654</v>
      </c>
      <c r="L625" t="s">
        <v>4033</v>
      </c>
      <c r="M625">
        <f>GL_Table[[#This Row],[Debit]]-GL_Table[[#This Row],[Credit]]</f>
        <v>1047.55</v>
      </c>
      <c r="N625">
        <f>INDEX(ExchangeRate[Rate2USD], MATCH(GL!L:L,ExchangeRate[Currency], 0))</f>
        <v>1.51</v>
      </c>
      <c r="O625" s="14">
        <f>GL_Table[[#This Row],[Debit]]*GL_Table[[#This Row],[RateToUSD]]</f>
        <v>1581.8004999999998</v>
      </c>
      <c r="P625" s="14">
        <f>GL_Table[[#This Row],[Credit]]*GL_Table[[#This Row],[RateToUSD]]</f>
        <v>0</v>
      </c>
      <c r="Q625" s="14">
        <f>GL_Table[NetAmount]*GL_Table[RateToUSD]</f>
        <v>1581.8004999999998</v>
      </c>
      <c r="R625" s="14" t="str">
        <f>INDEX(AccountMapping[AccountType],MATCH(GL_Table[AccountName],AccountMapping[AccountName], 0))</f>
        <v>COGS</v>
      </c>
    </row>
    <row r="626" spans="1:18" x14ac:dyDescent="0.3">
      <c r="A626" t="s">
        <v>634</v>
      </c>
      <c r="B626" s="1">
        <v>44943</v>
      </c>
      <c r="C626">
        <f>YEAR(GL_Table[[#This Row],[TxnDate]])</f>
        <v>2023</v>
      </c>
      <c r="D626" t="str">
        <f>TEXT(GL_Table[[#This Row],[TxnDate]], "mmm")</f>
        <v>Jan</v>
      </c>
      <c r="E626" t="s">
        <v>2010</v>
      </c>
      <c r="F626" t="s">
        <v>2015</v>
      </c>
      <c r="G626">
        <v>0</v>
      </c>
      <c r="H626">
        <v>3567.5</v>
      </c>
      <c r="I626" t="s">
        <v>2024</v>
      </c>
      <c r="J626" t="s">
        <v>2029</v>
      </c>
      <c r="K626" t="s">
        <v>2655</v>
      </c>
      <c r="L626" t="s">
        <v>4032</v>
      </c>
      <c r="M626">
        <f>GL_Table[[#This Row],[Debit]]-GL_Table[[#This Row],[Credit]]</f>
        <v>-3567.5</v>
      </c>
      <c r="N626">
        <f>INDEX(ExchangeRate[Rate2USD], MATCH(GL!L:L,ExchangeRate[Currency], 0))</f>
        <v>0.92</v>
      </c>
      <c r="O626" s="14">
        <f>GL_Table[[#This Row],[Debit]]*GL_Table[[#This Row],[RateToUSD]]</f>
        <v>0</v>
      </c>
      <c r="P626" s="14">
        <f>GL_Table[[#This Row],[Credit]]*GL_Table[[#This Row],[RateToUSD]]</f>
        <v>3282.1000000000004</v>
      </c>
      <c r="Q626" s="14">
        <f>GL_Table[NetAmount]*GL_Table[RateToUSD]</f>
        <v>-3282.1000000000004</v>
      </c>
      <c r="R626" s="14" t="str">
        <f>INDEX(AccountMapping[AccountType],MATCH(GL_Table[AccountName],AccountMapping[AccountName], 0))</f>
        <v>Revenue</v>
      </c>
    </row>
    <row r="627" spans="1:18" x14ac:dyDescent="0.3">
      <c r="A627" t="s">
        <v>635</v>
      </c>
      <c r="B627" s="1">
        <v>45338</v>
      </c>
      <c r="C627">
        <f>YEAR(GL_Table[[#This Row],[TxnDate]])</f>
        <v>2024</v>
      </c>
      <c r="D627" t="str">
        <f>TEXT(GL_Table[[#This Row],[TxnDate]], "mmm")</f>
        <v>Feb</v>
      </c>
      <c r="E627" t="s">
        <v>2010</v>
      </c>
      <c r="F627" t="s">
        <v>2015</v>
      </c>
      <c r="G627">
        <v>0</v>
      </c>
      <c r="H627">
        <v>1073.3499999999999</v>
      </c>
      <c r="I627" t="s">
        <v>2021</v>
      </c>
      <c r="J627" t="s">
        <v>2026</v>
      </c>
      <c r="K627" t="s">
        <v>2656</v>
      </c>
      <c r="L627" t="s">
        <v>4035</v>
      </c>
      <c r="M627">
        <f>GL_Table[[#This Row],[Debit]]-GL_Table[[#This Row],[Credit]]</f>
        <v>-1073.3499999999999</v>
      </c>
      <c r="N627">
        <f>INDEX(ExchangeRate[Rate2USD], MATCH(GL!L:L,ExchangeRate[Currency], 0))</f>
        <v>1.36</v>
      </c>
      <c r="O627" s="14">
        <f>GL_Table[[#This Row],[Debit]]*GL_Table[[#This Row],[RateToUSD]]</f>
        <v>0</v>
      </c>
      <c r="P627" s="14">
        <f>GL_Table[[#This Row],[Credit]]*GL_Table[[#This Row],[RateToUSD]]</f>
        <v>1459.7560000000001</v>
      </c>
      <c r="Q627" s="14">
        <f>GL_Table[NetAmount]*GL_Table[RateToUSD]</f>
        <v>-1459.7560000000001</v>
      </c>
      <c r="R627" s="14" t="str">
        <f>INDEX(AccountMapping[AccountType],MATCH(GL_Table[AccountName],AccountMapping[AccountName], 0))</f>
        <v>Revenue</v>
      </c>
    </row>
    <row r="628" spans="1:18" x14ac:dyDescent="0.3">
      <c r="A628" t="s">
        <v>636</v>
      </c>
      <c r="B628" s="1">
        <v>45709</v>
      </c>
      <c r="C628">
        <f>YEAR(GL_Table[[#This Row],[TxnDate]])</f>
        <v>2025</v>
      </c>
      <c r="D628" t="str">
        <f>TEXT(GL_Table[[#This Row],[TxnDate]], "mmm")</f>
        <v>Feb</v>
      </c>
      <c r="E628" t="s">
        <v>2012</v>
      </c>
      <c r="F628" t="s">
        <v>2017</v>
      </c>
      <c r="G628">
        <v>1340.18</v>
      </c>
      <c r="H628">
        <v>0</v>
      </c>
      <c r="I628" t="s">
        <v>2020</v>
      </c>
      <c r="J628" t="s">
        <v>2026</v>
      </c>
      <c r="K628" t="s">
        <v>2657</v>
      </c>
      <c r="L628" t="s">
        <v>4034</v>
      </c>
      <c r="M628">
        <f>GL_Table[[#This Row],[Debit]]-GL_Table[[#This Row],[Credit]]</f>
        <v>1340.18</v>
      </c>
      <c r="N628">
        <f>INDEX(ExchangeRate[Rate2USD], MATCH(GL!L:L,ExchangeRate[Currency], 0))</f>
        <v>1</v>
      </c>
      <c r="O628" s="14">
        <f>GL_Table[[#This Row],[Debit]]*GL_Table[[#This Row],[RateToUSD]]</f>
        <v>1340.18</v>
      </c>
      <c r="P628" s="14">
        <f>GL_Table[[#This Row],[Credit]]*GL_Table[[#This Row],[RateToUSD]]</f>
        <v>0</v>
      </c>
      <c r="Q628" s="14">
        <f>GL_Table[NetAmount]*GL_Table[RateToUSD]</f>
        <v>1340.18</v>
      </c>
      <c r="R628" s="14" t="str">
        <f>INDEX(AccountMapping[AccountType],MATCH(GL_Table[AccountName],AccountMapping[AccountName], 0))</f>
        <v>Expense</v>
      </c>
    </row>
    <row r="629" spans="1:18" x14ac:dyDescent="0.3">
      <c r="A629" t="s">
        <v>637</v>
      </c>
      <c r="B629" s="1">
        <v>45367</v>
      </c>
      <c r="C629">
        <f>YEAR(GL_Table[[#This Row],[TxnDate]])</f>
        <v>2024</v>
      </c>
      <c r="D629" t="str">
        <f>TEXT(GL_Table[[#This Row],[TxnDate]], "mmm")</f>
        <v>Mar</v>
      </c>
      <c r="E629" t="s">
        <v>2014</v>
      </c>
      <c r="F629" t="s">
        <v>2019</v>
      </c>
      <c r="G629">
        <v>0</v>
      </c>
      <c r="H629">
        <v>2847.98</v>
      </c>
      <c r="I629" t="s">
        <v>2020</v>
      </c>
      <c r="J629" t="s">
        <v>2030</v>
      </c>
      <c r="K629" t="s">
        <v>2658</v>
      </c>
      <c r="L629" t="s">
        <v>4034</v>
      </c>
      <c r="M629">
        <f>GL_Table[[#This Row],[Debit]]-GL_Table[[#This Row],[Credit]]</f>
        <v>-2847.98</v>
      </c>
      <c r="N629">
        <f>INDEX(ExchangeRate[Rate2USD], MATCH(GL!L:L,ExchangeRate[Currency], 0))</f>
        <v>1</v>
      </c>
      <c r="O629" s="14">
        <f>GL_Table[[#This Row],[Debit]]*GL_Table[[#This Row],[RateToUSD]]</f>
        <v>0</v>
      </c>
      <c r="P629" s="14">
        <f>GL_Table[[#This Row],[Credit]]*GL_Table[[#This Row],[RateToUSD]]</f>
        <v>2847.98</v>
      </c>
      <c r="Q629" s="14">
        <f>GL_Table[NetAmount]*GL_Table[RateToUSD]</f>
        <v>-2847.98</v>
      </c>
      <c r="R629" s="14" t="str">
        <f>INDEX(AccountMapping[AccountType],MATCH(GL_Table[AccountName],AccountMapping[AccountName], 0))</f>
        <v>Revenue</v>
      </c>
    </row>
    <row r="630" spans="1:18" x14ac:dyDescent="0.3">
      <c r="A630" t="s">
        <v>638</v>
      </c>
      <c r="B630" s="1">
        <v>45681</v>
      </c>
      <c r="C630">
        <f>YEAR(GL_Table[[#This Row],[TxnDate]])</f>
        <v>2025</v>
      </c>
      <c r="D630" t="str">
        <f>TEXT(GL_Table[[#This Row],[TxnDate]], "mmm")</f>
        <v>Jan</v>
      </c>
      <c r="E630" t="s">
        <v>2011</v>
      </c>
      <c r="F630" t="s">
        <v>2016</v>
      </c>
      <c r="G630">
        <v>1084.3800000000001</v>
      </c>
      <c r="H630">
        <v>0</v>
      </c>
      <c r="I630" t="s">
        <v>2025</v>
      </c>
      <c r="J630" t="s">
        <v>2026</v>
      </c>
      <c r="K630" t="s">
        <v>2659</v>
      </c>
      <c r="L630" t="s">
        <v>4031</v>
      </c>
      <c r="M630">
        <f>GL_Table[[#This Row],[Debit]]-GL_Table[[#This Row],[Credit]]</f>
        <v>1084.3800000000001</v>
      </c>
      <c r="N630">
        <f>INDEX(ExchangeRate[Rate2USD], MATCH(GL!L:L,ExchangeRate[Currency], 0))</f>
        <v>0.78</v>
      </c>
      <c r="O630" s="14">
        <f>GL_Table[[#This Row],[Debit]]*GL_Table[[#This Row],[RateToUSD]]</f>
        <v>845.81640000000016</v>
      </c>
      <c r="P630" s="14">
        <f>GL_Table[[#This Row],[Credit]]*GL_Table[[#This Row],[RateToUSD]]</f>
        <v>0</v>
      </c>
      <c r="Q630" s="14">
        <f>GL_Table[NetAmount]*GL_Table[RateToUSD]</f>
        <v>845.81640000000016</v>
      </c>
      <c r="R630" s="14" t="str">
        <f>INDEX(AccountMapping[AccountType],MATCH(GL_Table[AccountName],AccountMapping[AccountName], 0))</f>
        <v>COGS</v>
      </c>
    </row>
    <row r="631" spans="1:18" x14ac:dyDescent="0.3">
      <c r="A631" t="s">
        <v>639</v>
      </c>
      <c r="B631" s="1">
        <v>45809</v>
      </c>
      <c r="C631">
        <f>YEAR(GL_Table[[#This Row],[TxnDate]])</f>
        <v>2025</v>
      </c>
      <c r="D631" t="str">
        <f>TEXT(GL_Table[[#This Row],[TxnDate]], "mmm")</f>
        <v>Jun</v>
      </c>
      <c r="E631" t="s">
        <v>2011</v>
      </c>
      <c r="F631" t="s">
        <v>2016</v>
      </c>
      <c r="G631">
        <v>1437.11</v>
      </c>
      <c r="H631">
        <v>0</v>
      </c>
      <c r="I631" t="s">
        <v>2024</v>
      </c>
      <c r="J631" t="s">
        <v>2029</v>
      </c>
      <c r="K631" t="s">
        <v>2660</v>
      </c>
      <c r="L631" t="s">
        <v>4034</v>
      </c>
      <c r="M631">
        <f>GL_Table[[#This Row],[Debit]]-GL_Table[[#This Row],[Credit]]</f>
        <v>1437.11</v>
      </c>
      <c r="N631">
        <f>INDEX(ExchangeRate[Rate2USD], MATCH(GL!L:L,ExchangeRate[Currency], 0))</f>
        <v>1</v>
      </c>
      <c r="O631" s="14">
        <f>GL_Table[[#This Row],[Debit]]*GL_Table[[#This Row],[RateToUSD]]</f>
        <v>1437.11</v>
      </c>
      <c r="P631" s="14">
        <f>GL_Table[[#This Row],[Credit]]*GL_Table[[#This Row],[RateToUSD]]</f>
        <v>0</v>
      </c>
      <c r="Q631" s="14">
        <f>GL_Table[NetAmount]*GL_Table[RateToUSD]</f>
        <v>1437.11</v>
      </c>
      <c r="R631" s="14" t="str">
        <f>INDEX(AccountMapping[AccountType],MATCH(GL_Table[AccountName],AccountMapping[AccountName], 0))</f>
        <v>COGS</v>
      </c>
    </row>
    <row r="632" spans="1:18" x14ac:dyDescent="0.3">
      <c r="A632" t="s">
        <v>640</v>
      </c>
      <c r="B632" s="1">
        <v>45470</v>
      </c>
      <c r="C632">
        <f>YEAR(GL_Table[[#This Row],[TxnDate]])</f>
        <v>2024</v>
      </c>
      <c r="D632" t="str">
        <f>TEXT(GL_Table[[#This Row],[TxnDate]], "mmm")</f>
        <v>Jun</v>
      </c>
      <c r="E632" t="s">
        <v>2010</v>
      </c>
      <c r="F632" t="s">
        <v>2015</v>
      </c>
      <c r="G632">
        <v>0</v>
      </c>
      <c r="H632">
        <v>4116.3900000000003</v>
      </c>
      <c r="I632" t="s">
        <v>2021</v>
      </c>
      <c r="J632" t="s">
        <v>2030</v>
      </c>
      <c r="K632" t="s">
        <v>2661</v>
      </c>
      <c r="L632" t="s">
        <v>4031</v>
      </c>
      <c r="M632">
        <f>GL_Table[[#This Row],[Debit]]-GL_Table[[#This Row],[Credit]]</f>
        <v>-4116.3900000000003</v>
      </c>
      <c r="N632">
        <f>INDEX(ExchangeRate[Rate2USD], MATCH(GL!L:L,ExchangeRate[Currency], 0))</f>
        <v>0.78</v>
      </c>
      <c r="O632" s="14">
        <f>GL_Table[[#This Row],[Debit]]*GL_Table[[#This Row],[RateToUSD]]</f>
        <v>0</v>
      </c>
      <c r="P632" s="14">
        <f>GL_Table[[#This Row],[Credit]]*GL_Table[[#This Row],[RateToUSD]]</f>
        <v>3210.7842000000005</v>
      </c>
      <c r="Q632" s="14">
        <f>GL_Table[NetAmount]*GL_Table[RateToUSD]</f>
        <v>-3210.7842000000005</v>
      </c>
      <c r="R632" s="14" t="str">
        <f>INDEX(AccountMapping[AccountType],MATCH(GL_Table[AccountName],AccountMapping[AccountName], 0))</f>
        <v>Revenue</v>
      </c>
    </row>
    <row r="633" spans="1:18" x14ac:dyDescent="0.3">
      <c r="A633" t="s">
        <v>641</v>
      </c>
      <c r="B633" s="1">
        <v>44979</v>
      </c>
      <c r="C633">
        <f>YEAR(GL_Table[[#This Row],[TxnDate]])</f>
        <v>2023</v>
      </c>
      <c r="D633" t="str">
        <f>TEXT(GL_Table[[#This Row],[TxnDate]], "mmm")</f>
        <v>Feb</v>
      </c>
      <c r="E633" t="s">
        <v>2013</v>
      </c>
      <c r="F633" t="s">
        <v>2018</v>
      </c>
      <c r="G633">
        <v>1732.79</v>
      </c>
      <c r="H633">
        <v>0</v>
      </c>
      <c r="I633" t="s">
        <v>2021</v>
      </c>
      <c r="J633" t="s">
        <v>2028</v>
      </c>
      <c r="K633" t="s">
        <v>2662</v>
      </c>
      <c r="L633" t="s">
        <v>4035</v>
      </c>
      <c r="M633">
        <f>GL_Table[[#This Row],[Debit]]-GL_Table[[#This Row],[Credit]]</f>
        <v>1732.79</v>
      </c>
      <c r="N633">
        <f>INDEX(ExchangeRate[Rate2USD], MATCH(GL!L:L,ExchangeRate[Currency], 0))</f>
        <v>1.36</v>
      </c>
      <c r="O633" s="14">
        <f>GL_Table[[#This Row],[Debit]]*GL_Table[[#This Row],[RateToUSD]]</f>
        <v>2356.5944</v>
      </c>
      <c r="P633" s="14">
        <f>GL_Table[[#This Row],[Credit]]*GL_Table[[#This Row],[RateToUSD]]</f>
        <v>0</v>
      </c>
      <c r="Q633" s="14">
        <f>GL_Table[NetAmount]*GL_Table[RateToUSD]</f>
        <v>2356.5944</v>
      </c>
      <c r="R633" s="14" t="str">
        <f>INDEX(AccountMapping[AccountType],MATCH(GL_Table[AccountName],AccountMapping[AccountName], 0))</f>
        <v>Expense</v>
      </c>
    </row>
    <row r="634" spans="1:18" x14ac:dyDescent="0.3">
      <c r="A634" t="s">
        <v>642</v>
      </c>
      <c r="B634" s="1">
        <v>45298</v>
      </c>
      <c r="C634">
        <f>YEAR(GL_Table[[#This Row],[TxnDate]])</f>
        <v>2024</v>
      </c>
      <c r="D634" t="str">
        <f>TEXT(GL_Table[[#This Row],[TxnDate]], "mmm")</f>
        <v>Jan</v>
      </c>
      <c r="E634" t="s">
        <v>2011</v>
      </c>
      <c r="F634" t="s">
        <v>2016</v>
      </c>
      <c r="G634">
        <v>1107.71</v>
      </c>
      <c r="H634">
        <v>0</v>
      </c>
      <c r="I634" t="s">
        <v>2025</v>
      </c>
      <c r="J634" t="s">
        <v>2027</v>
      </c>
      <c r="K634" t="s">
        <v>2663</v>
      </c>
      <c r="L634" t="s">
        <v>4031</v>
      </c>
      <c r="M634">
        <f>GL_Table[[#This Row],[Debit]]-GL_Table[[#This Row],[Credit]]</f>
        <v>1107.71</v>
      </c>
      <c r="N634">
        <f>INDEX(ExchangeRate[Rate2USD], MATCH(GL!L:L,ExchangeRate[Currency], 0))</f>
        <v>0.78</v>
      </c>
      <c r="O634" s="14">
        <f>GL_Table[[#This Row],[Debit]]*GL_Table[[#This Row],[RateToUSD]]</f>
        <v>864.01380000000006</v>
      </c>
      <c r="P634" s="14">
        <f>GL_Table[[#This Row],[Credit]]*GL_Table[[#This Row],[RateToUSD]]</f>
        <v>0</v>
      </c>
      <c r="Q634" s="14">
        <f>GL_Table[NetAmount]*GL_Table[RateToUSD]</f>
        <v>864.01380000000006</v>
      </c>
      <c r="R634" s="14" t="str">
        <f>INDEX(AccountMapping[AccountType],MATCH(GL_Table[AccountName],AccountMapping[AccountName], 0))</f>
        <v>COGS</v>
      </c>
    </row>
    <row r="635" spans="1:18" x14ac:dyDescent="0.3">
      <c r="A635" t="s">
        <v>643</v>
      </c>
      <c r="B635" s="1">
        <v>45145</v>
      </c>
      <c r="C635">
        <f>YEAR(GL_Table[[#This Row],[TxnDate]])</f>
        <v>2023</v>
      </c>
      <c r="D635" t="str">
        <f>TEXT(GL_Table[[#This Row],[TxnDate]], "mmm")</f>
        <v>Aug</v>
      </c>
      <c r="E635" t="s">
        <v>2014</v>
      </c>
      <c r="F635" t="s">
        <v>2019</v>
      </c>
      <c r="G635">
        <v>0</v>
      </c>
      <c r="H635">
        <v>303.27</v>
      </c>
      <c r="I635" t="s">
        <v>2021</v>
      </c>
      <c r="J635" t="s">
        <v>2029</v>
      </c>
      <c r="K635" t="s">
        <v>2664</v>
      </c>
      <c r="L635" t="s">
        <v>4033</v>
      </c>
      <c r="M635">
        <f>GL_Table[[#This Row],[Debit]]-GL_Table[[#This Row],[Credit]]</f>
        <v>-303.27</v>
      </c>
      <c r="N635">
        <f>INDEX(ExchangeRate[Rate2USD], MATCH(GL!L:L,ExchangeRate[Currency], 0))</f>
        <v>1.51</v>
      </c>
      <c r="O635" s="14">
        <f>GL_Table[[#This Row],[Debit]]*GL_Table[[#This Row],[RateToUSD]]</f>
        <v>0</v>
      </c>
      <c r="P635" s="14">
        <f>GL_Table[[#This Row],[Credit]]*GL_Table[[#This Row],[RateToUSD]]</f>
        <v>457.93769999999995</v>
      </c>
      <c r="Q635" s="14">
        <f>GL_Table[NetAmount]*GL_Table[RateToUSD]</f>
        <v>-457.93769999999995</v>
      </c>
      <c r="R635" s="14" t="str">
        <f>INDEX(AccountMapping[AccountType],MATCH(GL_Table[AccountName],AccountMapping[AccountName], 0))</f>
        <v>Revenue</v>
      </c>
    </row>
    <row r="636" spans="1:18" x14ac:dyDescent="0.3">
      <c r="A636" t="s">
        <v>644</v>
      </c>
      <c r="B636" s="1">
        <v>44933</v>
      </c>
      <c r="C636">
        <f>YEAR(GL_Table[[#This Row],[TxnDate]])</f>
        <v>2023</v>
      </c>
      <c r="D636" t="str">
        <f>TEXT(GL_Table[[#This Row],[TxnDate]], "mmm")</f>
        <v>Jan</v>
      </c>
      <c r="E636" t="s">
        <v>2011</v>
      </c>
      <c r="F636" t="s">
        <v>2016</v>
      </c>
      <c r="G636">
        <v>608.84</v>
      </c>
      <c r="H636">
        <v>0</v>
      </c>
      <c r="I636" t="s">
        <v>2025</v>
      </c>
      <c r="J636" t="s">
        <v>2030</v>
      </c>
      <c r="K636" t="s">
        <v>2665</v>
      </c>
      <c r="L636" t="s">
        <v>4033</v>
      </c>
      <c r="M636">
        <f>GL_Table[[#This Row],[Debit]]-GL_Table[[#This Row],[Credit]]</f>
        <v>608.84</v>
      </c>
      <c r="N636">
        <f>INDEX(ExchangeRate[Rate2USD], MATCH(GL!L:L,ExchangeRate[Currency], 0))</f>
        <v>1.51</v>
      </c>
      <c r="O636" s="14">
        <f>GL_Table[[#This Row],[Debit]]*GL_Table[[#This Row],[RateToUSD]]</f>
        <v>919.34840000000008</v>
      </c>
      <c r="P636" s="14">
        <f>GL_Table[[#This Row],[Credit]]*GL_Table[[#This Row],[RateToUSD]]</f>
        <v>0</v>
      </c>
      <c r="Q636" s="14">
        <f>GL_Table[NetAmount]*GL_Table[RateToUSD]</f>
        <v>919.34840000000008</v>
      </c>
      <c r="R636" s="14" t="str">
        <f>INDEX(AccountMapping[AccountType],MATCH(GL_Table[AccountName],AccountMapping[AccountName], 0))</f>
        <v>COGS</v>
      </c>
    </row>
    <row r="637" spans="1:18" x14ac:dyDescent="0.3">
      <c r="A637" t="s">
        <v>645</v>
      </c>
      <c r="B637" s="1">
        <v>45104</v>
      </c>
      <c r="C637">
        <f>YEAR(GL_Table[[#This Row],[TxnDate]])</f>
        <v>2023</v>
      </c>
      <c r="D637" t="str">
        <f>TEXT(GL_Table[[#This Row],[TxnDate]], "mmm")</f>
        <v>Jun</v>
      </c>
      <c r="E637" t="s">
        <v>2012</v>
      </c>
      <c r="F637" t="s">
        <v>2017</v>
      </c>
      <c r="G637">
        <v>1438.43</v>
      </c>
      <c r="H637">
        <v>0</v>
      </c>
      <c r="I637" t="s">
        <v>2021</v>
      </c>
      <c r="J637" t="s">
        <v>2028</v>
      </c>
      <c r="K637" t="s">
        <v>2666</v>
      </c>
      <c r="L637" t="s">
        <v>4035</v>
      </c>
      <c r="M637">
        <f>GL_Table[[#This Row],[Debit]]-GL_Table[[#This Row],[Credit]]</f>
        <v>1438.43</v>
      </c>
      <c r="N637">
        <f>INDEX(ExchangeRate[Rate2USD], MATCH(GL!L:L,ExchangeRate[Currency], 0))</f>
        <v>1.36</v>
      </c>
      <c r="O637" s="14">
        <f>GL_Table[[#This Row],[Debit]]*GL_Table[[#This Row],[RateToUSD]]</f>
        <v>1956.2648000000002</v>
      </c>
      <c r="P637" s="14">
        <f>GL_Table[[#This Row],[Credit]]*GL_Table[[#This Row],[RateToUSD]]</f>
        <v>0</v>
      </c>
      <c r="Q637" s="14">
        <f>GL_Table[NetAmount]*GL_Table[RateToUSD]</f>
        <v>1956.2648000000002</v>
      </c>
      <c r="R637" s="14" t="str">
        <f>INDEX(AccountMapping[AccountType],MATCH(GL_Table[AccountName],AccountMapping[AccountName], 0))</f>
        <v>Expense</v>
      </c>
    </row>
    <row r="638" spans="1:18" x14ac:dyDescent="0.3">
      <c r="A638" t="s">
        <v>646</v>
      </c>
      <c r="B638" s="1">
        <v>44989</v>
      </c>
      <c r="C638">
        <f>YEAR(GL_Table[[#This Row],[TxnDate]])</f>
        <v>2023</v>
      </c>
      <c r="D638" t="str">
        <f>TEXT(GL_Table[[#This Row],[TxnDate]], "mmm")</f>
        <v>Mar</v>
      </c>
      <c r="E638" t="s">
        <v>2010</v>
      </c>
      <c r="F638" t="s">
        <v>2015</v>
      </c>
      <c r="G638">
        <v>0</v>
      </c>
      <c r="H638">
        <v>1141.46</v>
      </c>
      <c r="I638" t="s">
        <v>2024</v>
      </c>
      <c r="J638" t="s">
        <v>2030</v>
      </c>
      <c r="K638" t="s">
        <v>2667</v>
      </c>
      <c r="L638" t="s">
        <v>4032</v>
      </c>
      <c r="M638">
        <f>GL_Table[[#This Row],[Debit]]-GL_Table[[#This Row],[Credit]]</f>
        <v>-1141.46</v>
      </c>
      <c r="N638">
        <f>INDEX(ExchangeRate[Rate2USD], MATCH(GL!L:L,ExchangeRate[Currency], 0))</f>
        <v>0.92</v>
      </c>
      <c r="O638" s="14">
        <f>GL_Table[[#This Row],[Debit]]*GL_Table[[#This Row],[RateToUSD]]</f>
        <v>0</v>
      </c>
      <c r="P638" s="14">
        <f>GL_Table[[#This Row],[Credit]]*GL_Table[[#This Row],[RateToUSD]]</f>
        <v>1050.1432</v>
      </c>
      <c r="Q638" s="14">
        <f>GL_Table[NetAmount]*GL_Table[RateToUSD]</f>
        <v>-1050.1432</v>
      </c>
      <c r="R638" s="14" t="str">
        <f>INDEX(AccountMapping[AccountType],MATCH(GL_Table[AccountName],AccountMapping[AccountName], 0))</f>
        <v>Revenue</v>
      </c>
    </row>
    <row r="639" spans="1:18" x14ac:dyDescent="0.3">
      <c r="A639" t="s">
        <v>647</v>
      </c>
      <c r="B639" s="1">
        <v>45523</v>
      </c>
      <c r="C639">
        <f>YEAR(GL_Table[[#This Row],[TxnDate]])</f>
        <v>2024</v>
      </c>
      <c r="D639" t="str">
        <f>TEXT(GL_Table[[#This Row],[TxnDate]], "mmm")</f>
        <v>Aug</v>
      </c>
      <c r="E639" t="s">
        <v>2012</v>
      </c>
      <c r="F639" t="s">
        <v>2017</v>
      </c>
      <c r="G639">
        <v>1263.43</v>
      </c>
      <c r="H639">
        <v>0</v>
      </c>
      <c r="I639" t="s">
        <v>2024</v>
      </c>
      <c r="J639" t="s">
        <v>2027</v>
      </c>
      <c r="K639" t="s">
        <v>2668</v>
      </c>
      <c r="L639" t="s">
        <v>4035</v>
      </c>
      <c r="M639">
        <f>GL_Table[[#This Row],[Debit]]-GL_Table[[#This Row],[Credit]]</f>
        <v>1263.43</v>
      </c>
      <c r="N639">
        <f>INDEX(ExchangeRate[Rate2USD], MATCH(GL!L:L,ExchangeRate[Currency], 0))</f>
        <v>1.36</v>
      </c>
      <c r="O639" s="14">
        <f>GL_Table[[#This Row],[Debit]]*GL_Table[[#This Row],[RateToUSD]]</f>
        <v>1718.2648000000002</v>
      </c>
      <c r="P639" s="14">
        <f>GL_Table[[#This Row],[Credit]]*GL_Table[[#This Row],[RateToUSD]]</f>
        <v>0</v>
      </c>
      <c r="Q639" s="14">
        <f>GL_Table[NetAmount]*GL_Table[RateToUSD]</f>
        <v>1718.2648000000002</v>
      </c>
      <c r="R639" s="14" t="str">
        <f>INDEX(AccountMapping[AccountType],MATCH(GL_Table[AccountName],AccountMapping[AccountName], 0))</f>
        <v>Expense</v>
      </c>
    </row>
    <row r="640" spans="1:18" x14ac:dyDescent="0.3">
      <c r="A640" t="s">
        <v>648</v>
      </c>
      <c r="B640" s="1">
        <v>45121</v>
      </c>
      <c r="C640">
        <f>YEAR(GL_Table[[#This Row],[TxnDate]])</f>
        <v>2023</v>
      </c>
      <c r="D640" t="str">
        <f>TEXT(GL_Table[[#This Row],[TxnDate]], "mmm")</f>
        <v>Jul</v>
      </c>
      <c r="E640" t="s">
        <v>2010</v>
      </c>
      <c r="F640" t="s">
        <v>2015</v>
      </c>
      <c r="G640">
        <v>0</v>
      </c>
      <c r="H640">
        <v>3107.95</v>
      </c>
      <c r="I640" t="s">
        <v>2021</v>
      </c>
      <c r="J640" t="s">
        <v>2026</v>
      </c>
      <c r="K640" t="s">
        <v>2669</v>
      </c>
      <c r="L640" t="s">
        <v>4031</v>
      </c>
      <c r="M640">
        <f>GL_Table[[#This Row],[Debit]]-GL_Table[[#This Row],[Credit]]</f>
        <v>-3107.95</v>
      </c>
      <c r="N640">
        <f>INDEX(ExchangeRate[Rate2USD], MATCH(GL!L:L,ExchangeRate[Currency], 0))</f>
        <v>0.78</v>
      </c>
      <c r="O640" s="14">
        <f>GL_Table[[#This Row],[Debit]]*GL_Table[[#This Row],[RateToUSD]]</f>
        <v>0</v>
      </c>
      <c r="P640" s="14">
        <f>GL_Table[[#This Row],[Credit]]*GL_Table[[#This Row],[RateToUSD]]</f>
        <v>2424.201</v>
      </c>
      <c r="Q640" s="14">
        <f>GL_Table[NetAmount]*GL_Table[RateToUSD]</f>
        <v>-2424.201</v>
      </c>
      <c r="R640" s="14" t="str">
        <f>INDEX(AccountMapping[AccountType],MATCH(GL_Table[AccountName],AccountMapping[AccountName], 0))</f>
        <v>Revenue</v>
      </c>
    </row>
    <row r="641" spans="1:18" x14ac:dyDescent="0.3">
      <c r="A641" t="s">
        <v>649</v>
      </c>
      <c r="B641" s="1">
        <v>45589</v>
      </c>
      <c r="C641">
        <f>YEAR(GL_Table[[#This Row],[TxnDate]])</f>
        <v>2024</v>
      </c>
      <c r="D641" t="str">
        <f>TEXT(GL_Table[[#This Row],[TxnDate]], "mmm")</f>
        <v>Oct</v>
      </c>
      <c r="E641" t="s">
        <v>2011</v>
      </c>
      <c r="F641" t="s">
        <v>2016</v>
      </c>
      <c r="G641">
        <v>1600.99</v>
      </c>
      <c r="H641">
        <v>0</v>
      </c>
      <c r="I641" t="s">
        <v>2024</v>
      </c>
      <c r="J641" t="s">
        <v>2030</v>
      </c>
      <c r="K641" t="s">
        <v>2670</v>
      </c>
      <c r="L641" t="s">
        <v>4035</v>
      </c>
      <c r="M641">
        <f>GL_Table[[#This Row],[Debit]]-GL_Table[[#This Row],[Credit]]</f>
        <v>1600.99</v>
      </c>
      <c r="N641">
        <f>INDEX(ExchangeRate[Rate2USD], MATCH(GL!L:L,ExchangeRate[Currency], 0))</f>
        <v>1.36</v>
      </c>
      <c r="O641" s="14">
        <f>GL_Table[[#This Row],[Debit]]*GL_Table[[#This Row],[RateToUSD]]</f>
        <v>2177.3464000000004</v>
      </c>
      <c r="P641" s="14">
        <f>GL_Table[[#This Row],[Credit]]*GL_Table[[#This Row],[RateToUSD]]</f>
        <v>0</v>
      </c>
      <c r="Q641" s="14">
        <f>GL_Table[NetAmount]*GL_Table[RateToUSD]</f>
        <v>2177.3464000000004</v>
      </c>
      <c r="R641" s="14" t="str">
        <f>INDEX(AccountMapping[AccountType],MATCH(GL_Table[AccountName],AccountMapping[AccountName], 0))</f>
        <v>COGS</v>
      </c>
    </row>
    <row r="642" spans="1:18" x14ac:dyDescent="0.3">
      <c r="A642" t="s">
        <v>650</v>
      </c>
      <c r="B642" s="1">
        <v>45632</v>
      </c>
      <c r="C642">
        <f>YEAR(GL_Table[[#This Row],[TxnDate]])</f>
        <v>2024</v>
      </c>
      <c r="D642" t="str">
        <f>TEXT(GL_Table[[#This Row],[TxnDate]], "mmm")</f>
        <v>Dec</v>
      </c>
      <c r="E642" t="s">
        <v>2011</v>
      </c>
      <c r="F642" t="s">
        <v>2016</v>
      </c>
      <c r="G642">
        <v>563.6</v>
      </c>
      <c r="H642">
        <v>0</v>
      </c>
      <c r="I642" t="s">
        <v>2020</v>
      </c>
      <c r="J642" t="s">
        <v>2029</v>
      </c>
      <c r="K642" t="s">
        <v>2671</v>
      </c>
      <c r="L642" t="s">
        <v>4034</v>
      </c>
      <c r="M642">
        <f>GL_Table[[#This Row],[Debit]]-GL_Table[[#This Row],[Credit]]</f>
        <v>563.6</v>
      </c>
      <c r="N642">
        <f>INDEX(ExchangeRate[Rate2USD], MATCH(GL!L:L,ExchangeRate[Currency], 0))</f>
        <v>1</v>
      </c>
      <c r="O642" s="14">
        <f>GL_Table[[#This Row],[Debit]]*GL_Table[[#This Row],[RateToUSD]]</f>
        <v>563.6</v>
      </c>
      <c r="P642" s="14">
        <f>GL_Table[[#This Row],[Credit]]*GL_Table[[#This Row],[RateToUSD]]</f>
        <v>0</v>
      </c>
      <c r="Q642" s="14">
        <f>GL_Table[NetAmount]*GL_Table[RateToUSD]</f>
        <v>563.6</v>
      </c>
      <c r="R642" s="14" t="str">
        <f>INDEX(AccountMapping[AccountType],MATCH(GL_Table[AccountName],AccountMapping[AccountName], 0))</f>
        <v>COGS</v>
      </c>
    </row>
    <row r="643" spans="1:18" x14ac:dyDescent="0.3">
      <c r="A643" t="s">
        <v>651</v>
      </c>
      <c r="B643" s="1">
        <v>45096</v>
      </c>
      <c r="C643">
        <f>YEAR(GL_Table[[#This Row],[TxnDate]])</f>
        <v>2023</v>
      </c>
      <c r="D643" t="str">
        <f>TEXT(GL_Table[[#This Row],[TxnDate]], "mmm")</f>
        <v>Jun</v>
      </c>
      <c r="E643" t="s">
        <v>2011</v>
      </c>
      <c r="F643" t="s">
        <v>2016</v>
      </c>
      <c r="G643">
        <v>961.83</v>
      </c>
      <c r="H643">
        <v>0</v>
      </c>
      <c r="I643" t="s">
        <v>2023</v>
      </c>
      <c r="J643" t="s">
        <v>2030</v>
      </c>
      <c r="K643" t="s">
        <v>2672</v>
      </c>
      <c r="L643" t="s">
        <v>4031</v>
      </c>
      <c r="M643">
        <f>GL_Table[[#This Row],[Debit]]-GL_Table[[#This Row],[Credit]]</f>
        <v>961.83</v>
      </c>
      <c r="N643">
        <f>INDEX(ExchangeRate[Rate2USD], MATCH(GL!L:L,ExchangeRate[Currency], 0))</f>
        <v>0.78</v>
      </c>
      <c r="O643" s="14">
        <f>GL_Table[[#This Row],[Debit]]*GL_Table[[#This Row],[RateToUSD]]</f>
        <v>750.2274000000001</v>
      </c>
      <c r="P643" s="14">
        <f>GL_Table[[#This Row],[Credit]]*GL_Table[[#This Row],[RateToUSD]]</f>
        <v>0</v>
      </c>
      <c r="Q643" s="14">
        <f>GL_Table[NetAmount]*GL_Table[RateToUSD]</f>
        <v>750.2274000000001</v>
      </c>
      <c r="R643" s="14" t="str">
        <f>INDEX(AccountMapping[AccountType],MATCH(GL_Table[AccountName],AccountMapping[AccountName], 0))</f>
        <v>COGS</v>
      </c>
    </row>
    <row r="644" spans="1:18" x14ac:dyDescent="0.3">
      <c r="A644" t="s">
        <v>652</v>
      </c>
      <c r="B644" s="1">
        <v>45779</v>
      </c>
      <c r="C644">
        <f>YEAR(GL_Table[[#This Row],[TxnDate]])</f>
        <v>2025</v>
      </c>
      <c r="D644" t="str">
        <f>TEXT(GL_Table[[#This Row],[TxnDate]], "mmm")</f>
        <v>May</v>
      </c>
      <c r="E644" t="s">
        <v>2012</v>
      </c>
      <c r="F644" t="s">
        <v>2017</v>
      </c>
      <c r="G644">
        <v>1455.41</v>
      </c>
      <c r="H644">
        <v>0</v>
      </c>
      <c r="I644" t="s">
        <v>2024</v>
      </c>
      <c r="J644" t="s">
        <v>2028</v>
      </c>
      <c r="K644" t="s">
        <v>2673</v>
      </c>
      <c r="L644" t="s">
        <v>4034</v>
      </c>
      <c r="M644">
        <f>GL_Table[[#This Row],[Debit]]-GL_Table[[#This Row],[Credit]]</f>
        <v>1455.41</v>
      </c>
      <c r="N644">
        <f>INDEX(ExchangeRate[Rate2USD], MATCH(GL!L:L,ExchangeRate[Currency], 0))</f>
        <v>1</v>
      </c>
      <c r="O644" s="14">
        <f>GL_Table[[#This Row],[Debit]]*GL_Table[[#This Row],[RateToUSD]]</f>
        <v>1455.41</v>
      </c>
      <c r="P644" s="14">
        <f>GL_Table[[#This Row],[Credit]]*GL_Table[[#This Row],[RateToUSD]]</f>
        <v>0</v>
      </c>
      <c r="Q644" s="14">
        <f>GL_Table[NetAmount]*GL_Table[RateToUSD]</f>
        <v>1455.41</v>
      </c>
      <c r="R644" s="14" t="str">
        <f>INDEX(AccountMapping[AccountType],MATCH(GL_Table[AccountName],AccountMapping[AccountName], 0))</f>
        <v>Expense</v>
      </c>
    </row>
    <row r="645" spans="1:18" x14ac:dyDescent="0.3">
      <c r="A645" t="s">
        <v>653</v>
      </c>
      <c r="B645" s="1">
        <v>44956</v>
      </c>
      <c r="C645">
        <f>YEAR(GL_Table[[#This Row],[TxnDate]])</f>
        <v>2023</v>
      </c>
      <c r="D645" t="str">
        <f>TEXT(GL_Table[[#This Row],[TxnDate]], "mmm")</f>
        <v>Jan</v>
      </c>
      <c r="E645" t="s">
        <v>2011</v>
      </c>
      <c r="F645" t="s">
        <v>2016</v>
      </c>
      <c r="G645">
        <v>1057.3599999999999</v>
      </c>
      <c r="H645">
        <v>0</v>
      </c>
      <c r="I645" t="s">
        <v>2020</v>
      </c>
      <c r="J645" t="s">
        <v>2027</v>
      </c>
      <c r="K645" t="s">
        <v>2674</v>
      </c>
      <c r="L645" t="s">
        <v>4034</v>
      </c>
      <c r="M645">
        <f>GL_Table[[#This Row],[Debit]]-GL_Table[[#This Row],[Credit]]</f>
        <v>1057.3599999999999</v>
      </c>
      <c r="N645">
        <f>INDEX(ExchangeRate[Rate2USD], MATCH(GL!L:L,ExchangeRate[Currency], 0))</f>
        <v>1</v>
      </c>
      <c r="O645" s="14">
        <f>GL_Table[[#This Row],[Debit]]*GL_Table[[#This Row],[RateToUSD]]</f>
        <v>1057.3599999999999</v>
      </c>
      <c r="P645" s="14">
        <f>GL_Table[[#This Row],[Credit]]*GL_Table[[#This Row],[RateToUSD]]</f>
        <v>0</v>
      </c>
      <c r="Q645" s="14">
        <f>GL_Table[NetAmount]*GL_Table[RateToUSD]</f>
        <v>1057.3599999999999</v>
      </c>
      <c r="R645" s="14" t="str">
        <f>INDEX(AccountMapping[AccountType],MATCH(GL_Table[AccountName],AccountMapping[AccountName], 0))</f>
        <v>COGS</v>
      </c>
    </row>
    <row r="646" spans="1:18" x14ac:dyDescent="0.3">
      <c r="A646" t="s">
        <v>654</v>
      </c>
      <c r="B646" s="1">
        <v>45432</v>
      </c>
      <c r="C646">
        <f>YEAR(GL_Table[[#This Row],[TxnDate]])</f>
        <v>2024</v>
      </c>
      <c r="D646" t="str">
        <f>TEXT(GL_Table[[#This Row],[TxnDate]], "mmm")</f>
        <v>May</v>
      </c>
      <c r="E646" t="s">
        <v>2014</v>
      </c>
      <c r="F646" t="s">
        <v>2019</v>
      </c>
      <c r="G646">
        <v>0</v>
      </c>
      <c r="H646">
        <v>3358.16</v>
      </c>
      <c r="I646" t="s">
        <v>2021</v>
      </c>
      <c r="J646" t="s">
        <v>2030</v>
      </c>
      <c r="K646" t="s">
        <v>2675</v>
      </c>
      <c r="L646" t="s">
        <v>4032</v>
      </c>
      <c r="M646">
        <f>GL_Table[[#This Row],[Debit]]-GL_Table[[#This Row],[Credit]]</f>
        <v>-3358.16</v>
      </c>
      <c r="N646">
        <f>INDEX(ExchangeRate[Rate2USD], MATCH(GL!L:L,ExchangeRate[Currency], 0))</f>
        <v>0.92</v>
      </c>
      <c r="O646" s="14">
        <f>GL_Table[[#This Row],[Debit]]*GL_Table[[#This Row],[RateToUSD]]</f>
        <v>0</v>
      </c>
      <c r="P646" s="14">
        <f>GL_Table[[#This Row],[Credit]]*GL_Table[[#This Row],[RateToUSD]]</f>
        <v>3089.5072</v>
      </c>
      <c r="Q646" s="14">
        <f>GL_Table[NetAmount]*GL_Table[RateToUSD]</f>
        <v>-3089.5072</v>
      </c>
      <c r="R646" s="14" t="str">
        <f>INDEX(AccountMapping[AccountType],MATCH(GL_Table[AccountName],AccountMapping[AccountName], 0))</f>
        <v>Revenue</v>
      </c>
    </row>
    <row r="647" spans="1:18" x14ac:dyDescent="0.3">
      <c r="A647" t="s">
        <v>655</v>
      </c>
      <c r="B647" s="1">
        <v>45055</v>
      </c>
      <c r="C647">
        <f>YEAR(GL_Table[[#This Row],[TxnDate]])</f>
        <v>2023</v>
      </c>
      <c r="D647" t="str">
        <f>TEXT(GL_Table[[#This Row],[TxnDate]], "mmm")</f>
        <v>May</v>
      </c>
      <c r="E647" t="s">
        <v>2014</v>
      </c>
      <c r="F647" t="s">
        <v>2019</v>
      </c>
      <c r="G647">
        <v>0</v>
      </c>
      <c r="H647">
        <v>1525.47</v>
      </c>
      <c r="I647" t="s">
        <v>2022</v>
      </c>
      <c r="J647" t="s">
        <v>2029</v>
      </c>
      <c r="K647" t="s">
        <v>2676</v>
      </c>
      <c r="L647" t="s">
        <v>4031</v>
      </c>
      <c r="M647">
        <f>GL_Table[[#This Row],[Debit]]-GL_Table[[#This Row],[Credit]]</f>
        <v>-1525.47</v>
      </c>
      <c r="N647">
        <f>INDEX(ExchangeRate[Rate2USD], MATCH(GL!L:L,ExchangeRate[Currency], 0))</f>
        <v>0.78</v>
      </c>
      <c r="O647" s="14">
        <f>GL_Table[[#This Row],[Debit]]*GL_Table[[#This Row],[RateToUSD]]</f>
        <v>0</v>
      </c>
      <c r="P647" s="14">
        <f>GL_Table[[#This Row],[Credit]]*GL_Table[[#This Row],[RateToUSD]]</f>
        <v>1189.8666000000001</v>
      </c>
      <c r="Q647" s="14">
        <f>GL_Table[NetAmount]*GL_Table[RateToUSD]</f>
        <v>-1189.8666000000001</v>
      </c>
      <c r="R647" s="14" t="str">
        <f>INDEX(AccountMapping[AccountType],MATCH(GL_Table[AccountName],AccountMapping[AccountName], 0))</f>
        <v>Revenue</v>
      </c>
    </row>
    <row r="648" spans="1:18" x14ac:dyDescent="0.3">
      <c r="A648" t="s">
        <v>656</v>
      </c>
      <c r="B648" s="1">
        <v>44993</v>
      </c>
      <c r="C648">
        <f>YEAR(GL_Table[[#This Row],[TxnDate]])</f>
        <v>2023</v>
      </c>
      <c r="D648" t="str">
        <f>TEXT(GL_Table[[#This Row],[TxnDate]], "mmm")</f>
        <v>Mar</v>
      </c>
      <c r="E648" t="s">
        <v>2013</v>
      </c>
      <c r="F648" t="s">
        <v>2018</v>
      </c>
      <c r="G648">
        <v>707.2</v>
      </c>
      <c r="H648">
        <v>0</v>
      </c>
      <c r="I648" t="s">
        <v>2024</v>
      </c>
      <c r="J648" t="s">
        <v>2026</v>
      </c>
      <c r="K648" t="s">
        <v>2677</v>
      </c>
      <c r="L648" t="s">
        <v>4032</v>
      </c>
      <c r="M648">
        <f>GL_Table[[#This Row],[Debit]]-GL_Table[[#This Row],[Credit]]</f>
        <v>707.2</v>
      </c>
      <c r="N648">
        <f>INDEX(ExchangeRate[Rate2USD], MATCH(GL!L:L,ExchangeRate[Currency], 0))</f>
        <v>0.92</v>
      </c>
      <c r="O648" s="14">
        <f>GL_Table[[#This Row],[Debit]]*GL_Table[[#This Row],[RateToUSD]]</f>
        <v>650.62400000000002</v>
      </c>
      <c r="P648" s="14">
        <f>GL_Table[[#This Row],[Credit]]*GL_Table[[#This Row],[RateToUSD]]</f>
        <v>0</v>
      </c>
      <c r="Q648" s="14">
        <f>GL_Table[NetAmount]*GL_Table[RateToUSD]</f>
        <v>650.62400000000002</v>
      </c>
      <c r="R648" s="14" t="str">
        <f>INDEX(AccountMapping[AccountType],MATCH(GL_Table[AccountName],AccountMapping[AccountName], 0))</f>
        <v>Expense</v>
      </c>
    </row>
    <row r="649" spans="1:18" x14ac:dyDescent="0.3">
      <c r="A649" t="s">
        <v>657</v>
      </c>
      <c r="B649" s="1">
        <v>45227</v>
      </c>
      <c r="C649">
        <f>YEAR(GL_Table[[#This Row],[TxnDate]])</f>
        <v>2023</v>
      </c>
      <c r="D649" t="str">
        <f>TEXT(GL_Table[[#This Row],[TxnDate]], "mmm")</f>
        <v>Oct</v>
      </c>
      <c r="E649" t="s">
        <v>2012</v>
      </c>
      <c r="F649" t="s">
        <v>2017</v>
      </c>
      <c r="G649">
        <v>1209.72</v>
      </c>
      <c r="H649">
        <v>0</v>
      </c>
      <c r="I649" t="s">
        <v>2022</v>
      </c>
      <c r="J649" t="s">
        <v>2028</v>
      </c>
      <c r="K649" t="s">
        <v>2678</v>
      </c>
      <c r="L649" t="s">
        <v>4033</v>
      </c>
      <c r="M649">
        <f>GL_Table[[#This Row],[Debit]]-GL_Table[[#This Row],[Credit]]</f>
        <v>1209.72</v>
      </c>
      <c r="N649">
        <f>INDEX(ExchangeRate[Rate2USD], MATCH(GL!L:L,ExchangeRate[Currency], 0))</f>
        <v>1.51</v>
      </c>
      <c r="O649" s="14">
        <f>GL_Table[[#This Row],[Debit]]*GL_Table[[#This Row],[RateToUSD]]</f>
        <v>1826.6772000000001</v>
      </c>
      <c r="P649" s="14">
        <f>GL_Table[[#This Row],[Credit]]*GL_Table[[#This Row],[RateToUSD]]</f>
        <v>0</v>
      </c>
      <c r="Q649" s="14">
        <f>GL_Table[NetAmount]*GL_Table[RateToUSD]</f>
        <v>1826.6772000000001</v>
      </c>
      <c r="R649" s="14" t="str">
        <f>INDEX(AccountMapping[AccountType],MATCH(GL_Table[AccountName],AccountMapping[AccountName], 0))</f>
        <v>Expense</v>
      </c>
    </row>
    <row r="650" spans="1:18" x14ac:dyDescent="0.3">
      <c r="A650" t="s">
        <v>658</v>
      </c>
      <c r="B650" s="1">
        <v>45441</v>
      </c>
      <c r="C650">
        <f>YEAR(GL_Table[[#This Row],[TxnDate]])</f>
        <v>2024</v>
      </c>
      <c r="D650" t="str">
        <f>TEXT(GL_Table[[#This Row],[TxnDate]], "mmm")</f>
        <v>May</v>
      </c>
      <c r="E650" t="s">
        <v>2011</v>
      </c>
      <c r="F650" t="s">
        <v>2016</v>
      </c>
      <c r="G650">
        <v>1696.57</v>
      </c>
      <c r="H650">
        <v>0</v>
      </c>
      <c r="I650" t="s">
        <v>2020</v>
      </c>
      <c r="J650" t="s">
        <v>2028</v>
      </c>
      <c r="K650" t="s">
        <v>2679</v>
      </c>
      <c r="L650" t="s">
        <v>4031</v>
      </c>
      <c r="M650">
        <f>GL_Table[[#This Row],[Debit]]-GL_Table[[#This Row],[Credit]]</f>
        <v>1696.57</v>
      </c>
      <c r="N650">
        <f>INDEX(ExchangeRate[Rate2USD], MATCH(GL!L:L,ExchangeRate[Currency], 0))</f>
        <v>0.78</v>
      </c>
      <c r="O650" s="14">
        <f>GL_Table[[#This Row],[Debit]]*GL_Table[[#This Row],[RateToUSD]]</f>
        <v>1323.3245999999999</v>
      </c>
      <c r="P650" s="14">
        <f>GL_Table[[#This Row],[Credit]]*GL_Table[[#This Row],[RateToUSD]]</f>
        <v>0</v>
      </c>
      <c r="Q650" s="14">
        <f>GL_Table[NetAmount]*GL_Table[RateToUSD]</f>
        <v>1323.3245999999999</v>
      </c>
      <c r="R650" s="14" t="str">
        <f>INDEX(AccountMapping[AccountType],MATCH(GL_Table[AccountName],AccountMapping[AccountName], 0))</f>
        <v>COGS</v>
      </c>
    </row>
    <row r="651" spans="1:18" x14ac:dyDescent="0.3">
      <c r="A651" t="s">
        <v>659</v>
      </c>
      <c r="B651" s="1">
        <v>45341</v>
      </c>
      <c r="C651">
        <f>YEAR(GL_Table[[#This Row],[TxnDate]])</f>
        <v>2024</v>
      </c>
      <c r="D651" t="str">
        <f>TEXT(GL_Table[[#This Row],[TxnDate]], "mmm")</f>
        <v>Feb</v>
      </c>
      <c r="E651" t="s">
        <v>2010</v>
      </c>
      <c r="F651" t="s">
        <v>2015</v>
      </c>
      <c r="G651">
        <v>0</v>
      </c>
      <c r="H651">
        <v>2657.38</v>
      </c>
      <c r="I651" t="s">
        <v>2025</v>
      </c>
      <c r="J651" t="s">
        <v>2027</v>
      </c>
      <c r="K651" t="s">
        <v>2680</v>
      </c>
      <c r="L651" t="s">
        <v>4031</v>
      </c>
      <c r="M651">
        <f>GL_Table[[#This Row],[Debit]]-GL_Table[[#This Row],[Credit]]</f>
        <v>-2657.38</v>
      </c>
      <c r="N651">
        <f>INDEX(ExchangeRate[Rate2USD], MATCH(GL!L:L,ExchangeRate[Currency], 0))</f>
        <v>0.78</v>
      </c>
      <c r="O651" s="14">
        <f>GL_Table[[#This Row],[Debit]]*GL_Table[[#This Row],[RateToUSD]]</f>
        <v>0</v>
      </c>
      <c r="P651" s="14">
        <f>GL_Table[[#This Row],[Credit]]*GL_Table[[#This Row],[RateToUSD]]</f>
        <v>2072.7564000000002</v>
      </c>
      <c r="Q651" s="14">
        <f>GL_Table[NetAmount]*GL_Table[RateToUSD]</f>
        <v>-2072.7564000000002</v>
      </c>
      <c r="R651" s="14" t="str">
        <f>INDEX(AccountMapping[AccountType],MATCH(GL_Table[AccountName],AccountMapping[AccountName], 0))</f>
        <v>Revenue</v>
      </c>
    </row>
    <row r="652" spans="1:18" x14ac:dyDescent="0.3">
      <c r="A652" t="s">
        <v>660</v>
      </c>
      <c r="B652" s="1">
        <v>45742</v>
      </c>
      <c r="C652">
        <f>YEAR(GL_Table[[#This Row],[TxnDate]])</f>
        <v>2025</v>
      </c>
      <c r="D652" t="str">
        <f>TEXT(GL_Table[[#This Row],[TxnDate]], "mmm")</f>
        <v>Mar</v>
      </c>
      <c r="E652" t="s">
        <v>2010</v>
      </c>
      <c r="F652" t="s">
        <v>2015</v>
      </c>
      <c r="G652">
        <v>0</v>
      </c>
      <c r="H652">
        <v>4294.0600000000004</v>
      </c>
      <c r="I652" t="s">
        <v>2021</v>
      </c>
      <c r="J652" t="s">
        <v>2029</v>
      </c>
      <c r="K652" t="s">
        <v>2681</v>
      </c>
      <c r="L652" t="s">
        <v>4034</v>
      </c>
      <c r="M652">
        <f>GL_Table[[#This Row],[Debit]]-GL_Table[[#This Row],[Credit]]</f>
        <v>-4294.0600000000004</v>
      </c>
      <c r="N652">
        <f>INDEX(ExchangeRate[Rate2USD], MATCH(GL!L:L,ExchangeRate[Currency], 0))</f>
        <v>1</v>
      </c>
      <c r="O652" s="14">
        <f>GL_Table[[#This Row],[Debit]]*GL_Table[[#This Row],[RateToUSD]]</f>
        <v>0</v>
      </c>
      <c r="P652" s="14">
        <f>GL_Table[[#This Row],[Credit]]*GL_Table[[#This Row],[RateToUSD]]</f>
        <v>4294.0600000000004</v>
      </c>
      <c r="Q652" s="14">
        <f>GL_Table[NetAmount]*GL_Table[RateToUSD]</f>
        <v>-4294.0600000000004</v>
      </c>
      <c r="R652" s="14" t="str">
        <f>INDEX(AccountMapping[AccountType],MATCH(GL_Table[AccountName],AccountMapping[AccountName], 0))</f>
        <v>Revenue</v>
      </c>
    </row>
    <row r="653" spans="1:18" x14ac:dyDescent="0.3">
      <c r="A653" t="s">
        <v>661</v>
      </c>
      <c r="B653" s="1">
        <v>45253</v>
      </c>
      <c r="C653">
        <f>YEAR(GL_Table[[#This Row],[TxnDate]])</f>
        <v>2023</v>
      </c>
      <c r="D653" t="str">
        <f>TEXT(GL_Table[[#This Row],[TxnDate]], "mmm")</f>
        <v>Nov</v>
      </c>
      <c r="E653" t="s">
        <v>2010</v>
      </c>
      <c r="F653" t="s">
        <v>2015</v>
      </c>
      <c r="G653">
        <v>0</v>
      </c>
      <c r="H653">
        <v>451.28</v>
      </c>
      <c r="I653" t="s">
        <v>2024</v>
      </c>
      <c r="J653" t="s">
        <v>2027</v>
      </c>
      <c r="K653" t="s">
        <v>2682</v>
      </c>
      <c r="L653" t="s">
        <v>4034</v>
      </c>
      <c r="M653">
        <f>GL_Table[[#This Row],[Debit]]-GL_Table[[#This Row],[Credit]]</f>
        <v>-451.28</v>
      </c>
      <c r="N653">
        <f>INDEX(ExchangeRate[Rate2USD], MATCH(GL!L:L,ExchangeRate[Currency], 0))</f>
        <v>1</v>
      </c>
      <c r="O653" s="14">
        <f>GL_Table[[#This Row],[Debit]]*GL_Table[[#This Row],[RateToUSD]]</f>
        <v>0</v>
      </c>
      <c r="P653" s="14">
        <f>GL_Table[[#This Row],[Credit]]*GL_Table[[#This Row],[RateToUSD]]</f>
        <v>451.28</v>
      </c>
      <c r="Q653" s="14">
        <f>GL_Table[NetAmount]*GL_Table[RateToUSD]</f>
        <v>-451.28</v>
      </c>
      <c r="R653" s="14" t="str">
        <f>INDEX(AccountMapping[AccountType],MATCH(GL_Table[AccountName],AccountMapping[AccountName], 0))</f>
        <v>Revenue</v>
      </c>
    </row>
    <row r="654" spans="1:18" x14ac:dyDescent="0.3">
      <c r="A654" t="s">
        <v>662</v>
      </c>
      <c r="B654" s="1">
        <v>45527</v>
      </c>
      <c r="C654">
        <f>YEAR(GL_Table[[#This Row],[TxnDate]])</f>
        <v>2024</v>
      </c>
      <c r="D654" t="str">
        <f>TEXT(GL_Table[[#This Row],[TxnDate]], "mmm")</f>
        <v>Aug</v>
      </c>
      <c r="E654" t="s">
        <v>2013</v>
      </c>
      <c r="F654" t="s">
        <v>2018</v>
      </c>
      <c r="G654">
        <v>1730.45</v>
      </c>
      <c r="H654">
        <v>0</v>
      </c>
      <c r="I654" t="s">
        <v>2021</v>
      </c>
      <c r="J654" t="s">
        <v>2029</v>
      </c>
      <c r="K654" t="s">
        <v>2683</v>
      </c>
      <c r="L654" t="s">
        <v>4034</v>
      </c>
      <c r="M654">
        <f>GL_Table[[#This Row],[Debit]]-GL_Table[[#This Row],[Credit]]</f>
        <v>1730.45</v>
      </c>
      <c r="N654">
        <f>INDEX(ExchangeRate[Rate2USD], MATCH(GL!L:L,ExchangeRate[Currency], 0))</f>
        <v>1</v>
      </c>
      <c r="O654" s="14">
        <f>GL_Table[[#This Row],[Debit]]*GL_Table[[#This Row],[RateToUSD]]</f>
        <v>1730.45</v>
      </c>
      <c r="P654" s="14">
        <f>GL_Table[[#This Row],[Credit]]*GL_Table[[#This Row],[RateToUSD]]</f>
        <v>0</v>
      </c>
      <c r="Q654" s="14">
        <f>GL_Table[NetAmount]*GL_Table[RateToUSD]</f>
        <v>1730.45</v>
      </c>
      <c r="R654" s="14" t="str">
        <f>INDEX(AccountMapping[AccountType],MATCH(GL_Table[AccountName],AccountMapping[AccountName], 0))</f>
        <v>Expense</v>
      </c>
    </row>
    <row r="655" spans="1:18" x14ac:dyDescent="0.3">
      <c r="A655" t="s">
        <v>663</v>
      </c>
      <c r="B655" s="1">
        <v>44927</v>
      </c>
      <c r="C655">
        <f>YEAR(GL_Table[[#This Row],[TxnDate]])</f>
        <v>2023</v>
      </c>
      <c r="D655" t="str">
        <f>TEXT(GL_Table[[#This Row],[TxnDate]], "mmm")</f>
        <v>Jan</v>
      </c>
      <c r="E655" t="s">
        <v>2010</v>
      </c>
      <c r="F655" t="s">
        <v>2015</v>
      </c>
      <c r="G655">
        <v>0</v>
      </c>
      <c r="H655">
        <v>4570.1099999999997</v>
      </c>
      <c r="I655" t="s">
        <v>2024</v>
      </c>
      <c r="J655" t="s">
        <v>2030</v>
      </c>
      <c r="K655" t="s">
        <v>2684</v>
      </c>
      <c r="L655" t="s">
        <v>4034</v>
      </c>
      <c r="M655">
        <f>GL_Table[[#This Row],[Debit]]-GL_Table[[#This Row],[Credit]]</f>
        <v>-4570.1099999999997</v>
      </c>
      <c r="N655">
        <f>INDEX(ExchangeRate[Rate2USD], MATCH(GL!L:L,ExchangeRate[Currency], 0))</f>
        <v>1</v>
      </c>
      <c r="O655" s="14">
        <f>GL_Table[[#This Row],[Debit]]*GL_Table[[#This Row],[RateToUSD]]</f>
        <v>0</v>
      </c>
      <c r="P655" s="14">
        <f>GL_Table[[#This Row],[Credit]]*GL_Table[[#This Row],[RateToUSD]]</f>
        <v>4570.1099999999997</v>
      </c>
      <c r="Q655" s="14">
        <f>GL_Table[NetAmount]*GL_Table[RateToUSD]</f>
        <v>-4570.1099999999997</v>
      </c>
      <c r="R655" s="14" t="str">
        <f>INDEX(AccountMapping[AccountType],MATCH(GL_Table[AccountName],AccountMapping[AccountName], 0))</f>
        <v>Revenue</v>
      </c>
    </row>
    <row r="656" spans="1:18" x14ac:dyDescent="0.3">
      <c r="A656" t="s">
        <v>664</v>
      </c>
      <c r="B656" s="1">
        <v>45638</v>
      </c>
      <c r="C656">
        <f>YEAR(GL_Table[[#This Row],[TxnDate]])</f>
        <v>2024</v>
      </c>
      <c r="D656" t="str">
        <f>TEXT(GL_Table[[#This Row],[TxnDate]], "mmm")</f>
        <v>Dec</v>
      </c>
      <c r="E656" t="s">
        <v>2013</v>
      </c>
      <c r="F656" t="s">
        <v>2018</v>
      </c>
      <c r="G656">
        <v>1200.67</v>
      </c>
      <c r="H656">
        <v>0</v>
      </c>
      <c r="I656" t="s">
        <v>2025</v>
      </c>
      <c r="J656" t="s">
        <v>2026</v>
      </c>
      <c r="K656" t="s">
        <v>2685</v>
      </c>
      <c r="L656" t="s">
        <v>4035</v>
      </c>
      <c r="M656">
        <f>GL_Table[[#This Row],[Debit]]-GL_Table[[#This Row],[Credit]]</f>
        <v>1200.67</v>
      </c>
      <c r="N656">
        <f>INDEX(ExchangeRate[Rate2USD], MATCH(GL!L:L,ExchangeRate[Currency], 0))</f>
        <v>1.36</v>
      </c>
      <c r="O656" s="14">
        <f>GL_Table[[#This Row],[Debit]]*GL_Table[[#This Row],[RateToUSD]]</f>
        <v>1632.9112000000002</v>
      </c>
      <c r="P656" s="14">
        <f>GL_Table[[#This Row],[Credit]]*GL_Table[[#This Row],[RateToUSD]]</f>
        <v>0</v>
      </c>
      <c r="Q656" s="14">
        <f>GL_Table[NetAmount]*GL_Table[RateToUSD]</f>
        <v>1632.9112000000002</v>
      </c>
      <c r="R656" s="14" t="str">
        <f>INDEX(AccountMapping[AccountType],MATCH(GL_Table[AccountName],AccountMapping[AccountName], 0))</f>
        <v>Expense</v>
      </c>
    </row>
    <row r="657" spans="1:18" x14ac:dyDescent="0.3">
      <c r="A657" t="s">
        <v>665</v>
      </c>
      <c r="B657" s="1">
        <v>45388</v>
      </c>
      <c r="C657">
        <f>YEAR(GL_Table[[#This Row],[TxnDate]])</f>
        <v>2024</v>
      </c>
      <c r="D657" t="str">
        <f>TEXT(GL_Table[[#This Row],[TxnDate]], "mmm")</f>
        <v>Apr</v>
      </c>
      <c r="E657" t="s">
        <v>2011</v>
      </c>
      <c r="F657" t="s">
        <v>2016</v>
      </c>
      <c r="G657">
        <v>1429.26</v>
      </c>
      <c r="H657">
        <v>0</v>
      </c>
      <c r="I657" t="s">
        <v>2025</v>
      </c>
      <c r="J657" t="s">
        <v>2029</v>
      </c>
      <c r="K657" t="s">
        <v>2686</v>
      </c>
      <c r="L657" t="s">
        <v>4032</v>
      </c>
      <c r="M657">
        <f>GL_Table[[#This Row],[Debit]]-GL_Table[[#This Row],[Credit]]</f>
        <v>1429.26</v>
      </c>
      <c r="N657">
        <f>INDEX(ExchangeRate[Rate2USD], MATCH(GL!L:L,ExchangeRate[Currency], 0))</f>
        <v>0.92</v>
      </c>
      <c r="O657" s="14">
        <f>GL_Table[[#This Row],[Debit]]*GL_Table[[#This Row],[RateToUSD]]</f>
        <v>1314.9192</v>
      </c>
      <c r="P657" s="14">
        <f>GL_Table[[#This Row],[Credit]]*GL_Table[[#This Row],[RateToUSD]]</f>
        <v>0</v>
      </c>
      <c r="Q657" s="14">
        <f>GL_Table[NetAmount]*GL_Table[RateToUSD]</f>
        <v>1314.9192</v>
      </c>
      <c r="R657" s="14" t="str">
        <f>INDEX(AccountMapping[AccountType],MATCH(GL_Table[AccountName],AccountMapping[AccountName], 0))</f>
        <v>COGS</v>
      </c>
    </row>
    <row r="658" spans="1:18" x14ac:dyDescent="0.3">
      <c r="A658" t="s">
        <v>666</v>
      </c>
      <c r="B658" s="1">
        <v>45143</v>
      </c>
      <c r="C658">
        <f>YEAR(GL_Table[[#This Row],[TxnDate]])</f>
        <v>2023</v>
      </c>
      <c r="D658" t="str">
        <f>TEXT(GL_Table[[#This Row],[TxnDate]], "mmm")</f>
        <v>Aug</v>
      </c>
      <c r="E658" t="s">
        <v>2013</v>
      </c>
      <c r="F658" t="s">
        <v>2018</v>
      </c>
      <c r="G658">
        <v>1489.09</v>
      </c>
      <c r="H658">
        <v>0</v>
      </c>
      <c r="I658" t="s">
        <v>2020</v>
      </c>
      <c r="J658" t="s">
        <v>2028</v>
      </c>
      <c r="K658" t="s">
        <v>2687</v>
      </c>
      <c r="L658" t="s">
        <v>4032</v>
      </c>
      <c r="M658">
        <f>GL_Table[[#This Row],[Debit]]-GL_Table[[#This Row],[Credit]]</f>
        <v>1489.09</v>
      </c>
      <c r="N658">
        <f>INDEX(ExchangeRate[Rate2USD], MATCH(GL!L:L,ExchangeRate[Currency], 0))</f>
        <v>0.92</v>
      </c>
      <c r="O658" s="14">
        <f>GL_Table[[#This Row],[Debit]]*GL_Table[[#This Row],[RateToUSD]]</f>
        <v>1369.9628</v>
      </c>
      <c r="P658" s="14">
        <f>GL_Table[[#This Row],[Credit]]*GL_Table[[#This Row],[RateToUSD]]</f>
        <v>0</v>
      </c>
      <c r="Q658" s="14">
        <f>GL_Table[NetAmount]*GL_Table[RateToUSD]</f>
        <v>1369.9628</v>
      </c>
      <c r="R658" s="14" t="str">
        <f>INDEX(AccountMapping[AccountType],MATCH(GL_Table[AccountName],AccountMapping[AccountName], 0))</f>
        <v>Expense</v>
      </c>
    </row>
    <row r="659" spans="1:18" x14ac:dyDescent="0.3">
      <c r="A659" t="s">
        <v>667</v>
      </c>
      <c r="B659" s="1">
        <v>45438</v>
      </c>
      <c r="C659">
        <f>YEAR(GL_Table[[#This Row],[TxnDate]])</f>
        <v>2024</v>
      </c>
      <c r="D659" t="str">
        <f>TEXT(GL_Table[[#This Row],[TxnDate]], "mmm")</f>
        <v>May</v>
      </c>
      <c r="E659" t="s">
        <v>2010</v>
      </c>
      <c r="F659" t="s">
        <v>2015</v>
      </c>
      <c r="G659">
        <v>0</v>
      </c>
      <c r="H659">
        <v>1528.95</v>
      </c>
      <c r="I659" t="s">
        <v>2023</v>
      </c>
      <c r="J659" t="s">
        <v>2030</v>
      </c>
      <c r="K659" t="s">
        <v>2688</v>
      </c>
      <c r="L659" t="s">
        <v>4035</v>
      </c>
      <c r="M659">
        <f>GL_Table[[#This Row],[Debit]]-GL_Table[[#This Row],[Credit]]</f>
        <v>-1528.95</v>
      </c>
      <c r="N659">
        <f>INDEX(ExchangeRate[Rate2USD], MATCH(GL!L:L,ExchangeRate[Currency], 0))</f>
        <v>1.36</v>
      </c>
      <c r="O659" s="14">
        <f>GL_Table[[#This Row],[Debit]]*GL_Table[[#This Row],[RateToUSD]]</f>
        <v>0</v>
      </c>
      <c r="P659" s="14">
        <f>GL_Table[[#This Row],[Credit]]*GL_Table[[#This Row],[RateToUSD]]</f>
        <v>2079.3720000000003</v>
      </c>
      <c r="Q659" s="14">
        <f>GL_Table[NetAmount]*GL_Table[RateToUSD]</f>
        <v>-2079.3720000000003</v>
      </c>
      <c r="R659" s="14" t="str">
        <f>INDEX(AccountMapping[AccountType],MATCH(GL_Table[AccountName],AccountMapping[AccountName], 0))</f>
        <v>Revenue</v>
      </c>
    </row>
    <row r="660" spans="1:18" x14ac:dyDescent="0.3">
      <c r="A660" t="s">
        <v>668</v>
      </c>
      <c r="B660" s="1">
        <v>45620</v>
      </c>
      <c r="C660">
        <f>YEAR(GL_Table[[#This Row],[TxnDate]])</f>
        <v>2024</v>
      </c>
      <c r="D660" t="str">
        <f>TEXT(GL_Table[[#This Row],[TxnDate]], "mmm")</f>
        <v>Nov</v>
      </c>
      <c r="E660" t="s">
        <v>2014</v>
      </c>
      <c r="F660" t="s">
        <v>2019</v>
      </c>
      <c r="G660">
        <v>0</v>
      </c>
      <c r="H660">
        <v>4139.3100000000004</v>
      </c>
      <c r="I660" t="s">
        <v>2021</v>
      </c>
      <c r="J660" t="s">
        <v>2027</v>
      </c>
      <c r="K660" t="s">
        <v>2689</v>
      </c>
      <c r="L660" t="s">
        <v>4035</v>
      </c>
      <c r="M660">
        <f>GL_Table[[#This Row],[Debit]]-GL_Table[[#This Row],[Credit]]</f>
        <v>-4139.3100000000004</v>
      </c>
      <c r="N660">
        <f>INDEX(ExchangeRate[Rate2USD], MATCH(GL!L:L,ExchangeRate[Currency], 0))</f>
        <v>1.36</v>
      </c>
      <c r="O660" s="14">
        <f>GL_Table[[#This Row],[Debit]]*GL_Table[[#This Row],[RateToUSD]]</f>
        <v>0</v>
      </c>
      <c r="P660" s="14">
        <f>GL_Table[[#This Row],[Credit]]*GL_Table[[#This Row],[RateToUSD]]</f>
        <v>5629.4616000000005</v>
      </c>
      <c r="Q660" s="14">
        <f>GL_Table[NetAmount]*GL_Table[RateToUSD]</f>
        <v>-5629.4616000000005</v>
      </c>
      <c r="R660" s="14" t="str">
        <f>INDEX(AccountMapping[AccountType],MATCH(GL_Table[AccountName],AccountMapping[AccountName], 0))</f>
        <v>Revenue</v>
      </c>
    </row>
    <row r="661" spans="1:18" x14ac:dyDescent="0.3">
      <c r="A661" t="s">
        <v>669</v>
      </c>
      <c r="B661" s="1">
        <v>45463</v>
      </c>
      <c r="C661">
        <f>YEAR(GL_Table[[#This Row],[TxnDate]])</f>
        <v>2024</v>
      </c>
      <c r="D661" t="str">
        <f>TEXT(GL_Table[[#This Row],[TxnDate]], "mmm")</f>
        <v>Jun</v>
      </c>
      <c r="E661" t="s">
        <v>2012</v>
      </c>
      <c r="F661" t="s">
        <v>2017</v>
      </c>
      <c r="G661">
        <v>1781.01</v>
      </c>
      <c r="H661">
        <v>0</v>
      </c>
      <c r="I661" t="s">
        <v>2020</v>
      </c>
      <c r="J661" t="s">
        <v>2030</v>
      </c>
      <c r="K661" t="s">
        <v>2690</v>
      </c>
      <c r="L661" t="s">
        <v>4035</v>
      </c>
      <c r="M661">
        <f>GL_Table[[#This Row],[Debit]]-GL_Table[[#This Row],[Credit]]</f>
        <v>1781.01</v>
      </c>
      <c r="N661">
        <f>INDEX(ExchangeRate[Rate2USD], MATCH(GL!L:L,ExchangeRate[Currency], 0))</f>
        <v>1.36</v>
      </c>
      <c r="O661" s="14">
        <f>GL_Table[[#This Row],[Debit]]*GL_Table[[#This Row],[RateToUSD]]</f>
        <v>2422.1736000000001</v>
      </c>
      <c r="P661" s="14">
        <f>GL_Table[[#This Row],[Credit]]*GL_Table[[#This Row],[RateToUSD]]</f>
        <v>0</v>
      </c>
      <c r="Q661" s="14">
        <f>GL_Table[NetAmount]*GL_Table[RateToUSD]</f>
        <v>2422.1736000000001</v>
      </c>
      <c r="R661" s="14" t="str">
        <f>INDEX(AccountMapping[AccountType],MATCH(GL_Table[AccountName],AccountMapping[AccountName], 0))</f>
        <v>Expense</v>
      </c>
    </row>
    <row r="662" spans="1:18" x14ac:dyDescent="0.3">
      <c r="A662" t="s">
        <v>670</v>
      </c>
      <c r="B662" s="1">
        <v>45188</v>
      </c>
      <c r="C662">
        <f>YEAR(GL_Table[[#This Row],[TxnDate]])</f>
        <v>2023</v>
      </c>
      <c r="D662" t="str">
        <f>TEXT(GL_Table[[#This Row],[TxnDate]], "mmm")</f>
        <v>Sep</v>
      </c>
      <c r="E662" t="s">
        <v>2011</v>
      </c>
      <c r="F662" t="s">
        <v>2016</v>
      </c>
      <c r="G662">
        <v>1659.6</v>
      </c>
      <c r="H662">
        <v>0</v>
      </c>
      <c r="I662" t="s">
        <v>2021</v>
      </c>
      <c r="J662" t="s">
        <v>2029</v>
      </c>
      <c r="K662" t="s">
        <v>2691</v>
      </c>
      <c r="L662" t="s">
        <v>4031</v>
      </c>
      <c r="M662">
        <f>GL_Table[[#This Row],[Debit]]-GL_Table[[#This Row],[Credit]]</f>
        <v>1659.6</v>
      </c>
      <c r="N662">
        <f>INDEX(ExchangeRate[Rate2USD], MATCH(GL!L:L,ExchangeRate[Currency], 0))</f>
        <v>0.78</v>
      </c>
      <c r="O662" s="14">
        <f>GL_Table[[#This Row],[Debit]]*GL_Table[[#This Row],[RateToUSD]]</f>
        <v>1294.4880000000001</v>
      </c>
      <c r="P662" s="14">
        <f>GL_Table[[#This Row],[Credit]]*GL_Table[[#This Row],[RateToUSD]]</f>
        <v>0</v>
      </c>
      <c r="Q662" s="14">
        <f>GL_Table[NetAmount]*GL_Table[RateToUSD]</f>
        <v>1294.4880000000001</v>
      </c>
      <c r="R662" s="14" t="str">
        <f>INDEX(AccountMapping[AccountType],MATCH(GL_Table[AccountName],AccountMapping[AccountName], 0))</f>
        <v>COGS</v>
      </c>
    </row>
    <row r="663" spans="1:18" x14ac:dyDescent="0.3">
      <c r="A663" t="s">
        <v>671</v>
      </c>
      <c r="B663" s="1">
        <v>45777</v>
      </c>
      <c r="C663">
        <f>YEAR(GL_Table[[#This Row],[TxnDate]])</f>
        <v>2025</v>
      </c>
      <c r="D663" t="str">
        <f>TEXT(GL_Table[[#This Row],[TxnDate]], "mmm")</f>
        <v>Apr</v>
      </c>
      <c r="E663" t="s">
        <v>2012</v>
      </c>
      <c r="F663" t="s">
        <v>2017</v>
      </c>
      <c r="G663">
        <v>1220.3</v>
      </c>
      <c r="H663">
        <v>0</v>
      </c>
      <c r="I663" t="s">
        <v>2022</v>
      </c>
      <c r="J663" t="s">
        <v>2027</v>
      </c>
      <c r="K663" t="s">
        <v>2692</v>
      </c>
      <c r="L663" t="s">
        <v>4034</v>
      </c>
      <c r="M663">
        <f>GL_Table[[#This Row],[Debit]]-GL_Table[[#This Row],[Credit]]</f>
        <v>1220.3</v>
      </c>
      <c r="N663">
        <f>INDEX(ExchangeRate[Rate2USD], MATCH(GL!L:L,ExchangeRate[Currency], 0))</f>
        <v>1</v>
      </c>
      <c r="O663" s="14">
        <f>GL_Table[[#This Row],[Debit]]*GL_Table[[#This Row],[RateToUSD]]</f>
        <v>1220.3</v>
      </c>
      <c r="P663" s="14">
        <f>GL_Table[[#This Row],[Credit]]*GL_Table[[#This Row],[RateToUSD]]</f>
        <v>0</v>
      </c>
      <c r="Q663" s="14">
        <f>GL_Table[NetAmount]*GL_Table[RateToUSD]</f>
        <v>1220.3</v>
      </c>
      <c r="R663" s="14" t="str">
        <f>INDEX(AccountMapping[AccountType],MATCH(GL_Table[AccountName],AccountMapping[AccountName], 0))</f>
        <v>Expense</v>
      </c>
    </row>
    <row r="664" spans="1:18" x14ac:dyDescent="0.3">
      <c r="A664" t="s">
        <v>672</v>
      </c>
      <c r="B664" s="1">
        <v>45569</v>
      </c>
      <c r="C664">
        <f>YEAR(GL_Table[[#This Row],[TxnDate]])</f>
        <v>2024</v>
      </c>
      <c r="D664" t="str">
        <f>TEXT(GL_Table[[#This Row],[TxnDate]], "mmm")</f>
        <v>Oct</v>
      </c>
      <c r="E664" t="s">
        <v>2011</v>
      </c>
      <c r="F664" t="s">
        <v>2016</v>
      </c>
      <c r="G664">
        <v>1327.71</v>
      </c>
      <c r="H664">
        <v>0</v>
      </c>
      <c r="I664" t="s">
        <v>2023</v>
      </c>
      <c r="J664" t="s">
        <v>2029</v>
      </c>
      <c r="K664" t="s">
        <v>2693</v>
      </c>
      <c r="L664" t="s">
        <v>4032</v>
      </c>
      <c r="M664">
        <f>GL_Table[[#This Row],[Debit]]-GL_Table[[#This Row],[Credit]]</f>
        <v>1327.71</v>
      </c>
      <c r="N664">
        <f>INDEX(ExchangeRate[Rate2USD], MATCH(GL!L:L,ExchangeRate[Currency], 0))</f>
        <v>0.92</v>
      </c>
      <c r="O664" s="14">
        <f>GL_Table[[#This Row],[Debit]]*GL_Table[[#This Row],[RateToUSD]]</f>
        <v>1221.4932000000001</v>
      </c>
      <c r="P664" s="14">
        <f>GL_Table[[#This Row],[Credit]]*GL_Table[[#This Row],[RateToUSD]]</f>
        <v>0</v>
      </c>
      <c r="Q664" s="14">
        <f>GL_Table[NetAmount]*GL_Table[RateToUSD]</f>
        <v>1221.4932000000001</v>
      </c>
      <c r="R664" s="14" t="str">
        <f>INDEX(AccountMapping[AccountType],MATCH(GL_Table[AccountName],AccountMapping[AccountName], 0))</f>
        <v>COGS</v>
      </c>
    </row>
    <row r="665" spans="1:18" x14ac:dyDescent="0.3">
      <c r="A665" t="s">
        <v>673</v>
      </c>
      <c r="B665" s="1">
        <v>45631</v>
      </c>
      <c r="C665">
        <f>YEAR(GL_Table[[#This Row],[TxnDate]])</f>
        <v>2024</v>
      </c>
      <c r="D665" t="str">
        <f>TEXT(GL_Table[[#This Row],[TxnDate]], "mmm")</f>
        <v>Dec</v>
      </c>
      <c r="E665" t="s">
        <v>2011</v>
      </c>
      <c r="F665" t="s">
        <v>2016</v>
      </c>
      <c r="G665">
        <v>1760.57</v>
      </c>
      <c r="H665">
        <v>0</v>
      </c>
      <c r="I665" t="s">
        <v>2023</v>
      </c>
      <c r="J665" t="s">
        <v>2027</v>
      </c>
      <c r="K665" t="s">
        <v>2694</v>
      </c>
      <c r="L665" t="s">
        <v>4031</v>
      </c>
      <c r="M665">
        <f>GL_Table[[#This Row],[Debit]]-GL_Table[[#This Row],[Credit]]</f>
        <v>1760.57</v>
      </c>
      <c r="N665">
        <f>INDEX(ExchangeRate[Rate2USD], MATCH(GL!L:L,ExchangeRate[Currency], 0))</f>
        <v>0.78</v>
      </c>
      <c r="O665" s="14">
        <f>GL_Table[[#This Row],[Debit]]*GL_Table[[#This Row],[RateToUSD]]</f>
        <v>1373.2446</v>
      </c>
      <c r="P665" s="14">
        <f>GL_Table[[#This Row],[Credit]]*GL_Table[[#This Row],[RateToUSD]]</f>
        <v>0</v>
      </c>
      <c r="Q665" s="14">
        <f>GL_Table[NetAmount]*GL_Table[RateToUSD]</f>
        <v>1373.2446</v>
      </c>
      <c r="R665" s="14" t="str">
        <f>INDEX(AccountMapping[AccountType],MATCH(GL_Table[AccountName],AccountMapping[AccountName], 0))</f>
        <v>COGS</v>
      </c>
    </row>
    <row r="666" spans="1:18" x14ac:dyDescent="0.3">
      <c r="A666" t="s">
        <v>674</v>
      </c>
      <c r="B666" s="1">
        <v>45367</v>
      </c>
      <c r="C666">
        <f>YEAR(GL_Table[[#This Row],[TxnDate]])</f>
        <v>2024</v>
      </c>
      <c r="D666" t="str">
        <f>TEXT(GL_Table[[#This Row],[TxnDate]], "mmm")</f>
        <v>Mar</v>
      </c>
      <c r="E666" t="s">
        <v>2012</v>
      </c>
      <c r="F666" t="s">
        <v>2017</v>
      </c>
      <c r="G666">
        <v>832.19</v>
      </c>
      <c r="H666">
        <v>0</v>
      </c>
      <c r="I666" t="s">
        <v>2022</v>
      </c>
      <c r="J666" t="s">
        <v>2026</v>
      </c>
      <c r="K666" t="s">
        <v>2695</v>
      </c>
      <c r="L666" t="s">
        <v>4033</v>
      </c>
      <c r="M666">
        <f>GL_Table[[#This Row],[Debit]]-GL_Table[[#This Row],[Credit]]</f>
        <v>832.19</v>
      </c>
      <c r="N666">
        <f>INDEX(ExchangeRate[Rate2USD], MATCH(GL!L:L,ExchangeRate[Currency], 0))</f>
        <v>1.51</v>
      </c>
      <c r="O666" s="14">
        <f>GL_Table[[#This Row],[Debit]]*GL_Table[[#This Row],[RateToUSD]]</f>
        <v>1256.6069</v>
      </c>
      <c r="P666" s="14">
        <f>GL_Table[[#This Row],[Credit]]*GL_Table[[#This Row],[RateToUSD]]</f>
        <v>0</v>
      </c>
      <c r="Q666" s="14">
        <f>GL_Table[NetAmount]*GL_Table[RateToUSD]</f>
        <v>1256.6069</v>
      </c>
      <c r="R666" s="14" t="str">
        <f>INDEX(AccountMapping[AccountType],MATCH(GL_Table[AccountName],AccountMapping[AccountName], 0))</f>
        <v>Expense</v>
      </c>
    </row>
    <row r="667" spans="1:18" x14ac:dyDescent="0.3">
      <c r="A667" t="s">
        <v>675</v>
      </c>
      <c r="B667" s="1">
        <v>44951</v>
      </c>
      <c r="C667">
        <f>YEAR(GL_Table[[#This Row],[TxnDate]])</f>
        <v>2023</v>
      </c>
      <c r="D667" t="str">
        <f>TEXT(GL_Table[[#This Row],[TxnDate]], "mmm")</f>
        <v>Jan</v>
      </c>
      <c r="E667" t="s">
        <v>2011</v>
      </c>
      <c r="F667" t="s">
        <v>2016</v>
      </c>
      <c r="G667">
        <v>243.79</v>
      </c>
      <c r="H667">
        <v>0</v>
      </c>
      <c r="I667" t="s">
        <v>2021</v>
      </c>
      <c r="J667" t="s">
        <v>2028</v>
      </c>
      <c r="K667" t="s">
        <v>2696</v>
      </c>
      <c r="L667" t="s">
        <v>4035</v>
      </c>
      <c r="M667">
        <f>GL_Table[[#This Row],[Debit]]-GL_Table[[#This Row],[Credit]]</f>
        <v>243.79</v>
      </c>
      <c r="N667">
        <f>INDEX(ExchangeRate[Rate2USD], MATCH(GL!L:L,ExchangeRate[Currency], 0))</f>
        <v>1.36</v>
      </c>
      <c r="O667" s="14">
        <f>GL_Table[[#This Row],[Debit]]*GL_Table[[#This Row],[RateToUSD]]</f>
        <v>331.55439999999999</v>
      </c>
      <c r="P667" s="14">
        <f>GL_Table[[#This Row],[Credit]]*GL_Table[[#This Row],[RateToUSD]]</f>
        <v>0</v>
      </c>
      <c r="Q667" s="14">
        <f>GL_Table[NetAmount]*GL_Table[RateToUSD]</f>
        <v>331.55439999999999</v>
      </c>
      <c r="R667" s="14" t="str">
        <f>INDEX(AccountMapping[AccountType],MATCH(GL_Table[AccountName],AccountMapping[AccountName], 0))</f>
        <v>COGS</v>
      </c>
    </row>
    <row r="668" spans="1:18" x14ac:dyDescent="0.3">
      <c r="A668" t="s">
        <v>676</v>
      </c>
      <c r="B668" s="1">
        <v>45770</v>
      </c>
      <c r="C668">
        <f>YEAR(GL_Table[[#This Row],[TxnDate]])</f>
        <v>2025</v>
      </c>
      <c r="D668" t="str">
        <f>TEXT(GL_Table[[#This Row],[TxnDate]], "mmm")</f>
        <v>Apr</v>
      </c>
      <c r="E668" t="s">
        <v>2013</v>
      </c>
      <c r="F668" t="s">
        <v>2018</v>
      </c>
      <c r="G668">
        <v>560.62</v>
      </c>
      <c r="H668">
        <v>0</v>
      </c>
      <c r="I668" t="s">
        <v>2020</v>
      </c>
      <c r="J668" t="s">
        <v>2027</v>
      </c>
      <c r="K668" t="s">
        <v>2697</v>
      </c>
      <c r="L668" t="s">
        <v>4033</v>
      </c>
      <c r="M668">
        <f>GL_Table[[#This Row],[Debit]]-GL_Table[[#This Row],[Credit]]</f>
        <v>560.62</v>
      </c>
      <c r="N668">
        <f>INDEX(ExchangeRate[Rate2USD], MATCH(GL!L:L,ExchangeRate[Currency], 0))</f>
        <v>1.51</v>
      </c>
      <c r="O668" s="14">
        <f>GL_Table[[#This Row],[Debit]]*GL_Table[[#This Row],[RateToUSD]]</f>
        <v>846.53620000000001</v>
      </c>
      <c r="P668" s="14">
        <f>GL_Table[[#This Row],[Credit]]*GL_Table[[#This Row],[RateToUSD]]</f>
        <v>0</v>
      </c>
      <c r="Q668" s="14">
        <f>GL_Table[NetAmount]*GL_Table[RateToUSD]</f>
        <v>846.53620000000001</v>
      </c>
      <c r="R668" s="14" t="str">
        <f>INDEX(AccountMapping[AccountType],MATCH(GL_Table[AccountName],AccountMapping[AccountName], 0))</f>
        <v>Expense</v>
      </c>
    </row>
    <row r="669" spans="1:18" x14ac:dyDescent="0.3">
      <c r="A669" t="s">
        <v>677</v>
      </c>
      <c r="B669" s="1">
        <v>45224</v>
      </c>
      <c r="C669">
        <f>YEAR(GL_Table[[#This Row],[TxnDate]])</f>
        <v>2023</v>
      </c>
      <c r="D669" t="str">
        <f>TEXT(GL_Table[[#This Row],[TxnDate]], "mmm")</f>
        <v>Oct</v>
      </c>
      <c r="E669" t="s">
        <v>2014</v>
      </c>
      <c r="F669" t="s">
        <v>2019</v>
      </c>
      <c r="G669">
        <v>0</v>
      </c>
      <c r="H669">
        <v>4106.57</v>
      </c>
      <c r="I669" t="s">
        <v>2023</v>
      </c>
      <c r="J669" t="s">
        <v>2026</v>
      </c>
      <c r="K669" t="s">
        <v>2698</v>
      </c>
      <c r="L669" t="s">
        <v>4031</v>
      </c>
      <c r="M669">
        <f>GL_Table[[#This Row],[Debit]]-GL_Table[[#This Row],[Credit]]</f>
        <v>-4106.57</v>
      </c>
      <c r="N669">
        <f>INDEX(ExchangeRate[Rate2USD], MATCH(GL!L:L,ExchangeRate[Currency], 0))</f>
        <v>0.78</v>
      </c>
      <c r="O669" s="14">
        <f>GL_Table[[#This Row],[Debit]]*GL_Table[[#This Row],[RateToUSD]]</f>
        <v>0</v>
      </c>
      <c r="P669" s="14">
        <f>GL_Table[[#This Row],[Credit]]*GL_Table[[#This Row],[RateToUSD]]</f>
        <v>3203.1246000000001</v>
      </c>
      <c r="Q669" s="14">
        <f>GL_Table[NetAmount]*GL_Table[RateToUSD]</f>
        <v>-3203.1246000000001</v>
      </c>
      <c r="R669" s="14" t="str">
        <f>INDEX(AccountMapping[AccountType],MATCH(GL_Table[AccountName],AccountMapping[AccountName], 0))</f>
        <v>Revenue</v>
      </c>
    </row>
    <row r="670" spans="1:18" x14ac:dyDescent="0.3">
      <c r="A670" t="s">
        <v>678</v>
      </c>
      <c r="B670" s="1">
        <v>45724</v>
      </c>
      <c r="C670">
        <f>YEAR(GL_Table[[#This Row],[TxnDate]])</f>
        <v>2025</v>
      </c>
      <c r="D670" t="str">
        <f>TEXT(GL_Table[[#This Row],[TxnDate]], "mmm")</f>
        <v>Mar</v>
      </c>
      <c r="E670" t="s">
        <v>2013</v>
      </c>
      <c r="F670" t="s">
        <v>2018</v>
      </c>
      <c r="G670">
        <v>873.19</v>
      </c>
      <c r="H670">
        <v>0</v>
      </c>
      <c r="I670" t="s">
        <v>2022</v>
      </c>
      <c r="J670" t="s">
        <v>2027</v>
      </c>
      <c r="K670" t="s">
        <v>2699</v>
      </c>
      <c r="L670" t="s">
        <v>4031</v>
      </c>
      <c r="M670">
        <f>GL_Table[[#This Row],[Debit]]-GL_Table[[#This Row],[Credit]]</f>
        <v>873.19</v>
      </c>
      <c r="N670">
        <f>INDEX(ExchangeRate[Rate2USD], MATCH(GL!L:L,ExchangeRate[Currency], 0))</f>
        <v>0.78</v>
      </c>
      <c r="O670" s="14">
        <f>GL_Table[[#This Row],[Debit]]*GL_Table[[#This Row],[RateToUSD]]</f>
        <v>681.08820000000003</v>
      </c>
      <c r="P670" s="14">
        <f>GL_Table[[#This Row],[Credit]]*GL_Table[[#This Row],[RateToUSD]]</f>
        <v>0</v>
      </c>
      <c r="Q670" s="14">
        <f>GL_Table[NetAmount]*GL_Table[RateToUSD]</f>
        <v>681.08820000000003</v>
      </c>
      <c r="R670" s="14" t="str">
        <f>INDEX(AccountMapping[AccountType],MATCH(GL_Table[AccountName],AccountMapping[AccountName], 0))</f>
        <v>Expense</v>
      </c>
    </row>
    <row r="671" spans="1:18" x14ac:dyDescent="0.3">
      <c r="A671" t="s">
        <v>679</v>
      </c>
      <c r="B671" s="1">
        <v>45223</v>
      </c>
      <c r="C671">
        <f>YEAR(GL_Table[[#This Row],[TxnDate]])</f>
        <v>2023</v>
      </c>
      <c r="D671" t="str">
        <f>TEXT(GL_Table[[#This Row],[TxnDate]], "mmm")</f>
        <v>Oct</v>
      </c>
      <c r="E671" t="s">
        <v>2014</v>
      </c>
      <c r="F671" t="s">
        <v>2019</v>
      </c>
      <c r="G671">
        <v>0</v>
      </c>
      <c r="H671">
        <v>541.23</v>
      </c>
      <c r="I671" t="s">
        <v>2023</v>
      </c>
      <c r="J671" t="s">
        <v>2028</v>
      </c>
      <c r="K671" t="s">
        <v>2700</v>
      </c>
      <c r="L671" t="s">
        <v>4035</v>
      </c>
      <c r="M671">
        <f>GL_Table[[#This Row],[Debit]]-GL_Table[[#This Row],[Credit]]</f>
        <v>-541.23</v>
      </c>
      <c r="N671">
        <f>INDEX(ExchangeRate[Rate2USD], MATCH(GL!L:L,ExchangeRate[Currency], 0))</f>
        <v>1.36</v>
      </c>
      <c r="O671" s="14">
        <f>GL_Table[[#This Row],[Debit]]*GL_Table[[#This Row],[RateToUSD]]</f>
        <v>0</v>
      </c>
      <c r="P671" s="14">
        <f>GL_Table[[#This Row],[Credit]]*GL_Table[[#This Row],[RateToUSD]]</f>
        <v>736.07280000000003</v>
      </c>
      <c r="Q671" s="14">
        <f>GL_Table[NetAmount]*GL_Table[RateToUSD]</f>
        <v>-736.07280000000003</v>
      </c>
      <c r="R671" s="14" t="str">
        <f>INDEX(AccountMapping[AccountType],MATCH(GL_Table[AccountName],AccountMapping[AccountName], 0))</f>
        <v>Revenue</v>
      </c>
    </row>
    <row r="672" spans="1:18" x14ac:dyDescent="0.3">
      <c r="A672" t="s">
        <v>680</v>
      </c>
      <c r="B672" s="1">
        <v>45402</v>
      </c>
      <c r="C672">
        <f>YEAR(GL_Table[[#This Row],[TxnDate]])</f>
        <v>2024</v>
      </c>
      <c r="D672" t="str">
        <f>TEXT(GL_Table[[#This Row],[TxnDate]], "mmm")</f>
        <v>Apr</v>
      </c>
      <c r="E672" t="s">
        <v>2011</v>
      </c>
      <c r="F672" t="s">
        <v>2016</v>
      </c>
      <c r="G672">
        <v>793.98</v>
      </c>
      <c r="H672">
        <v>0</v>
      </c>
      <c r="I672" t="s">
        <v>2022</v>
      </c>
      <c r="J672" t="s">
        <v>2029</v>
      </c>
      <c r="K672" t="s">
        <v>2701</v>
      </c>
      <c r="L672" t="s">
        <v>4032</v>
      </c>
      <c r="M672">
        <f>GL_Table[[#This Row],[Debit]]-GL_Table[[#This Row],[Credit]]</f>
        <v>793.98</v>
      </c>
      <c r="N672">
        <f>INDEX(ExchangeRate[Rate2USD], MATCH(GL!L:L,ExchangeRate[Currency], 0))</f>
        <v>0.92</v>
      </c>
      <c r="O672" s="14">
        <f>GL_Table[[#This Row],[Debit]]*GL_Table[[#This Row],[RateToUSD]]</f>
        <v>730.46160000000009</v>
      </c>
      <c r="P672" s="14">
        <f>GL_Table[[#This Row],[Credit]]*GL_Table[[#This Row],[RateToUSD]]</f>
        <v>0</v>
      </c>
      <c r="Q672" s="14">
        <f>GL_Table[NetAmount]*GL_Table[RateToUSD]</f>
        <v>730.46160000000009</v>
      </c>
      <c r="R672" s="14" t="str">
        <f>INDEX(AccountMapping[AccountType],MATCH(GL_Table[AccountName],AccountMapping[AccountName], 0))</f>
        <v>COGS</v>
      </c>
    </row>
    <row r="673" spans="1:18" x14ac:dyDescent="0.3">
      <c r="A673" t="s">
        <v>681</v>
      </c>
      <c r="B673" s="1">
        <v>45099</v>
      </c>
      <c r="C673">
        <f>YEAR(GL_Table[[#This Row],[TxnDate]])</f>
        <v>2023</v>
      </c>
      <c r="D673" t="str">
        <f>TEXT(GL_Table[[#This Row],[TxnDate]], "mmm")</f>
        <v>Jun</v>
      </c>
      <c r="E673" t="s">
        <v>2013</v>
      </c>
      <c r="F673" t="s">
        <v>2018</v>
      </c>
      <c r="G673">
        <v>644.58000000000004</v>
      </c>
      <c r="H673">
        <v>0</v>
      </c>
      <c r="I673" t="s">
        <v>2025</v>
      </c>
      <c r="J673" t="s">
        <v>2028</v>
      </c>
      <c r="K673" t="s">
        <v>2702</v>
      </c>
      <c r="L673" t="s">
        <v>4034</v>
      </c>
      <c r="M673">
        <f>GL_Table[[#This Row],[Debit]]-GL_Table[[#This Row],[Credit]]</f>
        <v>644.58000000000004</v>
      </c>
      <c r="N673">
        <f>INDEX(ExchangeRate[Rate2USD], MATCH(GL!L:L,ExchangeRate[Currency], 0))</f>
        <v>1</v>
      </c>
      <c r="O673" s="14">
        <f>GL_Table[[#This Row],[Debit]]*GL_Table[[#This Row],[RateToUSD]]</f>
        <v>644.58000000000004</v>
      </c>
      <c r="P673" s="14">
        <f>GL_Table[[#This Row],[Credit]]*GL_Table[[#This Row],[RateToUSD]]</f>
        <v>0</v>
      </c>
      <c r="Q673" s="14">
        <f>GL_Table[NetAmount]*GL_Table[RateToUSD]</f>
        <v>644.58000000000004</v>
      </c>
      <c r="R673" s="14" t="str">
        <f>INDEX(AccountMapping[AccountType],MATCH(GL_Table[AccountName],AccountMapping[AccountName], 0))</f>
        <v>Expense</v>
      </c>
    </row>
    <row r="674" spans="1:18" x14ac:dyDescent="0.3">
      <c r="A674" t="s">
        <v>682</v>
      </c>
      <c r="B674" s="1">
        <v>44969</v>
      </c>
      <c r="C674">
        <f>YEAR(GL_Table[[#This Row],[TxnDate]])</f>
        <v>2023</v>
      </c>
      <c r="D674" t="str">
        <f>TEXT(GL_Table[[#This Row],[TxnDate]], "mmm")</f>
        <v>Feb</v>
      </c>
      <c r="E674" t="s">
        <v>2013</v>
      </c>
      <c r="F674" t="s">
        <v>2018</v>
      </c>
      <c r="G674">
        <v>222.19</v>
      </c>
      <c r="H674">
        <v>0</v>
      </c>
      <c r="I674" t="s">
        <v>2023</v>
      </c>
      <c r="J674" t="s">
        <v>2029</v>
      </c>
      <c r="K674" t="s">
        <v>2703</v>
      </c>
      <c r="L674" t="s">
        <v>4031</v>
      </c>
      <c r="M674">
        <f>GL_Table[[#This Row],[Debit]]-GL_Table[[#This Row],[Credit]]</f>
        <v>222.19</v>
      </c>
      <c r="N674">
        <f>INDEX(ExchangeRate[Rate2USD], MATCH(GL!L:L,ExchangeRate[Currency], 0))</f>
        <v>0.78</v>
      </c>
      <c r="O674" s="14">
        <f>GL_Table[[#This Row],[Debit]]*GL_Table[[#This Row],[RateToUSD]]</f>
        <v>173.3082</v>
      </c>
      <c r="P674" s="14">
        <f>GL_Table[[#This Row],[Credit]]*GL_Table[[#This Row],[RateToUSD]]</f>
        <v>0</v>
      </c>
      <c r="Q674" s="14">
        <f>GL_Table[NetAmount]*GL_Table[RateToUSD]</f>
        <v>173.3082</v>
      </c>
      <c r="R674" s="14" t="str">
        <f>INDEX(AccountMapping[AccountType],MATCH(GL_Table[AccountName],AccountMapping[AccountName], 0))</f>
        <v>Expense</v>
      </c>
    </row>
    <row r="675" spans="1:18" x14ac:dyDescent="0.3">
      <c r="A675" t="s">
        <v>683</v>
      </c>
      <c r="B675" s="1">
        <v>45381</v>
      </c>
      <c r="C675">
        <f>YEAR(GL_Table[[#This Row],[TxnDate]])</f>
        <v>2024</v>
      </c>
      <c r="D675" t="str">
        <f>TEXT(GL_Table[[#This Row],[TxnDate]], "mmm")</f>
        <v>Mar</v>
      </c>
      <c r="E675" t="s">
        <v>2012</v>
      </c>
      <c r="F675" t="s">
        <v>2017</v>
      </c>
      <c r="G675">
        <v>296.98</v>
      </c>
      <c r="H675">
        <v>0</v>
      </c>
      <c r="I675" t="s">
        <v>2025</v>
      </c>
      <c r="J675" t="s">
        <v>2030</v>
      </c>
      <c r="K675" t="s">
        <v>2704</v>
      </c>
      <c r="L675" t="s">
        <v>4033</v>
      </c>
      <c r="M675">
        <f>GL_Table[[#This Row],[Debit]]-GL_Table[[#This Row],[Credit]]</f>
        <v>296.98</v>
      </c>
      <c r="N675">
        <f>INDEX(ExchangeRate[Rate2USD], MATCH(GL!L:L,ExchangeRate[Currency], 0))</f>
        <v>1.51</v>
      </c>
      <c r="O675" s="14">
        <f>GL_Table[[#This Row],[Debit]]*GL_Table[[#This Row],[RateToUSD]]</f>
        <v>448.43980000000005</v>
      </c>
      <c r="P675" s="14">
        <f>GL_Table[[#This Row],[Credit]]*GL_Table[[#This Row],[RateToUSD]]</f>
        <v>0</v>
      </c>
      <c r="Q675" s="14">
        <f>GL_Table[NetAmount]*GL_Table[RateToUSD]</f>
        <v>448.43980000000005</v>
      </c>
      <c r="R675" s="14" t="str">
        <f>INDEX(AccountMapping[AccountType],MATCH(GL_Table[AccountName],AccountMapping[AccountName], 0))</f>
        <v>Expense</v>
      </c>
    </row>
    <row r="676" spans="1:18" x14ac:dyDescent="0.3">
      <c r="A676" t="s">
        <v>684</v>
      </c>
      <c r="B676" s="1">
        <v>45408</v>
      </c>
      <c r="C676">
        <f>YEAR(GL_Table[[#This Row],[TxnDate]])</f>
        <v>2024</v>
      </c>
      <c r="D676" t="str">
        <f>TEXT(GL_Table[[#This Row],[TxnDate]], "mmm")</f>
        <v>Apr</v>
      </c>
      <c r="E676" t="s">
        <v>2013</v>
      </c>
      <c r="F676" t="s">
        <v>2018</v>
      </c>
      <c r="G676">
        <v>1919.89</v>
      </c>
      <c r="H676">
        <v>0</v>
      </c>
      <c r="I676" t="s">
        <v>2020</v>
      </c>
      <c r="J676" t="s">
        <v>2029</v>
      </c>
      <c r="K676" t="s">
        <v>2705</v>
      </c>
      <c r="L676" t="s">
        <v>4035</v>
      </c>
      <c r="M676">
        <f>GL_Table[[#This Row],[Debit]]-GL_Table[[#This Row],[Credit]]</f>
        <v>1919.89</v>
      </c>
      <c r="N676">
        <f>INDEX(ExchangeRate[Rate2USD], MATCH(GL!L:L,ExchangeRate[Currency], 0))</f>
        <v>1.36</v>
      </c>
      <c r="O676" s="14">
        <f>GL_Table[[#This Row],[Debit]]*GL_Table[[#This Row],[RateToUSD]]</f>
        <v>2611.0504000000005</v>
      </c>
      <c r="P676" s="14">
        <f>GL_Table[[#This Row],[Credit]]*GL_Table[[#This Row],[RateToUSD]]</f>
        <v>0</v>
      </c>
      <c r="Q676" s="14">
        <f>GL_Table[NetAmount]*GL_Table[RateToUSD]</f>
        <v>2611.0504000000005</v>
      </c>
      <c r="R676" s="14" t="str">
        <f>INDEX(AccountMapping[AccountType],MATCH(GL_Table[AccountName],AccountMapping[AccountName], 0))</f>
        <v>Expense</v>
      </c>
    </row>
    <row r="677" spans="1:18" x14ac:dyDescent="0.3">
      <c r="A677" t="s">
        <v>685</v>
      </c>
      <c r="B677" s="1">
        <v>45467</v>
      </c>
      <c r="C677">
        <f>YEAR(GL_Table[[#This Row],[TxnDate]])</f>
        <v>2024</v>
      </c>
      <c r="D677" t="str">
        <f>TEXT(GL_Table[[#This Row],[TxnDate]], "mmm")</f>
        <v>Jun</v>
      </c>
      <c r="E677" t="s">
        <v>2014</v>
      </c>
      <c r="F677" t="s">
        <v>2019</v>
      </c>
      <c r="G677">
        <v>0</v>
      </c>
      <c r="H677">
        <v>3948.96</v>
      </c>
      <c r="I677" t="s">
        <v>2023</v>
      </c>
      <c r="J677" t="s">
        <v>2029</v>
      </c>
      <c r="K677" t="s">
        <v>2706</v>
      </c>
      <c r="L677" t="s">
        <v>4032</v>
      </c>
      <c r="M677">
        <f>GL_Table[[#This Row],[Debit]]-GL_Table[[#This Row],[Credit]]</f>
        <v>-3948.96</v>
      </c>
      <c r="N677">
        <f>INDEX(ExchangeRate[Rate2USD], MATCH(GL!L:L,ExchangeRate[Currency], 0))</f>
        <v>0.92</v>
      </c>
      <c r="O677" s="14">
        <f>GL_Table[[#This Row],[Debit]]*GL_Table[[#This Row],[RateToUSD]]</f>
        <v>0</v>
      </c>
      <c r="P677" s="14">
        <f>GL_Table[[#This Row],[Credit]]*GL_Table[[#This Row],[RateToUSD]]</f>
        <v>3633.0432000000001</v>
      </c>
      <c r="Q677" s="14">
        <f>GL_Table[NetAmount]*GL_Table[RateToUSD]</f>
        <v>-3633.0432000000001</v>
      </c>
      <c r="R677" s="14" t="str">
        <f>INDEX(AccountMapping[AccountType],MATCH(GL_Table[AccountName],AccountMapping[AccountName], 0))</f>
        <v>Revenue</v>
      </c>
    </row>
    <row r="678" spans="1:18" x14ac:dyDescent="0.3">
      <c r="A678" t="s">
        <v>686</v>
      </c>
      <c r="B678" s="1">
        <v>45165</v>
      </c>
      <c r="C678">
        <f>YEAR(GL_Table[[#This Row],[TxnDate]])</f>
        <v>2023</v>
      </c>
      <c r="D678" t="str">
        <f>TEXT(GL_Table[[#This Row],[TxnDate]], "mmm")</f>
        <v>Aug</v>
      </c>
      <c r="E678" t="s">
        <v>2010</v>
      </c>
      <c r="F678" t="s">
        <v>2015</v>
      </c>
      <c r="G678">
        <v>0</v>
      </c>
      <c r="H678">
        <v>1952.91</v>
      </c>
      <c r="I678" t="s">
        <v>2024</v>
      </c>
      <c r="J678" t="s">
        <v>2026</v>
      </c>
      <c r="K678" t="s">
        <v>2707</v>
      </c>
      <c r="L678" t="s">
        <v>4032</v>
      </c>
      <c r="M678">
        <f>GL_Table[[#This Row],[Debit]]-GL_Table[[#This Row],[Credit]]</f>
        <v>-1952.91</v>
      </c>
      <c r="N678">
        <f>INDEX(ExchangeRate[Rate2USD], MATCH(GL!L:L,ExchangeRate[Currency], 0))</f>
        <v>0.92</v>
      </c>
      <c r="O678" s="14">
        <f>GL_Table[[#This Row],[Debit]]*GL_Table[[#This Row],[RateToUSD]]</f>
        <v>0</v>
      </c>
      <c r="P678" s="14">
        <f>GL_Table[[#This Row],[Credit]]*GL_Table[[#This Row],[RateToUSD]]</f>
        <v>1796.6772000000001</v>
      </c>
      <c r="Q678" s="14">
        <f>GL_Table[NetAmount]*GL_Table[RateToUSD]</f>
        <v>-1796.6772000000001</v>
      </c>
      <c r="R678" s="14" t="str">
        <f>INDEX(AccountMapping[AccountType],MATCH(GL_Table[AccountName],AccountMapping[AccountName], 0))</f>
        <v>Revenue</v>
      </c>
    </row>
    <row r="679" spans="1:18" x14ac:dyDescent="0.3">
      <c r="A679" t="s">
        <v>687</v>
      </c>
      <c r="B679" s="1">
        <v>45278</v>
      </c>
      <c r="C679">
        <f>YEAR(GL_Table[[#This Row],[TxnDate]])</f>
        <v>2023</v>
      </c>
      <c r="D679" t="str">
        <f>TEXT(GL_Table[[#This Row],[TxnDate]], "mmm")</f>
        <v>Dec</v>
      </c>
      <c r="E679" t="s">
        <v>2010</v>
      </c>
      <c r="F679" t="s">
        <v>2015</v>
      </c>
      <c r="G679">
        <v>0</v>
      </c>
      <c r="H679">
        <v>4819.25</v>
      </c>
      <c r="I679" t="s">
        <v>2025</v>
      </c>
      <c r="J679" t="s">
        <v>2026</v>
      </c>
      <c r="K679" t="s">
        <v>2708</v>
      </c>
      <c r="L679" t="s">
        <v>4034</v>
      </c>
      <c r="M679">
        <f>GL_Table[[#This Row],[Debit]]-GL_Table[[#This Row],[Credit]]</f>
        <v>-4819.25</v>
      </c>
      <c r="N679">
        <f>INDEX(ExchangeRate[Rate2USD], MATCH(GL!L:L,ExchangeRate[Currency], 0))</f>
        <v>1</v>
      </c>
      <c r="O679" s="14">
        <f>GL_Table[[#This Row],[Debit]]*GL_Table[[#This Row],[RateToUSD]]</f>
        <v>0</v>
      </c>
      <c r="P679" s="14">
        <f>GL_Table[[#This Row],[Credit]]*GL_Table[[#This Row],[RateToUSD]]</f>
        <v>4819.25</v>
      </c>
      <c r="Q679" s="14">
        <f>GL_Table[NetAmount]*GL_Table[RateToUSD]</f>
        <v>-4819.25</v>
      </c>
      <c r="R679" s="14" t="str">
        <f>INDEX(AccountMapping[AccountType],MATCH(GL_Table[AccountName],AccountMapping[AccountName], 0))</f>
        <v>Revenue</v>
      </c>
    </row>
    <row r="680" spans="1:18" x14ac:dyDescent="0.3">
      <c r="A680" t="s">
        <v>688</v>
      </c>
      <c r="B680" s="1">
        <v>45061</v>
      </c>
      <c r="C680">
        <f>YEAR(GL_Table[[#This Row],[TxnDate]])</f>
        <v>2023</v>
      </c>
      <c r="D680" t="str">
        <f>TEXT(GL_Table[[#This Row],[TxnDate]], "mmm")</f>
        <v>May</v>
      </c>
      <c r="E680" t="s">
        <v>2012</v>
      </c>
      <c r="F680" t="s">
        <v>2017</v>
      </c>
      <c r="G680">
        <v>385.69</v>
      </c>
      <c r="H680">
        <v>0</v>
      </c>
      <c r="I680" t="s">
        <v>2023</v>
      </c>
      <c r="J680" t="s">
        <v>2030</v>
      </c>
      <c r="K680" t="s">
        <v>2709</v>
      </c>
      <c r="L680" t="s">
        <v>4033</v>
      </c>
      <c r="M680">
        <f>GL_Table[[#This Row],[Debit]]-GL_Table[[#This Row],[Credit]]</f>
        <v>385.69</v>
      </c>
      <c r="N680">
        <f>INDEX(ExchangeRate[Rate2USD], MATCH(GL!L:L,ExchangeRate[Currency], 0))</f>
        <v>1.51</v>
      </c>
      <c r="O680" s="14">
        <f>GL_Table[[#This Row],[Debit]]*GL_Table[[#This Row],[RateToUSD]]</f>
        <v>582.39189999999996</v>
      </c>
      <c r="P680" s="14">
        <f>GL_Table[[#This Row],[Credit]]*GL_Table[[#This Row],[RateToUSD]]</f>
        <v>0</v>
      </c>
      <c r="Q680" s="14">
        <f>GL_Table[NetAmount]*GL_Table[RateToUSD]</f>
        <v>582.39189999999996</v>
      </c>
      <c r="R680" s="14" t="str">
        <f>INDEX(AccountMapping[AccountType],MATCH(GL_Table[AccountName],AccountMapping[AccountName], 0))</f>
        <v>Expense</v>
      </c>
    </row>
    <row r="681" spans="1:18" x14ac:dyDescent="0.3">
      <c r="A681" t="s">
        <v>689</v>
      </c>
      <c r="B681" s="1">
        <v>44949</v>
      </c>
      <c r="C681">
        <f>YEAR(GL_Table[[#This Row],[TxnDate]])</f>
        <v>2023</v>
      </c>
      <c r="D681" t="str">
        <f>TEXT(GL_Table[[#This Row],[TxnDate]], "mmm")</f>
        <v>Jan</v>
      </c>
      <c r="E681" t="s">
        <v>2013</v>
      </c>
      <c r="F681" t="s">
        <v>2018</v>
      </c>
      <c r="G681">
        <v>269.3</v>
      </c>
      <c r="H681">
        <v>0</v>
      </c>
      <c r="I681" t="s">
        <v>2024</v>
      </c>
      <c r="J681" t="s">
        <v>2030</v>
      </c>
      <c r="K681" t="s">
        <v>2710</v>
      </c>
      <c r="L681" t="s">
        <v>4032</v>
      </c>
      <c r="M681">
        <f>GL_Table[[#This Row],[Debit]]-GL_Table[[#This Row],[Credit]]</f>
        <v>269.3</v>
      </c>
      <c r="N681">
        <f>INDEX(ExchangeRate[Rate2USD], MATCH(GL!L:L,ExchangeRate[Currency], 0))</f>
        <v>0.92</v>
      </c>
      <c r="O681" s="14">
        <f>GL_Table[[#This Row],[Debit]]*GL_Table[[#This Row],[RateToUSD]]</f>
        <v>247.75600000000003</v>
      </c>
      <c r="P681" s="14">
        <f>GL_Table[[#This Row],[Credit]]*GL_Table[[#This Row],[RateToUSD]]</f>
        <v>0</v>
      </c>
      <c r="Q681" s="14">
        <f>GL_Table[NetAmount]*GL_Table[RateToUSD]</f>
        <v>247.75600000000003</v>
      </c>
      <c r="R681" s="14" t="str">
        <f>INDEX(AccountMapping[AccountType],MATCH(GL_Table[AccountName],AccountMapping[AccountName], 0))</f>
        <v>Expense</v>
      </c>
    </row>
    <row r="682" spans="1:18" x14ac:dyDescent="0.3">
      <c r="A682" t="s">
        <v>690</v>
      </c>
      <c r="B682" s="1">
        <v>45504</v>
      </c>
      <c r="C682">
        <f>YEAR(GL_Table[[#This Row],[TxnDate]])</f>
        <v>2024</v>
      </c>
      <c r="D682" t="str">
        <f>TEXT(GL_Table[[#This Row],[TxnDate]], "mmm")</f>
        <v>Jul</v>
      </c>
      <c r="E682" t="s">
        <v>2014</v>
      </c>
      <c r="F682" t="s">
        <v>2019</v>
      </c>
      <c r="G682">
        <v>0</v>
      </c>
      <c r="H682">
        <v>4910.29</v>
      </c>
      <c r="I682" t="s">
        <v>2020</v>
      </c>
      <c r="J682" t="s">
        <v>2030</v>
      </c>
      <c r="K682" t="s">
        <v>2711</v>
      </c>
      <c r="L682" t="s">
        <v>4031</v>
      </c>
      <c r="M682">
        <f>GL_Table[[#This Row],[Debit]]-GL_Table[[#This Row],[Credit]]</f>
        <v>-4910.29</v>
      </c>
      <c r="N682">
        <f>INDEX(ExchangeRate[Rate2USD], MATCH(GL!L:L,ExchangeRate[Currency], 0))</f>
        <v>0.78</v>
      </c>
      <c r="O682" s="14">
        <f>GL_Table[[#This Row],[Debit]]*GL_Table[[#This Row],[RateToUSD]]</f>
        <v>0</v>
      </c>
      <c r="P682" s="14">
        <f>GL_Table[[#This Row],[Credit]]*GL_Table[[#This Row],[RateToUSD]]</f>
        <v>3830.0262000000002</v>
      </c>
      <c r="Q682" s="14">
        <f>GL_Table[NetAmount]*GL_Table[RateToUSD]</f>
        <v>-3830.0262000000002</v>
      </c>
      <c r="R682" s="14" t="str">
        <f>INDEX(AccountMapping[AccountType],MATCH(GL_Table[AccountName],AccountMapping[AccountName], 0))</f>
        <v>Revenue</v>
      </c>
    </row>
    <row r="683" spans="1:18" x14ac:dyDescent="0.3">
      <c r="A683" t="s">
        <v>691</v>
      </c>
      <c r="B683" s="1">
        <v>45397</v>
      </c>
      <c r="C683">
        <f>YEAR(GL_Table[[#This Row],[TxnDate]])</f>
        <v>2024</v>
      </c>
      <c r="D683" t="str">
        <f>TEXT(GL_Table[[#This Row],[TxnDate]], "mmm")</f>
        <v>Apr</v>
      </c>
      <c r="E683" t="s">
        <v>2014</v>
      </c>
      <c r="F683" t="s">
        <v>2019</v>
      </c>
      <c r="G683">
        <v>0</v>
      </c>
      <c r="H683">
        <v>2866.16</v>
      </c>
      <c r="I683" t="s">
        <v>2024</v>
      </c>
      <c r="J683" t="s">
        <v>2029</v>
      </c>
      <c r="K683" t="s">
        <v>2712</v>
      </c>
      <c r="L683" t="s">
        <v>4033</v>
      </c>
      <c r="M683">
        <f>GL_Table[[#This Row],[Debit]]-GL_Table[[#This Row],[Credit]]</f>
        <v>-2866.16</v>
      </c>
      <c r="N683">
        <f>INDEX(ExchangeRate[Rate2USD], MATCH(GL!L:L,ExchangeRate[Currency], 0))</f>
        <v>1.51</v>
      </c>
      <c r="O683" s="14">
        <f>GL_Table[[#This Row],[Debit]]*GL_Table[[#This Row],[RateToUSD]]</f>
        <v>0</v>
      </c>
      <c r="P683" s="14">
        <f>GL_Table[[#This Row],[Credit]]*GL_Table[[#This Row],[RateToUSD]]</f>
        <v>4327.9016000000001</v>
      </c>
      <c r="Q683" s="14">
        <f>GL_Table[NetAmount]*GL_Table[RateToUSD]</f>
        <v>-4327.9016000000001</v>
      </c>
      <c r="R683" s="14" t="str">
        <f>INDEX(AccountMapping[AccountType],MATCH(GL_Table[AccountName],AccountMapping[AccountName], 0))</f>
        <v>Revenue</v>
      </c>
    </row>
    <row r="684" spans="1:18" x14ac:dyDescent="0.3">
      <c r="A684" t="s">
        <v>692</v>
      </c>
      <c r="B684" s="1">
        <v>45832</v>
      </c>
      <c r="C684">
        <f>YEAR(GL_Table[[#This Row],[TxnDate]])</f>
        <v>2025</v>
      </c>
      <c r="D684" t="str">
        <f>TEXT(GL_Table[[#This Row],[TxnDate]], "mmm")</f>
        <v>Jun</v>
      </c>
      <c r="E684" t="s">
        <v>2013</v>
      </c>
      <c r="F684" t="s">
        <v>2018</v>
      </c>
      <c r="G684">
        <v>151.68</v>
      </c>
      <c r="H684">
        <v>0</v>
      </c>
      <c r="I684" t="s">
        <v>2022</v>
      </c>
      <c r="J684" t="s">
        <v>2029</v>
      </c>
      <c r="K684" t="s">
        <v>2713</v>
      </c>
      <c r="L684" t="s">
        <v>4033</v>
      </c>
      <c r="M684">
        <f>GL_Table[[#This Row],[Debit]]-GL_Table[[#This Row],[Credit]]</f>
        <v>151.68</v>
      </c>
      <c r="N684">
        <f>INDEX(ExchangeRate[Rate2USD], MATCH(GL!L:L,ExchangeRate[Currency], 0))</f>
        <v>1.51</v>
      </c>
      <c r="O684" s="14">
        <f>GL_Table[[#This Row],[Debit]]*GL_Table[[#This Row],[RateToUSD]]</f>
        <v>229.0368</v>
      </c>
      <c r="P684" s="14">
        <f>GL_Table[[#This Row],[Credit]]*GL_Table[[#This Row],[RateToUSD]]</f>
        <v>0</v>
      </c>
      <c r="Q684" s="14">
        <f>GL_Table[NetAmount]*GL_Table[RateToUSD]</f>
        <v>229.0368</v>
      </c>
      <c r="R684" s="14" t="str">
        <f>INDEX(AccountMapping[AccountType],MATCH(GL_Table[AccountName],AccountMapping[AccountName], 0))</f>
        <v>Expense</v>
      </c>
    </row>
    <row r="685" spans="1:18" x14ac:dyDescent="0.3">
      <c r="A685" t="s">
        <v>693</v>
      </c>
      <c r="B685" s="1">
        <v>45149</v>
      </c>
      <c r="C685">
        <f>YEAR(GL_Table[[#This Row],[TxnDate]])</f>
        <v>2023</v>
      </c>
      <c r="D685" t="str">
        <f>TEXT(GL_Table[[#This Row],[TxnDate]], "mmm")</f>
        <v>Aug</v>
      </c>
      <c r="E685" t="s">
        <v>2014</v>
      </c>
      <c r="F685" t="s">
        <v>2019</v>
      </c>
      <c r="G685">
        <v>0</v>
      </c>
      <c r="H685">
        <v>1246.53</v>
      </c>
      <c r="I685" t="s">
        <v>2022</v>
      </c>
      <c r="J685" t="s">
        <v>2028</v>
      </c>
      <c r="K685" t="s">
        <v>2714</v>
      </c>
      <c r="L685" t="s">
        <v>4034</v>
      </c>
      <c r="M685">
        <f>GL_Table[[#This Row],[Debit]]-GL_Table[[#This Row],[Credit]]</f>
        <v>-1246.53</v>
      </c>
      <c r="N685">
        <f>INDEX(ExchangeRate[Rate2USD], MATCH(GL!L:L,ExchangeRate[Currency], 0))</f>
        <v>1</v>
      </c>
      <c r="O685" s="14">
        <f>GL_Table[[#This Row],[Debit]]*GL_Table[[#This Row],[RateToUSD]]</f>
        <v>0</v>
      </c>
      <c r="P685" s="14">
        <f>GL_Table[[#This Row],[Credit]]*GL_Table[[#This Row],[RateToUSD]]</f>
        <v>1246.53</v>
      </c>
      <c r="Q685" s="14">
        <f>GL_Table[NetAmount]*GL_Table[RateToUSD]</f>
        <v>-1246.53</v>
      </c>
      <c r="R685" s="14" t="str">
        <f>INDEX(AccountMapping[AccountType],MATCH(GL_Table[AccountName],AccountMapping[AccountName], 0))</f>
        <v>Revenue</v>
      </c>
    </row>
    <row r="686" spans="1:18" x14ac:dyDescent="0.3">
      <c r="A686" t="s">
        <v>694</v>
      </c>
      <c r="B686" s="1">
        <v>45646</v>
      </c>
      <c r="C686">
        <f>YEAR(GL_Table[[#This Row],[TxnDate]])</f>
        <v>2024</v>
      </c>
      <c r="D686" t="str">
        <f>TEXT(GL_Table[[#This Row],[TxnDate]], "mmm")</f>
        <v>Dec</v>
      </c>
      <c r="E686" t="s">
        <v>2012</v>
      </c>
      <c r="F686" t="s">
        <v>2017</v>
      </c>
      <c r="G686">
        <v>1724.65</v>
      </c>
      <c r="H686">
        <v>0</v>
      </c>
      <c r="I686" t="s">
        <v>2024</v>
      </c>
      <c r="J686" t="s">
        <v>2026</v>
      </c>
      <c r="K686" t="s">
        <v>2715</v>
      </c>
      <c r="L686" t="s">
        <v>4031</v>
      </c>
      <c r="M686">
        <f>GL_Table[[#This Row],[Debit]]-GL_Table[[#This Row],[Credit]]</f>
        <v>1724.65</v>
      </c>
      <c r="N686">
        <f>INDEX(ExchangeRate[Rate2USD], MATCH(GL!L:L,ExchangeRate[Currency], 0))</f>
        <v>0.78</v>
      </c>
      <c r="O686" s="14">
        <f>GL_Table[[#This Row],[Debit]]*GL_Table[[#This Row],[RateToUSD]]</f>
        <v>1345.2270000000001</v>
      </c>
      <c r="P686" s="14">
        <f>GL_Table[[#This Row],[Credit]]*GL_Table[[#This Row],[RateToUSD]]</f>
        <v>0</v>
      </c>
      <c r="Q686" s="14">
        <f>GL_Table[NetAmount]*GL_Table[RateToUSD]</f>
        <v>1345.2270000000001</v>
      </c>
      <c r="R686" s="14" t="str">
        <f>INDEX(AccountMapping[AccountType],MATCH(GL_Table[AccountName],AccountMapping[AccountName], 0))</f>
        <v>Expense</v>
      </c>
    </row>
    <row r="687" spans="1:18" x14ac:dyDescent="0.3">
      <c r="A687" t="s">
        <v>695</v>
      </c>
      <c r="B687" s="1">
        <v>45716</v>
      </c>
      <c r="C687">
        <f>YEAR(GL_Table[[#This Row],[TxnDate]])</f>
        <v>2025</v>
      </c>
      <c r="D687" t="str">
        <f>TEXT(GL_Table[[#This Row],[TxnDate]], "mmm")</f>
        <v>Feb</v>
      </c>
      <c r="E687" t="s">
        <v>2013</v>
      </c>
      <c r="F687" t="s">
        <v>2018</v>
      </c>
      <c r="G687">
        <v>1411.99</v>
      </c>
      <c r="H687">
        <v>0</v>
      </c>
      <c r="I687" t="s">
        <v>2020</v>
      </c>
      <c r="J687" t="s">
        <v>2029</v>
      </c>
      <c r="K687" t="s">
        <v>2716</v>
      </c>
      <c r="L687" t="s">
        <v>4034</v>
      </c>
      <c r="M687">
        <f>GL_Table[[#This Row],[Debit]]-GL_Table[[#This Row],[Credit]]</f>
        <v>1411.99</v>
      </c>
      <c r="N687">
        <f>INDEX(ExchangeRate[Rate2USD], MATCH(GL!L:L,ExchangeRate[Currency], 0))</f>
        <v>1</v>
      </c>
      <c r="O687" s="14">
        <f>GL_Table[[#This Row],[Debit]]*GL_Table[[#This Row],[RateToUSD]]</f>
        <v>1411.99</v>
      </c>
      <c r="P687" s="14">
        <f>GL_Table[[#This Row],[Credit]]*GL_Table[[#This Row],[RateToUSD]]</f>
        <v>0</v>
      </c>
      <c r="Q687" s="14">
        <f>GL_Table[NetAmount]*GL_Table[RateToUSD]</f>
        <v>1411.99</v>
      </c>
      <c r="R687" s="14" t="str">
        <f>INDEX(AccountMapping[AccountType],MATCH(GL_Table[AccountName],AccountMapping[AccountName], 0))</f>
        <v>Expense</v>
      </c>
    </row>
    <row r="688" spans="1:18" x14ac:dyDescent="0.3">
      <c r="A688" t="s">
        <v>696</v>
      </c>
      <c r="B688" s="1">
        <v>45299</v>
      </c>
      <c r="C688">
        <f>YEAR(GL_Table[[#This Row],[TxnDate]])</f>
        <v>2024</v>
      </c>
      <c r="D688" t="str">
        <f>TEXT(GL_Table[[#This Row],[TxnDate]], "mmm")</f>
        <v>Jan</v>
      </c>
      <c r="E688" t="s">
        <v>2013</v>
      </c>
      <c r="F688" t="s">
        <v>2018</v>
      </c>
      <c r="G688">
        <v>753.12</v>
      </c>
      <c r="H688">
        <v>0</v>
      </c>
      <c r="I688" t="s">
        <v>2024</v>
      </c>
      <c r="J688" t="s">
        <v>2028</v>
      </c>
      <c r="K688" t="s">
        <v>2717</v>
      </c>
      <c r="L688" t="s">
        <v>4034</v>
      </c>
      <c r="M688">
        <f>GL_Table[[#This Row],[Debit]]-GL_Table[[#This Row],[Credit]]</f>
        <v>753.12</v>
      </c>
      <c r="N688">
        <f>INDEX(ExchangeRate[Rate2USD], MATCH(GL!L:L,ExchangeRate[Currency], 0))</f>
        <v>1</v>
      </c>
      <c r="O688" s="14">
        <f>GL_Table[[#This Row],[Debit]]*GL_Table[[#This Row],[RateToUSD]]</f>
        <v>753.12</v>
      </c>
      <c r="P688" s="14">
        <f>GL_Table[[#This Row],[Credit]]*GL_Table[[#This Row],[RateToUSD]]</f>
        <v>0</v>
      </c>
      <c r="Q688" s="14">
        <f>GL_Table[NetAmount]*GL_Table[RateToUSD]</f>
        <v>753.12</v>
      </c>
      <c r="R688" s="14" t="str">
        <f>INDEX(AccountMapping[AccountType],MATCH(GL_Table[AccountName],AccountMapping[AccountName], 0))</f>
        <v>Expense</v>
      </c>
    </row>
    <row r="689" spans="1:18" x14ac:dyDescent="0.3">
      <c r="A689" t="s">
        <v>697</v>
      </c>
      <c r="B689" s="1">
        <v>45613</v>
      </c>
      <c r="C689">
        <f>YEAR(GL_Table[[#This Row],[TxnDate]])</f>
        <v>2024</v>
      </c>
      <c r="D689" t="str">
        <f>TEXT(GL_Table[[#This Row],[TxnDate]], "mmm")</f>
        <v>Nov</v>
      </c>
      <c r="E689" t="s">
        <v>2010</v>
      </c>
      <c r="F689" t="s">
        <v>2015</v>
      </c>
      <c r="G689">
        <v>0</v>
      </c>
      <c r="H689">
        <v>3744.19</v>
      </c>
      <c r="I689" t="s">
        <v>2024</v>
      </c>
      <c r="J689" t="s">
        <v>2030</v>
      </c>
      <c r="K689" t="s">
        <v>2718</v>
      </c>
      <c r="L689" t="s">
        <v>4032</v>
      </c>
      <c r="M689">
        <f>GL_Table[[#This Row],[Debit]]-GL_Table[[#This Row],[Credit]]</f>
        <v>-3744.19</v>
      </c>
      <c r="N689">
        <f>INDEX(ExchangeRate[Rate2USD], MATCH(GL!L:L,ExchangeRate[Currency], 0))</f>
        <v>0.92</v>
      </c>
      <c r="O689" s="14">
        <f>GL_Table[[#This Row],[Debit]]*GL_Table[[#This Row],[RateToUSD]]</f>
        <v>0</v>
      </c>
      <c r="P689" s="14">
        <f>GL_Table[[#This Row],[Credit]]*GL_Table[[#This Row],[RateToUSD]]</f>
        <v>3444.6548000000003</v>
      </c>
      <c r="Q689" s="14">
        <f>GL_Table[NetAmount]*GL_Table[RateToUSD]</f>
        <v>-3444.6548000000003</v>
      </c>
      <c r="R689" s="14" t="str">
        <f>INDEX(AccountMapping[AccountType],MATCH(GL_Table[AccountName],AccountMapping[AccountName], 0))</f>
        <v>Revenue</v>
      </c>
    </row>
    <row r="690" spans="1:18" x14ac:dyDescent="0.3">
      <c r="A690" t="s">
        <v>698</v>
      </c>
      <c r="B690" s="1">
        <v>45365</v>
      </c>
      <c r="C690">
        <f>YEAR(GL_Table[[#This Row],[TxnDate]])</f>
        <v>2024</v>
      </c>
      <c r="D690" t="str">
        <f>TEXT(GL_Table[[#This Row],[TxnDate]], "mmm")</f>
        <v>Mar</v>
      </c>
      <c r="E690" t="s">
        <v>2011</v>
      </c>
      <c r="F690" t="s">
        <v>2016</v>
      </c>
      <c r="G690">
        <v>906.55</v>
      </c>
      <c r="H690">
        <v>0</v>
      </c>
      <c r="I690" t="s">
        <v>2020</v>
      </c>
      <c r="J690" t="s">
        <v>2029</v>
      </c>
      <c r="K690" t="s">
        <v>2719</v>
      </c>
      <c r="L690" t="s">
        <v>4035</v>
      </c>
      <c r="M690">
        <f>GL_Table[[#This Row],[Debit]]-GL_Table[[#This Row],[Credit]]</f>
        <v>906.55</v>
      </c>
      <c r="N690">
        <f>INDEX(ExchangeRate[Rate2USD], MATCH(GL!L:L,ExchangeRate[Currency], 0))</f>
        <v>1.36</v>
      </c>
      <c r="O690" s="14">
        <f>GL_Table[[#This Row],[Debit]]*GL_Table[[#This Row],[RateToUSD]]</f>
        <v>1232.9080000000001</v>
      </c>
      <c r="P690" s="14">
        <f>GL_Table[[#This Row],[Credit]]*GL_Table[[#This Row],[RateToUSD]]</f>
        <v>0</v>
      </c>
      <c r="Q690" s="14">
        <f>GL_Table[NetAmount]*GL_Table[RateToUSD]</f>
        <v>1232.9080000000001</v>
      </c>
      <c r="R690" s="14" t="str">
        <f>INDEX(AccountMapping[AccountType],MATCH(GL_Table[AccountName],AccountMapping[AccountName], 0))</f>
        <v>COGS</v>
      </c>
    </row>
    <row r="691" spans="1:18" x14ac:dyDescent="0.3">
      <c r="A691" t="s">
        <v>699</v>
      </c>
      <c r="B691" s="1">
        <v>44982</v>
      </c>
      <c r="C691">
        <f>YEAR(GL_Table[[#This Row],[TxnDate]])</f>
        <v>2023</v>
      </c>
      <c r="D691" t="str">
        <f>TEXT(GL_Table[[#This Row],[TxnDate]], "mmm")</f>
        <v>Feb</v>
      </c>
      <c r="E691" t="s">
        <v>2013</v>
      </c>
      <c r="F691" t="s">
        <v>2018</v>
      </c>
      <c r="G691">
        <v>215.69</v>
      </c>
      <c r="H691">
        <v>0</v>
      </c>
      <c r="I691" t="s">
        <v>2022</v>
      </c>
      <c r="J691" t="s">
        <v>2027</v>
      </c>
      <c r="K691" t="s">
        <v>2720</v>
      </c>
      <c r="L691" t="s">
        <v>4033</v>
      </c>
      <c r="M691">
        <f>GL_Table[[#This Row],[Debit]]-GL_Table[[#This Row],[Credit]]</f>
        <v>215.69</v>
      </c>
      <c r="N691">
        <f>INDEX(ExchangeRate[Rate2USD], MATCH(GL!L:L,ExchangeRate[Currency], 0))</f>
        <v>1.51</v>
      </c>
      <c r="O691" s="14">
        <f>GL_Table[[#This Row],[Debit]]*GL_Table[[#This Row],[RateToUSD]]</f>
        <v>325.69189999999998</v>
      </c>
      <c r="P691" s="14">
        <f>GL_Table[[#This Row],[Credit]]*GL_Table[[#This Row],[RateToUSD]]</f>
        <v>0</v>
      </c>
      <c r="Q691" s="14">
        <f>GL_Table[NetAmount]*GL_Table[RateToUSD]</f>
        <v>325.69189999999998</v>
      </c>
      <c r="R691" s="14" t="str">
        <f>INDEX(AccountMapping[AccountType],MATCH(GL_Table[AccountName],AccountMapping[AccountName], 0))</f>
        <v>Expense</v>
      </c>
    </row>
    <row r="692" spans="1:18" x14ac:dyDescent="0.3">
      <c r="A692" t="s">
        <v>700</v>
      </c>
      <c r="B692" s="1">
        <v>45631</v>
      </c>
      <c r="C692">
        <f>YEAR(GL_Table[[#This Row],[TxnDate]])</f>
        <v>2024</v>
      </c>
      <c r="D692" t="str">
        <f>TEXT(GL_Table[[#This Row],[TxnDate]], "mmm")</f>
        <v>Dec</v>
      </c>
      <c r="E692" t="s">
        <v>2011</v>
      </c>
      <c r="F692" t="s">
        <v>2016</v>
      </c>
      <c r="G692">
        <v>1478.7</v>
      </c>
      <c r="H692">
        <v>0</v>
      </c>
      <c r="I692" t="s">
        <v>2021</v>
      </c>
      <c r="J692" t="s">
        <v>2030</v>
      </c>
      <c r="K692" t="s">
        <v>2721</v>
      </c>
      <c r="L692" t="s">
        <v>4033</v>
      </c>
      <c r="M692">
        <f>GL_Table[[#This Row],[Debit]]-GL_Table[[#This Row],[Credit]]</f>
        <v>1478.7</v>
      </c>
      <c r="N692">
        <f>INDEX(ExchangeRate[Rate2USD], MATCH(GL!L:L,ExchangeRate[Currency], 0))</f>
        <v>1.51</v>
      </c>
      <c r="O692" s="14">
        <f>GL_Table[[#This Row],[Debit]]*GL_Table[[#This Row],[RateToUSD]]</f>
        <v>2232.837</v>
      </c>
      <c r="P692" s="14">
        <f>GL_Table[[#This Row],[Credit]]*GL_Table[[#This Row],[RateToUSD]]</f>
        <v>0</v>
      </c>
      <c r="Q692" s="14">
        <f>GL_Table[NetAmount]*GL_Table[RateToUSD]</f>
        <v>2232.837</v>
      </c>
      <c r="R692" s="14" t="str">
        <f>INDEX(AccountMapping[AccountType],MATCH(GL_Table[AccountName],AccountMapping[AccountName], 0))</f>
        <v>COGS</v>
      </c>
    </row>
    <row r="693" spans="1:18" x14ac:dyDescent="0.3">
      <c r="A693" t="s">
        <v>701</v>
      </c>
      <c r="B693" s="1">
        <v>45733</v>
      </c>
      <c r="C693">
        <f>YEAR(GL_Table[[#This Row],[TxnDate]])</f>
        <v>2025</v>
      </c>
      <c r="D693" t="str">
        <f>TEXT(GL_Table[[#This Row],[TxnDate]], "mmm")</f>
        <v>Mar</v>
      </c>
      <c r="E693" t="s">
        <v>2010</v>
      </c>
      <c r="F693" t="s">
        <v>2015</v>
      </c>
      <c r="G693">
        <v>0</v>
      </c>
      <c r="H693">
        <v>3502.79</v>
      </c>
      <c r="I693" t="s">
        <v>2025</v>
      </c>
      <c r="J693" t="s">
        <v>2026</v>
      </c>
      <c r="K693" t="s">
        <v>2722</v>
      </c>
      <c r="L693" t="s">
        <v>4031</v>
      </c>
      <c r="M693">
        <f>GL_Table[[#This Row],[Debit]]-GL_Table[[#This Row],[Credit]]</f>
        <v>-3502.79</v>
      </c>
      <c r="N693">
        <f>INDEX(ExchangeRate[Rate2USD], MATCH(GL!L:L,ExchangeRate[Currency], 0))</f>
        <v>0.78</v>
      </c>
      <c r="O693" s="14">
        <f>GL_Table[[#This Row],[Debit]]*GL_Table[[#This Row],[RateToUSD]]</f>
        <v>0</v>
      </c>
      <c r="P693" s="14">
        <f>GL_Table[[#This Row],[Credit]]*GL_Table[[#This Row],[RateToUSD]]</f>
        <v>2732.1761999999999</v>
      </c>
      <c r="Q693" s="14">
        <f>GL_Table[NetAmount]*GL_Table[RateToUSD]</f>
        <v>-2732.1761999999999</v>
      </c>
      <c r="R693" s="14" t="str">
        <f>INDEX(AccountMapping[AccountType],MATCH(GL_Table[AccountName],AccountMapping[AccountName], 0))</f>
        <v>Revenue</v>
      </c>
    </row>
    <row r="694" spans="1:18" x14ac:dyDescent="0.3">
      <c r="A694" t="s">
        <v>702</v>
      </c>
      <c r="B694" s="1">
        <v>45367</v>
      </c>
      <c r="C694">
        <f>YEAR(GL_Table[[#This Row],[TxnDate]])</f>
        <v>2024</v>
      </c>
      <c r="D694" t="str">
        <f>TEXT(GL_Table[[#This Row],[TxnDate]], "mmm")</f>
        <v>Mar</v>
      </c>
      <c r="E694" t="s">
        <v>2010</v>
      </c>
      <c r="F694" t="s">
        <v>2015</v>
      </c>
      <c r="G694">
        <v>0</v>
      </c>
      <c r="H694">
        <v>2828.86</v>
      </c>
      <c r="I694" t="s">
        <v>2020</v>
      </c>
      <c r="J694" t="s">
        <v>2026</v>
      </c>
      <c r="K694" t="s">
        <v>2723</v>
      </c>
      <c r="L694" t="s">
        <v>4034</v>
      </c>
      <c r="M694">
        <f>GL_Table[[#This Row],[Debit]]-GL_Table[[#This Row],[Credit]]</f>
        <v>-2828.86</v>
      </c>
      <c r="N694">
        <f>INDEX(ExchangeRate[Rate2USD], MATCH(GL!L:L,ExchangeRate[Currency], 0))</f>
        <v>1</v>
      </c>
      <c r="O694" s="14">
        <f>GL_Table[[#This Row],[Debit]]*GL_Table[[#This Row],[RateToUSD]]</f>
        <v>0</v>
      </c>
      <c r="P694" s="14">
        <f>GL_Table[[#This Row],[Credit]]*GL_Table[[#This Row],[RateToUSD]]</f>
        <v>2828.86</v>
      </c>
      <c r="Q694" s="14">
        <f>GL_Table[NetAmount]*GL_Table[RateToUSD]</f>
        <v>-2828.86</v>
      </c>
      <c r="R694" s="14" t="str">
        <f>INDEX(AccountMapping[AccountType],MATCH(GL_Table[AccountName],AccountMapping[AccountName], 0))</f>
        <v>Revenue</v>
      </c>
    </row>
    <row r="695" spans="1:18" x14ac:dyDescent="0.3">
      <c r="A695" t="s">
        <v>703</v>
      </c>
      <c r="B695" s="1">
        <v>45025</v>
      </c>
      <c r="C695">
        <f>YEAR(GL_Table[[#This Row],[TxnDate]])</f>
        <v>2023</v>
      </c>
      <c r="D695" t="str">
        <f>TEXT(GL_Table[[#This Row],[TxnDate]], "mmm")</f>
        <v>Apr</v>
      </c>
      <c r="E695" t="s">
        <v>2012</v>
      </c>
      <c r="F695" t="s">
        <v>2017</v>
      </c>
      <c r="G695">
        <v>130.63999999999999</v>
      </c>
      <c r="H695">
        <v>0</v>
      </c>
      <c r="I695" t="s">
        <v>2024</v>
      </c>
      <c r="J695" t="s">
        <v>2026</v>
      </c>
      <c r="K695" t="s">
        <v>2724</v>
      </c>
      <c r="L695" t="s">
        <v>4032</v>
      </c>
      <c r="M695">
        <f>GL_Table[[#This Row],[Debit]]-GL_Table[[#This Row],[Credit]]</f>
        <v>130.63999999999999</v>
      </c>
      <c r="N695">
        <f>INDEX(ExchangeRate[Rate2USD], MATCH(GL!L:L,ExchangeRate[Currency], 0))</f>
        <v>0.92</v>
      </c>
      <c r="O695" s="14">
        <f>GL_Table[[#This Row],[Debit]]*GL_Table[[#This Row],[RateToUSD]]</f>
        <v>120.18879999999999</v>
      </c>
      <c r="P695" s="14">
        <f>GL_Table[[#This Row],[Credit]]*GL_Table[[#This Row],[RateToUSD]]</f>
        <v>0</v>
      </c>
      <c r="Q695" s="14">
        <f>GL_Table[NetAmount]*GL_Table[RateToUSD]</f>
        <v>120.18879999999999</v>
      </c>
      <c r="R695" s="14" t="str">
        <f>INDEX(AccountMapping[AccountType],MATCH(GL_Table[AccountName],AccountMapping[AccountName], 0))</f>
        <v>Expense</v>
      </c>
    </row>
    <row r="696" spans="1:18" x14ac:dyDescent="0.3">
      <c r="A696" t="s">
        <v>704</v>
      </c>
      <c r="B696" s="1">
        <v>45423</v>
      </c>
      <c r="C696">
        <f>YEAR(GL_Table[[#This Row],[TxnDate]])</f>
        <v>2024</v>
      </c>
      <c r="D696" t="str">
        <f>TEXT(GL_Table[[#This Row],[TxnDate]], "mmm")</f>
        <v>May</v>
      </c>
      <c r="E696" t="s">
        <v>2012</v>
      </c>
      <c r="F696" t="s">
        <v>2017</v>
      </c>
      <c r="G696">
        <v>1824.18</v>
      </c>
      <c r="H696">
        <v>0</v>
      </c>
      <c r="I696" t="s">
        <v>2022</v>
      </c>
      <c r="J696" t="s">
        <v>2027</v>
      </c>
      <c r="K696" t="s">
        <v>2725</v>
      </c>
      <c r="L696" t="s">
        <v>4035</v>
      </c>
      <c r="M696">
        <f>GL_Table[[#This Row],[Debit]]-GL_Table[[#This Row],[Credit]]</f>
        <v>1824.18</v>
      </c>
      <c r="N696">
        <f>INDEX(ExchangeRate[Rate2USD], MATCH(GL!L:L,ExchangeRate[Currency], 0))</f>
        <v>1.36</v>
      </c>
      <c r="O696" s="14">
        <f>GL_Table[[#This Row],[Debit]]*GL_Table[[#This Row],[RateToUSD]]</f>
        <v>2480.8848000000003</v>
      </c>
      <c r="P696" s="14">
        <f>GL_Table[[#This Row],[Credit]]*GL_Table[[#This Row],[RateToUSD]]</f>
        <v>0</v>
      </c>
      <c r="Q696" s="14">
        <f>GL_Table[NetAmount]*GL_Table[RateToUSD]</f>
        <v>2480.8848000000003</v>
      </c>
      <c r="R696" s="14" t="str">
        <f>INDEX(AccountMapping[AccountType],MATCH(GL_Table[AccountName],AccountMapping[AccountName], 0))</f>
        <v>Expense</v>
      </c>
    </row>
    <row r="697" spans="1:18" x14ac:dyDescent="0.3">
      <c r="A697" t="s">
        <v>705</v>
      </c>
      <c r="B697" s="1">
        <v>45634</v>
      </c>
      <c r="C697">
        <f>YEAR(GL_Table[[#This Row],[TxnDate]])</f>
        <v>2024</v>
      </c>
      <c r="D697" t="str">
        <f>TEXT(GL_Table[[#This Row],[TxnDate]], "mmm")</f>
        <v>Dec</v>
      </c>
      <c r="E697" t="s">
        <v>2014</v>
      </c>
      <c r="F697" t="s">
        <v>2019</v>
      </c>
      <c r="G697">
        <v>0</v>
      </c>
      <c r="H697">
        <v>2401.06</v>
      </c>
      <c r="I697" t="s">
        <v>2020</v>
      </c>
      <c r="J697" t="s">
        <v>2026</v>
      </c>
      <c r="K697" t="s">
        <v>2726</v>
      </c>
      <c r="L697" t="s">
        <v>4032</v>
      </c>
      <c r="M697">
        <f>GL_Table[[#This Row],[Debit]]-GL_Table[[#This Row],[Credit]]</f>
        <v>-2401.06</v>
      </c>
      <c r="N697">
        <f>INDEX(ExchangeRate[Rate2USD], MATCH(GL!L:L,ExchangeRate[Currency], 0))</f>
        <v>0.92</v>
      </c>
      <c r="O697" s="14">
        <f>GL_Table[[#This Row],[Debit]]*GL_Table[[#This Row],[RateToUSD]]</f>
        <v>0</v>
      </c>
      <c r="P697" s="14">
        <f>GL_Table[[#This Row],[Credit]]*GL_Table[[#This Row],[RateToUSD]]</f>
        <v>2208.9751999999999</v>
      </c>
      <c r="Q697" s="14">
        <f>GL_Table[NetAmount]*GL_Table[RateToUSD]</f>
        <v>-2208.9751999999999</v>
      </c>
      <c r="R697" s="14" t="str">
        <f>INDEX(AccountMapping[AccountType],MATCH(GL_Table[AccountName],AccountMapping[AccountName], 0))</f>
        <v>Revenue</v>
      </c>
    </row>
    <row r="698" spans="1:18" x14ac:dyDescent="0.3">
      <c r="A698" t="s">
        <v>706</v>
      </c>
      <c r="B698" s="1">
        <v>45226</v>
      </c>
      <c r="C698">
        <f>YEAR(GL_Table[[#This Row],[TxnDate]])</f>
        <v>2023</v>
      </c>
      <c r="D698" t="str">
        <f>TEXT(GL_Table[[#This Row],[TxnDate]], "mmm")</f>
        <v>Oct</v>
      </c>
      <c r="E698" t="s">
        <v>2014</v>
      </c>
      <c r="F698" t="s">
        <v>2019</v>
      </c>
      <c r="G698">
        <v>0</v>
      </c>
      <c r="H698">
        <v>3086.33</v>
      </c>
      <c r="I698" t="s">
        <v>2021</v>
      </c>
      <c r="J698" t="s">
        <v>2028</v>
      </c>
      <c r="K698" t="s">
        <v>2727</v>
      </c>
      <c r="L698" t="s">
        <v>4032</v>
      </c>
      <c r="M698">
        <f>GL_Table[[#This Row],[Debit]]-GL_Table[[#This Row],[Credit]]</f>
        <v>-3086.33</v>
      </c>
      <c r="N698">
        <f>INDEX(ExchangeRate[Rate2USD], MATCH(GL!L:L,ExchangeRate[Currency], 0))</f>
        <v>0.92</v>
      </c>
      <c r="O698" s="14">
        <f>GL_Table[[#This Row],[Debit]]*GL_Table[[#This Row],[RateToUSD]]</f>
        <v>0</v>
      </c>
      <c r="P698" s="14">
        <f>GL_Table[[#This Row],[Credit]]*GL_Table[[#This Row],[RateToUSD]]</f>
        <v>2839.4236000000001</v>
      </c>
      <c r="Q698" s="14">
        <f>GL_Table[NetAmount]*GL_Table[RateToUSD]</f>
        <v>-2839.4236000000001</v>
      </c>
      <c r="R698" s="14" t="str">
        <f>INDEX(AccountMapping[AccountType],MATCH(GL_Table[AccountName],AccountMapping[AccountName], 0))</f>
        <v>Revenue</v>
      </c>
    </row>
    <row r="699" spans="1:18" x14ac:dyDescent="0.3">
      <c r="A699" t="s">
        <v>707</v>
      </c>
      <c r="B699" s="1">
        <v>45681</v>
      </c>
      <c r="C699">
        <f>YEAR(GL_Table[[#This Row],[TxnDate]])</f>
        <v>2025</v>
      </c>
      <c r="D699" t="str">
        <f>TEXT(GL_Table[[#This Row],[TxnDate]], "mmm")</f>
        <v>Jan</v>
      </c>
      <c r="E699" t="s">
        <v>2011</v>
      </c>
      <c r="F699" t="s">
        <v>2016</v>
      </c>
      <c r="G699">
        <v>1546.69</v>
      </c>
      <c r="H699">
        <v>0</v>
      </c>
      <c r="I699" t="s">
        <v>2021</v>
      </c>
      <c r="J699" t="s">
        <v>2029</v>
      </c>
      <c r="K699" t="s">
        <v>2728</v>
      </c>
      <c r="L699" t="s">
        <v>4031</v>
      </c>
      <c r="M699">
        <f>GL_Table[[#This Row],[Debit]]-GL_Table[[#This Row],[Credit]]</f>
        <v>1546.69</v>
      </c>
      <c r="N699">
        <f>INDEX(ExchangeRate[Rate2USD], MATCH(GL!L:L,ExchangeRate[Currency], 0))</f>
        <v>0.78</v>
      </c>
      <c r="O699" s="14">
        <f>GL_Table[[#This Row],[Debit]]*GL_Table[[#This Row],[RateToUSD]]</f>
        <v>1206.4182000000001</v>
      </c>
      <c r="P699" s="14">
        <f>GL_Table[[#This Row],[Credit]]*GL_Table[[#This Row],[RateToUSD]]</f>
        <v>0</v>
      </c>
      <c r="Q699" s="14">
        <f>GL_Table[NetAmount]*GL_Table[RateToUSD]</f>
        <v>1206.4182000000001</v>
      </c>
      <c r="R699" s="14" t="str">
        <f>INDEX(AccountMapping[AccountType],MATCH(GL_Table[AccountName],AccountMapping[AccountName], 0))</f>
        <v>COGS</v>
      </c>
    </row>
    <row r="700" spans="1:18" x14ac:dyDescent="0.3">
      <c r="A700" t="s">
        <v>708</v>
      </c>
      <c r="B700" s="1">
        <v>45369</v>
      </c>
      <c r="C700">
        <f>YEAR(GL_Table[[#This Row],[TxnDate]])</f>
        <v>2024</v>
      </c>
      <c r="D700" t="str">
        <f>TEXT(GL_Table[[#This Row],[TxnDate]], "mmm")</f>
        <v>Mar</v>
      </c>
      <c r="E700" t="s">
        <v>2014</v>
      </c>
      <c r="F700" t="s">
        <v>2019</v>
      </c>
      <c r="G700">
        <v>0</v>
      </c>
      <c r="H700">
        <v>2135.0700000000002</v>
      </c>
      <c r="I700" t="s">
        <v>2022</v>
      </c>
      <c r="J700" t="s">
        <v>2027</v>
      </c>
      <c r="K700" t="s">
        <v>2729</v>
      </c>
      <c r="L700" t="s">
        <v>4034</v>
      </c>
      <c r="M700">
        <f>GL_Table[[#This Row],[Debit]]-GL_Table[[#This Row],[Credit]]</f>
        <v>-2135.0700000000002</v>
      </c>
      <c r="N700">
        <f>INDEX(ExchangeRate[Rate2USD], MATCH(GL!L:L,ExchangeRate[Currency], 0))</f>
        <v>1</v>
      </c>
      <c r="O700" s="14">
        <f>GL_Table[[#This Row],[Debit]]*GL_Table[[#This Row],[RateToUSD]]</f>
        <v>0</v>
      </c>
      <c r="P700" s="14">
        <f>GL_Table[[#This Row],[Credit]]*GL_Table[[#This Row],[RateToUSD]]</f>
        <v>2135.0700000000002</v>
      </c>
      <c r="Q700" s="14">
        <f>GL_Table[NetAmount]*GL_Table[RateToUSD]</f>
        <v>-2135.0700000000002</v>
      </c>
      <c r="R700" s="14" t="str">
        <f>INDEX(AccountMapping[AccountType],MATCH(GL_Table[AccountName],AccountMapping[AccountName], 0))</f>
        <v>Revenue</v>
      </c>
    </row>
    <row r="701" spans="1:18" x14ac:dyDescent="0.3">
      <c r="A701" t="s">
        <v>709</v>
      </c>
      <c r="B701" s="1">
        <v>45030</v>
      </c>
      <c r="C701">
        <f>YEAR(GL_Table[[#This Row],[TxnDate]])</f>
        <v>2023</v>
      </c>
      <c r="D701" t="str">
        <f>TEXT(GL_Table[[#This Row],[TxnDate]], "mmm")</f>
        <v>Apr</v>
      </c>
      <c r="E701" t="s">
        <v>2010</v>
      </c>
      <c r="F701" t="s">
        <v>2015</v>
      </c>
      <c r="G701">
        <v>0</v>
      </c>
      <c r="H701">
        <v>337.27</v>
      </c>
      <c r="I701" t="s">
        <v>2024</v>
      </c>
      <c r="J701" t="s">
        <v>2029</v>
      </c>
      <c r="K701" t="s">
        <v>2730</v>
      </c>
      <c r="L701" t="s">
        <v>4032</v>
      </c>
      <c r="M701">
        <f>GL_Table[[#This Row],[Debit]]-GL_Table[[#This Row],[Credit]]</f>
        <v>-337.27</v>
      </c>
      <c r="N701">
        <f>INDEX(ExchangeRate[Rate2USD], MATCH(GL!L:L,ExchangeRate[Currency], 0))</f>
        <v>0.92</v>
      </c>
      <c r="O701" s="14">
        <f>GL_Table[[#This Row],[Debit]]*GL_Table[[#This Row],[RateToUSD]]</f>
        <v>0</v>
      </c>
      <c r="P701" s="14">
        <f>GL_Table[[#This Row],[Credit]]*GL_Table[[#This Row],[RateToUSD]]</f>
        <v>310.28840000000002</v>
      </c>
      <c r="Q701" s="14">
        <f>GL_Table[NetAmount]*GL_Table[RateToUSD]</f>
        <v>-310.28840000000002</v>
      </c>
      <c r="R701" s="14" t="str">
        <f>INDEX(AccountMapping[AccountType],MATCH(GL_Table[AccountName],AccountMapping[AccountName], 0))</f>
        <v>Revenue</v>
      </c>
    </row>
    <row r="702" spans="1:18" x14ac:dyDescent="0.3">
      <c r="A702" t="s">
        <v>710</v>
      </c>
      <c r="B702" s="1">
        <v>44988</v>
      </c>
      <c r="C702">
        <f>YEAR(GL_Table[[#This Row],[TxnDate]])</f>
        <v>2023</v>
      </c>
      <c r="D702" t="str">
        <f>TEXT(GL_Table[[#This Row],[TxnDate]], "mmm")</f>
        <v>Mar</v>
      </c>
      <c r="E702" t="s">
        <v>2014</v>
      </c>
      <c r="F702" t="s">
        <v>2019</v>
      </c>
      <c r="G702">
        <v>0</v>
      </c>
      <c r="H702">
        <v>4145.3100000000004</v>
      </c>
      <c r="I702" t="s">
        <v>2023</v>
      </c>
      <c r="J702" t="s">
        <v>2030</v>
      </c>
      <c r="K702" t="s">
        <v>2731</v>
      </c>
      <c r="L702" t="s">
        <v>4031</v>
      </c>
      <c r="M702">
        <f>GL_Table[[#This Row],[Debit]]-GL_Table[[#This Row],[Credit]]</f>
        <v>-4145.3100000000004</v>
      </c>
      <c r="N702">
        <f>INDEX(ExchangeRate[Rate2USD], MATCH(GL!L:L,ExchangeRate[Currency], 0))</f>
        <v>0.78</v>
      </c>
      <c r="O702" s="14">
        <f>GL_Table[[#This Row],[Debit]]*GL_Table[[#This Row],[RateToUSD]]</f>
        <v>0</v>
      </c>
      <c r="P702" s="14">
        <f>GL_Table[[#This Row],[Credit]]*GL_Table[[#This Row],[RateToUSD]]</f>
        <v>3233.3418000000006</v>
      </c>
      <c r="Q702" s="14">
        <f>GL_Table[NetAmount]*GL_Table[RateToUSD]</f>
        <v>-3233.3418000000006</v>
      </c>
      <c r="R702" s="14" t="str">
        <f>INDEX(AccountMapping[AccountType],MATCH(GL_Table[AccountName],AccountMapping[AccountName], 0))</f>
        <v>Revenue</v>
      </c>
    </row>
    <row r="703" spans="1:18" x14ac:dyDescent="0.3">
      <c r="A703" t="s">
        <v>711</v>
      </c>
      <c r="B703" s="1">
        <v>45249</v>
      </c>
      <c r="C703">
        <f>YEAR(GL_Table[[#This Row],[TxnDate]])</f>
        <v>2023</v>
      </c>
      <c r="D703" t="str">
        <f>TEXT(GL_Table[[#This Row],[TxnDate]], "mmm")</f>
        <v>Nov</v>
      </c>
      <c r="E703" t="s">
        <v>2013</v>
      </c>
      <c r="F703" t="s">
        <v>2018</v>
      </c>
      <c r="G703">
        <v>322.43</v>
      </c>
      <c r="H703">
        <v>0</v>
      </c>
      <c r="I703" t="s">
        <v>2024</v>
      </c>
      <c r="J703" t="s">
        <v>2029</v>
      </c>
      <c r="K703" t="s">
        <v>2732</v>
      </c>
      <c r="L703" t="s">
        <v>4035</v>
      </c>
      <c r="M703">
        <f>GL_Table[[#This Row],[Debit]]-GL_Table[[#This Row],[Credit]]</f>
        <v>322.43</v>
      </c>
      <c r="N703">
        <f>INDEX(ExchangeRate[Rate2USD], MATCH(GL!L:L,ExchangeRate[Currency], 0))</f>
        <v>1.36</v>
      </c>
      <c r="O703" s="14">
        <f>GL_Table[[#This Row],[Debit]]*GL_Table[[#This Row],[RateToUSD]]</f>
        <v>438.50480000000005</v>
      </c>
      <c r="P703" s="14">
        <f>GL_Table[[#This Row],[Credit]]*GL_Table[[#This Row],[RateToUSD]]</f>
        <v>0</v>
      </c>
      <c r="Q703" s="14">
        <f>GL_Table[NetAmount]*GL_Table[RateToUSD]</f>
        <v>438.50480000000005</v>
      </c>
      <c r="R703" s="14" t="str">
        <f>INDEX(AccountMapping[AccountType],MATCH(GL_Table[AccountName],AccountMapping[AccountName], 0))</f>
        <v>Expense</v>
      </c>
    </row>
    <row r="704" spans="1:18" x14ac:dyDescent="0.3">
      <c r="A704" t="s">
        <v>712</v>
      </c>
      <c r="B704" s="1">
        <v>45474</v>
      </c>
      <c r="C704">
        <f>YEAR(GL_Table[[#This Row],[TxnDate]])</f>
        <v>2024</v>
      </c>
      <c r="D704" t="str">
        <f>TEXT(GL_Table[[#This Row],[TxnDate]], "mmm")</f>
        <v>Jul</v>
      </c>
      <c r="E704" t="s">
        <v>2012</v>
      </c>
      <c r="F704" t="s">
        <v>2017</v>
      </c>
      <c r="G704">
        <v>1350.68</v>
      </c>
      <c r="H704">
        <v>0</v>
      </c>
      <c r="I704" t="s">
        <v>2020</v>
      </c>
      <c r="J704" t="s">
        <v>2029</v>
      </c>
      <c r="K704" t="s">
        <v>2733</v>
      </c>
      <c r="L704" t="s">
        <v>4034</v>
      </c>
      <c r="M704">
        <f>GL_Table[[#This Row],[Debit]]-GL_Table[[#This Row],[Credit]]</f>
        <v>1350.68</v>
      </c>
      <c r="N704">
        <f>INDEX(ExchangeRate[Rate2USD], MATCH(GL!L:L,ExchangeRate[Currency], 0))</f>
        <v>1</v>
      </c>
      <c r="O704" s="14">
        <f>GL_Table[[#This Row],[Debit]]*GL_Table[[#This Row],[RateToUSD]]</f>
        <v>1350.68</v>
      </c>
      <c r="P704" s="14">
        <f>GL_Table[[#This Row],[Credit]]*GL_Table[[#This Row],[RateToUSD]]</f>
        <v>0</v>
      </c>
      <c r="Q704" s="14">
        <f>GL_Table[NetAmount]*GL_Table[RateToUSD]</f>
        <v>1350.68</v>
      </c>
      <c r="R704" s="14" t="str">
        <f>INDEX(AccountMapping[AccountType],MATCH(GL_Table[AccountName],AccountMapping[AccountName], 0))</f>
        <v>Expense</v>
      </c>
    </row>
    <row r="705" spans="1:18" x14ac:dyDescent="0.3">
      <c r="A705" t="s">
        <v>713</v>
      </c>
      <c r="B705" s="1">
        <v>45264</v>
      </c>
      <c r="C705">
        <f>YEAR(GL_Table[[#This Row],[TxnDate]])</f>
        <v>2023</v>
      </c>
      <c r="D705" t="str">
        <f>TEXT(GL_Table[[#This Row],[TxnDate]], "mmm")</f>
        <v>Dec</v>
      </c>
      <c r="E705" t="s">
        <v>2012</v>
      </c>
      <c r="F705" t="s">
        <v>2017</v>
      </c>
      <c r="G705">
        <v>1038.71</v>
      </c>
      <c r="H705">
        <v>0</v>
      </c>
      <c r="I705" t="s">
        <v>2022</v>
      </c>
      <c r="J705" t="s">
        <v>2027</v>
      </c>
      <c r="K705" t="s">
        <v>2734</v>
      </c>
      <c r="L705" t="s">
        <v>4032</v>
      </c>
      <c r="M705">
        <f>GL_Table[[#This Row],[Debit]]-GL_Table[[#This Row],[Credit]]</f>
        <v>1038.71</v>
      </c>
      <c r="N705">
        <f>INDEX(ExchangeRate[Rate2USD], MATCH(GL!L:L,ExchangeRate[Currency], 0))</f>
        <v>0.92</v>
      </c>
      <c r="O705" s="14">
        <f>GL_Table[[#This Row],[Debit]]*GL_Table[[#This Row],[RateToUSD]]</f>
        <v>955.61320000000012</v>
      </c>
      <c r="P705" s="14">
        <f>GL_Table[[#This Row],[Credit]]*GL_Table[[#This Row],[RateToUSD]]</f>
        <v>0</v>
      </c>
      <c r="Q705" s="14">
        <f>GL_Table[NetAmount]*GL_Table[RateToUSD]</f>
        <v>955.61320000000012</v>
      </c>
      <c r="R705" s="14" t="str">
        <f>INDEX(AccountMapping[AccountType],MATCH(GL_Table[AccountName],AccountMapping[AccountName], 0))</f>
        <v>Expense</v>
      </c>
    </row>
    <row r="706" spans="1:18" x14ac:dyDescent="0.3">
      <c r="A706" t="s">
        <v>714</v>
      </c>
      <c r="B706" s="1">
        <v>45672</v>
      </c>
      <c r="C706">
        <f>YEAR(GL_Table[[#This Row],[TxnDate]])</f>
        <v>2025</v>
      </c>
      <c r="D706" t="str">
        <f>TEXT(GL_Table[[#This Row],[TxnDate]], "mmm")</f>
        <v>Jan</v>
      </c>
      <c r="E706" t="s">
        <v>2011</v>
      </c>
      <c r="F706" t="s">
        <v>2016</v>
      </c>
      <c r="G706">
        <v>1455.61</v>
      </c>
      <c r="H706">
        <v>0</v>
      </c>
      <c r="I706" t="s">
        <v>2022</v>
      </c>
      <c r="J706" t="s">
        <v>2026</v>
      </c>
      <c r="K706" t="s">
        <v>2735</v>
      </c>
      <c r="L706" t="s">
        <v>4032</v>
      </c>
      <c r="M706">
        <f>GL_Table[[#This Row],[Debit]]-GL_Table[[#This Row],[Credit]]</f>
        <v>1455.61</v>
      </c>
      <c r="N706">
        <f>INDEX(ExchangeRate[Rate2USD], MATCH(GL!L:L,ExchangeRate[Currency], 0))</f>
        <v>0.92</v>
      </c>
      <c r="O706" s="14">
        <f>GL_Table[[#This Row],[Debit]]*GL_Table[[#This Row],[RateToUSD]]</f>
        <v>1339.1612</v>
      </c>
      <c r="P706" s="14">
        <f>GL_Table[[#This Row],[Credit]]*GL_Table[[#This Row],[RateToUSD]]</f>
        <v>0</v>
      </c>
      <c r="Q706" s="14">
        <f>GL_Table[NetAmount]*GL_Table[RateToUSD]</f>
        <v>1339.1612</v>
      </c>
      <c r="R706" s="14" t="str">
        <f>INDEX(AccountMapping[AccountType],MATCH(GL_Table[AccountName],AccountMapping[AccountName], 0))</f>
        <v>COGS</v>
      </c>
    </row>
    <row r="707" spans="1:18" x14ac:dyDescent="0.3">
      <c r="A707" t="s">
        <v>715</v>
      </c>
      <c r="B707" s="1">
        <v>45303</v>
      </c>
      <c r="C707">
        <f>YEAR(GL_Table[[#This Row],[TxnDate]])</f>
        <v>2024</v>
      </c>
      <c r="D707" t="str">
        <f>TEXT(GL_Table[[#This Row],[TxnDate]], "mmm")</f>
        <v>Jan</v>
      </c>
      <c r="E707" t="s">
        <v>2012</v>
      </c>
      <c r="F707" t="s">
        <v>2017</v>
      </c>
      <c r="G707">
        <v>1723.07</v>
      </c>
      <c r="H707">
        <v>0</v>
      </c>
      <c r="I707" t="s">
        <v>2025</v>
      </c>
      <c r="J707" t="s">
        <v>2030</v>
      </c>
      <c r="K707" t="s">
        <v>2736</v>
      </c>
      <c r="L707" t="s">
        <v>4031</v>
      </c>
      <c r="M707">
        <f>GL_Table[[#This Row],[Debit]]-GL_Table[[#This Row],[Credit]]</f>
        <v>1723.07</v>
      </c>
      <c r="N707">
        <f>INDEX(ExchangeRate[Rate2USD], MATCH(GL!L:L,ExchangeRate[Currency], 0))</f>
        <v>0.78</v>
      </c>
      <c r="O707" s="14">
        <f>GL_Table[[#This Row],[Debit]]*GL_Table[[#This Row],[RateToUSD]]</f>
        <v>1343.9946</v>
      </c>
      <c r="P707" s="14">
        <f>GL_Table[[#This Row],[Credit]]*GL_Table[[#This Row],[RateToUSD]]</f>
        <v>0</v>
      </c>
      <c r="Q707" s="14">
        <f>GL_Table[NetAmount]*GL_Table[RateToUSD]</f>
        <v>1343.9946</v>
      </c>
      <c r="R707" s="14" t="str">
        <f>INDEX(AccountMapping[AccountType],MATCH(GL_Table[AccountName],AccountMapping[AccountName], 0))</f>
        <v>Expense</v>
      </c>
    </row>
    <row r="708" spans="1:18" x14ac:dyDescent="0.3">
      <c r="A708" t="s">
        <v>716</v>
      </c>
      <c r="B708" s="1">
        <v>45282</v>
      </c>
      <c r="C708">
        <f>YEAR(GL_Table[[#This Row],[TxnDate]])</f>
        <v>2023</v>
      </c>
      <c r="D708" t="str">
        <f>TEXT(GL_Table[[#This Row],[TxnDate]], "mmm")</f>
        <v>Dec</v>
      </c>
      <c r="E708" t="s">
        <v>2014</v>
      </c>
      <c r="F708" t="s">
        <v>2019</v>
      </c>
      <c r="G708">
        <v>0</v>
      </c>
      <c r="H708">
        <v>965.55</v>
      </c>
      <c r="I708" t="s">
        <v>2020</v>
      </c>
      <c r="J708" t="s">
        <v>2027</v>
      </c>
      <c r="K708" t="s">
        <v>2737</v>
      </c>
      <c r="L708" t="s">
        <v>4032</v>
      </c>
      <c r="M708">
        <f>GL_Table[[#This Row],[Debit]]-GL_Table[[#This Row],[Credit]]</f>
        <v>-965.55</v>
      </c>
      <c r="N708">
        <f>INDEX(ExchangeRate[Rate2USD], MATCH(GL!L:L,ExchangeRate[Currency], 0))</f>
        <v>0.92</v>
      </c>
      <c r="O708" s="14">
        <f>GL_Table[[#This Row],[Debit]]*GL_Table[[#This Row],[RateToUSD]]</f>
        <v>0</v>
      </c>
      <c r="P708" s="14">
        <f>GL_Table[[#This Row],[Credit]]*GL_Table[[#This Row],[RateToUSD]]</f>
        <v>888.30600000000004</v>
      </c>
      <c r="Q708" s="14">
        <f>GL_Table[NetAmount]*GL_Table[RateToUSD]</f>
        <v>-888.30600000000004</v>
      </c>
      <c r="R708" s="14" t="str">
        <f>INDEX(AccountMapping[AccountType],MATCH(GL_Table[AccountName],AccountMapping[AccountName], 0))</f>
        <v>Revenue</v>
      </c>
    </row>
    <row r="709" spans="1:18" x14ac:dyDescent="0.3">
      <c r="A709" t="s">
        <v>717</v>
      </c>
      <c r="B709" s="1">
        <v>45656</v>
      </c>
      <c r="C709">
        <f>YEAR(GL_Table[[#This Row],[TxnDate]])</f>
        <v>2024</v>
      </c>
      <c r="D709" t="str">
        <f>TEXT(GL_Table[[#This Row],[TxnDate]], "mmm")</f>
        <v>Dec</v>
      </c>
      <c r="E709" t="s">
        <v>2014</v>
      </c>
      <c r="F709" t="s">
        <v>2019</v>
      </c>
      <c r="G709">
        <v>0</v>
      </c>
      <c r="H709">
        <v>1927.89</v>
      </c>
      <c r="I709" t="s">
        <v>2021</v>
      </c>
      <c r="J709" t="s">
        <v>2026</v>
      </c>
      <c r="K709" t="s">
        <v>2738</v>
      </c>
      <c r="L709" t="s">
        <v>4031</v>
      </c>
      <c r="M709">
        <f>GL_Table[[#This Row],[Debit]]-GL_Table[[#This Row],[Credit]]</f>
        <v>-1927.89</v>
      </c>
      <c r="N709">
        <f>INDEX(ExchangeRate[Rate2USD], MATCH(GL!L:L,ExchangeRate[Currency], 0))</f>
        <v>0.78</v>
      </c>
      <c r="O709" s="14">
        <f>GL_Table[[#This Row],[Debit]]*GL_Table[[#This Row],[RateToUSD]]</f>
        <v>0</v>
      </c>
      <c r="P709" s="14">
        <f>GL_Table[[#This Row],[Credit]]*GL_Table[[#This Row],[RateToUSD]]</f>
        <v>1503.7542000000001</v>
      </c>
      <c r="Q709" s="14">
        <f>GL_Table[NetAmount]*GL_Table[RateToUSD]</f>
        <v>-1503.7542000000001</v>
      </c>
      <c r="R709" s="14" t="str">
        <f>INDEX(AccountMapping[AccountType],MATCH(GL_Table[AccountName],AccountMapping[AccountName], 0))</f>
        <v>Revenue</v>
      </c>
    </row>
    <row r="710" spans="1:18" x14ac:dyDescent="0.3">
      <c r="A710" t="s">
        <v>718</v>
      </c>
      <c r="B710" s="1">
        <v>45827</v>
      </c>
      <c r="C710">
        <f>YEAR(GL_Table[[#This Row],[TxnDate]])</f>
        <v>2025</v>
      </c>
      <c r="D710" t="str">
        <f>TEXT(GL_Table[[#This Row],[TxnDate]], "mmm")</f>
        <v>Jun</v>
      </c>
      <c r="E710" t="s">
        <v>2013</v>
      </c>
      <c r="F710" t="s">
        <v>2018</v>
      </c>
      <c r="G710">
        <v>1789.3</v>
      </c>
      <c r="H710">
        <v>0</v>
      </c>
      <c r="I710" t="s">
        <v>2023</v>
      </c>
      <c r="J710" t="s">
        <v>2030</v>
      </c>
      <c r="K710" t="s">
        <v>2739</v>
      </c>
      <c r="L710" t="s">
        <v>4032</v>
      </c>
      <c r="M710">
        <f>GL_Table[[#This Row],[Debit]]-GL_Table[[#This Row],[Credit]]</f>
        <v>1789.3</v>
      </c>
      <c r="N710">
        <f>INDEX(ExchangeRate[Rate2USD], MATCH(GL!L:L,ExchangeRate[Currency], 0))</f>
        <v>0.92</v>
      </c>
      <c r="O710" s="14">
        <f>GL_Table[[#This Row],[Debit]]*GL_Table[[#This Row],[RateToUSD]]</f>
        <v>1646.1559999999999</v>
      </c>
      <c r="P710" s="14">
        <f>GL_Table[[#This Row],[Credit]]*GL_Table[[#This Row],[RateToUSD]]</f>
        <v>0</v>
      </c>
      <c r="Q710" s="14">
        <f>GL_Table[NetAmount]*GL_Table[RateToUSD]</f>
        <v>1646.1559999999999</v>
      </c>
      <c r="R710" s="14" t="str">
        <f>INDEX(AccountMapping[AccountType],MATCH(GL_Table[AccountName],AccountMapping[AccountName], 0))</f>
        <v>Expense</v>
      </c>
    </row>
    <row r="711" spans="1:18" x14ac:dyDescent="0.3">
      <c r="A711" t="s">
        <v>719</v>
      </c>
      <c r="B711" s="1">
        <v>45362</v>
      </c>
      <c r="C711">
        <f>YEAR(GL_Table[[#This Row],[TxnDate]])</f>
        <v>2024</v>
      </c>
      <c r="D711" t="str">
        <f>TEXT(GL_Table[[#This Row],[TxnDate]], "mmm")</f>
        <v>Mar</v>
      </c>
      <c r="E711" t="s">
        <v>2014</v>
      </c>
      <c r="F711" t="s">
        <v>2019</v>
      </c>
      <c r="G711">
        <v>0</v>
      </c>
      <c r="H711">
        <v>1155.8499999999999</v>
      </c>
      <c r="I711" t="s">
        <v>2024</v>
      </c>
      <c r="J711" t="s">
        <v>2030</v>
      </c>
      <c r="K711" t="s">
        <v>2740</v>
      </c>
      <c r="L711" t="s">
        <v>4035</v>
      </c>
      <c r="M711">
        <f>GL_Table[[#This Row],[Debit]]-GL_Table[[#This Row],[Credit]]</f>
        <v>-1155.8499999999999</v>
      </c>
      <c r="N711">
        <f>INDEX(ExchangeRate[Rate2USD], MATCH(GL!L:L,ExchangeRate[Currency], 0))</f>
        <v>1.36</v>
      </c>
      <c r="O711" s="14">
        <f>GL_Table[[#This Row],[Debit]]*GL_Table[[#This Row],[RateToUSD]]</f>
        <v>0</v>
      </c>
      <c r="P711" s="14">
        <f>GL_Table[[#This Row],[Credit]]*GL_Table[[#This Row],[RateToUSD]]</f>
        <v>1571.9559999999999</v>
      </c>
      <c r="Q711" s="14">
        <f>GL_Table[NetAmount]*GL_Table[RateToUSD]</f>
        <v>-1571.9559999999999</v>
      </c>
      <c r="R711" s="14" t="str">
        <f>INDEX(AccountMapping[AccountType],MATCH(GL_Table[AccountName],AccountMapping[AccountName], 0))</f>
        <v>Revenue</v>
      </c>
    </row>
    <row r="712" spans="1:18" x14ac:dyDescent="0.3">
      <c r="A712" t="s">
        <v>720</v>
      </c>
      <c r="B712" s="1">
        <v>45068</v>
      </c>
      <c r="C712">
        <f>YEAR(GL_Table[[#This Row],[TxnDate]])</f>
        <v>2023</v>
      </c>
      <c r="D712" t="str">
        <f>TEXT(GL_Table[[#This Row],[TxnDate]], "mmm")</f>
        <v>May</v>
      </c>
      <c r="E712" t="s">
        <v>2010</v>
      </c>
      <c r="F712" t="s">
        <v>2015</v>
      </c>
      <c r="G712">
        <v>0</v>
      </c>
      <c r="H712">
        <v>1701.37</v>
      </c>
      <c r="I712" t="s">
        <v>2023</v>
      </c>
      <c r="J712" t="s">
        <v>2028</v>
      </c>
      <c r="K712" t="s">
        <v>2741</v>
      </c>
      <c r="L712" t="s">
        <v>4034</v>
      </c>
      <c r="M712">
        <f>GL_Table[[#This Row],[Debit]]-GL_Table[[#This Row],[Credit]]</f>
        <v>-1701.37</v>
      </c>
      <c r="N712">
        <f>INDEX(ExchangeRate[Rate2USD], MATCH(GL!L:L,ExchangeRate[Currency], 0))</f>
        <v>1</v>
      </c>
      <c r="O712" s="14">
        <f>GL_Table[[#This Row],[Debit]]*GL_Table[[#This Row],[RateToUSD]]</f>
        <v>0</v>
      </c>
      <c r="P712" s="14">
        <f>GL_Table[[#This Row],[Credit]]*GL_Table[[#This Row],[RateToUSD]]</f>
        <v>1701.37</v>
      </c>
      <c r="Q712" s="14">
        <f>GL_Table[NetAmount]*GL_Table[RateToUSD]</f>
        <v>-1701.37</v>
      </c>
      <c r="R712" s="14" t="str">
        <f>INDEX(AccountMapping[AccountType],MATCH(GL_Table[AccountName],AccountMapping[AccountName], 0))</f>
        <v>Revenue</v>
      </c>
    </row>
    <row r="713" spans="1:18" x14ac:dyDescent="0.3">
      <c r="A713" t="s">
        <v>721</v>
      </c>
      <c r="B713" s="1">
        <v>45803</v>
      </c>
      <c r="C713">
        <f>YEAR(GL_Table[[#This Row],[TxnDate]])</f>
        <v>2025</v>
      </c>
      <c r="D713" t="str">
        <f>TEXT(GL_Table[[#This Row],[TxnDate]], "mmm")</f>
        <v>May</v>
      </c>
      <c r="E713" t="s">
        <v>2013</v>
      </c>
      <c r="F713" t="s">
        <v>2018</v>
      </c>
      <c r="G713">
        <v>706.44</v>
      </c>
      <c r="H713">
        <v>0</v>
      </c>
      <c r="I713" t="s">
        <v>2021</v>
      </c>
      <c r="J713" t="s">
        <v>2028</v>
      </c>
      <c r="K713" t="s">
        <v>2742</v>
      </c>
      <c r="L713" t="s">
        <v>4034</v>
      </c>
      <c r="M713">
        <f>GL_Table[[#This Row],[Debit]]-GL_Table[[#This Row],[Credit]]</f>
        <v>706.44</v>
      </c>
      <c r="N713">
        <f>INDEX(ExchangeRate[Rate2USD], MATCH(GL!L:L,ExchangeRate[Currency], 0))</f>
        <v>1</v>
      </c>
      <c r="O713" s="14">
        <f>GL_Table[[#This Row],[Debit]]*GL_Table[[#This Row],[RateToUSD]]</f>
        <v>706.44</v>
      </c>
      <c r="P713" s="14">
        <f>GL_Table[[#This Row],[Credit]]*GL_Table[[#This Row],[RateToUSD]]</f>
        <v>0</v>
      </c>
      <c r="Q713" s="14">
        <f>GL_Table[NetAmount]*GL_Table[RateToUSD]</f>
        <v>706.44</v>
      </c>
      <c r="R713" s="14" t="str">
        <f>INDEX(AccountMapping[AccountType],MATCH(GL_Table[AccountName],AccountMapping[AccountName], 0))</f>
        <v>Expense</v>
      </c>
    </row>
    <row r="714" spans="1:18" x14ac:dyDescent="0.3">
      <c r="A714" t="s">
        <v>722</v>
      </c>
      <c r="B714" s="1">
        <v>45588</v>
      </c>
      <c r="C714">
        <f>YEAR(GL_Table[[#This Row],[TxnDate]])</f>
        <v>2024</v>
      </c>
      <c r="D714" t="str">
        <f>TEXT(GL_Table[[#This Row],[TxnDate]], "mmm")</f>
        <v>Oct</v>
      </c>
      <c r="E714" t="s">
        <v>2010</v>
      </c>
      <c r="F714" t="s">
        <v>2015</v>
      </c>
      <c r="G714">
        <v>0</v>
      </c>
      <c r="H714">
        <v>734.04</v>
      </c>
      <c r="I714" t="s">
        <v>2020</v>
      </c>
      <c r="J714" t="s">
        <v>2030</v>
      </c>
      <c r="K714" t="s">
        <v>2743</v>
      </c>
      <c r="L714" t="s">
        <v>4033</v>
      </c>
      <c r="M714">
        <f>GL_Table[[#This Row],[Debit]]-GL_Table[[#This Row],[Credit]]</f>
        <v>-734.04</v>
      </c>
      <c r="N714">
        <f>INDEX(ExchangeRate[Rate2USD], MATCH(GL!L:L,ExchangeRate[Currency], 0))</f>
        <v>1.51</v>
      </c>
      <c r="O714" s="14">
        <f>GL_Table[[#This Row],[Debit]]*GL_Table[[#This Row],[RateToUSD]]</f>
        <v>0</v>
      </c>
      <c r="P714" s="14">
        <f>GL_Table[[#This Row],[Credit]]*GL_Table[[#This Row],[RateToUSD]]</f>
        <v>1108.4004</v>
      </c>
      <c r="Q714" s="14">
        <f>GL_Table[NetAmount]*GL_Table[RateToUSD]</f>
        <v>-1108.4004</v>
      </c>
      <c r="R714" s="14" t="str">
        <f>INDEX(AccountMapping[AccountType],MATCH(GL_Table[AccountName],AccountMapping[AccountName], 0))</f>
        <v>Revenue</v>
      </c>
    </row>
    <row r="715" spans="1:18" x14ac:dyDescent="0.3">
      <c r="A715" t="s">
        <v>723</v>
      </c>
      <c r="B715" s="1">
        <v>45752</v>
      </c>
      <c r="C715">
        <f>YEAR(GL_Table[[#This Row],[TxnDate]])</f>
        <v>2025</v>
      </c>
      <c r="D715" t="str">
        <f>TEXT(GL_Table[[#This Row],[TxnDate]], "mmm")</f>
        <v>Apr</v>
      </c>
      <c r="E715" t="s">
        <v>2013</v>
      </c>
      <c r="F715" t="s">
        <v>2018</v>
      </c>
      <c r="G715">
        <v>1551.77</v>
      </c>
      <c r="H715">
        <v>0</v>
      </c>
      <c r="I715" t="s">
        <v>2020</v>
      </c>
      <c r="J715" t="s">
        <v>2028</v>
      </c>
      <c r="K715" t="s">
        <v>2744</v>
      </c>
      <c r="L715" t="s">
        <v>4033</v>
      </c>
      <c r="M715">
        <f>GL_Table[[#This Row],[Debit]]-GL_Table[[#This Row],[Credit]]</f>
        <v>1551.77</v>
      </c>
      <c r="N715">
        <f>INDEX(ExchangeRate[Rate2USD], MATCH(GL!L:L,ExchangeRate[Currency], 0))</f>
        <v>1.51</v>
      </c>
      <c r="O715" s="14">
        <f>GL_Table[[#This Row],[Debit]]*GL_Table[[#This Row],[RateToUSD]]</f>
        <v>2343.1727000000001</v>
      </c>
      <c r="P715" s="14">
        <f>GL_Table[[#This Row],[Credit]]*GL_Table[[#This Row],[RateToUSD]]</f>
        <v>0</v>
      </c>
      <c r="Q715" s="14">
        <f>GL_Table[NetAmount]*GL_Table[RateToUSD]</f>
        <v>2343.1727000000001</v>
      </c>
      <c r="R715" s="14" t="str">
        <f>INDEX(AccountMapping[AccountType],MATCH(GL_Table[AccountName],AccountMapping[AccountName], 0))</f>
        <v>Expense</v>
      </c>
    </row>
    <row r="716" spans="1:18" x14ac:dyDescent="0.3">
      <c r="A716" t="s">
        <v>724</v>
      </c>
      <c r="B716" s="1">
        <v>45368</v>
      </c>
      <c r="C716">
        <f>YEAR(GL_Table[[#This Row],[TxnDate]])</f>
        <v>2024</v>
      </c>
      <c r="D716" t="str">
        <f>TEXT(GL_Table[[#This Row],[TxnDate]], "mmm")</f>
        <v>Mar</v>
      </c>
      <c r="E716" t="s">
        <v>2012</v>
      </c>
      <c r="F716" t="s">
        <v>2017</v>
      </c>
      <c r="G716">
        <v>176.54</v>
      </c>
      <c r="H716">
        <v>0</v>
      </c>
      <c r="I716" t="s">
        <v>2025</v>
      </c>
      <c r="J716" t="s">
        <v>2029</v>
      </c>
      <c r="K716" t="s">
        <v>2745</v>
      </c>
      <c r="L716" t="s">
        <v>4032</v>
      </c>
      <c r="M716">
        <f>GL_Table[[#This Row],[Debit]]-GL_Table[[#This Row],[Credit]]</f>
        <v>176.54</v>
      </c>
      <c r="N716">
        <f>INDEX(ExchangeRate[Rate2USD], MATCH(GL!L:L,ExchangeRate[Currency], 0))</f>
        <v>0.92</v>
      </c>
      <c r="O716" s="14">
        <f>GL_Table[[#This Row],[Debit]]*GL_Table[[#This Row],[RateToUSD]]</f>
        <v>162.41679999999999</v>
      </c>
      <c r="P716" s="14">
        <f>GL_Table[[#This Row],[Credit]]*GL_Table[[#This Row],[RateToUSD]]</f>
        <v>0</v>
      </c>
      <c r="Q716" s="14">
        <f>GL_Table[NetAmount]*GL_Table[RateToUSD]</f>
        <v>162.41679999999999</v>
      </c>
      <c r="R716" s="14" t="str">
        <f>INDEX(AccountMapping[AccountType],MATCH(GL_Table[AccountName],AccountMapping[AccountName], 0))</f>
        <v>Expense</v>
      </c>
    </row>
    <row r="717" spans="1:18" x14ac:dyDescent="0.3">
      <c r="A717" t="s">
        <v>725</v>
      </c>
      <c r="B717" s="1">
        <v>45222</v>
      </c>
      <c r="C717">
        <f>YEAR(GL_Table[[#This Row],[TxnDate]])</f>
        <v>2023</v>
      </c>
      <c r="D717" t="str">
        <f>TEXT(GL_Table[[#This Row],[TxnDate]], "mmm")</f>
        <v>Oct</v>
      </c>
      <c r="E717" t="s">
        <v>2014</v>
      </c>
      <c r="F717" t="s">
        <v>2019</v>
      </c>
      <c r="G717">
        <v>0</v>
      </c>
      <c r="H717">
        <v>1019.92</v>
      </c>
      <c r="I717" t="s">
        <v>2022</v>
      </c>
      <c r="J717" t="s">
        <v>2027</v>
      </c>
      <c r="K717" t="s">
        <v>2746</v>
      </c>
      <c r="L717" t="s">
        <v>4033</v>
      </c>
      <c r="M717">
        <f>GL_Table[[#This Row],[Debit]]-GL_Table[[#This Row],[Credit]]</f>
        <v>-1019.92</v>
      </c>
      <c r="N717">
        <f>INDEX(ExchangeRate[Rate2USD], MATCH(GL!L:L,ExchangeRate[Currency], 0))</f>
        <v>1.51</v>
      </c>
      <c r="O717" s="14">
        <f>GL_Table[[#This Row],[Debit]]*GL_Table[[#This Row],[RateToUSD]]</f>
        <v>0</v>
      </c>
      <c r="P717" s="14">
        <f>GL_Table[[#This Row],[Credit]]*GL_Table[[#This Row],[RateToUSD]]</f>
        <v>1540.0791999999999</v>
      </c>
      <c r="Q717" s="14">
        <f>GL_Table[NetAmount]*GL_Table[RateToUSD]</f>
        <v>-1540.0791999999999</v>
      </c>
      <c r="R717" s="14" t="str">
        <f>INDEX(AccountMapping[AccountType],MATCH(GL_Table[AccountName],AccountMapping[AccountName], 0))</f>
        <v>Revenue</v>
      </c>
    </row>
    <row r="718" spans="1:18" x14ac:dyDescent="0.3">
      <c r="A718" t="s">
        <v>726</v>
      </c>
      <c r="B718" s="1">
        <v>45476</v>
      </c>
      <c r="C718">
        <f>YEAR(GL_Table[[#This Row],[TxnDate]])</f>
        <v>2024</v>
      </c>
      <c r="D718" t="str">
        <f>TEXT(GL_Table[[#This Row],[TxnDate]], "mmm")</f>
        <v>Jul</v>
      </c>
      <c r="E718" t="s">
        <v>2012</v>
      </c>
      <c r="F718" t="s">
        <v>2017</v>
      </c>
      <c r="G718">
        <v>1858.28</v>
      </c>
      <c r="H718">
        <v>0</v>
      </c>
      <c r="I718" t="s">
        <v>2025</v>
      </c>
      <c r="J718" t="s">
        <v>2028</v>
      </c>
      <c r="K718" t="s">
        <v>2747</v>
      </c>
      <c r="L718" t="s">
        <v>4034</v>
      </c>
      <c r="M718">
        <f>GL_Table[[#This Row],[Debit]]-GL_Table[[#This Row],[Credit]]</f>
        <v>1858.28</v>
      </c>
      <c r="N718">
        <f>INDEX(ExchangeRate[Rate2USD], MATCH(GL!L:L,ExchangeRate[Currency], 0))</f>
        <v>1</v>
      </c>
      <c r="O718" s="14">
        <f>GL_Table[[#This Row],[Debit]]*GL_Table[[#This Row],[RateToUSD]]</f>
        <v>1858.28</v>
      </c>
      <c r="P718" s="14">
        <f>GL_Table[[#This Row],[Credit]]*GL_Table[[#This Row],[RateToUSD]]</f>
        <v>0</v>
      </c>
      <c r="Q718" s="14">
        <f>GL_Table[NetAmount]*GL_Table[RateToUSD]</f>
        <v>1858.28</v>
      </c>
      <c r="R718" s="14" t="str">
        <f>INDEX(AccountMapping[AccountType],MATCH(GL_Table[AccountName],AccountMapping[AccountName], 0))</f>
        <v>Expense</v>
      </c>
    </row>
    <row r="719" spans="1:18" x14ac:dyDescent="0.3">
      <c r="A719" t="s">
        <v>727</v>
      </c>
      <c r="B719" s="1">
        <v>45718</v>
      </c>
      <c r="C719">
        <f>YEAR(GL_Table[[#This Row],[TxnDate]])</f>
        <v>2025</v>
      </c>
      <c r="D719" t="str">
        <f>TEXT(GL_Table[[#This Row],[TxnDate]], "mmm")</f>
        <v>Mar</v>
      </c>
      <c r="E719" t="s">
        <v>2012</v>
      </c>
      <c r="F719" t="s">
        <v>2017</v>
      </c>
      <c r="G719">
        <v>682.74</v>
      </c>
      <c r="H719">
        <v>0</v>
      </c>
      <c r="I719" t="s">
        <v>2020</v>
      </c>
      <c r="J719" t="s">
        <v>2029</v>
      </c>
      <c r="K719" t="s">
        <v>2748</v>
      </c>
      <c r="L719" t="s">
        <v>4034</v>
      </c>
      <c r="M719">
        <f>GL_Table[[#This Row],[Debit]]-GL_Table[[#This Row],[Credit]]</f>
        <v>682.74</v>
      </c>
      <c r="N719">
        <f>INDEX(ExchangeRate[Rate2USD], MATCH(GL!L:L,ExchangeRate[Currency], 0))</f>
        <v>1</v>
      </c>
      <c r="O719" s="14">
        <f>GL_Table[[#This Row],[Debit]]*GL_Table[[#This Row],[RateToUSD]]</f>
        <v>682.74</v>
      </c>
      <c r="P719" s="14">
        <f>GL_Table[[#This Row],[Credit]]*GL_Table[[#This Row],[RateToUSD]]</f>
        <v>0</v>
      </c>
      <c r="Q719" s="14">
        <f>GL_Table[NetAmount]*GL_Table[RateToUSD]</f>
        <v>682.74</v>
      </c>
      <c r="R719" s="14" t="str">
        <f>INDEX(AccountMapping[AccountType],MATCH(GL_Table[AccountName],AccountMapping[AccountName], 0))</f>
        <v>Expense</v>
      </c>
    </row>
    <row r="720" spans="1:18" x14ac:dyDescent="0.3">
      <c r="A720" t="s">
        <v>728</v>
      </c>
      <c r="B720" s="1">
        <v>45689</v>
      </c>
      <c r="C720">
        <f>YEAR(GL_Table[[#This Row],[TxnDate]])</f>
        <v>2025</v>
      </c>
      <c r="D720" t="str">
        <f>TEXT(GL_Table[[#This Row],[TxnDate]], "mmm")</f>
        <v>Feb</v>
      </c>
      <c r="E720" t="s">
        <v>2012</v>
      </c>
      <c r="F720" t="s">
        <v>2017</v>
      </c>
      <c r="G720">
        <v>958.28</v>
      </c>
      <c r="H720">
        <v>0</v>
      </c>
      <c r="I720" t="s">
        <v>2023</v>
      </c>
      <c r="J720" t="s">
        <v>2026</v>
      </c>
      <c r="K720" t="s">
        <v>2749</v>
      </c>
      <c r="L720" t="s">
        <v>4034</v>
      </c>
      <c r="M720">
        <f>GL_Table[[#This Row],[Debit]]-GL_Table[[#This Row],[Credit]]</f>
        <v>958.28</v>
      </c>
      <c r="N720">
        <f>INDEX(ExchangeRate[Rate2USD], MATCH(GL!L:L,ExchangeRate[Currency], 0))</f>
        <v>1</v>
      </c>
      <c r="O720" s="14">
        <f>GL_Table[[#This Row],[Debit]]*GL_Table[[#This Row],[RateToUSD]]</f>
        <v>958.28</v>
      </c>
      <c r="P720" s="14">
        <f>GL_Table[[#This Row],[Credit]]*GL_Table[[#This Row],[RateToUSD]]</f>
        <v>0</v>
      </c>
      <c r="Q720" s="14">
        <f>GL_Table[NetAmount]*GL_Table[RateToUSD]</f>
        <v>958.28</v>
      </c>
      <c r="R720" s="14" t="str">
        <f>INDEX(AccountMapping[AccountType],MATCH(GL_Table[AccountName],AccountMapping[AccountName], 0))</f>
        <v>Expense</v>
      </c>
    </row>
    <row r="721" spans="1:18" x14ac:dyDescent="0.3">
      <c r="A721" t="s">
        <v>729</v>
      </c>
      <c r="B721" s="1">
        <v>45641</v>
      </c>
      <c r="C721">
        <f>YEAR(GL_Table[[#This Row],[TxnDate]])</f>
        <v>2024</v>
      </c>
      <c r="D721" t="str">
        <f>TEXT(GL_Table[[#This Row],[TxnDate]], "mmm")</f>
        <v>Dec</v>
      </c>
      <c r="E721" t="s">
        <v>2014</v>
      </c>
      <c r="F721" t="s">
        <v>2019</v>
      </c>
      <c r="G721">
        <v>0</v>
      </c>
      <c r="H721">
        <v>3448.25</v>
      </c>
      <c r="I721" t="s">
        <v>2024</v>
      </c>
      <c r="J721" t="s">
        <v>2030</v>
      </c>
      <c r="K721" t="s">
        <v>2750</v>
      </c>
      <c r="L721" t="s">
        <v>4034</v>
      </c>
      <c r="M721">
        <f>GL_Table[[#This Row],[Debit]]-GL_Table[[#This Row],[Credit]]</f>
        <v>-3448.25</v>
      </c>
      <c r="N721">
        <f>INDEX(ExchangeRate[Rate2USD], MATCH(GL!L:L,ExchangeRate[Currency], 0))</f>
        <v>1</v>
      </c>
      <c r="O721" s="14">
        <f>GL_Table[[#This Row],[Debit]]*GL_Table[[#This Row],[RateToUSD]]</f>
        <v>0</v>
      </c>
      <c r="P721" s="14">
        <f>GL_Table[[#This Row],[Credit]]*GL_Table[[#This Row],[RateToUSD]]</f>
        <v>3448.25</v>
      </c>
      <c r="Q721" s="14">
        <f>GL_Table[NetAmount]*GL_Table[RateToUSD]</f>
        <v>-3448.25</v>
      </c>
      <c r="R721" s="14" t="str">
        <f>INDEX(AccountMapping[AccountType],MATCH(GL_Table[AccountName],AccountMapping[AccountName], 0))</f>
        <v>Revenue</v>
      </c>
    </row>
    <row r="722" spans="1:18" x14ac:dyDescent="0.3">
      <c r="A722" t="s">
        <v>730</v>
      </c>
      <c r="B722" s="1">
        <v>45700</v>
      </c>
      <c r="C722">
        <f>YEAR(GL_Table[[#This Row],[TxnDate]])</f>
        <v>2025</v>
      </c>
      <c r="D722" t="str">
        <f>TEXT(GL_Table[[#This Row],[TxnDate]], "mmm")</f>
        <v>Feb</v>
      </c>
      <c r="E722" t="s">
        <v>2011</v>
      </c>
      <c r="F722" t="s">
        <v>2016</v>
      </c>
      <c r="G722">
        <v>863.44</v>
      </c>
      <c r="H722">
        <v>0</v>
      </c>
      <c r="I722" t="s">
        <v>2023</v>
      </c>
      <c r="J722" t="s">
        <v>2029</v>
      </c>
      <c r="K722" t="s">
        <v>2751</v>
      </c>
      <c r="L722" t="s">
        <v>4034</v>
      </c>
      <c r="M722">
        <f>GL_Table[[#This Row],[Debit]]-GL_Table[[#This Row],[Credit]]</f>
        <v>863.44</v>
      </c>
      <c r="N722">
        <f>INDEX(ExchangeRate[Rate2USD], MATCH(GL!L:L,ExchangeRate[Currency], 0))</f>
        <v>1</v>
      </c>
      <c r="O722" s="14">
        <f>GL_Table[[#This Row],[Debit]]*GL_Table[[#This Row],[RateToUSD]]</f>
        <v>863.44</v>
      </c>
      <c r="P722" s="14">
        <f>GL_Table[[#This Row],[Credit]]*GL_Table[[#This Row],[RateToUSD]]</f>
        <v>0</v>
      </c>
      <c r="Q722" s="14">
        <f>GL_Table[NetAmount]*GL_Table[RateToUSD]</f>
        <v>863.44</v>
      </c>
      <c r="R722" s="14" t="str">
        <f>INDEX(AccountMapping[AccountType],MATCH(GL_Table[AccountName],AccountMapping[AccountName], 0))</f>
        <v>COGS</v>
      </c>
    </row>
    <row r="723" spans="1:18" x14ac:dyDescent="0.3">
      <c r="A723" t="s">
        <v>731</v>
      </c>
      <c r="B723" s="1">
        <v>44987</v>
      </c>
      <c r="C723">
        <f>YEAR(GL_Table[[#This Row],[TxnDate]])</f>
        <v>2023</v>
      </c>
      <c r="D723" t="str">
        <f>TEXT(GL_Table[[#This Row],[TxnDate]], "mmm")</f>
        <v>Mar</v>
      </c>
      <c r="E723" t="s">
        <v>2012</v>
      </c>
      <c r="F723" t="s">
        <v>2017</v>
      </c>
      <c r="G723">
        <v>1764.03</v>
      </c>
      <c r="H723">
        <v>0</v>
      </c>
      <c r="I723" t="s">
        <v>2021</v>
      </c>
      <c r="J723" t="s">
        <v>2026</v>
      </c>
      <c r="K723" t="s">
        <v>2752</v>
      </c>
      <c r="L723" t="s">
        <v>4033</v>
      </c>
      <c r="M723">
        <f>GL_Table[[#This Row],[Debit]]-GL_Table[[#This Row],[Credit]]</f>
        <v>1764.03</v>
      </c>
      <c r="N723">
        <f>INDEX(ExchangeRate[Rate2USD], MATCH(GL!L:L,ExchangeRate[Currency], 0))</f>
        <v>1.51</v>
      </c>
      <c r="O723" s="14">
        <f>GL_Table[[#This Row],[Debit]]*GL_Table[[#This Row],[RateToUSD]]</f>
        <v>2663.6853000000001</v>
      </c>
      <c r="P723" s="14">
        <f>GL_Table[[#This Row],[Credit]]*GL_Table[[#This Row],[RateToUSD]]</f>
        <v>0</v>
      </c>
      <c r="Q723" s="14">
        <f>GL_Table[NetAmount]*GL_Table[RateToUSD]</f>
        <v>2663.6853000000001</v>
      </c>
      <c r="R723" s="14" t="str">
        <f>INDEX(AccountMapping[AccountType],MATCH(GL_Table[AccountName],AccountMapping[AccountName], 0))</f>
        <v>Expense</v>
      </c>
    </row>
    <row r="724" spans="1:18" x14ac:dyDescent="0.3">
      <c r="A724" t="s">
        <v>732</v>
      </c>
      <c r="B724" s="1">
        <v>45632</v>
      </c>
      <c r="C724">
        <f>YEAR(GL_Table[[#This Row],[TxnDate]])</f>
        <v>2024</v>
      </c>
      <c r="D724" t="str">
        <f>TEXT(GL_Table[[#This Row],[TxnDate]], "mmm")</f>
        <v>Dec</v>
      </c>
      <c r="E724" t="s">
        <v>2013</v>
      </c>
      <c r="F724" t="s">
        <v>2018</v>
      </c>
      <c r="G724">
        <v>1182.72</v>
      </c>
      <c r="H724">
        <v>0</v>
      </c>
      <c r="I724" t="s">
        <v>2024</v>
      </c>
      <c r="J724" t="s">
        <v>2030</v>
      </c>
      <c r="K724" t="s">
        <v>2753</v>
      </c>
      <c r="L724" t="s">
        <v>4032</v>
      </c>
      <c r="M724">
        <f>GL_Table[[#This Row],[Debit]]-GL_Table[[#This Row],[Credit]]</f>
        <v>1182.72</v>
      </c>
      <c r="N724">
        <f>INDEX(ExchangeRate[Rate2USD], MATCH(GL!L:L,ExchangeRate[Currency], 0))</f>
        <v>0.92</v>
      </c>
      <c r="O724" s="14">
        <f>GL_Table[[#This Row],[Debit]]*GL_Table[[#This Row],[RateToUSD]]</f>
        <v>1088.1024</v>
      </c>
      <c r="P724" s="14">
        <f>GL_Table[[#This Row],[Credit]]*GL_Table[[#This Row],[RateToUSD]]</f>
        <v>0</v>
      </c>
      <c r="Q724" s="14">
        <f>GL_Table[NetAmount]*GL_Table[RateToUSD]</f>
        <v>1088.1024</v>
      </c>
      <c r="R724" s="14" t="str">
        <f>INDEX(AccountMapping[AccountType],MATCH(GL_Table[AccountName],AccountMapping[AccountName], 0))</f>
        <v>Expense</v>
      </c>
    </row>
    <row r="725" spans="1:18" x14ac:dyDescent="0.3">
      <c r="A725" t="s">
        <v>733</v>
      </c>
      <c r="B725" s="1">
        <v>45756</v>
      </c>
      <c r="C725">
        <f>YEAR(GL_Table[[#This Row],[TxnDate]])</f>
        <v>2025</v>
      </c>
      <c r="D725" t="str">
        <f>TEXT(GL_Table[[#This Row],[TxnDate]], "mmm")</f>
        <v>Apr</v>
      </c>
      <c r="E725" t="s">
        <v>2012</v>
      </c>
      <c r="F725" t="s">
        <v>2017</v>
      </c>
      <c r="G725">
        <v>1094.9100000000001</v>
      </c>
      <c r="H725">
        <v>0</v>
      </c>
      <c r="I725" t="s">
        <v>2021</v>
      </c>
      <c r="J725" t="s">
        <v>2028</v>
      </c>
      <c r="K725" t="s">
        <v>2754</v>
      </c>
      <c r="L725" t="s">
        <v>4031</v>
      </c>
      <c r="M725">
        <f>GL_Table[[#This Row],[Debit]]-GL_Table[[#This Row],[Credit]]</f>
        <v>1094.9100000000001</v>
      </c>
      <c r="N725">
        <f>INDEX(ExchangeRate[Rate2USD], MATCH(GL!L:L,ExchangeRate[Currency], 0))</f>
        <v>0.78</v>
      </c>
      <c r="O725" s="14">
        <f>GL_Table[[#This Row],[Debit]]*GL_Table[[#This Row],[RateToUSD]]</f>
        <v>854.02980000000014</v>
      </c>
      <c r="P725" s="14">
        <f>GL_Table[[#This Row],[Credit]]*GL_Table[[#This Row],[RateToUSD]]</f>
        <v>0</v>
      </c>
      <c r="Q725" s="14">
        <f>GL_Table[NetAmount]*GL_Table[RateToUSD]</f>
        <v>854.02980000000014</v>
      </c>
      <c r="R725" s="14" t="str">
        <f>INDEX(AccountMapping[AccountType],MATCH(GL_Table[AccountName],AccountMapping[AccountName], 0))</f>
        <v>Expense</v>
      </c>
    </row>
    <row r="726" spans="1:18" x14ac:dyDescent="0.3">
      <c r="A726" t="s">
        <v>734</v>
      </c>
      <c r="B726" s="1">
        <v>45821</v>
      </c>
      <c r="C726">
        <f>YEAR(GL_Table[[#This Row],[TxnDate]])</f>
        <v>2025</v>
      </c>
      <c r="D726" t="str">
        <f>TEXT(GL_Table[[#This Row],[TxnDate]], "mmm")</f>
        <v>Jun</v>
      </c>
      <c r="E726" t="s">
        <v>2013</v>
      </c>
      <c r="F726" t="s">
        <v>2018</v>
      </c>
      <c r="G726">
        <v>889.16</v>
      </c>
      <c r="H726">
        <v>0</v>
      </c>
      <c r="I726" t="s">
        <v>2021</v>
      </c>
      <c r="J726" t="s">
        <v>2030</v>
      </c>
      <c r="K726" t="s">
        <v>2755</v>
      </c>
      <c r="L726" t="s">
        <v>4031</v>
      </c>
      <c r="M726">
        <f>GL_Table[[#This Row],[Debit]]-GL_Table[[#This Row],[Credit]]</f>
        <v>889.16</v>
      </c>
      <c r="N726">
        <f>INDEX(ExchangeRate[Rate2USD], MATCH(GL!L:L,ExchangeRate[Currency], 0))</f>
        <v>0.78</v>
      </c>
      <c r="O726" s="14">
        <f>GL_Table[[#This Row],[Debit]]*GL_Table[[#This Row],[RateToUSD]]</f>
        <v>693.54480000000001</v>
      </c>
      <c r="P726" s="14">
        <f>GL_Table[[#This Row],[Credit]]*GL_Table[[#This Row],[RateToUSD]]</f>
        <v>0</v>
      </c>
      <c r="Q726" s="14">
        <f>GL_Table[NetAmount]*GL_Table[RateToUSD]</f>
        <v>693.54480000000001</v>
      </c>
      <c r="R726" s="14" t="str">
        <f>INDEX(AccountMapping[AccountType],MATCH(GL_Table[AccountName],AccountMapping[AccountName], 0))</f>
        <v>Expense</v>
      </c>
    </row>
    <row r="727" spans="1:18" x14ac:dyDescent="0.3">
      <c r="A727" t="s">
        <v>735</v>
      </c>
      <c r="B727" s="1">
        <v>45442</v>
      </c>
      <c r="C727">
        <f>YEAR(GL_Table[[#This Row],[TxnDate]])</f>
        <v>2024</v>
      </c>
      <c r="D727" t="str">
        <f>TEXT(GL_Table[[#This Row],[TxnDate]], "mmm")</f>
        <v>May</v>
      </c>
      <c r="E727" t="s">
        <v>2011</v>
      </c>
      <c r="F727" t="s">
        <v>2016</v>
      </c>
      <c r="G727">
        <v>1474.83</v>
      </c>
      <c r="H727">
        <v>0</v>
      </c>
      <c r="I727" t="s">
        <v>2021</v>
      </c>
      <c r="J727" t="s">
        <v>2029</v>
      </c>
      <c r="K727" t="s">
        <v>2756</v>
      </c>
      <c r="L727" t="s">
        <v>4034</v>
      </c>
      <c r="M727">
        <f>GL_Table[[#This Row],[Debit]]-GL_Table[[#This Row],[Credit]]</f>
        <v>1474.83</v>
      </c>
      <c r="N727">
        <f>INDEX(ExchangeRate[Rate2USD], MATCH(GL!L:L,ExchangeRate[Currency], 0))</f>
        <v>1</v>
      </c>
      <c r="O727" s="14">
        <f>GL_Table[[#This Row],[Debit]]*GL_Table[[#This Row],[RateToUSD]]</f>
        <v>1474.83</v>
      </c>
      <c r="P727" s="14">
        <f>GL_Table[[#This Row],[Credit]]*GL_Table[[#This Row],[RateToUSD]]</f>
        <v>0</v>
      </c>
      <c r="Q727" s="14">
        <f>GL_Table[NetAmount]*GL_Table[RateToUSD]</f>
        <v>1474.83</v>
      </c>
      <c r="R727" s="14" t="str">
        <f>INDEX(AccountMapping[AccountType],MATCH(GL_Table[AccountName],AccountMapping[AccountName], 0))</f>
        <v>COGS</v>
      </c>
    </row>
    <row r="728" spans="1:18" x14ac:dyDescent="0.3">
      <c r="A728" t="s">
        <v>736</v>
      </c>
      <c r="B728" s="1">
        <v>45326</v>
      </c>
      <c r="C728">
        <f>YEAR(GL_Table[[#This Row],[TxnDate]])</f>
        <v>2024</v>
      </c>
      <c r="D728" t="str">
        <f>TEXT(GL_Table[[#This Row],[TxnDate]], "mmm")</f>
        <v>Feb</v>
      </c>
      <c r="E728" t="s">
        <v>2011</v>
      </c>
      <c r="F728" t="s">
        <v>2016</v>
      </c>
      <c r="G728">
        <v>1846.14</v>
      </c>
      <c r="H728">
        <v>0</v>
      </c>
      <c r="I728" t="s">
        <v>2021</v>
      </c>
      <c r="J728" t="s">
        <v>2027</v>
      </c>
      <c r="K728" t="s">
        <v>2757</v>
      </c>
      <c r="L728" t="s">
        <v>4035</v>
      </c>
      <c r="M728">
        <f>GL_Table[[#This Row],[Debit]]-GL_Table[[#This Row],[Credit]]</f>
        <v>1846.14</v>
      </c>
      <c r="N728">
        <f>INDEX(ExchangeRate[Rate2USD], MATCH(GL!L:L,ExchangeRate[Currency], 0))</f>
        <v>1.36</v>
      </c>
      <c r="O728" s="14">
        <f>GL_Table[[#This Row],[Debit]]*GL_Table[[#This Row],[RateToUSD]]</f>
        <v>2510.7504000000004</v>
      </c>
      <c r="P728" s="14">
        <f>GL_Table[[#This Row],[Credit]]*GL_Table[[#This Row],[RateToUSD]]</f>
        <v>0</v>
      </c>
      <c r="Q728" s="14">
        <f>GL_Table[NetAmount]*GL_Table[RateToUSD]</f>
        <v>2510.7504000000004</v>
      </c>
      <c r="R728" s="14" t="str">
        <f>INDEX(AccountMapping[AccountType],MATCH(GL_Table[AccountName],AccountMapping[AccountName], 0))</f>
        <v>COGS</v>
      </c>
    </row>
    <row r="729" spans="1:18" x14ac:dyDescent="0.3">
      <c r="A729" t="s">
        <v>737</v>
      </c>
      <c r="B729" s="1">
        <v>45704</v>
      </c>
      <c r="C729">
        <f>YEAR(GL_Table[[#This Row],[TxnDate]])</f>
        <v>2025</v>
      </c>
      <c r="D729" t="str">
        <f>TEXT(GL_Table[[#This Row],[TxnDate]], "mmm")</f>
        <v>Feb</v>
      </c>
      <c r="E729" t="s">
        <v>2010</v>
      </c>
      <c r="F729" t="s">
        <v>2015</v>
      </c>
      <c r="G729">
        <v>0</v>
      </c>
      <c r="H729">
        <v>4903.1499999999996</v>
      </c>
      <c r="I729" t="s">
        <v>2022</v>
      </c>
      <c r="J729" t="s">
        <v>2028</v>
      </c>
      <c r="K729" t="s">
        <v>2758</v>
      </c>
      <c r="L729" t="s">
        <v>4033</v>
      </c>
      <c r="M729">
        <f>GL_Table[[#This Row],[Debit]]-GL_Table[[#This Row],[Credit]]</f>
        <v>-4903.1499999999996</v>
      </c>
      <c r="N729">
        <f>INDEX(ExchangeRate[Rate2USD], MATCH(GL!L:L,ExchangeRate[Currency], 0))</f>
        <v>1.51</v>
      </c>
      <c r="O729" s="14">
        <f>GL_Table[[#This Row],[Debit]]*GL_Table[[#This Row],[RateToUSD]]</f>
        <v>0</v>
      </c>
      <c r="P729" s="14">
        <f>GL_Table[[#This Row],[Credit]]*GL_Table[[#This Row],[RateToUSD]]</f>
        <v>7403.7564999999995</v>
      </c>
      <c r="Q729" s="14">
        <f>GL_Table[NetAmount]*GL_Table[RateToUSD]</f>
        <v>-7403.7564999999995</v>
      </c>
      <c r="R729" s="14" t="str">
        <f>INDEX(AccountMapping[AccountType],MATCH(GL_Table[AccountName],AccountMapping[AccountName], 0))</f>
        <v>Revenue</v>
      </c>
    </row>
    <row r="730" spans="1:18" x14ac:dyDescent="0.3">
      <c r="A730" t="s">
        <v>738</v>
      </c>
      <c r="B730" s="1">
        <v>45615</v>
      </c>
      <c r="C730">
        <f>YEAR(GL_Table[[#This Row],[TxnDate]])</f>
        <v>2024</v>
      </c>
      <c r="D730" t="str">
        <f>TEXT(GL_Table[[#This Row],[TxnDate]], "mmm")</f>
        <v>Nov</v>
      </c>
      <c r="E730" t="s">
        <v>2010</v>
      </c>
      <c r="F730" t="s">
        <v>2015</v>
      </c>
      <c r="G730">
        <v>0</v>
      </c>
      <c r="H730">
        <v>2093.2399999999998</v>
      </c>
      <c r="I730" t="s">
        <v>2025</v>
      </c>
      <c r="J730" t="s">
        <v>2030</v>
      </c>
      <c r="K730" t="s">
        <v>2759</v>
      </c>
      <c r="L730" t="s">
        <v>4033</v>
      </c>
      <c r="M730">
        <f>GL_Table[[#This Row],[Debit]]-GL_Table[[#This Row],[Credit]]</f>
        <v>-2093.2399999999998</v>
      </c>
      <c r="N730">
        <f>INDEX(ExchangeRate[Rate2USD], MATCH(GL!L:L,ExchangeRate[Currency], 0))</f>
        <v>1.51</v>
      </c>
      <c r="O730" s="14">
        <f>GL_Table[[#This Row],[Debit]]*GL_Table[[#This Row],[RateToUSD]]</f>
        <v>0</v>
      </c>
      <c r="P730" s="14">
        <f>GL_Table[[#This Row],[Credit]]*GL_Table[[#This Row],[RateToUSD]]</f>
        <v>3160.7923999999998</v>
      </c>
      <c r="Q730" s="14">
        <f>GL_Table[NetAmount]*GL_Table[RateToUSD]</f>
        <v>-3160.7923999999998</v>
      </c>
      <c r="R730" s="14" t="str">
        <f>INDEX(AccountMapping[AccountType],MATCH(GL_Table[AccountName],AccountMapping[AccountName], 0))</f>
        <v>Revenue</v>
      </c>
    </row>
    <row r="731" spans="1:18" x14ac:dyDescent="0.3">
      <c r="A731" t="s">
        <v>739</v>
      </c>
      <c r="B731" s="1">
        <v>45450</v>
      </c>
      <c r="C731">
        <f>YEAR(GL_Table[[#This Row],[TxnDate]])</f>
        <v>2024</v>
      </c>
      <c r="D731" t="str">
        <f>TEXT(GL_Table[[#This Row],[TxnDate]], "mmm")</f>
        <v>Jun</v>
      </c>
      <c r="E731" t="s">
        <v>2012</v>
      </c>
      <c r="F731" t="s">
        <v>2017</v>
      </c>
      <c r="G731">
        <v>1171.3</v>
      </c>
      <c r="H731">
        <v>0</v>
      </c>
      <c r="I731" t="s">
        <v>2020</v>
      </c>
      <c r="J731" t="s">
        <v>2026</v>
      </c>
      <c r="K731" t="s">
        <v>2760</v>
      </c>
      <c r="L731" t="s">
        <v>4035</v>
      </c>
      <c r="M731">
        <f>GL_Table[[#This Row],[Debit]]-GL_Table[[#This Row],[Credit]]</f>
        <v>1171.3</v>
      </c>
      <c r="N731">
        <f>INDEX(ExchangeRate[Rate2USD], MATCH(GL!L:L,ExchangeRate[Currency], 0))</f>
        <v>1.36</v>
      </c>
      <c r="O731" s="14">
        <f>GL_Table[[#This Row],[Debit]]*GL_Table[[#This Row],[RateToUSD]]</f>
        <v>1592.9680000000001</v>
      </c>
      <c r="P731" s="14">
        <f>GL_Table[[#This Row],[Credit]]*GL_Table[[#This Row],[RateToUSD]]</f>
        <v>0</v>
      </c>
      <c r="Q731" s="14">
        <f>GL_Table[NetAmount]*GL_Table[RateToUSD]</f>
        <v>1592.9680000000001</v>
      </c>
      <c r="R731" s="14" t="str">
        <f>INDEX(AccountMapping[AccountType],MATCH(GL_Table[AccountName],AccountMapping[AccountName], 0))</f>
        <v>Expense</v>
      </c>
    </row>
    <row r="732" spans="1:18" x14ac:dyDescent="0.3">
      <c r="A732" t="s">
        <v>740</v>
      </c>
      <c r="B732" s="1">
        <v>45540</v>
      </c>
      <c r="C732">
        <f>YEAR(GL_Table[[#This Row],[TxnDate]])</f>
        <v>2024</v>
      </c>
      <c r="D732" t="str">
        <f>TEXT(GL_Table[[#This Row],[TxnDate]], "mmm")</f>
        <v>Sep</v>
      </c>
      <c r="E732" t="s">
        <v>2013</v>
      </c>
      <c r="F732" t="s">
        <v>2018</v>
      </c>
      <c r="G732">
        <v>930.25</v>
      </c>
      <c r="H732">
        <v>0</v>
      </c>
      <c r="I732" t="s">
        <v>2022</v>
      </c>
      <c r="J732" t="s">
        <v>2026</v>
      </c>
      <c r="K732" t="s">
        <v>2761</v>
      </c>
      <c r="L732" t="s">
        <v>4031</v>
      </c>
      <c r="M732">
        <f>GL_Table[[#This Row],[Debit]]-GL_Table[[#This Row],[Credit]]</f>
        <v>930.25</v>
      </c>
      <c r="N732">
        <f>INDEX(ExchangeRate[Rate2USD], MATCH(GL!L:L,ExchangeRate[Currency], 0))</f>
        <v>0.78</v>
      </c>
      <c r="O732" s="14">
        <f>GL_Table[[#This Row],[Debit]]*GL_Table[[#This Row],[RateToUSD]]</f>
        <v>725.59500000000003</v>
      </c>
      <c r="P732" s="14">
        <f>GL_Table[[#This Row],[Credit]]*GL_Table[[#This Row],[RateToUSD]]</f>
        <v>0</v>
      </c>
      <c r="Q732" s="14">
        <f>GL_Table[NetAmount]*GL_Table[RateToUSD]</f>
        <v>725.59500000000003</v>
      </c>
      <c r="R732" s="14" t="str">
        <f>INDEX(AccountMapping[AccountType],MATCH(GL_Table[AccountName],AccountMapping[AccountName], 0))</f>
        <v>Expense</v>
      </c>
    </row>
    <row r="733" spans="1:18" x14ac:dyDescent="0.3">
      <c r="A733" t="s">
        <v>741</v>
      </c>
      <c r="B733" s="1">
        <v>45543</v>
      </c>
      <c r="C733">
        <f>YEAR(GL_Table[[#This Row],[TxnDate]])</f>
        <v>2024</v>
      </c>
      <c r="D733" t="str">
        <f>TEXT(GL_Table[[#This Row],[TxnDate]], "mmm")</f>
        <v>Sep</v>
      </c>
      <c r="E733" t="s">
        <v>2010</v>
      </c>
      <c r="F733" t="s">
        <v>2015</v>
      </c>
      <c r="G733">
        <v>0</v>
      </c>
      <c r="H733">
        <v>4977.82</v>
      </c>
      <c r="I733" t="s">
        <v>2022</v>
      </c>
      <c r="J733" t="s">
        <v>2028</v>
      </c>
      <c r="K733" t="s">
        <v>2762</v>
      </c>
      <c r="L733" t="s">
        <v>4035</v>
      </c>
      <c r="M733">
        <f>GL_Table[[#This Row],[Debit]]-GL_Table[[#This Row],[Credit]]</f>
        <v>-4977.82</v>
      </c>
      <c r="N733">
        <f>INDEX(ExchangeRate[Rate2USD], MATCH(GL!L:L,ExchangeRate[Currency], 0))</f>
        <v>1.36</v>
      </c>
      <c r="O733" s="14">
        <f>GL_Table[[#This Row],[Debit]]*GL_Table[[#This Row],[RateToUSD]]</f>
        <v>0</v>
      </c>
      <c r="P733" s="14">
        <f>GL_Table[[#This Row],[Credit]]*GL_Table[[#This Row],[RateToUSD]]</f>
        <v>6769.8352000000004</v>
      </c>
      <c r="Q733" s="14">
        <f>GL_Table[NetAmount]*GL_Table[RateToUSD]</f>
        <v>-6769.8352000000004</v>
      </c>
      <c r="R733" s="14" t="str">
        <f>INDEX(AccountMapping[AccountType],MATCH(GL_Table[AccountName],AccountMapping[AccountName], 0))</f>
        <v>Revenue</v>
      </c>
    </row>
    <row r="734" spans="1:18" x14ac:dyDescent="0.3">
      <c r="A734" t="s">
        <v>742</v>
      </c>
      <c r="B734" s="1">
        <v>45080</v>
      </c>
      <c r="C734">
        <f>YEAR(GL_Table[[#This Row],[TxnDate]])</f>
        <v>2023</v>
      </c>
      <c r="D734" t="str">
        <f>TEXT(GL_Table[[#This Row],[TxnDate]], "mmm")</f>
        <v>Jun</v>
      </c>
      <c r="E734" t="s">
        <v>2013</v>
      </c>
      <c r="F734" t="s">
        <v>2018</v>
      </c>
      <c r="G734">
        <v>1937.34</v>
      </c>
      <c r="H734">
        <v>0</v>
      </c>
      <c r="I734" t="s">
        <v>2023</v>
      </c>
      <c r="J734" t="s">
        <v>2030</v>
      </c>
      <c r="K734" t="s">
        <v>2763</v>
      </c>
      <c r="L734" t="s">
        <v>4033</v>
      </c>
      <c r="M734">
        <f>GL_Table[[#This Row],[Debit]]-GL_Table[[#This Row],[Credit]]</f>
        <v>1937.34</v>
      </c>
      <c r="N734">
        <f>INDEX(ExchangeRate[Rate2USD], MATCH(GL!L:L,ExchangeRate[Currency], 0))</f>
        <v>1.51</v>
      </c>
      <c r="O734" s="14">
        <f>GL_Table[[#This Row],[Debit]]*GL_Table[[#This Row],[RateToUSD]]</f>
        <v>2925.3833999999997</v>
      </c>
      <c r="P734" s="14">
        <f>GL_Table[[#This Row],[Credit]]*GL_Table[[#This Row],[RateToUSD]]</f>
        <v>0</v>
      </c>
      <c r="Q734" s="14">
        <f>GL_Table[NetAmount]*GL_Table[RateToUSD]</f>
        <v>2925.3833999999997</v>
      </c>
      <c r="R734" s="14" t="str">
        <f>INDEX(AccountMapping[AccountType],MATCH(GL_Table[AccountName],AccountMapping[AccountName], 0))</f>
        <v>Expense</v>
      </c>
    </row>
    <row r="735" spans="1:18" x14ac:dyDescent="0.3">
      <c r="A735" t="s">
        <v>743</v>
      </c>
      <c r="B735" s="1">
        <v>45794</v>
      </c>
      <c r="C735">
        <f>YEAR(GL_Table[[#This Row],[TxnDate]])</f>
        <v>2025</v>
      </c>
      <c r="D735" t="str">
        <f>TEXT(GL_Table[[#This Row],[TxnDate]], "mmm")</f>
        <v>May</v>
      </c>
      <c r="E735" t="s">
        <v>2010</v>
      </c>
      <c r="F735" t="s">
        <v>2015</v>
      </c>
      <c r="G735">
        <v>0</v>
      </c>
      <c r="H735">
        <v>1978.42</v>
      </c>
      <c r="I735" t="s">
        <v>2023</v>
      </c>
      <c r="J735" t="s">
        <v>2030</v>
      </c>
      <c r="K735" t="s">
        <v>2764</v>
      </c>
      <c r="L735" t="s">
        <v>4032</v>
      </c>
      <c r="M735">
        <f>GL_Table[[#This Row],[Debit]]-GL_Table[[#This Row],[Credit]]</f>
        <v>-1978.42</v>
      </c>
      <c r="N735">
        <f>INDEX(ExchangeRate[Rate2USD], MATCH(GL!L:L,ExchangeRate[Currency], 0))</f>
        <v>0.92</v>
      </c>
      <c r="O735" s="14">
        <f>GL_Table[[#This Row],[Debit]]*GL_Table[[#This Row],[RateToUSD]]</f>
        <v>0</v>
      </c>
      <c r="P735" s="14">
        <f>GL_Table[[#This Row],[Credit]]*GL_Table[[#This Row],[RateToUSD]]</f>
        <v>1820.1464000000001</v>
      </c>
      <c r="Q735" s="14">
        <f>GL_Table[NetAmount]*GL_Table[RateToUSD]</f>
        <v>-1820.1464000000001</v>
      </c>
      <c r="R735" s="14" t="str">
        <f>INDEX(AccountMapping[AccountType],MATCH(GL_Table[AccountName],AccountMapping[AccountName], 0))</f>
        <v>Revenue</v>
      </c>
    </row>
    <row r="736" spans="1:18" x14ac:dyDescent="0.3">
      <c r="A736" t="s">
        <v>744</v>
      </c>
      <c r="B736" s="1">
        <v>45445</v>
      </c>
      <c r="C736">
        <f>YEAR(GL_Table[[#This Row],[TxnDate]])</f>
        <v>2024</v>
      </c>
      <c r="D736" t="str">
        <f>TEXT(GL_Table[[#This Row],[TxnDate]], "mmm")</f>
        <v>Jun</v>
      </c>
      <c r="E736" t="s">
        <v>2012</v>
      </c>
      <c r="F736" t="s">
        <v>2017</v>
      </c>
      <c r="G736">
        <v>678.83</v>
      </c>
      <c r="H736">
        <v>0</v>
      </c>
      <c r="I736" t="s">
        <v>2024</v>
      </c>
      <c r="J736" t="s">
        <v>2029</v>
      </c>
      <c r="K736" t="s">
        <v>2765</v>
      </c>
      <c r="L736" t="s">
        <v>4033</v>
      </c>
      <c r="M736">
        <f>GL_Table[[#This Row],[Debit]]-GL_Table[[#This Row],[Credit]]</f>
        <v>678.83</v>
      </c>
      <c r="N736">
        <f>INDEX(ExchangeRate[Rate2USD], MATCH(GL!L:L,ExchangeRate[Currency], 0))</f>
        <v>1.51</v>
      </c>
      <c r="O736" s="14">
        <f>GL_Table[[#This Row],[Debit]]*GL_Table[[#This Row],[RateToUSD]]</f>
        <v>1025.0333000000001</v>
      </c>
      <c r="P736" s="14">
        <f>GL_Table[[#This Row],[Credit]]*GL_Table[[#This Row],[RateToUSD]]</f>
        <v>0</v>
      </c>
      <c r="Q736" s="14">
        <f>GL_Table[NetAmount]*GL_Table[RateToUSD]</f>
        <v>1025.0333000000001</v>
      </c>
      <c r="R736" s="14" t="str">
        <f>INDEX(AccountMapping[AccountType],MATCH(GL_Table[AccountName],AccountMapping[AccountName], 0))</f>
        <v>Expense</v>
      </c>
    </row>
    <row r="737" spans="1:18" x14ac:dyDescent="0.3">
      <c r="A737" t="s">
        <v>745</v>
      </c>
      <c r="B737" s="1">
        <v>45344</v>
      </c>
      <c r="C737">
        <f>YEAR(GL_Table[[#This Row],[TxnDate]])</f>
        <v>2024</v>
      </c>
      <c r="D737" t="str">
        <f>TEXT(GL_Table[[#This Row],[TxnDate]], "mmm")</f>
        <v>Feb</v>
      </c>
      <c r="E737" t="s">
        <v>2014</v>
      </c>
      <c r="F737" t="s">
        <v>2019</v>
      </c>
      <c r="G737">
        <v>0</v>
      </c>
      <c r="H737">
        <v>463.02</v>
      </c>
      <c r="I737" t="s">
        <v>2025</v>
      </c>
      <c r="J737" t="s">
        <v>2026</v>
      </c>
      <c r="K737" t="s">
        <v>2766</v>
      </c>
      <c r="L737" t="s">
        <v>4031</v>
      </c>
      <c r="M737">
        <f>GL_Table[[#This Row],[Debit]]-GL_Table[[#This Row],[Credit]]</f>
        <v>-463.02</v>
      </c>
      <c r="N737">
        <f>INDEX(ExchangeRate[Rate2USD], MATCH(GL!L:L,ExchangeRate[Currency], 0))</f>
        <v>0.78</v>
      </c>
      <c r="O737" s="14">
        <f>GL_Table[[#This Row],[Debit]]*GL_Table[[#This Row],[RateToUSD]]</f>
        <v>0</v>
      </c>
      <c r="P737" s="14">
        <f>GL_Table[[#This Row],[Credit]]*GL_Table[[#This Row],[RateToUSD]]</f>
        <v>361.15559999999999</v>
      </c>
      <c r="Q737" s="14">
        <f>GL_Table[NetAmount]*GL_Table[RateToUSD]</f>
        <v>-361.15559999999999</v>
      </c>
      <c r="R737" s="14" t="str">
        <f>INDEX(AccountMapping[AccountType],MATCH(GL_Table[AccountName],AccountMapping[AccountName], 0))</f>
        <v>Revenue</v>
      </c>
    </row>
    <row r="738" spans="1:18" x14ac:dyDescent="0.3">
      <c r="A738" t="s">
        <v>746</v>
      </c>
      <c r="B738" s="1">
        <v>45403</v>
      </c>
      <c r="C738">
        <f>YEAR(GL_Table[[#This Row],[TxnDate]])</f>
        <v>2024</v>
      </c>
      <c r="D738" t="str">
        <f>TEXT(GL_Table[[#This Row],[TxnDate]], "mmm")</f>
        <v>Apr</v>
      </c>
      <c r="E738" t="s">
        <v>2013</v>
      </c>
      <c r="F738" t="s">
        <v>2018</v>
      </c>
      <c r="G738">
        <v>1296.07</v>
      </c>
      <c r="H738">
        <v>0</v>
      </c>
      <c r="I738" t="s">
        <v>2021</v>
      </c>
      <c r="J738" t="s">
        <v>2030</v>
      </c>
      <c r="K738" t="s">
        <v>2767</v>
      </c>
      <c r="L738" t="s">
        <v>4033</v>
      </c>
      <c r="M738">
        <f>GL_Table[[#This Row],[Debit]]-GL_Table[[#This Row],[Credit]]</f>
        <v>1296.07</v>
      </c>
      <c r="N738">
        <f>INDEX(ExchangeRate[Rate2USD], MATCH(GL!L:L,ExchangeRate[Currency], 0))</f>
        <v>1.51</v>
      </c>
      <c r="O738" s="14">
        <f>GL_Table[[#This Row],[Debit]]*GL_Table[[#This Row],[RateToUSD]]</f>
        <v>1957.0656999999999</v>
      </c>
      <c r="P738" s="14">
        <f>GL_Table[[#This Row],[Credit]]*GL_Table[[#This Row],[RateToUSD]]</f>
        <v>0</v>
      </c>
      <c r="Q738" s="14">
        <f>GL_Table[NetAmount]*GL_Table[RateToUSD]</f>
        <v>1957.0656999999999</v>
      </c>
      <c r="R738" s="14" t="str">
        <f>INDEX(AccountMapping[AccountType],MATCH(GL_Table[AccountName],AccountMapping[AccountName], 0))</f>
        <v>Expense</v>
      </c>
    </row>
    <row r="739" spans="1:18" x14ac:dyDescent="0.3">
      <c r="A739" t="s">
        <v>747</v>
      </c>
      <c r="B739" s="1">
        <v>45271</v>
      </c>
      <c r="C739">
        <f>YEAR(GL_Table[[#This Row],[TxnDate]])</f>
        <v>2023</v>
      </c>
      <c r="D739" t="str">
        <f>TEXT(GL_Table[[#This Row],[TxnDate]], "mmm")</f>
        <v>Dec</v>
      </c>
      <c r="E739" t="s">
        <v>2014</v>
      </c>
      <c r="F739" t="s">
        <v>2019</v>
      </c>
      <c r="G739">
        <v>0</v>
      </c>
      <c r="H739">
        <v>3270.5</v>
      </c>
      <c r="I739" t="s">
        <v>2020</v>
      </c>
      <c r="J739" t="s">
        <v>2027</v>
      </c>
      <c r="K739" t="s">
        <v>2768</v>
      </c>
      <c r="L739" t="s">
        <v>4032</v>
      </c>
      <c r="M739">
        <f>GL_Table[[#This Row],[Debit]]-GL_Table[[#This Row],[Credit]]</f>
        <v>-3270.5</v>
      </c>
      <c r="N739">
        <f>INDEX(ExchangeRate[Rate2USD], MATCH(GL!L:L,ExchangeRate[Currency], 0))</f>
        <v>0.92</v>
      </c>
      <c r="O739" s="14">
        <f>GL_Table[[#This Row],[Debit]]*GL_Table[[#This Row],[RateToUSD]]</f>
        <v>0</v>
      </c>
      <c r="P739" s="14">
        <f>GL_Table[[#This Row],[Credit]]*GL_Table[[#This Row],[RateToUSD]]</f>
        <v>3008.86</v>
      </c>
      <c r="Q739" s="14">
        <f>GL_Table[NetAmount]*GL_Table[RateToUSD]</f>
        <v>-3008.86</v>
      </c>
      <c r="R739" s="14" t="str">
        <f>INDEX(AccountMapping[AccountType],MATCH(GL_Table[AccountName],AccountMapping[AccountName], 0))</f>
        <v>Revenue</v>
      </c>
    </row>
    <row r="740" spans="1:18" x14ac:dyDescent="0.3">
      <c r="A740" t="s">
        <v>748</v>
      </c>
      <c r="B740" s="1">
        <v>45380</v>
      </c>
      <c r="C740">
        <f>YEAR(GL_Table[[#This Row],[TxnDate]])</f>
        <v>2024</v>
      </c>
      <c r="D740" t="str">
        <f>TEXT(GL_Table[[#This Row],[TxnDate]], "mmm")</f>
        <v>Mar</v>
      </c>
      <c r="E740" t="s">
        <v>2014</v>
      </c>
      <c r="F740" t="s">
        <v>2019</v>
      </c>
      <c r="G740">
        <v>0</v>
      </c>
      <c r="H740">
        <v>2188.77</v>
      </c>
      <c r="I740" t="s">
        <v>2024</v>
      </c>
      <c r="J740" t="s">
        <v>2029</v>
      </c>
      <c r="K740" t="s">
        <v>2769</v>
      </c>
      <c r="L740" t="s">
        <v>4035</v>
      </c>
      <c r="M740">
        <f>GL_Table[[#This Row],[Debit]]-GL_Table[[#This Row],[Credit]]</f>
        <v>-2188.77</v>
      </c>
      <c r="N740">
        <f>INDEX(ExchangeRate[Rate2USD], MATCH(GL!L:L,ExchangeRate[Currency], 0))</f>
        <v>1.36</v>
      </c>
      <c r="O740" s="14">
        <f>GL_Table[[#This Row],[Debit]]*GL_Table[[#This Row],[RateToUSD]]</f>
        <v>0</v>
      </c>
      <c r="P740" s="14">
        <f>GL_Table[[#This Row],[Credit]]*GL_Table[[#This Row],[RateToUSD]]</f>
        <v>2976.7272000000003</v>
      </c>
      <c r="Q740" s="14">
        <f>GL_Table[NetAmount]*GL_Table[RateToUSD]</f>
        <v>-2976.7272000000003</v>
      </c>
      <c r="R740" s="14" t="str">
        <f>INDEX(AccountMapping[AccountType],MATCH(GL_Table[AccountName],AccountMapping[AccountName], 0))</f>
        <v>Revenue</v>
      </c>
    </row>
    <row r="741" spans="1:18" x14ac:dyDescent="0.3">
      <c r="A741" t="s">
        <v>749</v>
      </c>
      <c r="B741" s="1">
        <v>45569</v>
      </c>
      <c r="C741">
        <f>YEAR(GL_Table[[#This Row],[TxnDate]])</f>
        <v>2024</v>
      </c>
      <c r="D741" t="str">
        <f>TEXT(GL_Table[[#This Row],[TxnDate]], "mmm")</f>
        <v>Oct</v>
      </c>
      <c r="E741" t="s">
        <v>2011</v>
      </c>
      <c r="F741" t="s">
        <v>2016</v>
      </c>
      <c r="G741">
        <v>655.77</v>
      </c>
      <c r="H741">
        <v>0</v>
      </c>
      <c r="I741" t="s">
        <v>2021</v>
      </c>
      <c r="J741" t="s">
        <v>2030</v>
      </c>
      <c r="K741" t="s">
        <v>2770</v>
      </c>
      <c r="L741" t="s">
        <v>4033</v>
      </c>
      <c r="M741">
        <f>GL_Table[[#This Row],[Debit]]-GL_Table[[#This Row],[Credit]]</f>
        <v>655.77</v>
      </c>
      <c r="N741">
        <f>INDEX(ExchangeRate[Rate2USD], MATCH(GL!L:L,ExchangeRate[Currency], 0))</f>
        <v>1.51</v>
      </c>
      <c r="O741" s="14">
        <f>GL_Table[[#This Row],[Debit]]*GL_Table[[#This Row],[RateToUSD]]</f>
        <v>990.21269999999993</v>
      </c>
      <c r="P741" s="14">
        <f>GL_Table[[#This Row],[Credit]]*GL_Table[[#This Row],[RateToUSD]]</f>
        <v>0</v>
      </c>
      <c r="Q741" s="14">
        <f>GL_Table[NetAmount]*GL_Table[RateToUSD]</f>
        <v>990.21269999999993</v>
      </c>
      <c r="R741" s="14" t="str">
        <f>INDEX(AccountMapping[AccountType],MATCH(GL_Table[AccountName],AccountMapping[AccountName], 0))</f>
        <v>COGS</v>
      </c>
    </row>
    <row r="742" spans="1:18" x14ac:dyDescent="0.3">
      <c r="A742" t="s">
        <v>750</v>
      </c>
      <c r="B742" s="1">
        <v>45524</v>
      </c>
      <c r="C742">
        <f>YEAR(GL_Table[[#This Row],[TxnDate]])</f>
        <v>2024</v>
      </c>
      <c r="D742" t="str">
        <f>TEXT(GL_Table[[#This Row],[TxnDate]], "mmm")</f>
        <v>Aug</v>
      </c>
      <c r="E742" t="s">
        <v>2012</v>
      </c>
      <c r="F742" t="s">
        <v>2017</v>
      </c>
      <c r="G742">
        <v>407.27</v>
      </c>
      <c r="H742">
        <v>0</v>
      </c>
      <c r="I742" t="s">
        <v>2024</v>
      </c>
      <c r="J742" t="s">
        <v>2029</v>
      </c>
      <c r="K742" t="s">
        <v>2771</v>
      </c>
      <c r="L742" t="s">
        <v>4031</v>
      </c>
      <c r="M742">
        <f>GL_Table[[#This Row],[Debit]]-GL_Table[[#This Row],[Credit]]</f>
        <v>407.27</v>
      </c>
      <c r="N742">
        <f>INDEX(ExchangeRate[Rate2USD], MATCH(GL!L:L,ExchangeRate[Currency], 0))</f>
        <v>0.78</v>
      </c>
      <c r="O742" s="14">
        <f>GL_Table[[#This Row],[Debit]]*GL_Table[[#This Row],[RateToUSD]]</f>
        <v>317.67059999999998</v>
      </c>
      <c r="P742" s="14">
        <f>GL_Table[[#This Row],[Credit]]*GL_Table[[#This Row],[RateToUSD]]</f>
        <v>0</v>
      </c>
      <c r="Q742" s="14">
        <f>GL_Table[NetAmount]*GL_Table[RateToUSD]</f>
        <v>317.67059999999998</v>
      </c>
      <c r="R742" s="14" t="str">
        <f>INDEX(AccountMapping[AccountType],MATCH(GL_Table[AccountName],AccountMapping[AccountName], 0))</f>
        <v>Expense</v>
      </c>
    </row>
    <row r="743" spans="1:18" x14ac:dyDescent="0.3">
      <c r="A743" t="s">
        <v>751</v>
      </c>
      <c r="B743" s="1">
        <v>45273</v>
      </c>
      <c r="C743">
        <f>YEAR(GL_Table[[#This Row],[TxnDate]])</f>
        <v>2023</v>
      </c>
      <c r="D743" t="str">
        <f>TEXT(GL_Table[[#This Row],[TxnDate]], "mmm")</f>
        <v>Dec</v>
      </c>
      <c r="E743" t="s">
        <v>2013</v>
      </c>
      <c r="F743" t="s">
        <v>2018</v>
      </c>
      <c r="G743">
        <v>744.16</v>
      </c>
      <c r="H743">
        <v>0</v>
      </c>
      <c r="I743" t="s">
        <v>2021</v>
      </c>
      <c r="J743" t="s">
        <v>2026</v>
      </c>
      <c r="K743" t="s">
        <v>2772</v>
      </c>
      <c r="L743" t="s">
        <v>4031</v>
      </c>
      <c r="M743">
        <f>GL_Table[[#This Row],[Debit]]-GL_Table[[#This Row],[Credit]]</f>
        <v>744.16</v>
      </c>
      <c r="N743">
        <f>INDEX(ExchangeRate[Rate2USD], MATCH(GL!L:L,ExchangeRate[Currency], 0))</f>
        <v>0.78</v>
      </c>
      <c r="O743" s="14">
        <f>GL_Table[[#This Row],[Debit]]*GL_Table[[#This Row],[RateToUSD]]</f>
        <v>580.44479999999999</v>
      </c>
      <c r="P743" s="14">
        <f>GL_Table[[#This Row],[Credit]]*GL_Table[[#This Row],[RateToUSD]]</f>
        <v>0</v>
      </c>
      <c r="Q743" s="14">
        <f>GL_Table[NetAmount]*GL_Table[RateToUSD]</f>
        <v>580.44479999999999</v>
      </c>
      <c r="R743" s="14" t="str">
        <f>INDEX(AccountMapping[AccountType],MATCH(GL_Table[AccountName],AccountMapping[AccountName], 0))</f>
        <v>Expense</v>
      </c>
    </row>
    <row r="744" spans="1:18" x14ac:dyDescent="0.3">
      <c r="A744" t="s">
        <v>752</v>
      </c>
      <c r="B744" s="1">
        <v>45139</v>
      </c>
      <c r="C744">
        <f>YEAR(GL_Table[[#This Row],[TxnDate]])</f>
        <v>2023</v>
      </c>
      <c r="D744" t="str">
        <f>TEXT(GL_Table[[#This Row],[TxnDate]], "mmm")</f>
        <v>Aug</v>
      </c>
      <c r="E744" t="s">
        <v>2014</v>
      </c>
      <c r="F744" t="s">
        <v>2019</v>
      </c>
      <c r="G744">
        <v>0</v>
      </c>
      <c r="H744">
        <v>4474.66</v>
      </c>
      <c r="I744" t="s">
        <v>2021</v>
      </c>
      <c r="J744" t="s">
        <v>2027</v>
      </c>
      <c r="K744" t="s">
        <v>2773</v>
      </c>
      <c r="L744" t="s">
        <v>4031</v>
      </c>
      <c r="M744">
        <f>GL_Table[[#This Row],[Debit]]-GL_Table[[#This Row],[Credit]]</f>
        <v>-4474.66</v>
      </c>
      <c r="N744">
        <f>INDEX(ExchangeRate[Rate2USD], MATCH(GL!L:L,ExchangeRate[Currency], 0))</f>
        <v>0.78</v>
      </c>
      <c r="O744" s="14">
        <f>GL_Table[[#This Row],[Debit]]*GL_Table[[#This Row],[RateToUSD]]</f>
        <v>0</v>
      </c>
      <c r="P744" s="14">
        <f>GL_Table[[#This Row],[Credit]]*GL_Table[[#This Row],[RateToUSD]]</f>
        <v>3490.2348000000002</v>
      </c>
      <c r="Q744" s="14">
        <f>GL_Table[NetAmount]*GL_Table[RateToUSD]</f>
        <v>-3490.2348000000002</v>
      </c>
      <c r="R744" s="14" t="str">
        <f>INDEX(AccountMapping[AccountType],MATCH(GL_Table[AccountName],AccountMapping[AccountName], 0))</f>
        <v>Revenue</v>
      </c>
    </row>
    <row r="745" spans="1:18" x14ac:dyDescent="0.3">
      <c r="A745" t="s">
        <v>753</v>
      </c>
      <c r="B745" s="1">
        <v>45754</v>
      </c>
      <c r="C745">
        <f>YEAR(GL_Table[[#This Row],[TxnDate]])</f>
        <v>2025</v>
      </c>
      <c r="D745" t="str">
        <f>TEXT(GL_Table[[#This Row],[TxnDate]], "mmm")</f>
        <v>Apr</v>
      </c>
      <c r="E745" t="s">
        <v>2011</v>
      </c>
      <c r="F745" t="s">
        <v>2016</v>
      </c>
      <c r="G745">
        <v>75.27</v>
      </c>
      <c r="H745">
        <v>0</v>
      </c>
      <c r="I745" t="s">
        <v>2025</v>
      </c>
      <c r="J745" t="s">
        <v>2028</v>
      </c>
      <c r="K745" t="s">
        <v>2774</v>
      </c>
      <c r="L745" t="s">
        <v>4032</v>
      </c>
      <c r="M745">
        <f>GL_Table[[#This Row],[Debit]]-GL_Table[[#This Row],[Credit]]</f>
        <v>75.27</v>
      </c>
      <c r="N745">
        <f>INDEX(ExchangeRate[Rate2USD], MATCH(GL!L:L,ExchangeRate[Currency], 0))</f>
        <v>0.92</v>
      </c>
      <c r="O745" s="14">
        <f>GL_Table[[#This Row],[Debit]]*GL_Table[[#This Row],[RateToUSD]]</f>
        <v>69.248400000000004</v>
      </c>
      <c r="P745" s="14">
        <f>GL_Table[[#This Row],[Credit]]*GL_Table[[#This Row],[RateToUSD]]</f>
        <v>0</v>
      </c>
      <c r="Q745" s="14">
        <f>GL_Table[NetAmount]*GL_Table[RateToUSD]</f>
        <v>69.248400000000004</v>
      </c>
      <c r="R745" s="14" t="str">
        <f>INDEX(AccountMapping[AccountType],MATCH(GL_Table[AccountName],AccountMapping[AccountName], 0))</f>
        <v>COGS</v>
      </c>
    </row>
    <row r="746" spans="1:18" x14ac:dyDescent="0.3">
      <c r="A746" t="s">
        <v>754</v>
      </c>
      <c r="B746" s="1">
        <v>45663</v>
      </c>
      <c r="C746">
        <f>YEAR(GL_Table[[#This Row],[TxnDate]])</f>
        <v>2025</v>
      </c>
      <c r="D746" t="str">
        <f>TEXT(GL_Table[[#This Row],[TxnDate]], "mmm")</f>
        <v>Jan</v>
      </c>
      <c r="E746" t="s">
        <v>2011</v>
      </c>
      <c r="F746" t="s">
        <v>2016</v>
      </c>
      <c r="G746">
        <v>1164.26</v>
      </c>
      <c r="H746">
        <v>0</v>
      </c>
      <c r="I746" t="s">
        <v>2021</v>
      </c>
      <c r="J746" t="s">
        <v>2028</v>
      </c>
      <c r="K746" t="s">
        <v>2775</v>
      </c>
      <c r="L746" t="s">
        <v>4032</v>
      </c>
      <c r="M746">
        <f>GL_Table[[#This Row],[Debit]]-GL_Table[[#This Row],[Credit]]</f>
        <v>1164.26</v>
      </c>
      <c r="N746">
        <f>INDEX(ExchangeRate[Rate2USD], MATCH(GL!L:L,ExchangeRate[Currency], 0))</f>
        <v>0.92</v>
      </c>
      <c r="O746" s="14">
        <f>GL_Table[[#This Row],[Debit]]*GL_Table[[#This Row],[RateToUSD]]</f>
        <v>1071.1192000000001</v>
      </c>
      <c r="P746" s="14">
        <f>GL_Table[[#This Row],[Credit]]*GL_Table[[#This Row],[RateToUSD]]</f>
        <v>0</v>
      </c>
      <c r="Q746" s="14">
        <f>GL_Table[NetAmount]*GL_Table[RateToUSD]</f>
        <v>1071.1192000000001</v>
      </c>
      <c r="R746" s="14" t="str">
        <f>INDEX(AccountMapping[AccountType],MATCH(GL_Table[AccountName],AccountMapping[AccountName], 0))</f>
        <v>COGS</v>
      </c>
    </row>
    <row r="747" spans="1:18" x14ac:dyDescent="0.3">
      <c r="A747" t="s">
        <v>755</v>
      </c>
      <c r="B747" s="1">
        <v>44988</v>
      </c>
      <c r="C747">
        <f>YEAR(GL_Table[[#This Row],[TxnDate]])</f>
        <v>2023</v>
      </c>
      <c r="D747" t="str">
        <f>TEXT(GL_Table[[#This Row],[TxnDate]], "mmm")</f>
        <v>Mar</v>
      </c>
      <c r="E747" t="s">
        <v>2011</v>
      </c>
      <c r="F747" t="s">
        <v>2016</v>
      </c>
      <c r="G747">
        <v>937.56</v>
      </c>
      <c r="H747">
        <v>0</v>
      </c>
      <c r="I747" t="s">
        <v>2020</v>
      </c>
      <c r="J747" t="s">
        <v>2030</v>
      </c>
      <c r="K747" t="s">
        <v>2776</v>
      </c>
      <c r="L747" t="s">
        <v>4033</v>
      </c>
      <c r="M747">
        <f>GL_Table[[#This Row],[Debit]]-GL_Table[[#This Row],[Credit]]</f>
        <v>937.56</v>
      </c>
      <c r="N747">
        <f>INDEX(ExchangeRate[Rate2USD], MATCH(GL!L:L,ExchangeRate[Currency], 0))</f>
        <v>1.51</v>
      </c>
      <c r="O747" s="14">
        <f>GL_Table[[#This Row],[Debit]]*GL_Table[[#This Row],[RateToUSD]]</f>
        <v>1415.7156</v>
      </c>
      <c r="P747" s="14">
        <f>GL_Table[[#This Row],[Credit]]*GL_Table[[#This Row],[RateToUSD]]</f>
        <v>0</v>
      </c>
      <c r="Q747" s="14">
        <f>GL_Table[NetAmount]*GL_Table[RateToUSD]</f>
        <v>1415.7156</v>
      </c>
      <c r="R747" s="14" t="str">
        <f>INDEX(AccountMapping[AccountType],MATCH(GL_Table[AccountName],AccountMapping[AccountName], 0))</f>
        <v>COGS</v>
      </c>
    </row>
    <row r="748" spans="1:18" x14ac:dyDescent="0.3">
      <c r="A748" t="s">
        <v>756</v>
      </c>
      <c r="B748" s="1">
        <v>45578</v>
      </c>
      <c r="C748">
        <f>YEAR(GL_Table[[#This Row],[TxnDate]])</f>
        <v>2024</v>
      </c>
      <c r="D748" t="str">
        <f>TEXT(GL_Table[[#This Row],[TxnDate]], "mmm")</f>
        <v>Oct</v>
      </c>
      <c r="E748" t="s">
        <v>2014</v>
      </c>
      <c r="F748" t="s">
        <v>2019</v>
      </c>
      <c r="G748">
        <v>0</v>
      </c>
      <c r="H748">
        <v>4164.95</v>
      </c>
      <c r="I748" t="s">
        <v>2020</v>
      </c>
      <c r="J748" t="s">
        <v>2027</v>
      </c>
      <c r="K748" t="s">
        <v>2777</v>
      </c>
      <c r="L748" t="s">
        <v>4031</v>
      </c>
      <c r="M748">
        <f>GL_Table[[#This Row],[Debit]]-GL_Table[[#This Row],[Credit]]</f>
        <v>-4164.95</v>
      </c>
      <c r="N748">
        <f>INDEX(ExchangeRate[Rate2USD], MATCH(GL!L:L,ExchangeRate[Currency], 0))</f>
        <v>0.78</v>
      </c>
      <c r="O748" s="14">
        <f>GL_Table[[#This Row],[Debit]]*GL_Table[[#This Row],[RateToUSD]]</f>
        <v>0</v>
      </c>
      <c r="P748" s="14">
        <f>GL_Table[[#This Row],[Credit]]*GL_Table[[#This Row],[RateToUSD]]</f>
        <v>3248.6610000000001</v>
      </c>
      <c r="Q748" s="14">
        <f>GL_Table[NetAmount]*GL_Table[RateToUSD]</f>
        <v>-3248.6610000000001</v>
      </c>
      <c r="R748" s="14" t="str">
        <f>INDEX(AccountMapping[AccountType],MATCH(GL_Table[AccountName],AccountMapping[AccountName], 0))</f>
        <v>Revenue</v>
      </c>
    </row>
    <row r="749" spans="1:18" x14ac:dyDescent="0.3">
      <c r="A749" t="s">
        <v>757</v>
      </c>
      <c r="B749" s="1">
        <v>44949</v>
      </c>
      <c r="C749">
        <f>YEAR(GL_Table[[#This Row],[TxnDate]])</f>
        <v>2023</v>
      </c>
      <c r="D749" t="str">
        <f>TEXT(GL_Table[[#This Row],[TxnDate]], "mmm")</f>
        <v>Jan</v>
      </c>
      <c r="E749" t="s">
        <v>2010</v>
      </c>
      <c r="F749" t="s">
        <v>2015</v>
      </c>
      <c r="G749">
        <v>0</v>
      </c>
      <c r="H749">
        <v>2820.1</v>
      </c>
      <c r="I749" t="s">
        <v>2024</v>
      </c>
      <c r="J749" t="s">
        <v>2029</v>
      </c>
      <c r="K749" t="s">
        <v>2778</v>
      </c>
      <c r="L749" t="s">
        <v>4031</v>
      </c>
      <c r="M749">
        <f>GL_Table[[#This Row],[Debit]]-GL_Table[[#This Row],[Credit]]</f>
        <v>-2820.1</v>
      </c>
      <c r="N749">
        <f>INDEX(ExchangeRate[Rate2USD], MATCH(GL!L:L,ExchangeRate[Currency], 0))</f>
        <v>0.78</v>
      </c>
      <c r="O749" s="14">
        <f>GL_Table[[#This Row],[Debit]]*GL_Table[[#This Row],[RateToUSD]]</f>
        <v>0</v>
      </c>
      <c r="P749" s="14">
        <f>GL_Table[[#This Row],[Credit]]*GL_Table[[#This Row],[RateToUSD]]</f>
        <v>2199.6779999999999</v>
      </c>
      <c r="Q749" s="14">
        <f>GL_Table[NetAmount]*GL_Table[RateToUSD]</f>
        <v>-2199.6779999999999</v>
      </c>
      <c r="R749" s="14" t="str">
        <f>INDEX(AccountMapping[AccountType],MATCH(GL_Table[AccountName],AccountMapping[AccountName], 0))</f>
        <v>Revenue</v>
      </c>
    </row>
    <row r="750" spans="1:18" x14ac:dyDescent="0.3">
      <c r="A750" t="s">
        <v>758</v>
      </c>
      <c r="B750" s="1">
        <v>45019</v>
      </c>
      <c r="C750">
        <f>YEAR(GL_Table[[#This Row],[TxnDate]])</f>
        <v>2023</v>
      </c>
      <c r="D750" t="str">
        <f>TEXT(GL_Table[[#This Row],[TxnDate]], "mmm")</f>
        <v>Apr</v>
      </c>
      <c r="E750" t="s">
        <v>2010</v>
      </c>
      <c r="F750" t="s">
        <v>2015</v>
      </c>
      <c r="G750">
        <v>0</v>
      </c>
      <c r="H750">
        <v>2983.93</v>
      </c>
      <c r="I750" t="s">
        <v>2022</v>
      </c>
      <c r="J750" t="s">
        <v>2026</v>
      </c>
      <c r="K750" t="s">
        <v>2779</v>
      </c>
      <c r="L750" t="s">
        <v>4033</v>
      </c>
      <c r="M750">
        <f>GL_Table[[#This Row],[Debit]]-GL_Table[[#This Row],[Credit]]</f>
        <v>-2983.93</v>
      </c>
      <c r="N750">
        <f>INDEX(ExchangeRate[Rate2USD], MATCH(GL!L:L,ExchangeRate[Currency], 0))</f>
        <v>1.51</v>
      </c>
      <c r="O750" s="14">
        <f>GL_Table[[#This Row],[Debit]]*GL_Table[[#This Row],[RateToUSD]]</f>
        <v>0</v>
      </c>
      <c r="P750" s="14">
        <f>GL_Table[[#This Row],[Credit]]*GL_Table[[#This Row],[RateToUSD]]</f>
        <v>4505.7343000000001</v>
      </c>
      <c r="Q750" s="14">
        <f>GL_Table[NetAmount]*GL_Table[RateToUSD]</f>
        <v>-4505.7343000000001</v>
      </c>
      <c r="R750" s="14" t="str">
        <f>INDEX(AccountMapping[AccountType],MATCH(GL_Table[AccountName],AccountMapping[AccountName], 0))</f>
        <v>Revenue</v>
      </c>
    </row>
    <row r="751" spans="1:18" x14ac:dyDescent="0.3">
      <c r="A751" t="s">
        <v>759</v>
      </c>
      <c r="B751" s="1">
        <v>45350</v>
      </c>
      <c r="C751">
        <f>YEAR(GL_Table[[#This Row],[TxnDate]])</f>
        <v>2024</v>
      </c>
      <c r="D751" t="str">
        <f>TEXT(GL_Table[[#This Row],[TxnDate]], "mmm")</f>
        <v>Feb</v>
      </c>
      <c r="E751" t="s">
        <v>2011</v>
      </c>
      <c r="F751" t="s">
        <v>2016</v>
      </c>
      <c r="G751">
        <v>319.47000000000003</v>
      </c>
      <c r="H751">
        <v>0</v>
      </c>
      <c r="I751" t="s">
        <v>2022</v>
      </c>
      <c r="J751" t="s">
        <v>2030</v>
      </c>
      <c r="K751" t="s">
        <v>2780</v>
      </c>
      <c r="L751" t="s">
        <v>4031</v>
      </c>
      <c r="M751">
        <f>GL_Table[[#This Row],[Debit]]-GL_Table[[#This Row],[Credit]]</f>
        <v>319.47000000000003</v>
      </c>
      <c r="N751">
        <f>INDEX(ExchangeRate[Rate2USD], MATCH(GL!L:L,ExchangeRate[Currency], 0))</f>
        <v>0.78</v>
      </c>
      <c r="O751" s="14">
        <f>GL_Table[[#This Row],[Debit]]*GL_Table[[#This Row],[RateToUSD]]</f>
        <v>249.18660000000003</v>
      </c>
      <c r="P751" s="14">
        <f>GL_Table[[#This Row],[Credit]]*GL_Table[[#This Row],[RateToUSD]]</f>
        <v>0</v>
      </c>
      <c r="Q751" s="14">
        <f>GL_Table[NetAmount]*GL_Table[RateToUSD]</f>
        <v>249.18660000000003</v>
      </c>
      <c r="R751" s="14" t="str">
        <f>INDEX(AccountMapping[AccountType],MATCH(GL_Table[AccountName],AccountMapping[AccountName], 0))</f>
        <v>COGS</v>
      </c>
    </row>
    <row r="752" spans="1:18" x14ac:dyDescent="0.3">
      <c r="A752" t="s">
        <v>760</v>
      </c>
      <c r="B752" s="1">
        <v>45268</v>
      </c>
      <c r="C752">
        <f>YEAR(GL_Table[[#This Row],[TxnDate]])</f>
        <v>2023</v>
      </c>
      <c r="D752" t="str">
        <f>TEXT(GL_Table[[#This Row],[TxnDate]], "mmm")</f>
        <v>Dec</v>
      </c>
      <c r="E752" t="s">
        <v>2010</v>
      </c>
      <c r="F752" t="s">
        <v>2015</v>
      </c>
      <c r="G752">
        <v>0</v>
      </c>
      <c r="H752">
        <v>1222.08</v>
      </c>
      <c r="I752" t="s">
        <v>2021</v>
      </c>
      <c r="J752" t="s">
        <v>2026</v>
      </c>
      <c r="K752" t="s">
        <v>2781</v>
      </c>
      <c r="L752" t="s">
        <v>4034</v>
      </c>
      <c r="M752">
        <f>GL_Table[[#This Row],[Debit]]-GL_Table[[#This Row],[Credit]]</f>
        <v>-1222.08</v>
      </c>
      <c r="N752">
        <f>INDEX(ExchangeRate[Rate2USD], MATCH(GL!L:L,ExchangeRate[Currency], 0))</f>
        <v>1</v>
      </c>
      <c r="O752" s="14">
        <f>GL_Table[[#This Row],[Debit]]*GL_Table[[#This Row],[RateToUSD]]</f>
        <v>0</v>
      </c>
      <c r="P752" s="14">
        <f>GL_Table[[#This Row],[Credit]]*GL_Table[[#This Row],[RateToUSD]]</f>
        <v>1222.08</v>
      </c>
      <c r="Q752" s="14">
        <f>GL_Table[NetAmount]*GL_Table[RateToUSD]</f>
        <v>-1222.08</v>
      </c>
      <c r="R752" s="14" t="str">
        <f>INDEX(AccountMapping[AccountType],MATCH(GL_Table[AccountName],AccountMapping[AccountName], 0))</f>
        <v>Revenue</v>
      </c>
    </row>
    <row r="753" spans="1:18" x14ac:dyDescent="0.3">
      <c r="A753" t="s">
        <v>761</v>
      </c>
      <c r="B753" s="1">
        <v>45161</v>
      </c>
      <c r="C753">
        <f>YEAR(GL_Table[[#This Row],[TxnDate]])</f>
        <v>2023</v>
      </c>
      <c r="D753" t="str">
        <f>TEXT(GL_Table[[#This Row],[TxnDate]], "mmm")</f>
        <v>Aug</v>
      </c>
      <c r="E753" t="s">
        <v>2013</v>
      </c>
      <c r="F753" t="s">
        <v>2018</v>
      </c>
      <c r="G753">
        <v>199.77</v>
      </c>
      <c r="H753">
        <v>0</v>
      </c>
      <c r="I753" t="s">
        <v>2025</v>
      </c>
      <c r="J753" t="s">
        <v>2027</v>
      </c>
      <c r="K753" t="s">
        <v>2782</v>
      </c>
      <c r="L753" t="s">
        <v>4033</v>
      </c>
      <c r="M753">
        <f>GL_Table[[#This Row],[Debit]]-GL_Table[[#This Row],[Credit]]</f>
        <v>199.77</v>
      </c>
      <c r="N753">
        <f>INDEX(ExchangeRate[Rate2USD], MATCH(GL!L:L,ExchangeRate[Currency], 0))</f>
        <v>1.51</v>
      </c>
      <c r="O753" s="14">
        <f>GL_Table[[#This Row],[Debit]]*GL_Table[[#This Row],[RateToUSD]]</f>
        <v>301.65270000000004</v>
      </c>
      <c r="P753" s="14">
        <f>GL_Table[[#This Row],[Credit]]*GL_Table[[#This Row],[RateToUSD]]</f>
        <v>0</v>
      </c>
      <c r="Q753" s="14">
        <f>GL_Table[NetAmount]*GL_Table[RateToUSD]</f>
        <v>301.65270000000004</v>
      </c>
      <c r="R753" s="14" t="str">
        <f>INDEX(AccountMapping[AccountType],MATCH(GL_Table[AccountName],AccountMapping[AccountName], 0))</f>
        <v>Expense</v>
      </c>
    </row>
    <row r="754" spans="1:18" x14ac:dyDescent="0.3">
      <c r="A754" t="s">
        <v>762</v>
      </c>
      <c r="B754" s="1">
        <v>44957</v>
      </c>
      <c r="C754">
        <f>YEAR(GL_Table[[#This Row],[TxnDate]])</f>
        <v>2023</v>
      </c>
      <c r="D754" t="str">
        <f>TEXT(GL_Table[[#This Row],[TxnDate]], "mmm")</f>
        <v>Jan</v>
      </c>
      <c r="E754" t="s">
        <v>2010</v>
      </c>
      <c r="F754" t="s">
        <v>2015</v>
      </c>
      <c r="G754">
        <v>0</v>
      </c>
      <c r="H754">
        <v>4349.28</v>
      </c>
      <c r="I754" t="s">
        <v>2021</v>
      </c>
      <c r="J754" t="s">
        <v>2027</v>
      </c>
      <c r="K754" t="s">
        <v>2783</v>
      </c>
      <c r="L754" t="s">
        <v>4033</v>
      </c>
      <c r="M754">
        <f>GL_Table[[#This Row],[Debit]]-GL_Table[[#This Row],[Credit]]</f>
        <v>-4349.28</v>
      </c>
      <c r="N754">
        <f>INDEX(ExchangeRate[Rate2USD], MATCH(GL!L:L,ExchangeRate[Currency], 0))</f>
        <v>1.51</v>
      </c>
      <c r="O754" s="14">
        <f>GL_Table[[#This Row],[Debit]]*GL_Table[[#This Row],[RateToUSD]]</f>
        <v>0</v>
      </c>
      <c r="P754" s="14">
        <f>GL_Table[[#This Row],[Credit]]*GL_Table[[#This Row],[RateToUSD]]</f>
        <v>6567.4128000000001</v>
      </c>
      <c r="Q754" s="14">
        <f>GL_Table[NetAmount]*GL_Table[RateToUSD]</f>
        <v>-6567.4128000000001</v>
      </c>
      <c r="R754" s="14" t="str">
        <f>INDEX(AccountMapping[AccountType],MATCH(GL_Table[AccountName],AccountMapping[AccountName], 0))</f>
        <v>Revenue</v>
      </c>
    </row>
    <row r="755" spans="1:18" x14ac:dyDescent="0.3">
      <c r="A755" t="s">
        <v>763</v>
      </c>
      <c r="B755" s="1">
        <v>45702</v>
      </c>
      <c r="C755">
        <f>YEAR(GL_Table[[#This Row],[TxnDate]])</f>
        <v>2025</v>
      </c>
      <c r="D755" t="str">
        <f>TEXT(GL_Table[[#This Row],[TxnDate]], "mmm")</f>
        <v>Feb</v>
      </c>
      <c r="E755" t="s">
        <v>2013</v>
      </c>
      <c r="F755" t="s">
        <v>2018</v>
      </c>
      <c r="G755">
        <v>1496.23</v>
      </c>
      <c r="H755">
        <v>0</v>
      </c>
      <c r="I755" t="s">
        <v>2022</v>
      </c>
      <c r="J755" t="s">
        <v>2030</v>
      </c>
      <c r="K755" t="s">
        <v>2784</v>
      </c>
      <c r="L755" t="s">
        <v>4032</v>
      </c>
      <c r="M755">
        <f>GL_Table[[#This Row],[Debit]]-GL_Table[[#This Row],[Credit]]</f>
        <v>1496.23</v>
      </c>
      <c r="N755">
        <f>INDEX(ExchangeRate[Rate2USD], MATCH(GL!L:L,ExchangeRate[Currency], 0))</f>
        <v>0.92</v>
      </c>
      <c r="O755" s="14">
        <f>GL_Table[[#This Row],[Debit]]*GL_Table[[#This Row],[RateToUSD]]</f>
        <v>1376.5316</v>
      </c>
      <c r="P755" s="14">
        <f>GL_Table[[#This Row],[Credit]]*GL_Table[[#This Row],[RateToUSD]]</f>
        <v>0</v>
      </c>
      <c r="Q755" s="14">
        <f>GL_Table[NetAmount]*GL_Table[RateToUSD]</f>
        <v>1376.5316</v>
      </c>
      <c r="R755" s="14" t="str">
        <f>INDEX(AccountMapping[AccountType],MATCH(GL_Table[AccountName],AccountMapping[AccountName], 0))</f>
        <v>Expense</v>
      </c>
    </row>
    <row r="756" spans="1:18" x14ac:dyDescent="0.3">
      <c r="A756" t="s">
        <v>764</v>
      </c>
      <c r="B756" s="1">
        <v>45710</v>
      </c>
      <c r="C756">
        <f>YEAR(GL_Table[[#This Row],[TxnDate]])</f>
        <v>2025</v>
      </c>
      <c r="D756" t="str">
        <f>TEXT(GL_Table[[#This Row],[TxnDate]], "mmm")</f>
        <v>Feb</v>
      </c>
      <c r="E756" t="s">
        <v>2014</v>
      </c>
      <c r="F756" t="s">
        <v>2019</v>
      </c>
      <c r="G756">
        <v>0</v>
      </c>
      <c r="H756">
        <v>324.7</v>
      </c>
      <c r="I756" t="s">
        <v>2020</v>
      </c>
      <c r="J756" t="s">
        <v>2027</v>
      </c>
      <c r="K756" t="s">
        <v>2785</v>
      </c>
      <c r="L756" t="s">
        <v>4032</v>
      </c>
      <c r="M756">
        <f>GL_Table[[#This Row],[Debit]]-GL_Table[[#This Row],[Credit]]</f>
        <v>-324.7</v>
      </c>
      <c r="N756">
        <f>INDEX(ExchangeRate[Rate2USD], MATCH(GL!L:L,ExchangeRate[Currency], 0))</f>
        <v>0.92</v>
      </c>
      <c r="O756" s="14">
        <f>GL_Table[[#This Row],[Debit]]*GL_Table[[#This Row],[RateToUSD]]</f>
        <v>0</v>
      </c>
      <c r="P756" s="14">
        <f>GL_Table[[#This Row],[Credit]]*GL_Table[[#This Row],[RateToUSD]]</f>
        <v>298.72399999999999</v>
      </c>
      <c r="Q756" s="14">
        <f>GL_Table[NetAmount]*GL_Table[RateToUSD]</f>
        <v>-298.72399999999999</v>
      </c>
      <c r="R756" s="14" t="str">
        <f>INDEX(AccountMapping[AccountType],MATCH(GL_Table[AccountName],AccountMapping[AccountName], 0))</f>
        <v>Revenue</v>
      </c>
    </row>
    <row r="757" spans="1:18" x14ac:dyDescent="0.3">
      <c r="A757" t="s">
        <v>765</v>
      </c>
      <c r="B757" s="1">
        <v>44947</v>
      </c>
      <c r="C757">
        <f>YEAR(GL_Table[[#This Row],[TxnDate]])</f>
        <v>2023</v>
      </c>
      <c r="D757" t="str">
        <f>TEXT(GL_Table[[#This Row],[TxnDate]], "mmm")</f>
        <v>Jan</v>
      </c>
      <c r="E757" t="s">
        <v>2011</v>
      </c>
      <c r="F757" t="s">
        <v>2016</v>
      </c>
      <c r="G757">
        <v>1504.62</v>
      </c>
      <c r="H757">
        <v>0</v>
      </c>
      <c r="I757" t="s">
        <v>2020</v>
      </c>
      <c r="J757" t="s">
        <v>2029</v>
      </c>
      <c r="K757" t="s">
        <v>2786</v>
      </c>
      <c r="L757" t="s">
        <v>4034</v>
      </c>
      <c r="M757">
        <f>GL_Table[[#This Row],[Debit]]-GL_Table[[#This Row],[Credit]]</f>
        <v>1504.62</v>
      </c>
      <c r="N757">
        <f>INDEX(ExchangeRate[Rate2USD], MATCH(GL!L:L,ExchangeRate[Currency], 0))</f>
        <v>1</v>
      </c>
      <c r="O757" s="14">
        <f>GL_Table[[#This Row],[Debit]]*GL_Table[[#This Row],[RateToUSD]]</f>
        <v>1504.62</v>
      </c>
      <c r="P757" s="14">
        <f>GL_Table[[#This Row],[Credit]]*GL_Table[[#This Row],[RateToUSD]]</f>
        <v>0</v>
      </c>
      <c r="Q757" s="14">
        <f>GL_Table[NetAmount]*GL_Table[RateToUSD]</f>
        <v>1504.62</v>
      </c>
      <c r="R757" s="14" t="str">
        <f>INDEX(AccountMapping[AccountType],MATCH(GL_Table[AccountName],AccountMapping[AccountName], 0))</f>
        <v>COGS</v>
      </c>
    </row>
    <row r="758" spans="1:18" x14ac:dyDescent="0.3">
      <c r="A758" t="s">
        <v>766</v>
      </c>
      <c r="B758" s="1">
        <v>45740</v>
      </c>
      <c r="C758">
        <f>YEAR(GL_Table[[#This Row],[TxnDate]])</f>
        <v>2025</v>
      </c>
      <c r="D758" t="str">
        <f>TEXT(GL_Table[[#This Row],[TxnDate]], "mmm")</f>
        <v>Mar</v>
      </c>
      <c r="E758" t="s">
        <v>2014</v>
      </c>
      <c r="F758" t="s">
        <v>2019</v>
      </c>
      <c r="G758">
        <v>0</v>
      </c>
      <c r="H758">
        <v>2507.58</v>
      </c>
      <c r="I758" t="s">
        <v>2025</v>
      </c>
      <c r="J758" t="s">
        <v>2027</v>
      </c>
      <c r="K758" t="s">
        <v>2787</v>
      </c>
      <c r="L758" t="s">
        <v>4033</v>
      </c>
      <c r="M758">
        <f>GL_Table[[#This Row],[Debit]]-GL_Table[[#This Row],[Credit]]</f>
        <v>-2507.58</v>
      </c>
      <c r="N758">
        <f>INDEX(ExchangeRate[Rate2USD], MATCH(GL!L:L,ExchangeRate[Currency], 0))</f>
        <v>1.51</v>
      </c>
      <c r="O758" s="14">
        <f>GL_Table[[#This Row],[Debit]]*GL_Table[[#This Row],[RateToUSD]]</f>
        <v>0</v>
      </c>
      <c r="P758" s="14">
        <f>GL_Table[[#This Row],[Credit]]*GL_Table[[#This Row],[RateToUSD]]</f>
        <v>3786.4458</v>
      </c>
      <c r="Q758" s="14">
        <f>GL_Table[NetAmount]*GL_Table[RateToUSD]</f>
        <v>-3786.4458</v>
      </c>
      <c r="R758" s="14" t="str">
        <f>INDEX(AccountMapping[AccountType],MATCH(GL_Table[AccountName],AccountMapping[AccountName], 0))</f>
        <v>Revenue</v>
      </c>
    </row>
    <row r="759" spans="1:18" x14ac:dyDescent="0.3">
      <c r="A759" t="s">
        <v>767</v>
      </c>
      <c r="B759" s="1">
        <v>45202</v>
      </c>
      <c r="C759">
        <f>YEAR(GL_Table[[#This Row],[TxnDate]])</f>
        <v>2023</v>
      </c>
      <c r="D759" t="str">
        <f>TEXT(GL_Table[[#This Row],[TxnDate]], "mmm")</f>
        <v>Oct</v>
      </c>
      <c r="E759" t="s">
        <v>2013</v>
      </c>
      <c r="F759" t="s">
        <v>2018</v>
      </c>
      <c r="G759">
        <v>837.65</v>
      </c>
      <c r="H759">
        <v>0</v>
      </c>
      <c r="I759" t="s">
        <v>2021</v>
      </c>
      <c r="J759" t="s">
        <v>2029</v>
      </c>
      <c r="K759" t="s">
        <v>2788</v>
      </c>
      <c r="L759" t="s">
        <v>4032</v>
      </c>
      <c r="M759">
        <f>GL_Table[[#This Row],[Debit]]-GL_Table[[#This Row],[Credit]]</f>
        <v>837.65</v>
      </c>
      <c r="N759">
        <f>INDEX(ExchangeRate[Rate2USD], MATCH(GL!L:L,ExchangeRate[Currency], 0))</f>
        <v>0.92</v>
      </c>
      <c r="O759" s="14">
        <f>GL_Table[[#This Row],[Debit]]*GL_Table[[#This Row],[RateToUSD]]</f>
        <v>770.63800000000003</v>
      </c>
      <c r="P759" s="14">
        <f>GL_Table[[#This Row],[Credit]]*GL_Table[[#This Row],[RateToUSD]]</f>
        <v>0</v>
      </c>
      <c r="Q759" s="14">
        <f>GL_Table[NetAmount]*GL_Table[RateToUSD]</f>
        <v>770.63800000000003</v>
      </c>
      <c r="R759" s="14" t="str">
        <f>INDEX(AccountMapping[AccountType],MATCH(GL_Table[AccountName],AccountMapping[AccountName], 0))</f>
        <v>Expense</v>
      </c>
    </row>
    <row r="760" spans="1:18" x14ac:dyDescent="0.3">
      <c r="A760" t="s">
        <v>768</v>
      </c>
      <c r="B760" s="1">
        <v>45533</v>
      </c>
      <c r="C760">
        <f>YEAR(GL_Table[[#This Row],[TxnDate]])</f>
        <v>2024</v>
      </c>
      <c r="D760" t="str">
        <f>TEXT(GL_Table[[#This Row],[TxnDate]], "mmm")</f>
        <v>Aug</v>
      </c>
      <c r="E760" t="s">
        <v>2012</v>
      </c>
      <c r="F760" t="s">
        <v>2017</v>
      </c>
      <c r="G760">
        <v>787.73</v>
      </c>
      <c r="H760">
        <v>0</v>
      </c>
      <c r="I760" t="s">
        <v>2020</v>
      </c>
      <c r="J760" t="s">
        <v>2027</v>
      </c>
      <c r="K760" t="s">
        <v>2789</v>
      </c>
      <c r="L760" t="s">
        <v>4034</v>
      </c>
      <c r="M760">
        <f>GL_Table[[#This Row],[Debit]]-GL_Table[[#This Row],[Credit]]</f>
        <v>787.73</v>
      </c>
      <c r="N760">
        <f>INDEX(ExchangeRate[Rate2USD], MATCH(GL!L:L,ExchangeRate[Currency], 0))</f>
        <v>1</v>
      </c>
      <c r="O760" s="14">
        <f>GL_Table[[#This Row],[Debit]]*GL_Table[[#This Row],[RateToUSD]]</f>
        <v>787.73</v>
      </c>
      <c r="P760" s="14">
        <f>GL_Table[[#This Row],[Credit]]*GL_Table[[#This Row],[RateToUSD]]</f>
        <v>0</v>
      </c>
      <c r="Q760" s="14">
        <f>GL_Table[NetAmount]*GL_Table[RateToUSD]</f>
        <v>787.73</v>
      </c>
      <c r="R760" s="14" t="str">
        <f>INDEX(AccountMapping[AccountType],MATCH(GL_Table[AccountName],AccountMapping[AccountName], 0))</f>
        <v>Expense</v>
      </c>
    </row>
    <row r="761" spans="1:18" x14ac:dyDescent="0.3">
      <c r="A761" t="s">
        <v>769</v>
      </c>
      <c r="B761" s="1">
        <v>45609</v>
      </c>
      <c r="C761">
        <f>YEAR(GL_Table[[#This Row],[TxnDate]])</f>
        <v>2024</v>
      </c>
      <c r="D761" t="str">
        <f>TEXT(GL_Table[[#This Row],[TxnDate]], "mmm")</f>
        <v>Nov</v>
      </c>
      <c r="E761" t="s">
        <v>2012</v>
      </c>
      <c r="F761" t="s">
        <v>2017</v>
      </c>
      <c r="G761">
        <v>910.72</v>
      </c>
      <c r="H761">
        <v>0</v>
      </c>
      <c r="I761" t="s">
        <v>2023</v>
      </c>
      <c r="J761" t="s">
        <v>2026</v>
      </c>
      <c r="K761" t="s">
        <v>2790</v>
      </c>
      <c r="L761" t="s">
        <v>4033</v>
      </c>
      <c r="M761">
        <f>GL_Table[[#This Row],[Debit]]-GL_Table[[#This Row],[Credit]]</f>
        <v>910.72</v>
      </c>
      <c r="N761">
        <f>INDEX(ExchangeRate[Rate2USD], MATCH(GL!L:L,ExchangeRate[Currency], 0))</f>
        <v>1.51</v>
      </c>
      <c r="O761" s="14">
        <f>GL_Table[[#This Row],[Debit]]*GL_Table[[#This Row],[RateToUSD]]</f>
        <v>1375.1872000000001</v>
      </c>
      <c r="P761" s="14">
        <f>GL_Table[[#This Row],[Credit]]*GL_Table[[#This Row],[RateToUSD]]</f>
        <v>0</v>
      </c>
      <c r="Q761" s="14">
        <f>GL_Table[NetAmount]*GL_Table[RateToUSD]</f>
        <v>1375.1872000000001</v>
      </c>
      <c r="R761" s="14" t="str">
        <f>INDEX(AccountMapping[AccountType],MATCH(GL_Table[AccountName],AccountMapping[AccountName], 0))</f>
        <v>Expense</v>
      </c>
    </row>
    <row r="762" spans="1:18" x14ac:dyDescent="0.3">
      <c r="A762" t="s">
        <v>770</v>
      </c>
      <c r="B762" s="1">
        <v>44929</v>
      </c>
      <c r="C762">
        <f>YEAR(GL_Table[[#This Row],[TxnDate]])</f>
        <v>2023</v>
      </c>
      <c r="D762" t="str">
        <f>TEXT(GL_Table[[#This Row],[TxnDate]], "mmm")</f>
        <v>Jan</v>
      </c>
      <c r="E762" t="s">
        <v>2013</v>
      </c>
      <c r="F762" t="s">
        <v>2018</v>
      </c>
      <c r="G762">
        <v>1362.52</v>
      </c>
      <c r="H762">
        <v>0</v>
      </c>
      <c r="I762" t="s">
        <v>2023</v>
      </c>
      <c r="J762" t="s">
        <v>2026</v>
      </c>
      <c r="K762" t="s">
        <v>2791</v>
      </c>
      <c r="L762" t="s">
        <v>4034</v>
      </c>
      <c r="M762">
        <f>GL_Table[[#This Row],[Debit]]-GL_Table[[#This Row],[Credit]]</f>
        <v>1362.52</v>
      </c>
      <c r="N762">
        <f>INDEX(ExchangeRate[Rate2USD], MATCH(GL!L:L,ExchangeRate[Currency], 0))</f>
        <v>1</v>
      </c>
      <c r="O762" s="14">
        <f>GL_Table[[#This Row],[Debit]]*GL_Table[[#This Row],[RateToUSD]]</f>
        <v>1362.52</v>
      </c>
      <c r="P762" s="14">
        <f>GL_Table[[#This Row],[Credit]]*GL_Table[[#This Row],[RateToUSD]]</f>
        <v>0</v>
      </c>
      <c r="Q762" s="14">
        <f>GL_Table[NetAmount]*GL_Table[RateToUSD]</f>
        <v>1362.52</v>
      </c>
      <c r="R762" s="14" t="str">
        <f>INDEX(AccountMapping[AccountType],MATCH(GL_Table[AccountName],AccountMapping[AccountName], 0))</f>
        <v>Expense</v>
      </c>
    </row>
    <row r="763" spans="1:18" x14ac:dyDescent="0.3">
      <c r="A763" t="s">
        <v>771</v>
      </c>
      <c r="B763" s="1">
        <v>45661</v>
      </c>
      <c r="C763">
        <f>YEAR(GL_Table[[#This Row],[TxnDate]])</f>
        <v>2025</v>
      </c>
      <c r="D763" t="str">
        <f>TEXT(GL_Table[[#This Row],[TxnDate]], "mmm")</f>
        <v>Jan</v>
      </c>
      <c r="E763" t="s">
        <v>2011</v>
      </c>
      <c r="F763" t="s">
        <v>2016</v>
      </c>
      <c r="G763">
        <v>1261.48</v>
      </c>
      <c r="H763">
        <v>0</v>
      </c>
      <c r="I763" t="s">
        <v>2023</v>
      </c>
      <c r="J763" t="s">
        <v>2027</v>
      </c>
      <c r="K763" t="s">
        <v>2792</v>
      </c>
      <c r="L763" t="s">
        <v>4034</v>
      </c>
      <c r="M763">
        <f>GL_Table[[#This Row],[Debit]]-GL_Table[[#This Row],[Credit]]</f>
        <v>1261.48</v>
      </c>
      <c r="N763">
        <f>INDEX(ExchangeRate[Rate2USD], MATCH(GL!L:L,ExchangeRate[Currency], 0))</f>
        <v>1</v>
      </c>
      <c r="O763" s="14">
        <f>GL_Table[[#This Row],[Debit]]*GL_Table[[#This Row],[RateToUSD]]</f>
        <v>1261.48</v>
      </c>
      <c r="P763" s="14">
        <f>GL_Table[[#This Row],[Credit]]*GL_Table[[#This Row],[RateToUSD]]</f>
        <v>0</v>
      </c>
      <c r="Q763" s="14">
        <f>GL_Table[NetAmount]*GL_Table[RateToUSD]</f>
        <v>1261.48</v>
      </c>
      <c r="R763" s="14" t="str">
        <f>INDEX(AccountMapping[AccountType],MATCH(GL_Table[AccountName],AccountMapping[AccountName], 0))</f>
        <v>COGS</v>
      </c>
    </row>
    <row r="764" spans="1:18" x14ac:dyDescent="0.3">
      <c r="A764" t="s">
        <v>772</v>
      </c>
      <c r="B764" s="1">
        <v>45823</v>
      </c>
      <c r="C764">
        <f>YEAR(GL_Table[[#This Row],[TxnDate]])</f>
        <v>2025</v>
      </c>
      <c r="D764" t="str">
        <f>TEXT(GL_Table[[#This Row],[TxnDate]], "mmm")</f>
        <v>Jun</v>
      </c>
      <c r="E764" t="s">
        <v>2014</v>
      </c>
      <c r="F764" t="s">
        <v>2019</v>
      </c>
      <c r="G764">
        <v>0</v>
      </c>
      <c r="H764">
        <v>3519.33</v>
      </c>
      <c r="I764" t="s">
        <v>2024</v>
      </c>
      <c r="J764" t="s">
        <v>2028</v>
      </c>
      <c r="K764" t="s">
        <v>2793</v>
      </c>
      <c r="L764" t="s">
        <v>4031</v>
      </c>
      <c r="M764">
        <f>GL_Table[[#This Row],[Debit]]-GL_Table[[#This Row],[Credit]]</f>
        <v>-3519.33</v>
      </c>
      <c r="N764">
        <f>INDEX(ExchangeRate[Rate2USD], MATCH(GL!L:L,ExchangeRate[Currency], 0))</f>
        <v>0.78</v>
      </c>
      <c r="O764" s="14">
        <f>GL_Table[[#This Row],[Debit]]*GL_Table[[#This Row],[RateToUSD]]</f>
        <v>0</v>
      </c>
      <c r="P764" s="14">
        <f>GL_Table[[#This Row],[Credit]]*GL_Table[[#This Row],[RateToUSD]]</f>
        <v>2745.0774000000001</v>
      </c>
      <c r="Q764" s="14">
        <f>GL_Table[NetAmount]*GL_Table[RateToUSD]</f>
        <v>-2745.0774000000001</v>
      </c>
      <c r="R764" s="14" t="str">
        <f>INDEX(AccountMapping[AccountType],MATCH(GL_Table[AccountName],AccountMapping[AccountName], 0))</f>
        <v>Revenue</v>
      </c>
    </row>
    <row r="765" spans="1:18" x14ac:dyDescent="0.3">
      <c r="A765" t="s">
        <v>773</v>
      </c>
      <c r="B765" s="1">
        <v>45706</v>
      </c>
      <c r="C765">
        <f>YEAR(GL_Table[[#This Row],[TxnDate]])</f>
        <v>2025</v>
      </c>
      <c r="D765" t="str">
        <f>TEXT(GL_Table[[#This Row],[TxnDate]], "mmm")</f>
        <v>Feb</v>
      </c>
      <c r="E765" t="s">
        <v>2011</v>
      </c>
      <c r="F765" t="s">
        <v>2016</v>
      </c>
      <c r="G765">
        <v>1425.68</v>
      </c>
      <c r="H765">
        <v>0</v>
      </c>
      <c r="I765" t="s">
        <v>2022</v>
      </c>
      <c r="J765" t="s">
        <v>2027</v>
      </c>
      <c r="K765" t="s">
        <v>2794</v>
      </c>
      <c r="L765" t="s">
        <v>4034</v>
      </c>
      <c r="M765">
        <f>GL_Table[[#This Row],[Debit]]-GL_Table[[#This Row],[Credit]]</f>
        <v>1425.68</v>
      </c>
      <c r="N765">
        <f>INDEX(ExchangeRate[Rate2USD], MATCH(GL!L:L,ExchangeRate[Currency], 0))</f>
        <v>1</v>
      </c>
      <c r="O765" s="14">
        <f>GL_Table[[#This Row],[Debit]]*GL_Table[[#This Row],[RateToUSD]]</f>
        <v>1425.68</v>
      </c>
      <c r="P765" s="14">
        <f>GL_Table[[#This Row],[Credit]]*GL_Table[[#This Row],[RateToUSD]]</f>
        <v>0</v>
      </c>
      <c r="Q765" s="14">
        <f>GL_Table[NetAmount]*GL_Table[RateToUSD]</f>
        <v>1425.68</v>
      </c>
      <c r="R765" s="14" t="str">
        <f>INDEX(AccountMapping[AccountType],MATCH(GL_Table[AccountName],AccountMapping[AccountName], 0))</f>
        <v>COGS</v>
      </c>
    </row>
    <row r="766" spans="1:18" x14ac:dyDescent="0.3">
      <c r="A766" t="s">
        <v>774</v>
      </c>
      <c r="B766" s="1">
        <v>45492</v>
      </c>
      <c r="C766">
        <f>YEAR(GL_Table[[#This Row],[TxnDate]])</f>
        <v>2024</v>
      </c>
      <c r="D766" t="str">
        <f>TEXT(GL_Table[[#This Row],[TxnDate]], "mmm")</f>
        <v>Jul</v>
      </c>
      <c r="E766" t="s">
        <v>2014</v>
      </c>
      <c r="F766" t="s">
        <v>2019</v>
      </c>
      <c r="G766">
        <v>0</v>
      </c>
      <c r="H766">
        <v>4831.59</v>
      </c>
      <c r="I766" t="s">
        <v>2025</v>
      </c>
      <c r="J766" t="s">
        <v>2030</v>
      </c>
      <c r="K766" t="s">
        <v>2795</v>
      </c>
      <c r="L766" t="s">
        <v>4035</v>
      </c>
      <c r="M766">
        <f>GL_Table[[#This Row],[Debit]]-GL_Table[[#This Row],[Credit]]</f>
        <v>-4831.59</v>
      </c>
      <c r="N766">
        <f>INDEX(ExchangeRate[Rate2USD], MATCH(GL!L:L,ExchangeRate[Currency], 0))</f>
        <v>1.36</v>
      </c>
      <c r="O766" s="14">
        <f>GL_Table[[#This Row],[Debit]]*GL_Table[[#This Row],[RateToUSD]]</f>
        <v>0</v>
      </c>
      <c r="P766" s="14">
        <f>GL_Table[[#This Row],[Credit]]*GL_Table[[#This Row],[RateToUSD]]</f>
        <v>6570.9624000000003</v>
      </c>
      <c r="Q766" s="14">
        <f>GL_Table[NetAmount]*GL_Table[RateToUSD]</f>
        <v>-6570.9624000000003</v>
      </c>
      <c r="R766" s="14" t="str">
        <f>INDEX(AccountMapping[AccountType],MATCH(GL_Table[AccountName],AccountMapping[AccountName], 0))</f>
        <v>Revenue</v>
      </c>
    </row>
    <row r="767" spans="1:18" x14ac:dyDescent="0.3">
      <c r="A767" t="s">
        <v>775</v>
      </c>
      <c r="B767" s="1">
        <v>45444</v>
      </c>
      <c r="C767">
        <f>YEAR(GL_Table[[#This Row],[TxnDate]])</f>
        <v>2024</v>
      </c>
      <c r="D767" t="str">
        <f>TEXT(GL_Table[[#This Row],[TxnDate]], "mmm")</f>
        <v>Jun</v>
      </c>
      <c r="E767" t="s">
        <v>2014</v>
      </c>
      <c r="F767" t="s">
        <v>2019</v>
      </c>
      <c r="G767">
        <v>0</v>
      </c>
      <c r="H767">
        <v>3282.7</v>
      </c>
      <c r="I767" t="s">
        <v>2024</v>
      </c>
      <c r="J767" t="s">
        <v>2026</v>
      </c>
      <c r="K767" t="s">
        <v>2796</v>
      </c>
      <c r="L767" t="s">
        <v>4033</v>
      </c>
      <c r="M767">
        <f>GL_Table[[#This Row],[Debit]]-GL_Table[[#This Row],[Credit]]</f>
        <v>-3282.7</v>
      </c>
      <c r="N767">
        <f>INDEX(ExchangeRate[Rate2USD], MATCH(GL!L:L,ExchangeRate[Currency], 0))</f>
        <v>1.51</v>
      </c>
      <c r="O767" s="14">
        <f>GL_Table[[#This Row],[Debit]]*GL_Table[[#This Row],[RateToUSD]]</f>
        <v>0</v>
      </c>
      <c r="P767" s="14">
        <f>GL_Table[[#This Row],[Credit]]*GL_Table[[#This Row],[RateToUSD]]</f>
        <v>4956.8769999999995</v>
      </c>
      <c r="Q767" s="14">
        <f>GL_Table[NetAmount]*GL_Table[RateToUSD]</f>
        <v>-4956.8769999999995</v>
      </c>
      <c r="R767" s="14" t="str">
        <f>INDEX(AccountMapping[AccountType],MATCH(GL_Table[AccountName],AccountMapping[AccountName], 0))</f>
        <v>Revenue</v>
      </c>
    </row>
    <row r="768" spans="1:18" x14ac:dyDescent="0.3">
      <c r="A768" t="s">
        <v>776</v>
      </c>
      <c r="B768" s="1">
        <v>45800</v>
      </c>
      <c r="C768">
        <f>YEAR(GL_Table[[#This Row],[TxnDate]])</f>
        <v>2025</v>
      </c>
      <c r="D768" t="str">
        <f>TEXT(GL_Table[[#This Row],[TxnDate]], "mmm")</f>
        <v>May</v>
      </c>
      <c r="E768" t="s">
        <v>2011</v>
      </c>
      <c r="F768" t="s">
        <v>2016</v>
      </c>
      <c r="G768">
        <v>1789.76</v>
      </c>
      <c r="H768">
        <v>0</v>
      </c>
      <c r="I768" t="s">
        <v>2022</v>
      </c>
      <c r="J768" t="s">
        <v>2028</v>
      </c>
      <c r="K768" t="s">
        <v>2797</v>
      </c>
      <c r="L768" t="s">
        <v>4033</v>
      </c>
      <c r="M768">
        <f>GL_Table[[#This Row],[Debit]]-GL_Table[[#This Row],[Credit]]</f>
        <v>1789.76</v>
      </c>
      <c r="N768">
        <f>INDEX(ExchangeRate[Rate2USD], MATCH(GL!L:L,ExchangeRate[Currency], 0))</f>
        <v>1.51</v>
      </c>
      <c r="O768" s="14">
        <f>GL_Table[[#This Row],[Debit]]*GL_Table[[#This Row],[RateToUSD]]</f>
        <v>2702.5376000000001</v>
      </c>
      <c r="P768" s="14">
        <f>GL_Table[[#This Row],[Credit]]*GL_Table[[#This Row],[RateToUSD]]</f>
        <v>0</v>
      </c>
      <c r="Q768" s="14">
        <f>GL_Table[NetAmount]*GL_Table[RateToUSD]</f>
        <v>2702.5376000000001</v>
      </c>
      <c r="R768" s="14" t="str">
        <f>INDEX(AccountMapping[AccountType],MATCH(GL_Table[AccountName],AccountMapping[AccountName], 0))</f>
        <v>COGS</v>
      </c>
    </row>
    <row r="769" spans="1:18" x14ac:dyDescent="0.3">
      <c r="A769" t="s">
        <v>777</v>
      </c>
      <c r="B769" s="1">
        <v>44992</v>
      </c>
      <c r="C769">
        <f>YEAR(GL_Table[[#This Row],[TxnDate]])</f>
        <v>2023</v>
      </c>
      <c r="D769" t="str">
        <f>TEXT(GL_Table[[#This Row],[TxnDate]], "mmm")</f>
        <v>Mar</v>
      </c>
      <c r="E769" t="s">
        <v>2011</v>
      </c>
      <c r="F769" t="s">
        <v>2016</v>
      </c>
      <c r="G769">
        <v>1557.62</v>
      </c>
      <c r="H769">
        <v>0</v>
      </c>
      <c r="I769" t="s">
        <v>2024</v>
      </c>
      <c r="J769" t="s">
        <v>2029</v>
      </c>
      <c r="K769" t="s">
        <v>2798</v>
      </c>
      <c r="L769" t="s">
        <v>4032</v>
      </c>
      <c r="M769">
        <f>GL_Table[[#This Row],[Debit]]-GL_Table[[#This Row],[Credit]]</f>
        <v>1557.62</v>
      </c>
      <c r="N769">
        <f>INDEX(ExchangeRate[Rate2USD], MATCH(GL!L:L,ExchangeRate[Currency], 0))</f>
        <v>0.92</v>
      </c>
      <c r="O769" s="14">
        <f>GL_Table[[#This Row],[Debit]]*GL_Table[[#This Row],[RateToUSD]]</f>
        <v>1433.0103999999999</v>
      </c>
      <c r="P769" s="14">
        <f>GL_Table[[#This Row],[Credit]]*GL_Table[[#This Row],[RateToUSD]]</f>
        <v>0</v>
      </c>
      <c r="Q769" s="14">
        <f>GL_Table[NetAmount]*GL_Table[RateToUSD]</f>
        <v>1433.0103999999999</v>
      </c>
      <c r="R769" s="14" t="str">
        <f>INDEX(AccountMapping[AccountType],MATCH(GL_Table[AccountName],AccountMapping[AccountName], 0))</f>
        <v>COGS</v>
      </c>
    </row>
    <row r="770" spans="1:18" x14ac:dyDescent="0.3">
      <c r="A770" t="s">
        <v>778</v>
      </c>
      <c r="B770" s="1">
        <v>45720</v>
      </c>
      <c r="C770">
        <f>YEAR(GL_Table[[#This Row],[TxnDate]])</f>
        <v>2025</v>
      </c>
      <c r="D770" t="str">
        <f>TEXT(GL_Table[[#This Row],[TxnDate]], "mmm")</f>
        <v>Mar</v>
      </c>
      <c r="E770" t="s">
        <v>2010</v>
      </c>
      <c r="F770" t="s">
        <v>2015</v>
      </c>
      <c r="G770">
        <v>0</v>
      </c>
      <c r="H770">
        <v>4262.2299999999996</v>
      </c>
      <c r="I770" t="s">
        <v>2025</v>
      </c>
      <c r="J770" t="s">
        <v>2027</v>
      </c>
      <c r="K770" t="s">
        <v>2799</v>
      </c>
      <c r="L770" t="s">
        <v>4032</v>
      </c>
      <c r="M770">
        <f>GL_Table[[#This Row],[Debit]]-GL_Table[[#This Row],[Credit]]</f>
        <v>-4262.2299999999996</v>
      </c>
      <c r="N770">
        <f>INDEX(ExchangeRate[Rate2USD], MATCH(GL!L:L,ExchangeRate[Currency], 0))</f>
        <v>0.92</v>
      </c>
      <c r="O770" s="14">
        <f>GL_Table[[#This Row],[Debit]]*GL_Table[[#This Row],[RateToUSD]]</f>
        <v>0</v>
      </c>
      <c r="P770" s="14">
        <f>GL_Table[[#This Row],[Credit]]*GL_Table[[#This Row],[RateToUSD]]</f>
        <v>3921.2515999999996</v>
      </c>
      <c r="Q770" s="14">
        <f>GL_Table[NetAmount]*GL_Table[RateToUSD]</f>
        <v>-3921.2515999999996</v>
      </c>
      <c r="R770" s="14" t="str">
        <f>INDEX(AccountMapping[AccountType],MATCH(GL_Table[AccountName],AccountMapping[AccountName], 0))</f>
        <v>Revenue</v>
      </c>
    </row>
    <row r="771" spans="1:18" x14ac:dyDescent="0.3">
      <c r="A771" t="s">
        <v>779</v>
      </c>
      <c r="B771" s="1">
        <v>45445</v>
      </c>
      <c r="C771">
        <f>YEAR(GL_Table[[#This Row],[TxnDate]])</f>
        <v>2024</v>
      </c>
      <c r="D771" t="str">
        <f>TEXT(GL_Table[[#This Row],[TxnDate]], "mmm")</f>
        <v>Jun</v>
      </c>
      <c r="E771" t="s">
        <v>2011</v>
      </c>
      <c r="F771" t="s">
        <v>2016</v>
      </c>
      <c r="G771">
        <v>1754.04</v>
      </c>
      <c r="H771">
        <v>0</v>
      </c>
      <c r="I771" t="s">
        <v>2023</v>
      </c>
      <c r="J771" t="s">
        <v>2029</v>
      </c>
      <c r="K771" t="s">
        <v>2800</v>
      </c>
      <c r="L771" t="s">
        <v>4032</v>
      </c>
      <c r="M771">
        <f>GL_Table[[#This Row],[Debit]]-GL_Table[[#This Row],[Credit]]</f>
        <v>1754.04</v>
      </c>
      <c r="N771">
        <f>INDEX(ExchangeRate[Rate2USD], MATCH(GL!L:L,ExchangeRate[Currency], 0))</f>
        <v>0.92</v>
      </c>
      <c r="O771" s="14">
        <f>GL_Table[[#This Row],[Debit]]*GL_Table[[#This Row],[RateToUSD]]</f>
        <v>1613.7168000000001</v>
      </c>
      <c r="P771" s="14">
        <f>GL_Table[[#This Row],[Credit]]*GL_Table[[#This Row],[RateToUSD]]</f>
        <v>0</v>
      </c>
      <c r="Q771" s="14">
        <f>GL_Table[NetAmount]*GL_Table[RateToUSD]</f>
        <v>1613.7168000000001</v>
      </c>
      <c r="R771" s="14" t="str">
        <f>INDEX(AccountMapping[AccountType],MATCH(GL_Table[AccountName],AccountMapping[AccountName], 0))</f>
        <v>COGS</v>
      </c>
    </row>
    <row r="772" spans="1:18" x14ac:dyDescent="0.3">
      <c r="A772" t="s">
        <v>780</v>
      </c>
      <c r="B772" s="1">
        <v>45624</v>
      </c>
      <c r="C772">
        <f>YEAR(GL_Table[[#This Row],[TxnDate]])</f>
        <v>2024</v>
      </c>
      <c r="D772" t="str">
        <f>TEXT(GL_Table[[#This Row],[TxnDate]], "mmm")</f>
        <v>Nov</v>
      </c>
      <c r="E772" t="s">
        <v>2013</v>
      </c>
      <c r="F772" t="s">
        <v>2018</v>
      </c>
      <c r="G772">
        <v>604.27</v>
      </c>
      <c r="H772">
        <v>0</v>
      </c>
      <c r="I772" t="s">
        <v>2025</v>
      </c>
      <c r="J772" t="s">
        <v>2029</v>
      </c>
      <c r="K772" t="s">
        <v>2801</v>
      </c>
      <c r="L772" t="s">
        <v>4032</v>
      </c>
      <c r="M772">
        <f>GL_Table[[#This Row],[Debit]]-GL_Table[[#This Row],[Credit]]</f>
        <v>604.27</v>
      </c>
      <c r="N772">
        <f>INDEX(ExchangeRate[Rate2USD], MATCH(GL!L:L,ExchangeRate[Currency], 0))</f>
        <v>0.92</v>
      </c>
      <c r="O772" s="14">
        <f>GL_Table[[#This Row],[Debit]]*GL_Table[[#This Row],[RateToUSD]]</f>
        <v>555.92840000000001</v>
      </c>
      <c r="P772" s="14">
        <f>GL_Table[[#This Row],[Credit]]*GL_Table[[#This Row],[RateToUSD]]</f>
        <v>0</v>
      </c>
      <c r="Q772" s="14">
        <f>GL_Table[NetAmount]*GL_Table[RateToUSD]</f>
        <v>555.92840000000001</v>
      </c>
      <c r="R772" s="14" t="str">
        <f>INDEX(AccountMapping[AccountType],MATCH(GL_Table[AccountName],AccountMapping[AccountName], 0))</f>
        <v>Expense</v>
      </c>
    </row>
    <row r="773" spans="1:18" x14ac:dyDescent="0.3">
      <c r="A773" t="s">
        <v>781</v>
      </c>
      <c r="B773" s="1">
        <v>45571</v>
      </c>
      <c r="C773">
        <f>YEAR(GL_Table[[#This Row],[TxnDate]])</f>
        <v>2024</v>
      </c>
      <c r="D773" t="str">
        <f>TEXT(GL_Table[[#This Row],[TxnDate]], "mmm")</f>
        <v>Oct</v>
      </c>
      <c r="E773" t="s">
        <v>2013</v>
      </c>
      <c r="F773" t="s">
        <v>2018</v>
      </c>
      <c r="G773">
        <v>788.46</v>
      </c>
      <c r="H773">
        <v>0</v>
      </c>
      <c r="I773" t="s">
        <v>2024</v>
      </c>
      <c r="J773" t="s">
        <v>2029</v>
      </c>
      <c r="K773" t="s">
        <v>2802</v>
      </c>
      <c r="L773" t="s">
        <v>4035</v>
      </c>
      <c r="M773">
        <f>GL_Table[[#This Row],[Debit]]-GL_Table[[#This Row],[Credit]]</f>
        <v>788.46</v>
      </c>
      <c r="N773">
        <f>INDEX(ExchangeRate[Rate2USD], MATCH(GL!L:L,ExchangeRate[Currency], 0))</f>
        <v>1.36</v>
      </c>
      <c r="O773" s="14">
        <f>GL_Table[[#This Row],[Debit]]*GL_Table[[#This Row],[RateToUSD]]</f>
        <v>1072.3056000000001</v>
      </c>
      <c r="P773" s="14">
        <f>GL_Table[[#This Row],[Credit]]*GL_Table[[#This Row],[RateToUSD]]</f>
        <v>0</v>
      </c>
      <c r="Q773" s="14">
        <f>GL_Table[NetAmount]*GL_Table[RateToUSD]</f>
        <v>1072.3056000000001</v>
      </c>
      <c r="R773" s="14" t="str">
        <f>INDEX(AccountMapping[AccountType],MATCH(GL_Table[AccountName],AccountMapping[AccountName], 0))</f>
        <v>Expense</v>
      </c>
    </row>
    <row r="774" spans="1:18" x14ac:dyDescent="0.3">
      <c r="A774" t="s">
        <v>782</v>
      </c>
      <c r="B774" s="1">
        <v>45166</v>
      </c>
      <c r="C774">
        <f>YEAR(GL_Table[[#This Row],[TxnDate]])</f>
        <v>2023</v>
      </c>
      <c r="D774" t="str">
        <f>TEXT(GL_Table[[#This Row],[TxnDate]], "mmm")</f>
        <v>Aug</v>
      </c>
      <c r="E774" t="s">
        <v>2010</v>
      </c>
      <c r="F774" t="s">
        <v>2015</v>
      </c>
      <c r="G774">
        <v>0</v>
      </c>
      <c r="H774">
        <v>1493.92</v>
      </c>
      <c r="I774" t="s">
        <v>2021</v>
      </c>
      <c r="J774" t="s">
        <v>2027</v>
      </c>
      <c r="K774" t="s">
        <v>2803</v>
      </c>
      <c r="L774" t="s">
        <v>4034</v>
      </c>
      <c r="M774">
        <f>GL_Table[[#This Row],[Debit]]-GL_Table[[#This Row],[Credit]]</f>
        <v>-1493.92</v>
      </c>
      <c r="N774">
        <f>INDEX(ExchangeRate[Rate2USD], MATCH(GL!L:L,ExchangeRate[Currency], 0))</f>
        <v>1</v>
      </c>
      <c r="O774" s="14">
        <f>GL_Table[[#This Row],[Debit]]*GL_Table[[#This Row],[RateToUSD]]</f>
        <v>0</v>
      </c>
      <c r="P774" s="14">
        <f>GL_Table[[#This Row],[Credit]]*GL_Table[[#This Row],[RateToUSD]]</f>
        <v>1493.92</v>
      </c>
      <c r="Q774" s="14">
        <f>GL_Table[NetAmount]*GL_Table[RateToUSD]</f>
        <v>-1493.92</v>
      </c>
      <c r="R774" s="14" t="str">
        <f>INDEX(AccountMapping[AccountType],MATCH(GL_Table[AccountName],AccountMapping[AccountName], 0))</f>
        <v>Revenue</v>
      </c>
    </row>
    <row r="775" spans="1:18" x14ac:dyDescent="0.3">
      <c r="A775" t="s">
        <v>783</v>
      </c>
      <c r="B775" s="1">
        <v>45423</v>
      </c>
      <c r="C775">
        <f>YEAR(GL_Table[[#This Row],[TxnDate]])</f>
        <v>2024</v>
      </c>
      <c r="D775" t="str">
        <f>TEXT(GL_Table[[#This Row],[TxnDate]], "mmm")</f>
        <v>May</v>
      </c>
      <c r="E775" t="s">
        <v>2011</v>
      </c>
      <c r="F775" t="s">
        <v>2016</v>
      </c>
      <c r="G775">
        <v>588.44000000000005</v>
      </c>
      <c r="H775">
        <v>0</v>
      </c>
      <c r="I775" t="s">
        <v>2023</v>
      </c>
      <c r="J775" t="s">
        <v>2027</v>
      </c>
      <c r="K775" t="s">
        <v>2804</v>
      </c>
      <c r="L775" t="s">
        <v>4035</v>
      </c>
      <c r="M775">
        <f>GL_Table[[#This Row],[Debit]]-GL_Table[[#This Row],[Credit]]</f>
        <v>588.44000000000005</v>
      </c>
      <c r="N775">
        <f>INDEX(ExchangeRate[Rate2USD], MATCH(GL!L:L,ExchangeRate[Currency], 0))</f>
        <v>1.36</v>
      </c>
      <c r="O775" s="14">
        <f>GL_Table[[#This Row],[Debit]]*GL_Table[[#This Row],[RateToUSD]]</f>
        <v>800.27840000000015</v>
      </c>
      <c r="P775" s="14">
        <f>GL_Table[[#This Row],[Credit]]*GL_Table[[#This Row],[RateToUSD]]</f>
        <v>0</v>
      </c>
      <c r="Q775" s="14">
        <f>GL_Table[NetAmount]*GL_Table[RateToUSD]</f>
        <v>800.27840000000015</v>
      </c>
      <c r="R775" s="14" t="str">
        <f>INDEX(AccountMapping[AccountType],MATCH(GL_Table[AccountName],AccountMapping[AccountName], 0))</f>
        <v>COGS</v>
      </c>
    </row>
    <row r="776" spans="1:18" x14ac:dyDescent="0.3">
      <c r="A776" t="s">
        <v>784</v>
      </c>
      <c r="B776" s="1">
        <v>45538</v>
      </c>
      <c r="C776">
        <f>YEAR(GL_Table[[#This Row],[TxnDate]])</f>
        <v>2024</v>
      </c>
      <c r="D776" t="str">
        <f>TEXT(GL_Table[[#This Row],[TxnDate]], "mmm")</f>
        <v>Sep</v>
      </c>
      <c r="E776" t="s">
        <v>2011</v>
      </c>
      <c r="F776" t="s">
        <v>2016</v>
      </c>
      <c r="G776">
        <v>1078.52</v>
      </c>
      <c r="H776">
        <v>0</v>
      </c>
      <c r="I776" t="s">
        <v>2023</v>
      </c>
      <c r="J776" t="s">
        <v>2027</v>
      </c>
      <c r="K776" t="s">
        <v>2805</v>
      </c>
      <c r="L776" t="s">
        <v>4033</v>
      </c>
      <c r="M776">
        <f>GL_Table[[#This Row],[Debit]]-GL_Table[[#This Row],[Credit]]</f>
        <v>1078.52</v>
      </c>
      <c r="N776">
        <f>INDEX(ExchangeRate[Rate2USD], MATCH(GL!L:L,ExchangeRate[Currency], 0))</f>
        <v>1.51</v>
      </c>
      <c r="O776" s="14">
        <f>GL_Table[[#This Row],[Debit]]*GL_Table[[#This Row],[RateToUSD]]</f>
        <v>1628.5652</v>
      </c>
      <c r="P776" s="14">
        <f>GL_Table[[#This Row],[Credit]]*GL_Table[[#This Row],[RateToUSD]]</f>
        <v>0</v>
      </c>
      <c r="Q776" s="14">
        <f>GL_Table[NetAmount]*GL_Table[RateToUSD]</f>
        <v>1628.5652</v>
      </c>
      <c r="R776" s="14" t="str">
        <f>INDEX(AccountMapping[AccountType],MATCH(GL_Table[AccountName],AccountMapping[AccountName], 0))</f>
        <v>COGS</v>
      </c>
    </row>
    <row r="777" spans="1:18" x14ac:dyDescent="0.3">
      <c r="A777" t="s">
        <v>785</v>
      </c>
      <c r="B777" s="1">
        <v>45400</v>
      </c>
      <c r="C777">
        <f>YEAR(GL_Table[[#This Row],[TxnDate]])</f>
        <v>2024</v>
      </c>
      <c r="D777" t="str">
        <f>TEXT(GL_Table[[#This Row],[TxnDate]], "mmm")</f>
        <v>Apr</v>
      </c>
      <c r="E777" t="s">
        <v>2014</v>
      </c>
      <c r="F777" t="s">
        <v>2019</v>
      </c>
      <c r="G777">
        <v>0</v>
      </c>
      <c r="H777">
        <v>4324.54</v>
      </c>
      <c r="I777" t="s">
        <v>2022</v>
      </c>
      <c r="J777" t="s">
        <v>2026</v>
      </c>
      <c r="K777" t="s">
        <v>2806</v>
      </c>
      <c r="L777" t="s">
        <v>4032</v>
      </c>
      <c r="M777">
        <f>GL_Table[[#This Row],[Debit]]-GL_Table[[#This Row],[Credit]]</f>
        <v>-4324.54</v>
      </c>
      <c r="N777">
        <f>INDEX(ExchangeRate[Rate2USD], MATCH(GL!L:L,ExchangeRate[Currency], 0))</f>
        <v>0.92</v>
      </c>
      <c r="O777" s="14">
        <f>GL_Table[[#This Row],[Debit]]*GL_Table[[#This Row],[RateToUSD]]</f>
        <v>0</v>
      </c>
      <c r="P777" s="14">
        <f>GL_Table[[#This Row],[Credit]]*GL_Table[[#This Row],[RateToUSD]]</f>
        <v>3978.5768000000003</v>
      </c>
      <c r="Q777" s="14">
        <f>GL_Table[NetAmount]*GL_Table[RateToUSD]</f>
        <v>-3978.5768000000003</v>
      </c>
      <c r="R777" s="14" t="str">
        <f>INDEX(AccountMapping[AccountType],MATCH(GL_Table[AccountName],AccountMapping[AccountName], 0))</f>
        <v>Revenue</v>
      </c>
    </row>
    <row r="778" spans="1:18" x14ac:dyDescent="0.3">
      <c r="A778" t="s">
        <v>786</v>
      </c>
      <c r="B778" s="1">
        <v>45472</v>
      </c>
      <c r="C778">
        <f>YEAR(GL_Table[[#This Row],[TxnDate]])</f>
        <v>2024</v>
      </c>
      <c r="D778" t="str">
        <f>TEXT(GL_Table[[#This Row],[TxnDate]], "mmm")</f>
        <v>Jun</v>
      </c>
      <c r="E778" t="s">
        <v>2014</v>
      </c>
      <c r="F778" t="s">
        <v>2019</v>
      </c>
      <c r="G778">
        <v>0</v>
      </c>
      <c r="H778">
        <v>2300.21</v>
      </c>
      <c r="I778" t="s">
        <v>2024</v>
      </c>
      <c r="J778" t="s">
        <v>2027</v>
      </c>
      <c r="K778" t="s">
        <v>2807</v>
      </c>
      <c r="L778" t="s">
        <v>4031</v>
      </c>
      <c r="M778">
        <f>GL_Table[[#This Row],[Debit]]-GL_Table[[#This Row],[Credit]]</f>
        <v>-2300.21</v>
      </c>
      <c r="N778">
        <f>INDEX(ExchangeRate[Rate2USD], MATCH(GL!L:L,ExchangeRate[Currency], 0))</f>
        <v>0.78</v>
      </c>
      <c r="O778" s="14">
        <f>GL_Table[[#This Row],[Debit]]*GL_Table[[#This Row],[RateToUSD]]</f>
        <v>0</v>
      </c>
      <c r="P778" s="14">
        <f>GL_Table[[#This Row],[Credit]]*GL_Table[[#This Row],[RateToUSD]]</f>
        <v>1794.1638</v>
      </c>
      <c r="Q778" s="14">
        <f>GL_Table[NetAmount]*GL_Table[RateToUSD]</f>
        <v>-1794.1638</v>
      </c>
      <c r="R778" s="14" t="str">
        <f>INDEX(AccountMapping[AccountType],MATCH(GL_Table[AccountName],AccountMapping[AccountName], 0))</f>
        <v>Revenue</v>
      </c>
    </row>
    <row r="779" spans="1:18" x14ac:dyDescent="0.3">
      <c r="A779" t="s">
        <v>787</v>
      </c>
      <c r="B779" s="1">
        <v>45170</v>
      </c>
      <c r="C779">
        <f>YEAR(GL_Table[[#This Row],[TxnDate]])</f>
        <v>2023</v>
      </c>
      <c r="D779" t="str">
        <f>TEXT(GL_Table[[#This Row],[TxnDate]], "mmm")</f>
        <v>Sep</v>
      </c>
      <c r="E779" t="s">
        <v>2012</v>
      </c>
      <c r="F779" t="s">
        <v>2017</v>
      </c>
      <c r="G779">
        <v>446.19</v>
      </c>
      <c r="H779">
        <v>0</v>
      </c>
      <c r="I779" t="s">
        <v>2025</v>
      </c>
      <c r="J779" t="s">
        <v>2029</v>
      </c>
      <c r="K779" t="s">
        <v>2808</v>
      </c>
      <c r="L779" t="s">
        <v>4031</v>
      </c>
      <c r="M779">
        <f>GL_Table[[#This Row],[Debit]]-GL_Table[[#This Row],[Credit]]</f>
        <v>446.19</v>
      </c>
      <c r="N779">
        <f>INDEX(ExchangeRate[Rate2USD], MATCH(GL!L:L,ExchangeRate[Currency], 0))</f>
        <v>0.78</v>
      </c>
      <c r="O779" s="14">
        <f>GL_Table[[#This Row],[Debit]]*GL_Table[[#This Row],[RateToUSD]]</f>
        <v>348.02820000000003</v>
      </c>
      <c r="P779" s="14">
        <f>GL_Table[[#This Row],[Credit]]*GL_Table[[#This Row],[RateToUSD]]</f>
        <v>0</v>
      </c>
      <c r="Q779" s="14">
        <f>GL_Table[NetAmount]*GL_Table[RateToUSD]</f>
        <v>348.02820000000003</v>
      </c>
      <c r="R779" s="14" t="str">
        <f>INDEX(AccountMapping[AccountType],MATCH(GL_Table[AccountName],AccountMapping[AccountName], 0))</f>
        <v>Expense</v>
      </c>
    </row>
    <row r="780" spans="1:18" x14ac:dyDescent="0.3">
      <c r="A780" t="s">
        <v>788</v>
      </c>
      <c r="B780" s="1">
        <v>45367</v>
      </c>
      <c r="C780">
        <f>YEAR(GL_Table[[#This Row],[TxnDate]])</f>
        <v>2024</v>
      </c>
      <c r="D780" t="str">
        <f>TEXT(GL_Table[[#This Row],[TxnDate]], "mmm")</f>
        <v>Mar</v>
      </c>
      <c r="E780" t="s">
        <v>2010</v>
      </c>
      <c r="F780" t="s">
        <v>2015</v>
      </c>
      <c r="G780">
        <v>0</v>
      </c>
      <c r="H780">
        <v>1518.24</v>
      </c>
      <c r="I780" t="s">
        <v>2023</v>
      </c>
      <c r="J780" t="s">
        <v>2029</v>
      </c>
      <c r="K780" t="s">
        <v>2809</v>
      </c>
      <c r="L780" t="s">
        <v>4033</v>
      </c>
      <c r="M780">
        <f>GL_Table[[#This Row],[Debit]]-GL_Table[[#This Row],[Credit]]</f>
        <v>-1518.24</v>
      </c>
      <c r="N780">
        <f>INDEX(ExchangeRate[Rate2USD], MATCH(GL!L:L,ExchangeRate[Currency], 0))</f>
        <v>1.51</v>
      </c>
      <c r="O780" s="14">
        <f>GL_Table[[#This Row],[Debit]]*GL_Table[[#This Row],[RateToUSD]]</f>
        <v>0</v>
      </c>
      <c r="P780" s="14">
        <f>GL_Table[[#This Row],[Credit]]*GL_Table[[#This Row],[RateToUSD]]</f>
        <v>2292.5423999999998</v>
      </c>
      <c r="Q780" s="14">
        <f>GL_Table[NetAmount]*GL_Table[RateToUSD]</f>
        <v>-2292.5423999999998</v>
      </c>
      <c r="R780" s="14" t="str">
        <f>INDEX(AccountMapping[AccountType],MATCH(GL_Table[AccountName],AccountMapping[AccountName], 0))</f>
        <v>Revenue</v>
      </c>
    </row>
    <row r="781" spans="1:18" x14ac:dyDescent="0.3">
      <c r="A781" t="s">
        <v>789</v>
      </c>
      <c r="B781" s="1">
        <v>45386</v>
      </c>
      <c r="C781">
        <f>YEAR(GL_Table[[#This Row],[TxnDate]])</f>
        <v>2024</v>
      </c>
      <c r="D781" t="str">
        <f>TEXT(GL_Table[[#This Row],[TxnDate]], "mmm")</f>
        <v>Apr</v>
      </c>
      <c r="E781" t="s">
        <v>2012</v>
      </c>
      <c r="F781" t="s">
        <v>2017</v>
      </c>
      <c r="G781">
        <v>1385.02</v>
      </c>
      <c r="H781">
        <v>0</v>
      </c>
      <c r="I781" t="s">
        <v>2023</v>
      </c>
      <c r="J781" t="s">
        <v>2029</v>
      </c>
      <c r="K781" t="s">
        <v>2810</v>
      </c>
      <c r="L781" t="s">
        <v>4033</v>
      </c>
      <c r="M781">
        <f>GL_Table[[#This Row],[Debit]]-GL_Table[[#This Row],[Credit]]</f>
        <v>1385.02</v>
      </c>
      <c r="N781">
        <f>INDEX(ExchangeRate[Rate2USD], MATCH(GL!L:L,ExchangeRate[Currency], 0))</f>
        <v>1.51</v>
      </c>
      <c r="O781" s="14">
        <f>GL_Table[[#This Row],[Debit]]*GL_Table[[#This Row],[RateToUSD]]</f>
        <v>2091.3802000000001</v>
      </c>
      <c r="P781" s="14">
        <f>GL_Table[[#This Row],[Credit]]*GL_Table[[#This Row],[RateToUSD]]</f>
        <v>0</v>
      </c>
      <c r="Q781" s="14">
        <f>GL_Table[NetAmount]*GL_Table[RateToUSD]</f>
        <v>2091.3802000000001</v>
      </c>
      <c r="R781" s="14" t="str">
        <f>INDEX(AccountMapping[AccountType],MATCH(GL_Table[AccountName],AccountMapping[AccountName], 0))</f>
        <v>Expense</v>
      </c>
    </row>
    <row r="782" spans="1:18" x14ac:dyDescent="0.3">
      <c r="A782" t="s">
        <v>790</v>
      </c>
      <c r="B782" s="1">
        <v>45446</v>
      </c>
      <c r="C782">
        <f>YEAR(GL_Table[[#This Row],[TxnDate]])</f>
        <v>2024</v>
      </c>
      <c r="D782" t="str">
        <f>TEXT(GL_Table[[#This Row],[TxnDate]], "mmm")</f>
        <v>Jun</v>
      </c>
      <c r="E782" t="s">
        <v>2012</v>
      </c>
      <c r="F782" t="s">
        <v>2017</v>
      </c>
      <c r="G782">
        <v>1887.31</v>
      </c>
      <c r="H782">
        <v>0</v>
      </c>
      <c r="I782" t="s">
        <v>2023</v>
      </c>
      <c r="J782" t="s">
        <v>2026</v>
      </c>
      <c r="K782" t="s">
        <v>2811</v>
      </c>
      <c r="L782" t="s">
        <v>4031</v>
      </c>
      <c r="M782">
        <f>GL_Table[[#This Row],[Debit]]-GL_Table[[#This Row],[Credit]]</f>
        <v>1887.31</v>
      </c>
      <c r="N782">
        <f>INDEX(ExchangeRate[Rate2USD], MATCH(GL!L:L,ExchangeRate[Currency], 0))</f>
        <v>0.78</v>
      </c>
      <c r="O782" s="14">
        <f>GL_Table[[#This Row],[Debit]]*GL_Table[[#This Row],[RateToUSD]]</f>
        <v>1472.1017999999999</v>
      </c>
      <c r="P782" s="14">
        <f>GL_Table[[#This Row],[Credit]]*GL_Table[[#This Row],[RateToUSD]]</f>
        <v>0</v>
      </c>
      <c r="Q782" s="14">
        <f>GL_Table[NetAmount]*GL_Table[RateToUSD]</f>
        <v>1472.1017999999999</v>
      </c>
      <c r="R782" s="14" t="str">
        <f>INDEX(AccountMapping[AccountType],MATCH(GL_Table[AccountName],AccountMapping[AccountName], 0))</f>
        <v>Expense</v>
      </c>
    </row>
    <row r="783" spans="1:18" x14ac:dyDescent="0.3">
      <c r="A783" t="s">
        <v>791</v>
      </c>
      <c r="B783" s="1">
        <v>45528</v>
      </c>
      <c r="C783">
        <f>YEAR(GL_Table[[#This Row],[TxnDate]])</f>
        <v>2024</v>
      </c>
      <c r="D783" t="str">
        <f>TEXT(GL_Table[[#This Row],[TxnDate]], "mmm")</f>
        <v>Aug</v>
      </c>
      <c r="E783" t="s">
        <v>2010</v>
      </c>
      <c r="F783" t="s">
        <v>2015</v>
      </c>
      <c r="G783">
        <v>0</v>
      </c>
      <c r="H783">
        <v>4476.07</v>
      </c>
      <c r="I783" t="s">
        <v>2025</v>
      </c>
      <c r="J783" t="s">
        <v>2029</v>
      </c>
      <c r="K783" t="s">
        <v>2812</v>
      </c>
      <c r="L783" t="s">
        <v>4033</v>
      </c>
      <c r="M783">
        <f>GL_Table[[#This Row],[Debit]]-GL_Table[[#This Row],[Credit]]</f>
        <v>-4476.07</v>
      </c>
      <c r="N783">
        <f>INDEX(ExchangeRate[Rate2USD], MATCH(GL!L:L,ExchangeRate[Currency], 0))</f>
        <v>1.51</v>
      </c>
      <c r="O783" s="14">
        <f>GL_Table[[#This Row],[Debit]]*GL_Table[[#This Row],[RateToUSD]]</f>
        <v>0</v>
      </c>
      <c r="P783" s="14">
        <f>GL_Table[[#This Row],[Credit]]*GL_Table[[#This Row],[RateToUSD]]</f>
        <v>6758.8656999999994</v>
      </c>
      <c r="Q783" s="14">
        <f>GL_Table[NetAmount]*GL_Table[RateToUSD]</f>
        <v>-6758.8656999999994</v>
      </c>
      <c r="R783" s="14" t="str">
        <f>INDEX(AccountMapping[AccountType],MATCH(GL_Table[AccountName],AccountMapping[AccountName], 0))</f>
        <v>Revenue</v>
      </c>
    </row>
    <row r="784" spans="1:18" x14ac:dyDescent="0.3">
      <c r="A784" t="s">
        <v>792</v>
      </c>
      <c r="B784" s="1">
        <v>45421</v>
      </c>
      <c r="C784">
        <f>YEAR(GL_Table[[#This Row],[TxnDate]])</f>
        <v>2024</v>
      </c>
      <c r="D784" t="str">
        <f>TEXT(GL_Table[[#This Row],[TxnDate]], "mmm")</f>
        <v>May</v>
      </c>
      <c r="E784" t="s">
        <v>2012</v>
      </c>
      <c r="F784" t="s">
        <v>2017</v>
      </c>
      <c r="G784">
        <v>170.41</v>
      </c>
      <c r="H784">
        <v>0</v>
      </c>
      <c r="I784" t="s">
        <v>2025</v>
      </c>
      <c r="J784" t="s">
        <v>2029</v>
      </c>
      <c r="K784" t="s">
        <v>2813</v>
      </c>
      <c r="L784" t="s">
        <v>4034</v>
      </c>
      <c r="M784">
        <f>GL_Table[[#This Row],[Debit]]-GL_Table[[#This Row],[Credit]]</f>
        <v>170.41</v>
      </c>
      <c r="N784">
        <f>INDEX(ExchangeRate[Rate2USD], MATCH(GL!L:L,ExchangeRate[Currency], 0))</f>
        <v>1</v>
      </c>
      <c r="O784" s="14">
        <f>GL_Table[[#This Row],[Debit]]*GL_Table[[#This Row],[RateToUSD]]</f>
        <v>170.41</v>
      </c>
      <c r="P784" s="14">
        <f>GL_Table[[#This Row],[Credit]]*GL_Table[[#This Row],[RateToUSD]]</f>
        <v>0</v>
      </c>
      <c r="Q784" s="14">
        <f>GL_Table[NetAmount]*GL_Table[RateToUSD]</f>
        <v>170.41</v>
      </c>
      <c r="R784" s="14" t="str">
        <f>INDEX(AccountMapping[AccountType],MATCH(GL_Table[AccountName],AccountMapping[AccountName], 0))</f>
        <v>Expense</v>
      </c>
    </row>
    <row r="785" spans="1:18" x14ac:dyDescent="0.3">
      <c r="A785" t="s">
        <v>793</v>
      </c>
      <c r="B785" s="1">
        <v>45016</v>
      </c>
      <c r="C785">
        <f>YEAR(GL_Table[[#This Row],[TxnDate]])</f>
        <v>2023</v>
      </c>
      <c r="D785" t="str">
        <f>TEXT(GL_Table[[#This Row],[TxnDate]], "mmm")</f>
        <v>Mar</v>
      </c>
      <c r="E785" t="s">
        <v>2013</v>
      </c>
      <c r="F785" t="s">
        <v>2018</v>
      </c>
      <c r="G785">
        <v>1650.02</v>
      </c>
      <c r="H785">
        <v>0</v>
      </c>
      <c r="I785" t="s">
        <v>2025</v>
      </c>
      <c r="J785" t="s">
        <v>2028</v>
      </c>
      <c r="K785" t="s">
        <v>2814</v>
      </c>
      <c r="L785" t="s">
        <v>4031</v>
      </c>
      <c r="M785">
        <f>GL_Table[[#This Row],[Debit]]-GL_Table[[#This Row],[Credit]]</f>
        <v>1650.02</v>
      </c>
      <c r="N785">
        <f>INDEX(ExchangeRate[Rate2USD], MATCH(GL!L:L,ExchangeRate[Currency], 0))</f>
        <v>0.78</v>
      </c>
      <c r="O785" s="14">
        <f>GL_Table[[#This Row],[Debit]]*GL_Table[[#This Row],[RateToUSD]]</f>
        <v>1287.0155999999999</v>
      </c>
      <c r="P785" s="14">
        <f>GL_Table[[#This Row],[Credit]]*GL_Table[[#This Row],[RateToUSD]]</f>
        <v>0</v>
      </c>
      <c r="Q785" s="14">
        <f>GL_Table[NetAmount]*GL_Table[RateToUSD]</f>
        <v>1287.0155999999999</v>
      </c>
      <c r="R785" s="14" t="str">
        <f>INDEX(AccountMapping[AccountType],MATCH(GL_Table[AccountName],AccountMapping[AccountName], 0))</f>
        <v>Expense</v>
      </c>
    </row>
    <row r="786" spans="1:18" x14ac:dyDescent="0.3">
      <c r="A786" t="s">
        <v>794</v>
      </c>
      <c r="B786" s="1">
        <v>45826</v>
      </c>
      <c r="C786">
        <f>YEAR(GL_Table[[#This Row],[TxnDate]])</f>
        <v>2025</v>
      </c>
      <c r="D786" t="str">
        <f>TEXT(GL_Table[[#This Row],[TxnDate]], "mmm")</f>
        <v>Jun</v>
      </c>
      <c r="E786" t="s">
        <v>2014</v>
      </c>
      <c r="F786" t="s">
        <v>2019</v>
      </c>
      <c r="G786">
        <v>0</v>
      </c>
      <c r="H786">
        <v>3235.44</v>
      </c>
      <c r="I786" t="s">
        <v>2020</v>
      </c>
      <c r="J786" t="s">
        <v>2026</v>
      </c>
      <c r="K786" t="s">
        <v>2815</v>
      </c>
      <c r="L786" t="s">
        <v>4033</v>
      </c>
      <c r="M786">
        <f>GL_Table[[#This Row],[Debit]]-GL_Table[[#This Row],[Credit]]</f>
        <v>-3235.44</v>
      </c>
      <c r="N786">
        <f>INDEX(ExchangeRate[Rate2USD], MATCH(GL!L:L,ExchangeRate[Currency], 0))</f>
        <v>1.51</v>
      </c>
      <c r="O786" s="14">
        <f>GL_Table[[#This Row],[Debit]]*GL_Table[[#This Row],[RateToUSD]]</f>
        <v>0</v>
      </c>
      <c r="P786" s="14">
        <f>GL_Table[[#This Row],[Credit]]*GL_Table[[#This Row],[RateToUSD]]</f>
        <v>4885.5144</v>
      </c>
      <c r="Q786" s="14">
        <f>GL_Table[NetAmount]*GL_Table[RateToUSD]</f>
        <v>-4885.5144</v>
      </c>
      <c r="R786" s="14" t="str">
        <f>INDEX(AccountMapping[AccountType],MATCH(GL_Table[AccountName],AccountMapping[AccountName], 0))</f>
        <v>Revenue</v>
      </c>
    </row>
    <row r="787" spans="1:18" x14ac:dyDescent="0.3">
      <c r="A787" t="s">
        <v>795</v>
      </c>
      <c r="B787" s="1">
        <v>45312</v>
      </c>
      <c r="C787">
        <f>YEAR(GL_Table[[#This Row],[TxnDate]])</f>
        <v>2024</v>
      </c>
      <c r="D787" t="str">
        <f>TEXT(GL_Table[[#This Row],[TxnDate]], "mmm")</f>
        <v>Jan</v>
      </c>
      <c r="E787" t="s">
        <v>2011</v>
      </c>
      <c r="F787" t="s">
        <v>2016</v>
      </c>
      <c r="G787">
        <v>459.65</v>
      </c>
      <c r="H787">
        <v>0</v>
      </c>
      <c r="I787" t="s">
        <v>2020</v>
      </c>
      <c r="J787" t="s">
        <v>2026</v>
      </c>
      <c r="K787" t="s">
        <v>2816</v>
      </c>
      <c r="L787" t="s">
        <v>4035</v>
      </c>
      <c r="M787">
        <f>GL_Table[[#This Row],[Debit]]-GL_Table[[#This Row],[Credit]]</f>
        <v>459.65</v>
      </c>
      <c r="N787">
        <f>INDEX(ExchangeRate[Rate2USD], MATCH(GL!L:L,ExchangeRate[Currency], 0))</f>
        <v>1.36</v>
      </c>
      <c r="O787" s="14">
        <f>GL_Table[[#This Row],[Debit]]*GL_Table[[#This Row],[RateToUSD]]</f>
        <v>625.12400000000002</v>
      </c>
      <c r="P787" s="14">
        <f>GL_Table[[#This Row],[Credit]]*GL_Table[[#This Row],[RateToUSD]]</f>
        <v>0</v>
      </c>
      <c r="Q787" s="14">
        <f>GL_Table[NetAmount]*GL_Table[RateToUSD]</f>
        <v>625.12400000000002</v>
      </c>
      <c r="R787" s="14" t="str">
        <f>INDEX(AccountMapping[AccountType],MATCH(GL_Table[AccountName],AccountMapping[AccountName], 0))</f>
        <v>COGS</v>
      </c>
    </row>
    <row r="788" spans="1:18" x14ac:dyDescent="0.3">
      <c r="A788" t="s">
        <v>796</v>
      </c>
      <c r="B788" s="1">
        <v>45226</v>
      </c>
      <c r="C788">
        <f>YEAR(GL_Table[[#This Row],[TxnDate]])</f>
        <v>2023</v>
      </c>
      <c r="D788" t="str">
        <f>TEXT(GL_Table[[#This Row],[TxnDate]], "mmm")</f>
        <v>Oct</v>
      </c>
      <c r="E788" t="s">
        <v>2013</v>
      </c>
      <c r="F788" t="s">
        <v>2018</v>
      </c>
      <c r="G788">
        <v>882.11</v>
      </c>
      <c r="H788">
        <v>0</v>
      </c>
      <c r="I788" t="s">
        <v>2025</v>
      </c>
      <c r="J788" t="s">
        <v>2029</v>
      </c>
      <c r="K788" t="s">
        <v>2817</v>
      </c>
      <c r="L788" t="s">
        <v>4035</v>
      </c>
      <c r="M788">
        <f>GL_Table[[#This Row],[Debit]]-GL_Table[[#This Row],[Credit]]</f>
        <v>882.11</v>
      </c>
      <c r="N788">
        <f>INDEX(ExchangeRate[Rate2USD], MATCH(GL!L:L,ExchangeRate[Currency], 0))</f>
        <v>1.36</v>
      </c>
      <c r="O788" s="14">
        <f>GL_Table[[#This Row],[Debit]]*GL_Table[[#This Row],[RateToUSD]]</f>
        <v>1199.6696000000002</v>
      </c>
      <c r="P788" s="14">
        <f>GL_Table[[#This Row],[Credit]]*GL_Table[[#This Row],[RateToUSD]]</f>
        <v>0</v>
      </c>
      <c r="Q788" s="14">
        <f>GL_Table[NetAmount]*GL_Table[RateToUSD]</f>
        <v>1199.6696000000002</v>
      </c>
      <c r="R788" s="14" t="str">
        <f>INDEX(AccountMapping[AccountType],MATCH(GL_Table[AccountName],AccountMapping[AccountName], 0))</f>
        <v>Expense</v>
      </c>
    </row>
    <row r="789" spans="1:18" x14ac:dyDescent="0.3">
      <c r="A789" t="s">
        <v>797</v>
      </c>
      <c r="B789" s="1">
        <v>45597</v>
      </c>
      <c r="C789">
        <f>YEAR(GL_Table[[#This Row],[TxnDate]])</f>
        <v>2024</v>
      </c>
      <c r="D789" t="str">
        <f>TEXT(GL_Table[[#This Row],[TxnDate]], "mmm")</f>
        <v>Nov</v>
      </c>
      <c r="E789" t="s">
        <v>2012</v>
      </c>
      <c r="F789" t="s">
        <v>2017</v>
      </c>
      <c r="G789">
        <v>1023.17</v>
      </c>
      <c r="H789">
        <v>0</v>
      </c>
      <c r="I789" t="s">
        <v>2025</v>
      </c>
      <c r="J789" t="s">
        <v>2029</v>
      </c>
      <c r="K789" t="s">
        <v>2818</v>
      </c>
      <c r="L789" t="s">
        <v>4031</v>
      </c>
      <c r="M789">
        <f>GL_Table[[#This Row],[Debit]]-GL_Table[[#This Row],[Credit]]</f>
        <v>1023.17</v>
      </c>
      <c r="N789">
        <f>INDEX(ExchangeRate[Rate2USD], MATCH(GL!L:L,ExchangeRate[Currency], 0))</f>
        <v>0.78</v>
      </c>
      <c r="O789" s="14">
        <f>GL_Table[[#This Row],[Debit]]*GL_Table[[#This Row],[RateToUSD]]</f>
        <v>798.07259999999997</v>
      </c>
      <c r="P789" s="14">
        <f>GL_Table[[#This Row],[Credit]]*GL_Table[[#This Row],[RateToUSD]]</f>
        <v>0</v>
      </c>
      <c r="Q789" s="14">
        <f>GL_Table[NetAmount]*GL_Table[RateToUSD]</f>
        <v>798.07259999999997</v>
      </c>
      <c r="R789" s="14" t="str">
        <f>INDEX(AccountMapping[AccountType],MATCH(GL_Table[AccountName],AccountMapping[AccountName], 0))</f>
        <v>Expense</v>
      </c>
    </row>
    <row r="790" spans="1:18" x14ac:dyDescent="0.3">
      <c r="A790" t="s">
        <v>798</v>
      </c>
      <c r="B790" s="1">
        <v>45378</v>
      </c>
      <c r="C790">
        <f>YEAR(GL_Table[[#This Row],[TxnDate]])</f>
        <v>2024</v>
      </c>
      <c r="D790" t="str">
        <f>TEXT(GL_Table[[#This Row],[TxnDate]], "mmm")</f>
        <v>Mar</v>
      </c>
      <c r="E790" t="s">
        <v>2013</v>
      </c>
      <c r="F790" t="s">
        <v>2018</v>
      </c>
      <c r="G790">
        <v>510.05</v>
      </c>
      <c r="H790">
        <v>0</v>
      </c>
      <c r="I790" t="s">
        <v>2023</v>
      </c>
      <c r="J790" t="s">
        <v>2026</v>
      </c>
      <c r="K790" t="s">
        <v>2819</v>
      </c>
      <c r="L790" t="s">
        <v>4035</v>
      </c>
      <c r="M790">
        <f>GL_Table[[#This Row],[Debit]]-GL_Table[[#This Row],[Credit]]</f>
        <v>510.05</v>
      </c>
      <c r="N790">
        <f>INDEX(ExchangeRate[Rate2USD], MATCH(GL!L:L,ExchangeRate[Currency], 0))</f>
        <v>1.36</v>
      </c>
      <c r="O790" s="14">
        <f>GL_Table[[#This Row],[Debit]]*GL_Table[[#This Row],[RateToUSD]]</f>
        <v>693.66800000000012</v>
      </c>
      <c r="P790" s="14">
        <f>GL_Table[[#This Row],[Credit]]*GL_Table[[#This Row],[RateToUSD]]</f>
        <v>0</v>
      </c>
      <c r="Q790" s="14">
        <f>GL_Table[NetAmount]*GL_Table[RateToUSD]</f>
        <v>693.66800000000012</v>
      </c>
      <c r="R790" s="14" t="str">
        <f>INDEX(AccountMapping[AccountType],MATCH(GL_Table[AccountName],AccountMapping[AccountName], 0))</f>
        <v>Expense</v>
      </c>
    </row>
    <row r="791" spans="1:18" x14ac:dyDescent="0.3">
      <c r="A791" t="s">
        <v>799</v>
      </c>
      <c r="B791" s="1">
        <v>45008</v>
      </c>
      <c r="C791">
        <f>YEAR(GL_Table[[#This Row],[TxnDate]])</f>
        <v>2023</v>
      </c>
      <c r="D791" t="str">
        <f>TEXT(GL_Table[[#This Row],[TxnDate]], "mmm")</f>
        <v>Mar</v>
      </c>
      <c r="E791" t="s">
        <v>2014</v>
      </c>
      <c r="F791" t="s">
        <v>2019</v>
      </c>
      <c r="G791">
        <v>0</v>
      </c>
      <c r="H791">
        <v>3848.25</v>
      </c>
      <c r="I791" t="s">
        <v>2020</v>
      </c>
      <c r="J791" t="s">
        <v>2027</v>
      </c>
      <c r="K791" t="s">
        <v>2820</v>
      </c>
      <c r="L791" t="s">
        <v>4033</v>
      </c>
      <c r="M791">
        <f>GL_Table[[#This Row],[Debit]]-GL_Table[[#This Row],[Credit]]</f>
        <v>-3848.25</v>
      </c>
      <c r="N791">
        <f>INDEX(ExchangeRate[Rate2USD], MATCH(GL!L:L,ExchangeRate[Currency], 0))</f>
        <v>1.51</v>
      </c>
      <c r="O791" s="14">
        <f>GL_Table[[#This Row],[Debit]]*GL_Table[[#This Row],[RateToUSD]]</f>
        <v>0</v>
      </c>
      <c r="P791" s="14">
        <f>GL_Table[[#This Row],[Credit]]*GL_Table[[#This Row],[RateToUSD]]</f>
        <v>5810.8575000000001</v>
      </c>
      <c r="Q791" s="14">
        <f>GL_Table[NetAmount]*GL_Table[RateToUSD]</f>
        <v>-5810.8575000000001</v>
      </c>
      <c r="R791" s="14" t="str">
        <f>INDEX(AccountMapping[AccountType],MATCH(GL_Table[AccountName],AccountMapping[AccountName], 0))</f>
        <v>Revenue</v>
      </c>
    </row>
    <row r="792" spans="1:18" x14ac:dyDescent="0.3">
      <c r="A792" t="s">
        <v>800</v>
      </c>
      <c r="B792" s="1">
        <v>45389</v>
      </c>
      <c r="C792">
        <f>YEAR(GL_Table[[#This Row],[TxnDate]])</f>
        <v>2024</v>
      </c>
      <c r="D792" t="str">
        <f>TEXT(GL_Table[[#This Row],[TxnDate]], "mmm")</f>
        <v>Apr</v>
      </c>
      <c r="E792" t="s">
        <v>2011</v>
      </c>
      <c r="F792" t="s">
        <v>2016</v>
      </c>
      <c r="G792">
        <v>315.25</v>
      </c>
      <c r="H792">
        <v>0</v>
      </c>
      <c r="I792" t="s">
        <v>2023</v>
      </c>
      <c r="J792" t="s">
        <v>2029</v>
      </c>
      <c r="K792" t="s">
        <v>2821</v>
      </c>
      <c r="L792" t="s">
        <v>4033</v>
      </c>
      <c r="M792">
        <f>GL_Table[[#This Row],[Debit]]-GL_Table[[#This Row],[Credit]]</f>
        <v>315.25</v>
      </c>
      <c r="N792">
        <f>INDEX(ExchangeRate[Rate2USD], MATCH(GL!L:L,ExchangeRate[Currency], 0))</f>
        <v>1.51</v>
      </c>
      <c r="O792" s="14">
        <f>GL_Table[[#This Row],[Debit]]*GL_Table[[#This Row],[RateToUSD]]</f>
        <v>476.02749999999997</v>
      </c>
      <c r="P792" s="14">
        <f>GL_Table[[#This Row],[Credit]]*GL_Table[[#This Row],[RateToUSD]]</f>
        <v>0</v>
      </c>
      <c r="Q792" s="14">
        <f>GL_Table[NetAmount]*GL_Table[RateToUSD]</f>
        <v>476.02749999999997</v>
      </c>
      <c r="R792" s="14" t="str">
        <f>INDEX(AccountMapping[AccountType],MATCH(GL_Table[AccountName],AccountMapping[AccountName], 0))</f>
        <v>COGS</v>
      </c>
    </row>
    <row r="793" spans="1:18" x14ac:dyDescent="0.3">
      <c r="A793" t="s">
        <v>801</v>
      </c>
      <c r="B793" s="1">
        <v>45385</v>
      </c>
      <c r="C793">
        <f>YEAR(GL_Table[[#This Row],[TxnDate]])</f>
        <v>2024</v>
      </c>
      <c r="D793" t="str">
        <f>TEXT(GL_Table[[#This Row],[TxnDate]], "mmm")</f>
        <v>Apr</v>
      </c>
      <c r="E793" t="s">
        <v>2014</v>
      </c>
      <c r="F793" t="s">
        <v>2019</v>
      </c>
      <c r="G793">
        <v>0</v>
      </c>
      <c r="H793">
        <v>4030.96</v>
      </c>
      <c r="I793" t="s">
        <v>2025</v>
      </c>
      <c r="J793" t="s">
        <v>2027</v>
      </c>
      <c r="K793" t="s">
        <v>2822</v>
      </c>
      <c r="L793" t="s">
        <v>4034</v>
      </c>
      <c r="M793">
        <f>GL_Table[[#This Row],[Debit]]-GL_Table[[#This Row],[Credit]]</f>
        <v>-4030.96</v>
      </c>
      <c r="N793">
        <f>INDEX(ExchangeRate[Rate2USD], MATCH(GL!L:L,ExchangeRate[Currency], 0))</f>
        <v>1</v>
      </c>
      <c r="O793" s="14">
        <f>GL_Table[[#This Row],[Debit]]*GL_Table[[#This Row],[RateToUSD]]</f>
        <v>0</v>
      </c>
      <c r="P793" s="14">
        <f>GL_Table[[#This Row],[Credit]]*GL_Table[[#This Row],[RateToUSD]]</f>
        <v>4030.96</v>
      </c>
      <c r="Q793" s="14">
        <f>GL_Table[NetAmount]*GL_Table[RateToUSD]</f>
        <v>-4030.96</v>
      </c>
      <c r="R793" s="14" t="str">
        <f>INDEX(AccountMapping[AccountType],MATCH(GL_Table[AccountName],AccountMapping[AccountName], 0))</f>
        <v>Revenue</v>
      </c>
    </row>
    <row r="794" spans="1:18" x14ac:dyDescent="0.3">
      <c r="A794" t="s">
        <v>802</v>
      </c>
      <c r="B794" s="1">
        <v>44965</v>
      </c>
      <c r="C794">
        <f>YEAR(GL_Table[[#This Row],[TxnDate]])</f>
        <v>2023</v>
      </c>
      <c r="D794" t="str">
        <f>TEXT(GL_Table[[#This Row],[TxnDate]], "mmm")</f>
        <v>Feb</v>
      </c>
      <c r="E794" t="s">
        <v>2010</v>
      </c>
      <c r="F794" t="s">
        <v>2015</v>
      </c>
      <c r="G794">
        <v>0</v>
      </c>
      <c r="H794">
        <v>1965.39</v>
      </c>
      <c r="I794" t="s">
        <v>2023</v>
      </c>
      <c r="J794" t="s">
        <v>2027</v>
      </c>
      <c r="K794" t="s">
        <v>2823</v>
      </c>
      <c r="L794" t="s">
        <v>4035</v>
      </c>
      <c r="M794">
        <f>GL_Table[[#This Row],[Debit]]-GL_Table[[#This Row],[Credit]]</f>
        <v>-1965.39</v>
      </c>
      <c r="N794">
        <f>INDEX(ExchangeRate[Rate2USD], MATCH(GL!L:L,ExchangeRate[Currency], 0))</f>
        <v>1.36</v>
      </c>
      <c r="O794" s="14">
        <f>GL_Table[[#This Row],[Debit]]*GL_Table[[#This Row],[RateToUSD]]</f>
        <v>0</v>
      </c>
      <c r="P794" s="14">
        <f>GL_Table[[#This Row],[Credit]]*GL_Table[[#This Row],[RateToUSD]]</f>
        <v>2672.9304000000002</v>
      </c>
      <c r="Q794" s="14">
        <f>GL_Table[NetAmount]*GL_Table[RateToUSD]</f>
        <v>-2672.9304000000002</v>
      </c>
      <c r="R794" s="14" t="str">
        <f>INDEX(AccountMapping[AccountType],MATCH(GL_Table[AccountName],AccountMapping[AccountName], 0))</f>
        <v>Revenue</v>
      </c>
    </row>
    <row r="795" spans="1:18" x14ac:dyDescent="0.3">
      <c r="A795" t="s">
        <v>803</v>
      </c>
      <c r="B795" s="1">
        <v>45516</v>
      </c>
      <c r="C795">
        <f>YEAR(GL_Table[[#This Row],[TxnDate]])</f>
        <v>2024</v>
      </c>
      <c r="D795" t="str">
        <f>TEXT(GL_Table[[#This Row],[TxnDate]], "mmm")</f>
        <v>Aug</v>
      </c>
      <c r="E795" t="s">
        <v>2014</v>
      </c>
      <c r="F795" t="s">
        <v>2019</v>
      </c>
      <c r="G795">
        <v>0</v>
      </c>
      <c r="H795">
        <v>3170.84</v>
      </c>
      <c r="I795" t="s">
        <v>2024</v>
      </c>
      <c r="J795" t="s">
        <v>2030</v>
      </c>
      <c r="K795" t="s">
        <v>2824</v>
      </c>
      <c r="L795" t="s">
        <v>4034</v>
      </c>
      <c r="M795">
        <f>GL_Table[[#This Row],[Debit]]-GL_Table[[#This Row],[Credit]]</f>
        <v>-3170.84</v>
      </c>
      <c r="N795">
        <f>INDEX(ExchangeRate[Rate2USD], MATCH(GL!L:L,ExchangeRate[Currency], 0))</f>
        <v>1</v>
      </c>
      <c r="O795" s="14">
        <f>GL_Table[[#This Row],[Debit]]*GL_Table[[#This Row],[RateToUSD]]</f>
        <v>0</v>
      </c>
      <c r="P795" s="14">
        <f>GL_Table[[#This Row],[Credit]]*GL_Table[[#This Row],[RateToUSD]]</f>
        <v>3170.84</v>
      </c>
      <c r="Q795" s="14">
        <f>GL_Table[NetAmount]*GL_Table[RateToUSD]</f>
        <v>-3170.84</v>
      </c>
      <c r="R795" s="14" t="str">
        <f>INDEX(AccountMapping[AccountType],MATCH(GL_Table[AccountName],AccountMapping[AccountName], 0))</f>
        <v>Revenue</v>
      </c>
    </row>
    <row r="796" spans="1:18" x14ac:dyDescent="0.3">
      <c r="A796" t="s">
        <v>804</v>
      </c>
      <c r="B796" s="1">
        <v>45397</v>
      </c>
      <c r="C796">
        <f>YEAR(GL_Table[[#This Row],[TxnDate]])</f>
        <v>2024</v>
      </c>
      <c r="D796" t="str">
        <f>TEXT(GL_Table[[#This Row],[TxnDate]], "mmm")</f>
        <v>Apr</v>
      </c>
      <c r="E796" t="s">
        <v>2014</v>
      </c>
      <c r="F796" t="s">
        <v>2019</v>
      </c>
      <c r="G796">
        <v>0</v>
      </c>
      <c r="H796">
        <v>3010.78</v>
      </c>
      <c r="I796" t="s">
        <v>2023</v>
      </c>
      <c r="J796" t="s">
        <v>2027</v>
      </c>
      <c r="K796" t="s">
        <v>2825</v>
      </c>
      <c r="L796" t="s">
        <v>4034</v>
      </c>
      <c r="M796">
        <f>GL_Table[[#This Row],[Debit]]-GL_Table[[#This Row],[Credit]]</f>
        <v>-3010.78</v>
      </c>
      <c r="N796">
        <f>INDEX(ExchangeRate[Rate2USD], MATCH(GL!L:L,ExchangeRate[Currency], 0))</f>
        <v>1</v>
      </c>
      <c r="O796" s="14">
        <f>GL_Table[[#This Row],[Debit]]*GL_Table[[#This Row],[RateToUSD]]</f>
        <v>0</v>
      </c>
      <c r="P796" s="14">
        <f>GL_Table[[#This Row],[Credit]]*GL_Table[[#This Row],[RateToUSD]]</f>
        <v>3010.78</v>
      </c>
      <c r="Q796" s="14">
        <f>GL_Table[NetAmount]*GL_Table[RateToUSD]</f>
        <v>-3010.78</v>
      </c>
      <c r="R796" s="14" t="str">
        <f>INDEX(AccountMapping[AccountType],MATCH(GL_Table[AccountName],AccountMapping[AccountName], 0))</f>
        <v>Revenue</v>
      </c>
    </row>
    <row r="797" spans="1:18" x14ac:dyDescent="0.3">
      <c r="A797" t="s">
        <v>805</v>
      </c>
      <c r="B797" s="1">
        <v>45747</v>
      </c>
      <c r="C797">
        <f>YEAR(GL_Table[[#This Row],[TxnDate]])</f>
        <v>2025</v>
      </c>
      <c r="D797" t="str">
        <f>TEXT(GL_Table[[#This Row],[TxnDate]], "mmm")</f>
        <v>Mar</v>
      </c>
      <c r="E797" t="s">
        <v>2012</v>
      </c>
      <c r="F797" t="s">
        <v>2017</v>
      </c>
      <c r="G797">
        <v>1953.3</v>
      </c>
      <c r="H797">
        <v>0</v>
      </c>
      <c r="I797" t="s">
        <v>2024</v>
      </c>
      <c r="J797" t="s">
        <v>2027</v>
      </c>
      <c r="K797" t="s">
        <v>2826</v>
      </c>
      <c r="L797" t="s">
        <v>4035</v>
      </c>
      <c r="M797">
        <f>GL_Table[[#This Row],[Debit]]-GL_Table[[#This Row],[Credit]]</f>
        <v>1953.3</v>
      </c>
      <c r="N797">
        <f>INDEX(ExchangeRate[Rate2USD], MATCH(GL!L:L,ExchangeRate[Currency], 0))</f>
        <v>1.36</v>
      </c>
      <c r="O797" s="14">
        <f>GL_Table[[#This Row],[Debit]]*GL_Table[[#This Row],[RateToUSD]]</f>
        <v>2656.4880000000003</v>
      </c>
      <c r="P797" s="14">
        <f>GL_Table[[#This Row],[Credit]]*GL_Table[[#This Row],[RateToUSD]]</f>
        <v>0</v>
      </c>
      <c r="Q797" s="14">
        <f>GL_Table[NetAmount]*GL_Table[RateToUSD]</f>
        <v>2656.4880000000003</v>
      </c>
      <c r="R797" s="14" t="str">
        <f>INDEX(AccountMapping[AccountType],MATCH(GL_Table[AccountName],AccountMapping[AccountName], 0))</f>
        <v>Expense</v>
      </c>
    </row>
    <row r="798" spans="1:18" x14ac:dyDescent="0.3">
      <c r="A798" t="s">
        <v>806</v>
      </c>
      <c r="B798" s="1">
        <v>45494</v>
      </c>
      <c r="C798">
        <f>YEAR(GL_Table[[#This Row],[TxnDate]])</f>
        <v>2024</v>
      </c>
      <c r="D798" t="str">
        <f>TEXT(GL_Table[[#This Row],[TxnDate]], "mmm")</f>
        <v>Jul</v>
      </c>
      <c r="E798" t="s">
        <v>2013</v>
      </c>
      <c r="F798" t="s">
        <v>2018</v>
      </c>
      <c r="G798">
        <v>1420.92</v>
      </c>
      <c r="H798">
        <v>0</v>
      </c>
      <c r="I798" t="s">
        <v>2024</v>
      </c>
      <c r="J798" t="s">
        <v>2026</v>
      </c>
      <c r="K798" t="s">
        <v>2827</v>
      </c>
      <c r="L798" t="s">
        <v>4033</v>
      </c>
      <c r="M798">
        <f>GL_Table[[#This Row],[Debit]]-GL_Table[[#This Row],[Credit]]</f>
        <v>1420.92</v>
      </c>
      <c r="N798">
        <f>INDEX(ExchangeRate[Rate2USD], MATCH(GL!L:L,ExchangeRate[Currency], 0))</f>
        <v>1.51</v>
      </c>
      <c r="O798" s="14">
        <f>GL_Table[[#This Row],[Debit]]*GL_Table[[#This Row],[RateToUSD]]</f>
        <v>2145.5892000000003</v>
      </c>
      <c r="P798" s="14">
        <f>GL_Table[[#This Row],[Credit]]*GL_Table[[#This Row],[RateToUSD]]</f>
        <v>0</v>
      </c>
      <c r="Q798" s="14">
        <f>GL_Table[NetAmount]*GL_Table[RateToUSD]</f>
        <v>2145.5892000000003</v>
      </c>
      <c r="R798" s="14" t="str">
        <f>INDEX(AccountMapping[AccountType],MATCH(GL_Table[AccountName],AccountMapping[AccountName], 0))</f>
        <v>Expense</v>
      </c>
    </row>
    <row r="799" spans="1:18" x14ac:dyDescent="0.3">
      <c r="A799" t="s">
        <v>807</v>
      </c>
      <c r="B799" s="1">
        <v>45294</v>
      </c>
      <c r="C799">
        <f>YEAR(GL_Table[[#This Row],[TxnDate]])</f>
        <v>2024</v>
      </c>
      <c r="D799" t="str">
        <f>TEXT(GL_Table[[#This Row],[TxnDate]], "mmm")</f>
        <v>Jan</v>
      </c>
      <c r="E799" t="s">
        <v>2012</v>
      </c>
      <c r="F799" t="s">
        <v>2017</v>
      </c>
      <c r="G799">
        <v>203.96</v>
      </c>
      <c r="H799">
        <v>0</v>
      </c>
      <c r="I799" t="s">
        <v>2025</v>
      </c>
      <c r="J799" t="s">
        <v>2028</v>
      </c>
      <c r="K799" t="s">
        <v>2828</v>
      </c>
      <c r="L799" t="s">
        <v>4034</v>
      </c>
      <c r="M799">
        <f>GL_Table[[#This Row],[Debit]]-GL_Table[[#This Row],[Credit]]</f>
        <v>203.96</v>
      </c>
      <c r="N799">
        <f>INDEX(ExchangeRate[Rate2USD], MATCH(GL!L:L,ExchangeRate[Currency], 0))</f>
        <v>1</v>
      </c>
      <c r="O799" s="14">
        <f>GL_Table[[#This Row],[Debit]]*GL_Table[[#This Row],[RateToUSD]]</f>
        <v>203.96</v>
      </c>
      <c r="P799" s="14">
        <f>GL_Table[[#This Row],[Credit]]*GL_Table[[#This Row],[RateToUSD]]</f>
        <v>0</v>
      </c>
      <c r="Q799" s="14">
        <f>GL_Table[NetAmount]*GL_Table[RateToUSD]</f>
        <v>203.96</v>
      </c>
      <c r="R799" s="14" t="str">
        <f>INDEX(AccountMapping[AccountType],MATCH(GL_Table[AccountName],AccountMapping[AccountName], 0))</f>
        <v>Expense</v>
      </c>
    </row>
    <row r="800" spans="1:18" x14ac:dyDescent="0.3">
      <c r="A800" t="s">
        <v>808</v>
      </c>
      <c r="B800" s="1">
        <v>45082</v>
      </c>
      <c r="C800">
        <f>YEAR(GL_Table[[#This Row],[TxnDate]])</f>
        <v>2023</v>
      </c>
      <c r="D800" t="str">
        <f>TEXT(GL_Table[[#This Row],[TxnDate]], "mmm")</f>
        <v>Jun</v>
      </c>
      <c r="E800" t="s">
        <v>2014</v>
      </c>
      <c r="F800" t="s">
        <v>2019</v>
      </c>
      <c r="G800">
        <v>0</v>
      </c>
      <c r="H800">
        <v>2860.2</v>
      </c>
      <c r="I800" t="s">
        <v>2023</v>
      </c>
      <c r="J800" t="s">
        <v>2027</v>
      </c>
      <c r="K800" t="s">
        <v>2829</v>
      </c>
      <c r="L800" t="s">
        <v>4035</v>
      </c>
      <c r="M800">
        <f>GL_Table[[#This Row],[Debit]]-GL_Table[[#This Row],[Credit]]</f>
        <v>-2860.2</v>
      </c>
      <c r="N800">
        <f>INDEX(ExchangeRate[Rate2USD], MATCH(GL!L:L,ExchangeRate[Currency], 0))</f>
        <v>1.36</v>
      </c>
      <c r="O800" s="14">
        <f>GL_Table[[#This Row],[Debit]]*GL_Table[[#This Row],[RateToUSD]]</f>
        <v>0</v>
      </c>
      <c r="P800" s="14">
        <f>GL_Table[[#This Row],[Credit]]*GL_Table[[#This Row],[RateToUSD]]</f>
        <v>3889.8719999999998</v>
      </c>
      <c r="Q800" s="14">
        <f>GL_Table[NetAmount]*GL_Table[RateToUSD]</f>
        <v>-3889.8719999999998</v>
      </c>
      <c r="R800" s="14" t="str">
        <f>INDEX(AccountMapping[AccountType],MATCH(GL_Table[AccountName],AccountMapping[AccountName], 0))</f>
        <v>Revenue</v>
      </c>
    </row>
    <row r="801" spans="1:18" x14ac:dyDescent="0.3">
      <c r="A801" t="s">
        <v>809</v>
      </c>
      <c r="B801" s="1">
        <v>45159</v>
      </c>
      <c r="C801">
        <f>YEAR(GL_Table[[#This Row],[TxnDate]])</f>
        <v>2023</v>
      </c>
      <c r="D801" t="str">
        <f>TEXT(GL_Table[[#This Row],[TxnDate]], "mmm")</f>
        <v>Aug</v>
      </c>
      <c r="E801" t="s">
        <v>2013</v>
      </c>
      <c r="F801" t="s">
        <v>2018</v>
      </c>
      <c r="G801">
        <v>1363.92</v>
      </c>
      <c r="H801">
        <v>0</v>
      </c>
      <c r="I801" t="s">
        <v>2025</v>
      </c>
      <c r="J801" t="s">
        <v>2027</v>
      </c>
      <c r="K801" t="s">
        <v>2830</v>
      </c>
      <c r="L801" t="s">
        <v>4035</v>
      </c>
      <c r="M801">
        <f>GL_Table[[#This Row],[Debit]]-GL_Table[[#This Row],[Credit]]</f>
        <v>1363.92</v>
      </c>
      <c r="N801">
        <f>INDEX(ExchangeRate[Rate2USD], MATCH(GL!L:L,ExchangeRate[Currency], 0))</f>
        <v>1.36</v>
      </c>
      <c r="O801" s="14">
        <f>GL_Table[[#This Row],[Debit]]*GL_Table[[#This Row],[RateToUSD]]</f>
        <v>1854.9312000000002</v>
      </c>
      <c r="P801" s="14">
        <f>GL_Table[[#This Row],[Credit]]*GL_Table[[#This Row],[RateToUSD]]</f>
        <v>0</v>
      </c>
      <c r="Q801" s="14">
        <f>GL_Table[NetAmount]*GL_Table[RateToUSD]</f>
        <v>1854.9312000000002</v>
      </c>
      <c r="R801" s="14" t="str">
        <f>INDEX(AccountMapping[AccountType],MATCH(GL_Table[AccountName],AccountMapping[AccountName], 0))</f>
        <v>Expense</v>
      </c>
    </row>
    <row r="802" spans="1:18" x14ac:dyDescent="0.3">
      <c r="A802" t="s">
        <v>810</v>
      </c>
      <c r="B802" s="1">
        <v>45303</v>
      </c>
      <c r="C802">
        <f>YEAR(GL_Table[[#This Row],[TxnDate]])</f>
        <v>2024</v>
      </c>
      <c r="D802" t="str">
        <f>TEXT(GL_Table[[#This Row],[TxnDate]], "mmm")</f>
        <v>Jan</v>
      </c>
      <c r="E802" t="s">
        <v>2010</v>
      </c>
      <c r="F802" t="s">
        <v>2015</v>
      </c>
      <c r="G802">
        <v>0</v>
      </c>
      <c r="H802">
        <v>4449.82</v>
      </c>
      <c r="I802" t="s">
        <v>2023</v>
      </c>
      <c r="J802" t="s">
        <v>2027</v>
      </c>
      <c r="K802" t="s">
        <v>2831</v>
      </c>
      <c r="L802" t="s">
        <v>4035</v>
      </c>
      <c r="M802">
        <f>GL_Table[[#This Row],[Debit]]-GL_Table[[#This Row],[Credit]]</f>
        <v>-4449.82</v>
      </c>
      <c r="N802">
        <f>INDEX(ExchangeRate[Rate2USD], MATCH(GL!L:L,ExchangeRate[Currency], 0))</f>
        <v>1.36</v>
      </c>
      <c r="O802" s="14">
        <f>GL_Table[[#This Row],[Debit]]*GL_Table[[#This Row],[RateToUSD]]</f>
        <v>0</v>
      </c>
      <c r="P802" s="14">
        <f>GL_Table[[#This Row],[Credit]]*GL_Table[[#This Row],[RateToUSD]]</f>
        <v>6051.7551999999996</v>
      </c>
      <c r="Q802" s="14">
        <f>GL_Table[NetAmount]*GL_Table[RateToUSD]</f>
        <v>-6051.7551999999996</v>
      </c>
      <c r="R802" s="14" t="str">
        <f>INDEX(AccountMapping[AccountType],MATCH(GL_Table[AccountName],AccountMapping[AccountName], 0))</f>
        <v>Revenue</v>
      </c>
    </row>
    <row r="803" spans="1:18" x14ac:dyDescent="0.3">
      <c r="A803" t="s">
        <v>811</v>
      </c>
      <c r="B803" s="1">
        <v>45056</v>
      </c>
      <c r="C803">
        <f>YEAR(GL_Table[[#This Row],[TxnDate]])</f>
        <v>2023</v>
      </c>
      <c r="D803" t="str">
        <f>TEXT(GL_Table[[#This Row],[TxnDate]], "mmm")</f>
        <v>May</v>
      </c>
      <c r="E803" t="s">
        <v>2013</v>
      </c>
      <c r="F803" t="s">
        <v>2018</v>
      </c>
      <c r="G803">
        <v>256.63</v>
      </c>
      <c r="H803">
        <v>0</v>
      </c>
      <c r="I803" t="s">
        <v>2023</v>
      </c>
      <c r="J803" t="s">
        <v>2029</v>
      </c>
      <c r="K803" t="s">
        <v>2832</v>
      </c>
      <c r="L803" t="s">
        <v>4033</v>
      </c>
      <c r="M803">
        <f>GL_Table[[#This Row],[Debit]]-GL_Table[[#This Row],[Credit]]</f>
        <v>256.63</v>
      </c>
      <c r="N803">
        <f>INDEX(ExchangeRate[Rate2USD], MATCH(GL!L:L,ExchangeRate[Currency], 0))</f>
        <v>1.51</v>
      </c>
      <c r="O803" s="14">
        <f>GL_Table[[#This Row],[Debit]]*GL_Table[[#This Row],[RateToUSD]]</f>
        <v>387.51130000000001</v>
      </c>
      <c r="P803" s="14">
        <f>GL_Table[[#This Row],[Credit]]*GL_Table[[#This Row],[RateToUSD]]</f>
        <v>0</v>
      </c>
      <c r="Q803" s="14">
        <f>GL_Table[NetAmount]*GL_Table[RateToUSD]</f>
        <v>387.51130000000001</v>
      </c>
      <c r="R803" s="14" t="str">
        <f>INDEX(AccountMapping[AccountType],MATCH(GL_Table[AccountName],AccountMapping[AccountName], 0))</f>
        <v>Expense</v>
      </c>
    </row>
    <row r="804" spans="1:18" x14ac:dyDescent="0.3">
      <c r="A804" t="s">
        <v>812</v>
      </c>
      <c r="B804" s="1">
        <v>45504</v>
      </c>
      <c r="C804">
        <f>YEAR(GL_Table[[#This Row],[TxnDate]])</f>
        <v>2024</v>
      </c>
      <c r="D804" t="str">
        <f>TEXT(GL_Table[[#This Row],[TxnDate]], "mmm")</f>
        <v>Jul</v>
      </c>
      <c r="E804" t="s">
        <v>2010</v>
      </c>
      <c r="F804" t="s">
        <v>2015</v>
      </c>
      <c r="G804">
        <v>0</v>
      </c>
      <c r="H804">
        <v>303.74</v>
      </c>
      <c r="I804" t="s">
        <v>2020</v>
      </c>
      <c r="J804" t="s">
        <v>2029</v>
      </c>
      <c r="K804" t="s">
        <v>2833</v>
      </c>
      <c r="L804" t="s">
        <v>4032</v>
      </c>
      <c r="M804">
        <f>GL_Table[[#This Row],[Debit]]-GL_Table[[#This Row],[Credit]]</f>
        <v>-303.74</v>
      </c>
      <c r="N804">
        <f>INDEX(ExchangeRate[Rate2USD], MATCH(GL!L:L,ExchangeRate[Currency], 0))</f>
        <v>0.92</v>
      </c>
      <c r="O804" s="14">
        <f>GL_Table[[#This Row],[Debit]]*GL_Table[[#This Row],[RateToUSD]]</f>
        <v>0</v>
      </c>
      <c r="P804" s="14">
        <f>GL_Table[[#This Row],[Credit]]*GL_Table[[#This Row],[RateToUSD]]</f>
        <v>279.44080000000002</v>
      </c>
      <c r="Q804" s="14">
        <f>GL_Table[NetAmount]*GL_Table[RateToUSD]</f>
        <v>-279.44080000000002</v>
      </c>
      <c r="R804" s="14" t="str">
        <f>INDEX(AccountMapping[AccountType],MATCH(GL_Table[AccountName],AccountMapping[AccountName], 0))</f>
        <v>Revenue</v>
      </c>
    </row>
    <row r="805" spans="1:18" x14ac:dyDescent="0.3">
      <c r="A805" t="s">
        <v>813</v>
      </c>
      <c r="B805" s="1">
        <v>45600</v>
      </c>
      <c r="C805">
        <f>YEAR(GL_Table[[#This Row],[TxnDate]])</f>
        <v>2024</v>
      </c>
      <c r="D805" t="str">
        <f>TEXT(GL_Table[[#This Row],[TxnDate]], "mmm")</f>
        <v>Nov</v>
      </c>
      <c r="E805" t="s">
        <v>2011</v>
      </c>
      <c r="F805" t="s">
        <v>2016</v>
      </c>
      <c r="G805">
        <v>1181.69</v>
      </c>
      <c r="H805">
        <v>0</v>
      </c>
      <c r="I805" t="s">
        <v>2020</v>
      </c>
      <c r="J805" t="s">
        <v>2030</v>
      </c>
      <c r="K805" t="s">
        <v>2834</v>
      </c>
      <c r="L805" t="s">
        <v>4031</v>
      </c>
      <c r="M805">
        <f>GL_Table[[#This Row],[Debit]]-GL_Table[[#This Row],[Credit]]</f>
        <v>1181.69</v>
      </c>
      <c r="N805">
        <f>INDEX(ExchangeRate[Rate2USD], MATCH(GL!L:L,ExchangeRate[Currency], 0))</f>
        <v>0.78</v>
      </c>
      <c r="O805" s="14">
        <f>GL_Table[[#This Row],[Debit]]*GL_Table[[#This Row],[RateToUSD]]</f>
        <v>921.71820000000002</v>
      </c>
      <c r="P805" s="14">
        <f>GL_Table[[#This Row],[Credit]]*GL_Table[[#This Row],[RateToUSD]]</f>
        <v>0</v>
      </c>
      <c r="Q805" s="14">
        <f>GL_Table[NetAmount]*GL_Table[RateToUSD]</f>
        <v>921.71820000000002</v>
      </c>
      <c r="R805" s="14" t="str">
        <f>INDEX(AccountMapping[AccountType],MATCH(GL_Table[AccountName],AccountMapping[AccountName], 0))</f>
        <v>COGS</v>
      </c>
    </row>
    <row r="806" spans="1:18" x14ac:dyDescent="0.3">
      <c r="A806" t="s">
        <v>814</v>
      </c>
      <c r="B806" s="1">
        <v>45200</v>
      </c>
      <c r="C806">
        <f>YEAR(GL_Table[[#This Row],[TxnDate]])</f>
        <v>2023</v>
      </c>
      <c r="D806" t="str">
        <f>TEXT(GL_Table[[#This Row],[TxnDate]], "mmm")</f>
        <v>Oct</v>
      </c>
      <c r="E806" t="s">
        <v>2014</v>
      </c>
      <c r="F806" t="s">
        <v>2019</v>
      </c>
      <c r="G806">
        <v>0</v>
      </c>
      <c r="H806">
        <v>2568.02</v>
      </c>
      <c r="I806" t="s">
        <v>2025</v>
      </c>
      <c r="J806" t="s">
        <v>2026</v>
      </c>
      <c r="K806" t="s">
        <v>2835</v>
      </c>
      <c r="L806" t="s">
        <v>4033</v>
      </c>
      <c r="M806">
        <f>GL_Table[[#This Row],[Debit]]-GL_Table[[#This Row],[Credit]]</f>
        <v>-2568.02</v>
      </c>
      <c r="N806">
        <f>INDEX(ExchangeRate[Rate2USD], MATCH(GL!L:L,ExchangeRate[Currency], 0))</f>
        <v>1.51</v>
      </c>
      <c r="O806" s="14">
        <f>GL_Table[[#This Row],[Debit]]*GL_Table[[#This Row],[RateToUSD]]</f>
        <v>0</v>
      </c>
      <c r="P806" s="14">
        <f>GL_Table[[#This Row],[Credit]]*GL_Table[[#This Row],[RateToUSD]]</f>
        <v>3877.7102</v>
      </c>
      <c r="Q806" s="14">
        <f>GL_Table[NetAmount]*GL_Table[RateToUSD]</f>
        <v>-3877.7102</v>
      </c>
      <c r="R806" s="14" t="str">
        <f>INDEX(AccountMapping[AccountType],MATCH(GL_Table[AccountName],AccountMapping[AccountName], 0))</f>
        <v>Revenue</v>
      </c>
    </row>
    <row r="807" spans="1:18" x14ac:dyDescent="0.3">
      <c r="A807" t="s">
        <v>815</v>
      </c>
      <c r="B807" s="1">
        <v>45209</v>
      </c>
      <c r="C807">
        <f>YEAR(GL_Table[[#This Row],[TxnDate]])</f>
        <v>2023</v>
      </c>
      <c r="D807" t="str">
        <f>TEXT(GL_Table[[#This Row],[TxnDate]], "mmm")</f>
        <v>Oct</v>
      </c>
      <c r="E807" t="s">
        <v>2011</v>
      </c>
      <c r="F807" t="s">
        <v>2016</v>
      </c>
      <c r="G807">
        <v>1567.28</v>
      </c>
      <c r="H807">
        <v>0</v>
      </c>
      <c r="I807" t="s">
        <v>2023</v>
      </c>
      <c r="J807" t="s">
        <v>2030</v>
      </c>
      <c r="K807" t="s">
        <v>2836</v>
      </c>
      <c r="L807" t="s">
        <v>4033</v>
      </c>
      <c r="M807">
        <f>GL_Table[[#This Row],[Debit]]-GL_Table[[#This Row],[Credit]]</f>
        <v>1567.28</v>
      </c>
      <c r="N807">
        <f>INDEX(ExchangeRate[Rate2USD], MATCH(GL!L:L,ExchangeRate[Currency], 0))</f>
        <v>1.51</v>
      </c>
      <c r="O807" s="14">
        <f>GL_Table[[#This Row],[Debit]]*GL_Table[[#This Row],[RateToUSD]]</f>
        <v>2366.5927999999999</v>
      </c>
      <c r="P807" s="14">
        <f>GL_Table[[#This Row],[Credit]]*GL_Table[[#This Row],[RateToUSD]]</f>
        <v>0</v>
      </c>
      <c r="Q807" s="14">
        <f>GL_Table[NetAmount]*GL_Table[RateToUSD]</f>
        <v>2366.5927999999999</v>
      </c>
      <c r="R807" s="14" t="str">
        <f>INDEX(AccountMapping[AccountType],MATCH(GL_Table[AccountName],AccountMapping[AccountName], 0))</f>
        <v>COGS</v>
      </c>
    </row>
    <row r="808" spans="1:18" x14ac:dyDescent="0.3">
      <c r="A808" t="s">
        <v>816</v>
      </c>
      <c r="B808" s="1">
        <v>45772</v>
      </c>
      <c r="C808">
        <f>YEAR(GL_Table[[#This Row],[TxnDate]])</f>
        <v>2025</v>
      </c>
      <c r="D808" t="str">
        <f>TEXT(GL_Table[[#This Row],[TxnDate]], "mmm")</f>
        <v>Apr</v>
      </c>
      <c r="E808" t="s">
        <v>2014</v>
      </c>
      <c r="F808" t="s">
        <v>2019</v>
      </c>
      <c r="G808">
        <v>0</v>
      </c>
      <c r="H808">
        <v>1614.33</v>
      </c>
      <c r="I808" t="s">
        <v>2020</v>
      </c>
      <c r="J808" t="s">
        <v>2029</v>
      </c>
      <c r="K808" t="s">
        <v>2837</v>
      </c>
      <c r="L808" t="s">
        <v>4031</v>
      </c>
      <c r="M808">
        <f>GL_Table[[#This Row],[Debit]]-GL_Table[[#This Row],[Credit]]</f>
        <v>-1614.33</v>
      </c>
      <c r="N808">
        <f>INDEX(ExchangeRate[Rate2USD], MATCH(GL!L:L,ExchangeRate[Currency], 0))</f>
        <v>0.78</v>
      </c>
      <c r="O808" s="14">
        <f>GL_Table[[#This Row],[Debit]]*GL_Table[[#This Row],[RateToUSD]]</f>
        <v>0</v>
      </c>
      <c r="P808" s="14">
        <f>GL_Table[[#This Row],[Credit]]*GL_Table[[#This Row],[RateToUSD]]</f>
        <v>1259.1774</v>
      </c>
      <c r="Q808" s="14">
        <f>GL_Table[NetAmount]*GL_Table[RateToUSD]</f>
        <v>-1259.1774</v>
      </c>
      <c r="R808" s="14" t="str">
        <f>INDEX(AccountMapping[AccountType],MATCH(GL_Table[AccountName],AccountMapping[AccountName], 0))</f>
        <v>Revenue</v>
      </c>
    </row>
    <row r="809" spans="1:18" x14ac:dyDescent="0.3">
      <c r="A809" t="s">
        <v>817</v>
      </c>
      <c r="B809" s="1">
        <v>45485</v>
      </c>
      <c r="C809">
        <f>YEAR(GL_Table[[#This Row],[TxnDate]])</f>
        <v>2024</v>
      </c>
      <c r="D809" t="str">
        <f>TEXT(GL_Table[[#This Row],[TxnDate]], "mmm")</f>
        <v>Jul</v>
      </c>
      <c r="E809" t="s">
        <v>2012</v>
      </c>
      <c r="F809" t="s">
        <v>2017</v>
      </c>
      <c r="G809">
        <v>335.31</v>
      </c>
      <c r="H809">
        <v>0</v>
      </c>
      <c r="I809" t="s">
        <v>2020</v>
      </c>
      <c r="J809" t="s">
        <v>2026</v>
      </c>
      <c r="K809" t="s">
        <v>2838</v>
      </c>
      <c r="L809" t="s">
        <v>4031</v>
      </c>
      <c r="M809">
        <f>GL_Table[[#This Row],[Debit]]-GL_Table[[#This Row],[Credit]]</f>
        <v>335.31</v>
      </c>
      <c r="N809">
        <f>INDEX(ExchangeRate[Rate2USD], MATCH(GL!L:L,ExchangeRate[Currency], 0))</f>
        <v>0.78</v>
      </c>
      <c r="O809" s="14">
        <f>GL_Table[[#This Row],[Debit]]*GL_Table[[#This Row],[RateToUSD]]</f>
        <v>261.54180000000002</v>
      </c>
      <c r="P809" s="14">
        <f>GL_Table[[#This Row],[Credit]]*GL_Table[[#This Row],[RateToUSD]]</f>
        <v>0</v>
      </c>
      <c r="Q809" s="14">
        <f>GL_Table[NetAmount]*GL_Table[RateToUSD]</f>
        <v>261.54180000000002</v>
      </c>
      <c r="R809" s="14" t="str">
        <f>INDEX(AccountMapping[AccountType],MATCH(GL_Table[AccountName],AccountMapping[AccountName], 0))</f>
        <v>Expense</v>
      </c>
    </row>
    <row r="810" spans="1:18" x14ac:dyDescent="0.3">
      <c r="A810" t="s">
        <v>818</v>
      </c>
      <c r="B810" s="1">
        <v>45832</v>
      </c>
      <c r="C810">
        <f>YEAR(GL_Table[[#This Row],[TxnDate]])</f>
        <v>2025</v>
      </c>
      <c r="D810" t="str">
        <f>TEXT(GL_Table[[#This Row],[TxnDate]], "mmm")</f>
        <v>Jun</v>
      </c>
      <c r="E810" t="s">
        <v>2013</v>
      </c>
      <c r="F810" t="s">
        <v>2018</v>
      </c>
      <c r="G810">
        <v>1491.54</v>
      </c>
      <c r="H810">
        <v>0</v>
      </c>
      <c r="I810" t="s">
        <v>2023</v>
      </c>
      <c r="J810" t="s">
        <v>2030</v>
      </c>
      <c r="K810" t="s">
        <v>2839</v>
      </c>
      <c r="L810" t="s">
        <v>4034</v>
      </c>
      <c r="M810">
        <f>GL_Table[[#This Row],[Debit]]-GL_Table[[#This Row],[Credit]]</f>
        <v>1491.54</v>
      </c>
      <c r="N810">
        <f>INDEX(ExchangeRate[Rate2USD], MATCH(GL!L:L,ExchangeRate[Currency], 0))</f>
        <v>1</v>
      </c>
      <c r="O810" s="14">
        <f>GL_Table[[#This Row],[Debit]]*GL_Table[[#This Row],[RateToUSD]]</f>
        <v>1491.54</v>
      </c>
      <c r="P810" s="14">
        <f>GL_Table[[#This Row],[Credit]]*GL_Table[[#This Row],[RateToUSD]]</f>
        <v>0</v>
      </c>
      <c r="Q810" s="14">
        <f>GL_Table[NetAmount]*GL_Table[RateToUSD]</f>
        <v>1491.54</v>
      </c>
      <c r="R810" s="14" t="str">
        <f>INDEX(AccountMapping[AccountType],MATCH(GL_Table[AccountName],AccountMapping[AccountName], 0))</f>
        <v>Expense</v>
      </c>
    </row>
    <row r="811" spans="1:18" x14ac:dyDescent="0.3">
      <c r="A811" t="s">
        <v>819</v>
      </c>
      <c r="B811" s="1">
        <v>45699</v>
      </c>
      <c r="C811">
        <f>YEAR(GL_Table[[#This Row],[TxnDate]])</f>
        <v>2025</v>
      </c>
      <c r="D811" t="str">
        <f>TEXT(GL_Table[[#This Row],[TxnDate]], "mmm")</f>
        <v>Feb</v>
      </c>
      <c r="E811" t="s">
        <v>2014</v>
      </c>
      <c r="F811" t="s">
        <v>2019</v>
      </c>
      <c r="G811">
        <v>0</v>
      </c>
      <c r="H811">
        <v>2809.76</v>
      </c>
      <c r="I811" t="s">
        <v>2024</v>
      </c>
      <c r="J811" t="s">
        <v>2027</v>
      </c>
      <c r="K811" t="s">
        <v>2840</v>
      </c>
      <c r="L811" t="s">
        <v>4034</v>
      </c>
      <c r="M811">
        <f>GL_Table[[#This Row],[Debit]]-GL_Table[[#This Row],[Credit]]</f>
        <v>-2809.76</v>
      </c>
      <c r="N811">
        <f>INDEX(ExchangeRate[Rate2USD], MATCH(GL!L:L,ExchangeRate[Currency], 0))</f>
        <v>1</v>
      </c>
      <c r="O811" s="14">
        <f>GL_Table[[#This Row],[Debit]]*GL_Table[[#This Row],[RateToUSD]]</f>
        <v>0</v>
      </c>
      <c r="P811" s="14">
        <f>GL_Table[[#This Row],[Credit]]*GL_Table[[#This Row],[RateToUSD]]</f>
        <v>2809.76</v>
      </c>
      <c r="Q811" s="14">
        <f>GL_Table[NetAmount]*GL_Table[RateToUSD]</f>
        <v>-2809.76</v>
      </c>
      <c r="R811" s="14" t="str">
        <f>INDEX(AccountMapping[AccountType],MATCH(GL_Table[AccountName],AccountMapping[AccountName], 0))</f>
        <v>Revenue</v>
      </c>
    </row>
    <row r="812" spans="1:18" x14ac:dyDescent="0.3">
      <c r="A812" t="s">
        <v>820</v>
      </c>
      <c r="B812" s="1">
        <v>45229</v>
      </c>
      <c r="C812">
        <f>YEAR(GL_Table[[#This Row],[TxnDate]])</f>
        <v>2023</v>
      </c>
      <c r="D812" t="str">
        <f>TEXT(GL_Table[[#This Row],[TxnDate]], "mmm")</f>
        <v>Oct</v>
      </c>
      <c r="E812" t="s">
        <v>2010</v>
      </c>
      <c r="F812" t="s">
        <v>2015</v>
      </c>
      <c r="G812">
        <v>0</v>
      </c>
      <c r="H812">
        <v>460.23</v>
      </c>
      <c r="I812" t="s">
        <v>2022</v>
      </c>
      <c r="J812" t="s">
        <v>2029</v>
      </c>
      <c r="K812" t="s">
        <v>2841</v>
      </c>
      <c r="L812" t="s">
        <v>4034</v>
      </c>
      <c r="M812">
        <f>GL_Table[[#This Row],[Debit]]-GL_Table[[#This Row],[Credit]]</f>
        <v>-460.23</v>
      </c>
      <c r="N812">
        <f>INDEX(ExchangeRate[Rate2USD], MATCH(GL!L:L,ExchangeRate[Currency], 0))</f>
        <v>1</v>
      </c>
      <c r="O812" s="14">
        <f>GL_Table[[#This Row],[Debit]]*GL_Table[[#This Row],[RateToUSD]]</f>
        <v>0</v>
      </c>
      <c r="P812" s="14">
        <f>GL_Table[[#This Row],[Credit]]*GL_Table[[#This Row],[RateToUSD]]</f>
        <v>460.23</v>
      </c>
      <c r="Q812" s="14">
        <f>GL_Table[NetAmount]*GL_Table[RateToUSD]</f>
        <v>-460.23</v>
      </c>
      <c r="R812" s="14" t="str">
        <f>INDEX(AccountMapping[AccountType],MATCH(GL_Table[AccountName],AccountMapping[AccountName], 0))</f>
        <v>Revenue</v>
      </c>
    </row>
    <row r="813" spans="1:18" x14ac:dyDescent="0.3">
      <c r="A813" t="s">
        <v>821</v>
      </c>
      <c r="B813" s="1">
        <v>45181</v>
      </c>
      <c r="C813">
        <f>YEAR(GL_Table[[#This Row],[TxnDate]])</f>
        <v>2023</v>
      </c>
      <c r="D813" t="str">
        <f>TEXT(GL_Table[[#This Row],[TxnDate]], "mmm")</f>
        <v>Sep</v>
      </c>
      <c r="E813" t="s">
        <v>2014</v>
      </c>
      <c r="F813" t="s">
        <v>2019</v>
      </c>
      <c r="G813">
        <v>0</v>
      </c>
      <c r="H813">
        <v>2788.91</v>
      </c>
      <c r="I813" t="s">
        <v>2025</v>
      </c>
      <c r="J813" t="s">
        <v>2029</v>
      </c>
      <c r="K813" t="s">
        <v>2842</v>
      </c>
      <c r="L813" t="s">
        <v>4031</v>
      </c>
      <c r="M813">
        <f>GL_Table[[#This Row],[Debit]]-GL_Table[[#This Row],[Credit]]</f>
        <v>-2788.91</v>
      </c>
      <c r="N813">
        <f>INDEX(ExchangeRate[Rate2USD], MATCH(GL!L:L,ExchangeRate[Currency], 0))</f>
        <v>0.78</v>
      </c>
      <c r="O813" s="14">
        <f>GL_Table[[#This Row],[Debit]]*GL_Table[[#This Row],[RateToUSD]]</f>
        <v>0</v>
      </c>
      <c r="P813" s="14">
        <f>GL_Table[[#This Row],[Credit]]*GL_Table[[#This Row],[RateToUSD]]</f>
        <v>2175.3498</v>
      </c>
      <c r="Q813" s="14">
        <f>GL_Table[NetAmount]*GL_Table[RateToUSD]</f>
        <v>-2175.3498</v>
      </c>
      <c r="R813" s="14" t="str">
        <f>INDEX(AccountMapping[AccountType],MATCH(GL_Table[AccountName],AccountMapping[AccountName], 0))</f>
        <v>Revenue</v>
      </c>
    </row>
    <row r="814" spans="1:18" x14ac:dyDescent="0.3">
      <c r="A814" t="s">
        <v>822</v>
      </c>
      <c r="B814" s="1">
        <v>45775</v>
      </c>
      <c r="C814">
        <f>YEAR(GL_Table[[#This Row],[TxnDate]])</f>
        <v>2025</v>
      </c>
      <c r="D814" t="str">
        <f>TEXT(GL_Table[[#This Row],[TxnDate]], "mmm")</f>
        <v>Apr</v>
      </c>
      <c r="E814" t="s">
        <v>2012</v>
      </c>
      <c r="F814" t="s">
        <v>2017</v>
      </c>
      <c r="G814">
        <v>695.92</v>
      </c>
      <c r="H814">
        <v>0</v>
      </c>
      <c r="I814" t="s">
        <v>2021</v>
      </c>
      <c r="J814" t="s">
        <v>2028</v>
      </c>
      <c r="K814" t="s">
        <v>2843</v>
      </c>
      <c r="L814" t="s">
        <v>4031</v>
      </c>
      <c r="M814">
        <f>GL_Table[[#This Row],[Debit]]-GL_Table[[#This Row],[Credit]]</f>
        <v>695.92</v>
      </c>
      <c r="N814">
        <f>INDEX(ExchangeRate[Rate2USD], MATCH(GL!L:L,ExchangeRate[Currency], 0))</f>
        <v>0.78</v>
      </c>
      <c r="O814" s="14">
        <f>GL_Table[[#This Row],[Debit]]*GL_Table[[#This Row],[RateToUSD]]</f>
        <v>542.81759999999997</v>
      </c>
      <c r="P814" s="14">
        <f>GL_Table[[#This Row],[Credit]]*GL_Table[[#This Row],[RateToUSD]]</f>
        <v>0</v>
      </c>
      <c r="Q814" s="14">
        <f>GL_Table[NetAmount]*GL_Table[RateToUSD]</f>
        <v>542.81759999999997</v>
      </c>
      <c r="R814" s="14" t="str">
        <f>INDEX(AccountMapping[AccountType],MATCH(GL_Table[AccountName],AccountMapping[AccountName], 0))</f>
        <v>Expense</v>
      </c>
    </row>
    <row r="815" spans="1:18" x14ac:dyDescent="0.3">
      <c r="A815" t="s">
        <v>823</v>
      </c>
      <c r="B815" s="1">
        <v>45764</v>
      </c>
      <c r="C815">
        <f>YEAR(GL_Table[[#This Row],[TxnDate]])</f>
        <v>2025</v>
      </c>
      <c r="D815" t="str">
        <f>TEXT(GL_Table[[#This Row],[TxnDate]], "mmm")</f>
        <v>Apr</v>
      </c>
      <c r="E815" t="s">
        <v>2013</v>
      </c>
      <c r="F815" t="s">
        <v>2018</v>
      </c>
      <c r="G815">
        <v>1845.75</v>
      </c>
      <c r="H815">
        <v>0</v>
      </c>
      <c r="I815" t="s">
        <v>2020</v>
      </c>
      <c r="J815" t="s">
        <v>2029</v>
      </c>
      <c r="K815" t="s">
        <v>2844</v>
      </c>
      <c r="L815" t="s">
        <v>4031</v>
      </c>
      <c r="M815">
        <f>GL_Table[[#This Row],[Debit]]-GL_Table[[#This Row],[Credit]]</f>
        <v>1845.75</v>
      </c>
      <c r="N815">
        <f>INDEX(ExchangeRate[Rate2USD], MATCH(GL!L:L,ExchangeRate[Currency], 0))</f>
        <v>0.78</v>
      </c>
      <c r="O815" s="14">
        <f>GL_Table[[#This Row],[Debit]]*GL_Table[[#This Row],[RateToUSD]]</f>
        <v>1439.6849999999999</v>
      </c>
      <c r="P815" s="14">
        <f>GL_Table[[#This Row],[Credit]]*GL_Table[[#This Row],[RateToUSD]]</f>
        <v>0</v>
      </c>
      <c r="Q815" s="14">
        <f>GL_Table[NetAmount]*GL_Table[RateToUSD]</f>
        <v>1439.6849999999999</v>
      </c>
      <c r="R815" s="14" t="str">
        <f>INDEX(AccountMapping[AccountType],MATCH(GL_Table[AccountName],AccountMapping[AccountName], 0))</f>
        <v>Expense</v>
      </c>
    </row>
    <row r="816" spans="1:18" x14ac:dyDescent="0.3">
      <c r="A816" t="s">
        <v>824</v>
      </c>
      <c r="B816" s="1">
        <v>45687</v>
      </c>
      <c r="C816">
        <f>YEAR(GL_Table[[#This Row],[TxnDate]])</f>
        <v>2025</v>
      </c>
      <c r="D816" t="str">
        <f>TEXT(GL_Table[[#This Row],[TxnDate]], "mmm")</f>
        <v>Jan</v>
      </c>
      <c r="E816" t="s">
        <v>2011</v>
      </c>
      <c r="F816" t="s">
        <v>2016</v>
      </c>
      <c r="G816">
        <v>892.42</v>
      </c>
      <c r="H816">
        <v>0</v>
      </c>
      <c r="I816" t="s">
        <v>2024</v>
      </c>
      <c r="J816" t="s">
        <v>2026</v>
      </c>
      <c r="K816" t="s">
        <v>2845</v>
      </c>
      <c r="L816" t="s">
        <v>4035</v>
      </c>
      <c r="M816">
        <f>GL_Table[[#This Row],[Debit]]-GL_Table[[#This Row],[Credit]]</f>
        <v>892.42</v>
      </c>
      <c r="N816">
        <f>INDEX(ExchangeRate[Rate2USD], MATCH(GL!L:L,ExchangeRate[Currency], 0))</f>
        <v>1.36</v>
      </c>
      <c r="O816" s="14">
        <f>GL_Table[[#This Row],[Debit]]*GL_Table[[#This Row],[RateToUSD]]</f>
        <v>1213.6912</v>
      </c>
      <c r="P816" s="14">
        <f>GL_Table[[#This Row],[Credit]]*GL_Table[[#This Row],[RateToUSD]]</f>
        <v>0</v>
      </c>
      <c r="Q816" s="14">
        <f>GL_Table[NetAmount]*GL_Table[RateToUSD]</f>
        <v>1213.6912</v>
      </c>
      <c r="R816" s="14" t="str">
        <f>INDEX(AccountMapping[AccountType],MATCH(GL_Table[AccountName],AccountMapping[AccountName], 0))</f>
        <v>COGS</v>
      </c>
    </row>
    <row r="817" spans="1:18" x14ac:dyDescent="0.3">
      <c r="A817" t="s">
        <v>825</v>
      </c>
      <c r="B817" s="1">
        <v>45170</v>
      </c>
      <c r="C817">
        <f>YEAR(GL_Table[[#This Row],[TxnDate]])</f>
        <v>2023</v>
      </c>
      <c r="D817" t="str">
        <f>TEXT(GL_Table[[#This Row],[TxnDate]], "mmm")</f>
        <v>Sep</v>
      </c>
      <c r="E817" t="s">
        <v>2013</v>
      </c>
      <c r="F817" t="s">
        <v>2018</v>
      </c>
      <c r="G817">
        <v>1024.68</v>
      </c>
      <c r="H817">
        <v>0</v>
      </c>
      <c r="I817" t="s">
        <v>2021</v>
      </c>
      <c r="J817" t="s">
        <v>2026</v>
      </c>
      <c r="K817" t="s">
        <v>2846</v>
      </c>
      <c r="L817" t="s">
        <v>4031</v>
      </c>
      <c r="M817">
        <f>GL_Table[[#This Row],[Debit]]-GL_Table[[#This Row],[Credit]]</f>
        <v>1024.68</v>
      </c>
      <c r="N817">
        <f>INDEX(ExchangeRate[Rate2USD], MATCH(GL!L:L,ExchangeRate[Currency], 0))</f>
        <v>0.78</v>
      </c>
      <c r="O817" s="14">
        <f>GL_Table[[#This Row],[Debit]]*GL_Table[[#This Row],[RateToUSD]]</f>
        <v>799.25040000000013</v>
      </c>
      <c r="P817" s="14">
        <f>GL_Table[[#This Row],[Credit]]*GL_Table[[#This Row],[RateToUSD]]</f>
        <v>0</v>
      </c>
      <c r="Q817" s="14">
        <f>GL_Table[NetAmount]*GL_Table[RateToUSD]</f>
        <v>799.25040000000013</v>
      </c>
      <c r="R817" s="14" t="str">
        <f>INDEX(AccountMapping[AccountType],MATCH(GL_Table[AccountName],AccountMapping[AccountName], 0))</f>
        <v>Expense</v>
      </c>
    </row>
    <row r="818" spans="1:18" x14ac:dyDescent="0.3">
      <c r="A818" t="s">
        <v>826</v>
      </c>
      <c r="B818" s="1">
        <v>45231</v>
      </c>
      <c r="C818">
        <f>YEAR(GL_Table[[#This Row],[TxnDate]])</f>
        <v>2023</v>
      </c>
      <c r="D818" t="str">
        <f>TEXT(GL_Table[[#This Row],[TxnDate]], "mmm")</f>
        <v>Nov</v>
      </c>
      <c r="E818" t="s">
        <v>2012</v>
      </c>
      <c r="F818" t="s">
        <v>2017</v>
      </c>
      <c r="G818">
        <v>927.04</v>
      </c>
      <c r="H818">
        <v>0</v>
      </c>
      <c r="I818" t="s">
        <v>2023</v>
      </c>
      <c r="J818" t="s">
        <v>2029</v>
      </c>
      <c r="K818" t="s">
        <v>2847</v>
      </c>
      <c r="L818" t="s">
        <v>4035</v>
      </c>
      <c r="M818">
        <f>GL_Table[[#This Row],[Debit]]-GL_Table[[#This Row],[Credit]]</f>
        <v>927.04</v>
      </c>
      <c r="N818">
        <f>INDEX(ExchangeRate[Rate2USD], MATCH(GL!L:L,ExchangeRate[Currency], 0))</f>
        <v>1.36</v>
      </c>
      <c r="O818" s="14">
        <f>GL_Table[[#This Row],[Debit]]*GL_Table[[#This Row],[RateToUSD]]</f>
        <v>1260.7744</v>
      </c>
      <c r="P818" s="14">
        <f>GL_Table[[#This Row],[Credit]]*GL_Table[[#This Row],[RateToUSD]]</f>
        <v>0</v>
      </c>
      <c r="Q818" s="14">
        <f>GL_Table[NetAmount]*GL_Table[RateToUSD]</f>
        <v>1260.7744</v>
      </c>
      <c r="R818" s="14" t="str">
        <f>INDEX(AccountMapping[AccountType],MATCH(GL_Table[AccountName],AccountMapping[AccountName], 0))</f>
        <v>Expense</v>
      </c>
    </row>
    <row r="819" spans="1:18" x14ac:dyDescent="0.3">
      <c r="A819" t="s">
        <v>827</v>
      </c>
      <c r="B819" s="1">
        <v>45376</v>
      </c>
      <c r="C819">
        <f>YEAR(GL_Table[[#This Row],[TxnDate]])</f>
        <v>2024</v>
      </c>
      <c r="D819" t="str">
        <f>TEXT(GL_Table[[#This Row],[TxnDate]], "mmm")</f>
        <v>Mar</v>
      </c>
      <c r="E819" t="s">
        <v>2010</v>
      </c>
      <c r="F819" t="s">
        <v>2015</v>
      </c>
      <c r="G819">
        <v>0</v>
      </c>
      <c r="H819">
        <v>3540.18</v>
      </c>
      <c r="I819" t="s">
        <v>2023</v>
      </c>
      <c r="J819" t="s">
        <v>2026</v>
      </c>
      <c r="K819" t="s">
        <v>2848</v>
      </c>
      <c r="L819" t="s">
        <v>4035</v>
      </c>
      <c r="M819">
        <f>GL_Table[[#This Row],[Debit]]-GL_Table[[#This Row],[Credit]]</f>
        <v>-3540.18</v>
      </c>
      <c r="N819">
        <f>INDEX(ExchangeRate[Rate2USD], MATCH(GL!L:L,ExchangeRate[Currency], 0))</f>
        <v>1.36</v>
      </c>
      <c r="O819" s="14">
        <f>GL_Table[[#This Row],[Debit]]*GL_Table[[#This Row],[RateToUSD]]</f>
        <v>0</v>
      </c>
      <c r="P819" s="14">
        <f>GL_Table[[#This Row],[Credit]]*GL_Table[[#This Row],[RateToUSD]]</f>
        <v>4814.6448</v>
      </c>
      <c r="Q819" s="14">
        <f>GL_Table[NetAmount]*GL_Table[RateToUSD]</f>
        <v>-4814.6448</v>
      </c>
      <c r="R819" s="14" t="str">
        <f>INDEX(AccountMapping[AccountType],MATCH(GL_Table[AccountName],AccountMapping[AccountName], 0))</f>
        <v>Revenue</v>
      </c>
    </row>
    <row r="820" spans="1:18" x14ac:dyDescent="0.3">
      <c r="A820" t="s">
        <v>828</v>
      </c>
      <c r="B820" s="1">
        <v>45635</v>
      </c>
      <c r="C820">
        <f>YEAR(GL_Table[[#This Row],[TxnDate]])</f>
        <v>2024</v>
      </c>
      <c r="D820" t="str">
        <f>TEXT(GL_Table[[#This Row],[TxnDate]], "mmm")</f>
        <v>Dec</v>
      </c>
      <c r="E820" t="s">
        <v>2014</v>
      </c>
      <c r="F820" t="s">
        <v>2019</v>
      </c>
      <c r="G820">
        <v>0</v>
      </c>
      <c r="H820">
        <v>4254.72</v>
      </c>
      <c r="I820" t="s">
        <v>2022</v>
      </c>
      <c r="J820" t="s">
        <v>2026</v>
      </c>
      <c r="K820" t="s">
        <v>2849</v>
      </c>
      <c r="L820" t="s">
        <v>4031</v>
      </c>
      <c r="M820">
        <f>GL_Table[[#This Row],[Debit]]-GL_Table[[#This Row],[Credit]]</f>
        <v>-4254.72</v>
      </c>
      <c r="N820">
        <f>INDEX(ExchangeRate[Rate2USD], MATCH(GL!L:L,ExchangeRate[Currency], 0))</f>
        <v>0.78</v>
      </c>
      <c r="O820" s="14">
        <f>GL_Table[[#This Row],[Debit]]*GL_Table[[#This Row],[RateToUSD]]</f>
        <v>0</v>
      </c>
      <c r="P820" s="14">
        <f>GL_Table[[#This Row],[Credit]]*GL_Table[[#This Row],[RateToUSD]]</f>
        <v>3318.6816000000003</v>
      </c>
      <c r="Q820" s="14">
        <f>GL_Table[NetAmount]*GL_Table[RateToUSD]</f>
        <v>-3318.6816000000003</v>
      </c>
      <c r="R820" s="14" t="str">
        <f>INDEX(AccountMapping[AccountType],MATCH(GL_Table[AccountName],AccountMapping[AccountName], 0))</f>
        <v>Revenue</v>
      </c>
    </row>
    <row r="821" spans="1:18" x14ac:dyDescent="0.3">
      <c r="A821" t="s">
        <v>829</v>
      </c>
      <c r="B821" s="1">
        <v>45211</v>
      </c>
      <c r="C821">
        <f>YEAR(GL_Table[[#This Row],[TxnDate]])</f>
        <v>2023</v>
      </c>
      <c r="D821" t="str">
        <f>TEXT(GL_Table[[#This Row],[TxnDate]], "mmm")</f>
        <v>Oct</v>
      </c>
      <c r="E821" t="s">
        <v>2013</v>
      </c>
      <c r="F821" t="s">
        <v>2018</v>
      </c>
      <c r="G821">
        <v>1013.65</v>
      </c>
      <c r="H821">
        <v>0</v>
      </c>
      <c r="I821" t="s">
        <v>2020</v>
      </c>
      <c r="J821" t="s">
        <v>2029</v>
      </c>
      <c r="K821" t="s">
        <v>2850</v>
      </c>
      <c r="L821" t="s">
        <v>4033</v>
      </c>
      <c r="M821">
        <f>GL_Table[[#This Row],[Debit]]-GL_Table[[#This Row],[Credit]]</f>
        <v>1013.65</v>
      </c>
      <c r="N821">
        <f>INDEX(ExchangeRate[Rate2USD], MATCH(GL!L:L,ExchangeRate[Currency], 0))</f>
        <v>1.51</v>
      </c>
      <c r="O821" s="14">
        <f>GL_Table[[#This Row],[Debit]]*GL_Table[[#This Row],[RateToUSD]]</f>
        <v>1530.6115</v>
      </c>
      <c r="P821" s="14">
        <f>GL_Table[[#This Row],[Credit]]*GL_Table[[#This Row],[RateToUSD]]</f>
        <v>0</v>
      </c>
      <c r="Q821" s="14">
        <f>GL_Table[NetAmount]*GL_Table[RateToUSD]</f>
        <v>1530.6115</v>
      </c>
      <c r="R821" s="14" t="str">
        <f>INDEX(AccountMapping[AccountType],MATCH(GL_Table[AccountName],AccountMapping[AccountName], 0))</f>
        <v>Expense</v>
      </c>
    </row>
    <row r="822" spans="1:18" x14ac:dyDescent="0.3">
      <c r="A822" t="s">
        <v>830</v>
      </c>
      <c r="B822" s="1">
        <v>45067</v>
      </c>
      <c r="C822">
        <f>YEAR(GL_Table[[#This Row],[TxnDate]])</f>
        <v>2023</v>
      </c>
      <c r="D822" t="str">
        <f>TEXT(GL_Table[[#This Row],[TxnDate]], "mmm")</f>
        <v>May</v>
      </c>
      <c r="E822" t="s">
        <v>2014</v>
      </c>
      <c r="F822" t="s">
        <v>2019</v>
      </c>
      <c r="G822">
        <v>0</v>
      </c>
      <c r="H822">
        <v>2994.63</v>
      </c>
      <c r="I822" t="s">
        <v>2022</v>
      </c>
      <c r="J822" t="s">
        <v>2029</v>
      </c>
      <c r="K822" t="s">
        <v>2851</v>
      </c>
      <c r="L822" t="s">
        <v>4034</v>
      </c>
      <c r="M822">
        <f>GL_Table[[#This Row],[Debit]]-GL_Table[[#This Row],[Credit]]</f>
        <v>-2994.63</v>
      </c>
      <c r="N822">
        <f>INDEX(ExchangeRate[Rate2USD], MATCH(GL!L:L,ExchangeRate[Currency], 0))</f>
        <v>1</v>
      </c>
      <c r="O822" s="14">
        <f>GL_Table[[#This Row],[Debit]]*GL_Table[[#This Row],[RateToUSD]]</f>
        <v>0</v>
      </c>
      <c r="P822" s="14">
        <f>GL_Table[[#This Row],[Credit]]*GL_Table[[#This Row],[RateToUSD]]</f>
        <v>2994.63</v>
      </c>
      <c r="Q822" s="14">
        <f>GL_Table[NetAmount]*GL_Table[RateToUSD]</f>
        <v>-2994.63</v>
      </c>
      <c r="R822" s="14" t="str">
        <f>INDEX(AccountMapping[AccountType],MATCH(GL_Table[AccountName],AccountMapping[AccountName], 0))</f>
        <v>Revenue</v>
      </c>
    </row>
    <row r="823" spans="1:18" x14ac:dyDescent="0.3">
      <c r="A823" t="s">
        <v>831</v>
      </c>
      <c r="B823" s="1">
        <v>45187</v>
      </c>
      <c r="C823">
        <f>YEAR(GL_Table[[#This Row],[TxnDate]])</f>
        <v>2023</v>
      </c>
      <c r="D823" t="str">
        <f>TEXT(GL_Table[[#This Row],[TxnDate]], "mmm")</f>
        <v>Sep</v>
      </c>
      <c r="E823" t="s">
        <v>2010</v>
      </c>
      <c r="F823" t="s">
        <v>2015</v>
      </c>
      <c r="G823">
        <v>0</v>
      </c>
      <c r="H823">
        <v>4094.14</v>
      </c>
      <c r="I823" t="s">
        <v>2024</v>
      </c>
      <c r="J823" t="s">
        <v>2026</v>
      </c>
      <c r="K823" t="s">
        <v>2852</v>
      </c>
      <c r="L823" t="s">
        <v>4034</v>
      </c>
      <c r="M823">
        <f>GL_Table[[#This Row],[Debit]]-GL_Table[[#This Row],[Credit]]</f>
        <v>-4094.14</v>
      </c>
      <c r="N823">
        <f>INDEX(ExchangeRate[Rate2USD], MATCH(GL!L:L,ExchangeRate[Currency], 0))</f>
        <v>1</v>
      </c>
      <c r="O823" s="14">
        <f>GL_Table[[#This Row],[Debit]]*GL_Table[[#This Row],[RateToUSD]]</f>
        <v>0</v>
      </c>
      <c r="P823" s="14">
        <f>GL_Table[[#This Row],[Credit]]*GL_Table[[#This Row],[RateToUSD]]</f>
        <v>4094.14</v>
      </c>
      <c r="Q823" s="14">
        <f>GL_Table[NetAmount]*GL_Table[RateToUSD]</f>
        <v>-4094.14</v>
      </c>
      <c r="R823" s="14" t="str">
        <f>INDEX(AccountMapping[AccountType],MATCH(GL_Table[AccountName],AccountMapping[AccountName], 0))</f>
        <v>Revenue</v>
      </c>
    </row>
    <row r="824" spans="1:18" x14ac:dyDescent="0.3">
      <c r="A824" t="s">
        <v>832</v>
      </c>
      <c r="B824" s="1">
        <v>45174</v>
      </c>
      <c r="C824">
        <f>YEAR(GL_Table[[#This Row],[TxnDate]])</f>
        <v>2023</v>
      </c>
      <c r="D824" t="str">
        <f>TEXT(GL_Table[[#This Row],[TxnDate]], "mmm")</f>
        <v>Sep</v>
      </c>
      <c r="E824" t="s">
        <v>2012</v>
      </c>
      <c r="F824" t="s">
        <v>2017</v>
      </c>
      <c r="G824">
        <v>784.89</v>
      </c>
      <c r="H824">
        <v>0</v>
      </c>
      <c r="I824" t="s">
        <v>2021</v>
      </c>
      <c r="J824" t="s">
        <v>2027</v>
      </c>
      <c r="K824" t="s">
        <v>2853</v>
      </c>
      <c r="L824" t="s">
        <v>4033</v>
      </c>
      <c r="M824">
        <f>GL_Table[[#This Row],[Debit]]-GL_Table[[#This Row],[Credit]]</f>
        <v>784.89</v>
      </c>
      <c r="N824">
        <f>INDEX(ExchangeRate[Rate2USD], MATCH(GL!L:L,ExchangeRate[Currency], 0))</f>
        <v>1.51</v>
      </c>
      <c r="O824" s="14">
        <f>GL_Table[[#This Row],[Debit]]*GL_Table[[#This Row],[RateToUSD]]</f>
        <v>1185.1839</v>
      </c>
      <c r="P824" s="14">
        <f>GL_Table[[#This Row],[Credit]]*GL_Table[[#This Row],[RateToUSD]]</f>
        <v>0</v>
      </c>
      <c r="Q824" s="14">
        <f>GL_Table[NetAmount]*GL_Table[RateToUSD]</f>
        <v>1185.1839</v>
      </c>
      <c r="R824" s="14" t="str">
        <f>INDEX(AccountMapping[AccountType],MATCH(GL_Table[AccountName],AccountMapping[AccountName], 0))</f>
        <v>Expense</v>
      </c>
    </row>
    <row r="825" spans="1:18" x14ac:dyDescent="0.3">
      <c r="A825" t="s">
        <v>833</v>
      </c>
      <c r="B825" s="1">
        <v>45709</v>
      </c>
      <c r="C825">
        <f>YEAR(GL_Table[[#This Row],[TxnDate]])</f>
        <v>2025</v>
      </c>
      <c r="D825" t="str">
        <f>TEXT(GL_Table[[#This Row],[TxnDate]], "mmm")</f>
        <v>Feb</v>
      </c>
      <c r="E825" t="s">
        <v>2011</v>
      </c>
      <c r="F825" t="s">
        <v>2016</v>
      </c>
      <c r="G825">
        <v>219.41</v>
      </c>
      <c r="H825">
        <v>0</v>
      </c>
      <c r="I825" t="s">
        <v>2022</v>
      </c>
      <c r="J825" t="s">
        <v>2026</v>
      </c>
      <c r="K825" t="s">
        <v>2854</v>
      </c>
      <c r="L825" t="s">
        <v>4033</v>
      </c>
      <c r="M825">
        <f>GL_Table[[#This Row],[Debit]]-GL_Table[[#This Row],[Credit]]</f>
        <v>219.41</v>
      </c>
      <c r="N825">
        <f>INDEX(ExchangeRate[Rate2USD], MATCH(GL!L:L,ExchangeRate[Currency], 0))</f>
        <v>1.51</v>
      </c>
      <c r="O825" s="14">
        <f>GL_Table[[#This Row],[Debit]]*GL_Table[[#This Row],[RateToUSD]]</f>
        <v>331.3091</v>
      </c>
      <c r="P825" s="14">
        <f>GL_Table[[#This Row],[Credit]]*GL_Table[[#This Row],[RateToUSD]]</f>
        <v>0</v>
      </c>
      <c r="Q825" s="14">
        <f>GL_Table[NetAmount]*GL_Table[RateToUSD]</f>
        <v>331.3091</v>
      </c>
      <c r="R825" s="14" t="str">
        <f>INDEX(AccountMapping[AccountType],MATCH(GL_Table[AccountName],AccountMapping[AccountName], 0))</f>
        <v>COGS</v>
      </c>
    </row>
    <row r="826" spans="1:18" x14ac:dyDescent="0.3">
      <c r="A826" t="s">
        <v>834</v>
      </c>
      <c r="B826" s="1">
        <v>45551</v>
      </c>
      <c r="C826">
        <f>YEAR(GL_Table[[#This Row],[TxnDate]])</f>
        <v>2024</v>
      </c>
      <c r="D826" t="str">
        <f>TEXT(GL_Table[[#This Row],[TxnDate]], "mmm")</f>
        <v>Sep</v>
      </c>
      <c r="E826" t="s">
        <v>2010</v>
      </c>
      <c r="F826" t="s">
        <v>2015</v>
      </c>
      <c r="G826">
        <v>0</v>
      </c>
      <c r="H826">
        <v>1558.82</v>
      </c>
      <c r="I826" t="s">
        <v>2024</v>
      </c>
      <c r="J826" t="s">
        <v>2029</v>
      </c>
      <c r="K826" t="s">
        <v>2855</v>
      </c>
      <c r="L826" t="s">
        <v>4032</v>
      </c>
      <c r="M826">
        <f>GL_Table[[#This Row],[Debit]]-GL_Table[[#This Row],[Credit]]</f>
        <v>-1558.82</v>
      </c>
      <c r="N826">
        <f>INDEX(ExchangeRate[Rate2USD], MATCH(GL!L:L,ExchangeRate[Currency], 0))</f>
        <v>0.92</v>
      </c>
      <c r="O826" s="14">
        <f>GL_Table[[#This Row],[Debit]]*GL_Table[[#This Row],[RateToUSD]]</f>
        <v>0</v>
      </c>
      <c r="P826" s="14">
        <f>GL_Table[[#This Row],[Credit]]*GL_Table[[#This Row],[RateToUSD]]</f>
        <v>1434.1143999999999</v>
      </c>
      <c r="Q826" s="14">
        <f>GL_Table[NetAmount]*GL_Table[RateToUSD]</f>
        <v>-1434.1143999999999</v>
      </c>
      <c r="R826" s="14" t="str">
        <f>INDEX(AccountMapping[AccountType],MATCH(GL_Table[AccountName],AccountMapping[AccountName], 0))</f>
        <v>Revenue</v>
      </c>
    </row>
    <row r="827" spans="1:18" x14ac:dyDescent="0.3">
      <c r="A827" t="s">
        <v>835</v>
      </c>
      <c r="B827" s="1">
        <v>45699</v>
      </c>
      <c r="C827">
        <f>YEAR(GL_Table[[#This Row],[TxnDate]])</f>
        <v>2025</v>
      </c>
      <c r="D827" t="str">
        <f>TEXT(GL_Table[[#This Row],[TxnDate]], "mmm")</f>
        <v>Feb</v>
      </c>
      <c r="E827" t="s">
        <v>2012</v>
      </c>
      <c r="F827" t="s">
        <v>2017</v>
      </c>
      <c r="G827">
        <v>723.9</v>
      </c>
      <c r="H827">
        <v>0</v>
      </c>
      <c r="I827" t="s">
        <v>2022</v>
      </c>
      <c r="J827" t="s">
        <v>2028</v>
      </c>
      <c r="K827" t="s">
        <v>2856</v>
      </c>
      <c r="L827" t="s">
        <v>4035</v>
      </c>
      <c r="M827">
        <f>GL_Table[[#This Row],[Debit]]-GL_Table[[#This Row],[Credit]]</f>
        <v>723.9</v>
      </c>
      <c r="N827">
        <f>INDEX(ExchangeRate[Rate2USD], MATCH(GL!L:L,ExchangeRate[Currency], 0))</f>
        <v>1.36</v>
      </c>
      <c r="O827" s="14">
        <f>GL_Table[[#This Row],[Debit]]*GL_Table[[#This Row],[RateToUSD]]</f>
        <v>984.50400000000002</v>
      </c>
      <c r="P827" s="14">
        <f>GL_Table[[#This Row],[Credit]]*GL_Table[[#This Row],[RateToUSD]]</f>
        <v>0</v>
      </c>
      <c r="Q827" s="14">
        <f>GL_Table[NetAmount]*GL_Table[RateToUSD]</f>
        <v>984.50400000000002</v>
      </c>
      <c r="R827" s="14" t="str">
        <f>INDEX(AccountMapping[AccountType],MATCH(GL_Table[AccountName],AccountMapping[AccountName], 0))</f>
        <v>Expense</v>
      </c>
    </row>
    <row r="828" spans="1:18" x14ac:dyDescent="0.3">
      <c r="A828" t="s">
        <v>836</v>
      </c>
      <c r="B828" s="1">
        <v>45613</v>
      </c>
      <c r="C828">
        <f>YEAR(GL_Table[[#This Row],[TxnDate]])</f>
        <v>2024</v>
      </c>
      <c r="D828" t="str">
        <f>TEXT(GL_Table[[#This Row],[TxnDate]], "mmm")</f>
        <v>Nov</v>
      </c>
      <c r="E828" t="s">
        <v>2014</v>
      </c>
      <c r="F828" t="s">
        <v>2019</v>
      </c>
      <c r="G828">
        <v>0</v>
      </c>
      <c r="H828">
        <v>2447.66</v>
      </c>
      <c r="I828" t="s">
        <v>2025</v>
      </c>
      <c r="J828" t="s">
        <v>2027</v>
      </c>
      <c r="K828" t="s">
        <v>2857</v>
      </c>
      <c r="L828" t="s">
        <v>4033</v>
      </c>
      <c r="M828">
        <f>GL_Table[[#This Row],[Debit]]-GL_Table[[#This Row],[Credit]]</f>
        <v>-2447.66</v>
      </c>
      <c r="N828">
        <f>INDEX(ExchangeRate[Rate2USD], MATCH(GL!L:L,ExchangeRate[Currency], 0))</f>
        <v>1.51</v>
      </c>
      <c r="O828" s="14">
        <f>GL_Table[[#This Row],[Debit]]*GL_Table[[#This Row],[RateToUSD]]</f>
        <v>0</v>
      </c>
      <c r="P828" s="14">
        <f>GL_Table[[#This Row],[Credit]]*GL_Table[[#This Row],[RateToUSD]]</f>
        <v>3695.9665999999997</v>
      </c>
      <c r="Q828" s="14">
        <f>GL_Table[NetAmount]*GL_Table[RateToUSD]</f>
        <v>-3695.9665999999997</v>
      </c>
      <c r="R828" s="14" t="str">
        <f>INDEX(AccountMapping[AccountType],MATCH(GL_Table[AccountName],AccountMapping[AccountName], 0))</f>
        <v>Revenue</v>
      </c>
    </row>
    <row r="829" spans="1:18" x14ac:dyDescent="0.3">
      <c r="A829" t="s">
        <v>837</v>
      </c>
      <c r="B829" s="1">
        <v>45016</v>
      </c>
      <c r="C829">
        <f>YEAR(GL_Table[[#This Row],[TxnDate]])</f>
        <v>2023</v>
      </c>
      <c r="D829" t="str">
        <f>TEXT(GL_Table[[#This Row],[TxnDate]], "mmm")</f>
        <v>Mar</v>
      </c>
      <c r="E829" t="s">
        <v>2010</v>
      </c>
      <c r="F829" t="s">
        <v>2015</v>
      </c>
      <c r="G829">
        <v>0</v>
      </c>
      <c r="H829">
        <v>1067.43</v>
      </c>
      <c r="I829" t="s">
        <v>2025</v>
      </c>
      <c r="J829" t="s">
        <v>2026</v>
      </c>
      <c r="K829" t="s">
        <v>2858</v>
      </c>
      <c r="L829" t="s">
        <v>4032</v>
      </c>
      <c r="M829">
        <f>GL_Table[[#This Row],[Debit]]-GL_Table[[#This Row],[Credit]]</f>
        <v>-1067.43</v>
      </c>
      <c r="N829">
        <f>INDEX(ExchangeRate[Rate2USD], MATCH(GL!L:L,ExchangeRate[Currency], 0))</f>
        <v>0.92</v>
      </c>
      <c r="O829" s="14">
        <f>GL_Table[[#This Row],[Debit]]*GL_Table[[#This Row],[RateToUSD]]</f>
        <v>0</v>
      </c>
      <c r="P829" s="14">
        <f>GL_Table[[#This Row],[Credit]]*GL_Table[[#This Row],[RateToUSD]]</f>
        <v>982.03560000000004</v>
      </c>
      <c r="Q829" s="14">
        <f>GL_Table[NetAmount]*GL_Table[RateToUSD]</f>
        <v>-982.03560000000004</v>
      </c>
      <c r="R829" s="14" t="str">
        <f>INDEX(AccountMapping[AccountType],MATCH(GL_Table[AccountName],AccountMapping[AccountName], 0))</f>
        <v>Revenue</v>
      </c>
    </row>
    <row r="830" spans="1:18" x14ac:dyDescent="0.3">
      <c r="A830" t="s">
        <v>838</v>
      </c>
      <c r="B830" s="1">
        <v>45068</v>
      </c>
      <c r="C830">
        <f>YEAR(GL_Table[[#This Row],[TxnDate]])</f>
        <v>2023</v>
      </c>
      <c r="D830" t="str">
        <f>TEXT(GL_Table[[#This Row],[TxnDate]], "mmm")</f>
        <v>May</v>
      </c>
      <c r="E830" t="s">
        <v>2013</v>
      </c>
      <c r="F830" t="s">
        <v>2018</v>
      </c>
      <c r="G830">
        <v>977.48</v>
      </c>
      <c r="H830">
        <v>0</v>
      </c>
      <c r="I830" t="s">
        <v>2021</v>
      </c>
      <c r="J830" t="s">
        <v>2029</v>
      </c>
      <c r="K830" t="s">
        <v>2859</v>
      </c>
      <c r="L830" t="s">
        <v>4033</v>
      </c>
      <c r="M830">
        <f>GL_Table[[#This Row],[Debit]]-GL_Table[[#This Row],[Credit]]</f>
        <v>977.48</v>
      </c>
      <c r="N830">
        <f>INDEX(ExchangeRate[Rate2USD], MATCH(GL!L:L,ExchangeRate[Currency], 0))</f>
        <v>1.51</v>
      </c>
      <c r="O830" s="14">
        <f>GL_Table[[#This Row],[Debit]]*GL_Table[[#This Row],[RateToUSD]]</f>
        <v>1475.9947999999999</v>
      </c>
      <c r="P830" s="14">
        <f>GL_Table[[#This Row],[Credit]]*GL_Table[[#This Row],[RateToUSD]]</f>
        <v>0</v>
      </c>
      <c r="Q830" s="14">
        <f>GL_Table[NetAmount]*GL_Table[RateToUSD]</f>
        <v>1475.9947999999999</v>
      </c>
      <c r="R830" s="14" t="str">
        <f>INDEX(AccountMapping[AccountType],MATCH(GL_Table[AccountName],AccountMapping[AccountName], 0))</f>
        <v>Expense</v>
      </c>
    </row>
    <row r="831" spans="1:18" x14ac:dyDescent="0.3">
      <c r="A831" t="s">
        <v>839</v>
      </c>
      <c r="B831" s="1">
        <v>45730</v>
      </c>
      <c r="C831">
        <f>YEAR(GL_Table[[#This Row],[TxnDate]])</f>
        <v>2025</v>
      </c>
      <c r="D831" t="str">
        <f>TEXT(GL_Table[[#This Row],[TxnDate]], "mmm")</f>
        <v>Mar</v>
      </c>
      <c r="E831" t="s">
        <v>2012</v>
      </c>
      <c r="F831" t="s">
        <v>2017</v>
      </c>
      <c r="G831">
        <v>1331.39</v>
      </c>
      <c r="H831">
        <v>0</v>
      </c>
      <c r="I831" t="s">
        <v>2020</v>
      </c>
      <c r="J831" t="s">
        <v>2026</v>
      </c>
      <c r="K831" t="s">
        <v>2860</v>
      </c>
      <c r="L831" t="s">
        <v>4034</v>
      </c>
      <c r="M831">
        <f>GL_Table[[#This Row],[Debit]]-GL_Table[[#This Row],[Credit]]</f>
        <v>1331.39</v>
      </c>
      <c r="N831">
        <f>INDEX(ExchangeRate[Rate2USD], MATCH(GL!L:L,ExchangeRate[Currency], 0))</f>
        <v>1</v>
      </c>
      <c r="O831" s="14">
        <f>GL_Table[[#This Row],[Debit]]*GL_Table[[#This Row],[RateToUSD]]</f>
        <v>1331.39</v>
      </c>
      <c r="P831" s="14">
        <f>GL_Table[[#This Row],[Credit]]*GL_Table[[#This Row],[RateToUSD]]</f>
        <v>0</v>
      </c>
      <c r="Q831" s="14">
        <f>GL_Table[NetAmount]*GL_Table[RateToUSD]</f>
        <v>1331.39</v>
      </c>
      <c r="R831" s="14" t="str">
        <f>INDEX(AccountMapping[AccountType],MATCH(GL_Table[AccountName],AccountMapping[AccountName], 0))</f>
        <v>Expense</v>
      </c>
    </row>
    <row r="832" spans="1:18" x14ac:dyDescent="0.3">
      <c r="A832" t="s">
        <v>840</v>
      </c>
      <c r="B832" s="1">
        <v>45017</v>
      </c>
      <c r="C832">
        <f>YEAR(GL_Table[[#This Row],[TxnDate]])</f>
        <v>2023</v>
      </c>
      <c r="D832" t="str">
        <f>TEXT(GL_Table[[#This Row],[TxnDate]], "mmm")</f>
        <v>Apr</v>
      </c>
      <c r="E832" t="s">
        <v>2014</v>
      </c>
      <c r="F832" t="s">
        <v>2019</v>
      </c>
      <c r="G832">
        <v>0</v>
      </c>
      <c r="H832">
        <v>4756.54</v>
      </c>
      <c r="I832" t="s">
        <v>2021</v>
      </c>
      <c r="J832" t="s">
        <v>2028</v>
      </c>
      <c r="K832" t="s">
        <v>2861</v>
      </c>
      <c r="L832" t="s">
        <v>4032</v>
      </c>
      <c r="M832">
        <f>GL_Table[[#This Row],[Debit]]-GL_Table[[#This Row],[Credit]]</f>
        <v>-4756.54</v>
      </c>
      <c r="N832">
        <f>INDEX(ExchangeRate[Rate2USD], MATCH(GL!L:L,ExchangeRate[Currency], 0))</f>
        <v>0.92</v>
      </c>
      <c r="O832" s="14">
        <f>GL_Table[[#This Row],[Debit]]*GL_Table[[#This Row],[RateToUSD]]</f>
        <v>0</v>
      </c>
      <c r="P832" s="14">
        <f>GL_Table[[#This Row],[Credit]]*GL_Table[[#This Row],[RateToUSD]]</f>
        <v>4376.0168000000003</v>
      </c>
      <c r="Q832" s="14">
        <f>GL_Table[NetAmount]*GL_Table[RateToUSD]</f>
        <v>-4376.0168000000003</v>
      </c>
      <c r="R832" s="14" t="str">
        <f>INDEX(AccountMapping[AccountType],MATCH(GL_Table[AccountName],AccountMapping[AccountName], 0))</f>
        <v>Revenue</v>
      </c>
    </row>
    <row r="833" spans="1:18" x14ac:dyDescent="0.3">
      <c r="A833" t="s">
        <v>841</v>
      </c>
      <c r="B833" s="1">
        <v>45134</v>
      </c>
      <c r="C833">
        <f>YEAR(GL_Table[[#This Row],[TxnDate]])</f>
        <v>2023</v>
      </c>
      <c r="D833" t="str">
        <f>TEXT(GL_Table[[#This Row],[TxnDate]], "mmm")</f>
        <v>Jul</v>
      </c>
      <c r="E833" t="s">
        <v>2011</v>
      </c>
      <c r="F833" t="s">
        <v>2016</v>
      </c>
      <c r="G833">
        <v>543</v>
      </c>
      <c r="H833">
        <v>0</v>
      </c>
      <c r="I833" t="s">
        <v>2022</v>
      </c>
      <c r="J833" t="s">
        <v>2027</v>
      </c>
      <c r="K833" t="s">
        <v>2862</v>
      </c>
      <c r="L833" t="s">
        <v>4034</v>
      </c>
      <c r="M833">
        <f>GL_Table[[#This Row],[Debit]]-GL_Table[[#This Row],[Credit]]</f>
        <v>543</v>
      </c>
      <c r="N833">
        <f>INDEX(ExchangeRate[Rate2USD], MATCH(GL!L:L,ExchangeRate[Currency], 0))</f>
        <v>1</v>
      </c>
      <c r="O833" s="14">
        <f>GL_Table[[#This Row],[Debit]]*GL_Table[[#This Row],[RateToUSD]]</f>
        <v>543</v>
      </c>
      <c r="P833" s="14">
        <f>GL_Table[[#This Row],[Credit]]*GL_Table[[#This Row],[RateToUSD]]</f>
        <v>0</v>
      </c>
      <c r="Q833" s="14">
        <f>GL_Table[NetAmount]*GL_Table[RateToUSD]</f>
        <v>543</v>
      </c>
      <c r="R833" s="14" t="str">
        <f>INDEX(AccountMapping[AccountType],MATCH(GL_Table[AccountName],AccountMapping[AccountName], 0))</f>
        <v>COGS</v>
      </c>
    </row>
    <row r="834" spans="1:18" x14ac:dyDescent="0.3">
      <c r="A834" t="s">
        <v>842</v>
      </c>
      <c r="B834" s="1">
        <v>45684</v>
      </c>
      <c r="C834">
        <f>YEAR(GL_Table[[#This Row],[TxnDate]])</f>
        <v>2025</v>
      </c>
      <c r="D834" t="str">
        <f>TEXT(GL_Table[[#This Row],[TxnDate]], "mmm")</f>
        <v>Jan</v>
      </c>
      <c r="E834" t="s">
        <v>2013</v>
      </c>
      <c r="F834" t="s">
        <v>2018</v>
      </c>
      <c r="G834">
        <v>635.02</v>
      </c>
      <c r="H834">
        <v>0</v>
      </c>
      <c r="I834" t="s">
        <v>2023</v>
      </c>
      <c r="J834" t="s">
        <v>2028</v>
      </c>
      <c r="K834" t="s">
        <v>2863</v>
      </c>
      <c r="L834" t="s">
        <v>4035</v>
      </c>
      <c r="M834">
        <f>GL_Table[[#This Row],[Debit]]-GL_Table[[#This Row],[Credit]]</f>
        <v>635.02</v>
      </c>
      <c r="N834">
        <f>INDEX(ExchangeRate[Rate2USD], MATCH(GL!L:L,ExchangeRate[Currency], 0))</f>
        <v>1.36</v>
      </c>
      <c r="O834" s="14">
        <f>GL_Table[[#This Row],[Debit]]*GL_Table[[#This Row],[RateToUSD]]</f>
        <v>863.62720000000002</v>
      </c>
      <c r="P834" s="14">
        <f>GL_Table[[#This Row],[Credit]]*GL_Table[[#This Row],[RateToUSD]]</f>
        <v>0</v>
      </c>
      <c r="Q834" s="14">
        <f>GL_Table[NetAmount]*GL_Table[RateToUSD]</f>
        <v>863.62720000000002</v>
      </c>
      <c r="R834" s="14" t="str">
        <f>INDEX(AccountMapping[AccountType],MATCH(GL_Table[AccountName],AccountMapping[AccountName], 0))</f>
        <v>Expense</v>
      </c>
    </row>
    <row r="835" spans="1:18" x14ac:dyDescent="0.3">
      <c r="A835" t="s">
        <v>843</v>
      </c>
      <c r="B835" s="1">
        <v>45342</v>
      </c>
      <c r="C835">
        <f>YEAR(GL_Table[[#This Row],[TxnDate]])</f>
        <v>2024</v>
      </c>
      <c r="D835" t="str">
        <f>TEXT(GL_Table[[#This Row],[TxnDate]], "mmm")</f>
        <v>Feb</v>
      </c>
      <c r="E835" t="s">
        <v>2012</v>
      </c>
      <c r="F835" t="s">
        <v>2017</v>
      </c>
      <c r="G835">
        <v>1114.53</v>
      </c>
      <c r="H835">
        <v>0</v>
      </c>
      <c r="I835" t="s">
        <v>2023</v>
      </c>
      <c r="J835" t="s">
        <v>2027</v>
      </c>
      <c r="K835" t="s">
        <v>2864</v>
      </c>
      <c r="L835" t="s">
        <v>4033</v>
      </c>
      <c r="M835">
        <f>GL_Table[[#This Row],[Debit]]-GL_Table[[#This Row],[Credit]]</f>
        <v>1114.53</v>
      </c>
      <c r="N835">
        <f>INDEX(ExchangeRate[Rate2USD], MATCH(GL!L:L,ExchangeRate[Currency], 0))</f>
        <v>1.51</v>
      </c>
      <c r="O835" s="14">
        <f>GL_Table[[#This Row],[Debit]]*GL_Table[[#This Row],[RateToUSD]]</f>
        <v>1682.9403</v>
      </c>
      <c r="P835" s="14">
        <f>GL_Table[[#This Row],[Credit]]*GL_Table[[#This Row],[RateToUSD]]</f>
        <v>0</v>
      </c>
      <c r="Q835" s="14">
        <f>GL_Table[NetAmount]*GL_Table[RateToUSD]</f>
        <v>1682.9403</v>
      </c>
      <c r="R835" s="14" t="str">
        <f>INDEX(AccountMapping[AccountType],MATCH(GL_Table[AccountName],AccountMapping[AccountName], 0))</f>
        <v>Expense</v>
      </c>
    </row>
    <row r="836" spans="1:18" x14ac:dyDescent="0.3">
      <c r="A836" t="s">
        <v>844</v>
      </c>
      <c r="B836" s="1">
        <v>45626</v>
      </c>
      <c r="C836">
        <f>YEAR(GL_Table[[#This Row],[TxnDate]])</f>
        <v>2024</v>
      </c>
      <c r="D836" t="str">
        <f>TEXT(GL_Table[[#This Row],[TxnDate]], "mmm")</f>
        <v>Nov</v>
      </c>
      <c r="E836" t="s">
        <v>2010</v>
      </c>
      <c r="F836" t="s">
        <v>2015</v>
      </c>
      <c r="G836">
        <v>0</v>
      </c>
      <c r="H836">
        <v>1484.62</v>
      </c>
      <c r="I836" t="s">
        <v>2023</v>
      </c>
      <c r="J836" t="s">
        <v>2029</v>
      </c>
      <c r="K836" t="s">
        <v>2865</v>
      </c>
      <c r="L836" t="s">
        <v>4031</v>
      </c>
      <c r="M836">
        <f>GL_Table[[#This Row],[Debit]]-GL_Table[[#This Row],[Credit]]</f>
        <v>-1484.62</v>
      </c>
      <c r="N836">
        <f>INDEX(ExchangeRate[Rate2USD], MATCH(GL!L:L,ExchangeRate[Currency], 0))</f>
        <v>0.78</v>
      </c>
      <c r="O836" s="14">
        <f>GL_Table[[#This Row],[Debit]]*GL_Table[[#This Row],[RateToUSD]]</f>
        <v>0</v>
      </c>
      <c r="P836" s="14">
        <f>GL_Table[[#This Row],[Credit]]*GL_Table[[#This Row],[RateToUSD]]</f>
        <v>1158.0036</v>
      </c>
      <c r="Q836" s="14">
        <f>GL_Table[NetAmount]*GL_Table[RateToUSD]</f>
        <v>-1158.0036</v>
      </c>
      <c r="R836" s="14" t="str">
        <f>INDEX(AccountMapping[AccountType],MATCH(GL_Table[AccountName],AccountMapping[AccountName], 0))</f>
        <v>Revenue</v>
      </c>
    </row>
    <row r="837" spans="1:18" x14ac:dyDescent="0.3">
      <c r="A837" t="s">
        <v>845</v>
      </c>
      <c r="B837" s="1">
        <v>45505</v>
      </c>
      <c r="C837">
        <f>YEAR(GL_Table[[#This Row],[TxnDate]])</f>
        <v>2024</v>
      </c>
      <c r="D837" t="str">
        <f>TEXT(GL_Table[[#This Row],[TxnDate]], "mmm")</f>
        <v>Aug</v>
      </c>
      <c r="E837" t="s">
        <v>2012</v>
      </c>
      <c r="F837" t="s">
        <v>2017</v>
      </c>
      <c r="G837">
        <v>742.51</v>
      </c>
      <c r="H837">
        <v>0</v>
      </c>
      <c r="I837" t="s">
        <v>2024</v>
      </c>
      <c r="J837" t="s">
        <v>2028</v>
      </c>
      <c r="K837" t="s">
        <v>2866</v>
      </c>
      <c r="L837" t="s">
        <v>4031</v>
      </c>
      <c r="M837">
        <f>GL_Table[[#This Row],[Debit]]-GL_Table[[#This Row],[Credit]]</f>
        <v>742.51</v>
      </c>
      <c r="N837">
        <f>INDEX(ExchangeRate[Rate2USD], MATCH(GL!L:L,ExchangeRate[Currency], 0))</f>
        <v>0.78</v>
      </c>
      <c r="O837" s="14">
        <f>GL_Table[[#This Row],[Debit]]*GL_Table[[#This Row],[RateToUSD]]</f>
        <v>579.15780000000007</v>
      </c>
      <c r="P837" s="14">
        <f>GL_Table[[#This Row],[Credit]]*GL_Table[[#This Row],[RateToUSD]]</f>
        <v>0</v>
      </c>
      <c r="Q837" s="14">
        <f>GL_Table[NetAmount]*GL_Table[RateToUSD]</f>
        <v>579.15780000000007</v>
      </c>
      <c r="R837" s="14" t="str">
        <f>INDEX(AccountMapping[AccountType],MATCH(GL_Table[AccountName],AccountMapping[AccountName], 0))</f>
        <v>Expense</v>
      </c>
    </row>
    <row r="838" spans="1:18" x14ac:dyDescent="0.3">
      <c r="A838" t="s">
        <v>846</v>
      </c>
      <c r="B838" s="1">
        <v>45465</v>
      </c>
      <c r="C838">
        <f>YEAR(GL_Table[[#This Row],[TxnDate]])</f>
        <v>2024</v>
      </c>
      <c r="D838" t="str">
        <f>TEXT(GL_Table[[#This Row],[TxnDate]], "mmm")</f>
        <v>Jun</v>
      </c>
      <c r="E838" t="s">
        <v>2010</v>
      </c>
      <c r="F838" t="s">
        <v>2015</v>
      </c>
      <c r="G838">
        <v>0</v>
      </c>
      <c r="H838">
        <v>3933.89</v>
      </c>
      <c r="I838" t="s">
        <v>2021</v>
      </c>
      <c r="J838" t="s">
        <v>2029</v>
      </c>
      <c r="K838" t="s">
        <v>2867</v>
      </c>
      <c r="L838" t="s">
        <v>4035</v>
      </c>
      <c r="M838">
        <f>GL_Table[[#This Row],[Debit]]-GL_Table[[#This Row],[Credit]]</f>
        <v>-3933.89</v>
      </c>
      <c r="N838">
        <f>INDEX(ExchangeRate[Rate2USD], MATCH(GL!L:L,ExchangeRate[Currency], 0))</f>
        <v>1.36</v>
      </c>
      <c r="O838" s="14">
        <f>GL_Table[[#This Row],[Debit]]*GL_Table[[#This Row],[RateToUSD]]</f>
        <v>0</v>
      </c>
      <c r="P838" s="14">
        <f>GL_Table[[#This Row],[Credit]]*GL_Table[[#This Row],[RateToUSD]]</f>
        <v>5350.0904</v>
      </c>
      <c r="Q838" s="14">
        <f>GL_Table[NetAmount]*GL_Table[RateToUSD]</f>
        <v>-5350.0904</v>
      </c>
      <c r="R838" s="14" t="str">
        <f>INDEX(AccountMapping[AccountType],MATCH(GL_Table[AccountName],AccountMapping[AccountName], 0))</f>
        <v>Revenue</v>
      </c>
    </row>
    <row r="839" spans="1:18" x14ac:dyDescent="0.3">
      <c r="A839" t="s">
        <v>847</v>
      </c>
      <c r="B839" s="1">
        <v>45370</v>
      </c>
      <c r="C839">
        <f>YEAR(GL_Table[[#This Row],[TxnDate]])</f>
        <v>2024</v>
      </c>
      <c r="D839" t="str">
        <f>TEXT(GL_Table[[#This Row],[TxnDate]], "mmm")</f>
        <v>Mar</v>
      </c>
      <c r="E839" t="s">
        <v>2014</v>
      </c>
      <c r="F839" t="s">
        <v>2019</v>
      </c>
      <c r="G839">
        <v>0</v>
      </c>
      <c r="H839">
        <v>4092.61</v>
      </c>
      <c r="I839" t="s">
        <v>2025</v>
      </c>
      <c r="J839" t="s">
        <v>2028</v>
      </c>
      <c r="K839" t="s">
        <v>2868</v>
      </c>
      <c r="L839" t="s">
        <v>4032</v>
      </c>
      <c r="M839">
        <f>GL_Table[[#This Row],[Debit]]-GL_Table[[#This Row],[Credit]]</f>
        <v>-4092.61</v>
      </c>
      <c r="N839">
        <f>INDEX(ExchangeRate[Rate2USD], MATCH(GL!L:L,ExchangeRate[Currency], 0))</f>
        <v>0.92</v>
      </c>
      <c r="O839" s="14">
        <f>GL_Table[[#This Row],[Debit]]*GL_Table[[#This Row],[RateToUSD]]</f>
        <v>0</v>
      </c>
      <c r="P839" s="14">
        <f>GL_Table[[#This Row],[Credit]]*GL_Table[[#This Row],[RateToUSD]]</f>
        <v>3765.2012000000004</v>
      </c>
      <c r="Q839" s="14">
        <f>GL_Table[NetAmount]*GL_Table[RateToUSD]</f>
        <v>-3765.2012000000004</v>
      </c>
      <c r="R839" s="14" t="str">
        <f>INDEX(AccountMapping[AccountType],MATCH(GL_Table[AccountName],AccountMapping[AccountName], 0))</f>
        <v>Revenue</v>
      </c>
    </row>
    <row r="840" spans="1:18" x14ac:dyDescent="0.3">
      <c r="A840" t="s">
        <v>848</v>
      </c>
      <c r="B840" s="1">
        <v>45198</v>
      </c>
      <c r="C840">
        <f>YEAR(GL_Table[[#This Row],[TxnDate]])</f>
        <v>2023</v>
      </c>
      <c r="D840" t="str">
        <f>TEXT(GL_Table[[#This Row],[TxnDate]], "mmm")</f>
        <v>Sep</v>
      </c>
      <c r="E840" t="s">
        <v>2014</v>
      </c>
      <c r="F840" t="s">
        <v>2019</v>
      </c>
      <c r="G840">
        <v>0</v>
      </c>
      <c r="H840">
        <v>4772.83</v>
      </c>
      <c r="I840" t="s">
        <v>2023</v>
      </c>
      <c r="J840" t="s">
        <v>2028</v>
      </c>
      <c r="K840" t="s">
        <v>2869</v>
      </c>
      <c r="L840" t="s">
        <v>4034</v>
      </c>
      <c r="M840">
        <f>GL_Table[[#This Row],[Debit]]-GL_Table[[#This Row],[Credit]]</f>
        <v>-4772.83</v>
      </c>
      <c r="N840">
        <f>INDEX(ExchangeRate[Rate2USD], MATCH(GL!L:L,ExchangeRate[Currency], 0))</f>
        <v>1</v>
      </c>
      <c r="O840" s="14">
        <f>GL_Table[[#This Row],[Debit]]*GL_Table[[#This Row],[RateToUSD]]</f>
        <v>0</v>
      </c>
      <c r="P840" s="14">
        <f>GL_Table[[#This Row],[Credit]]*GL_Table[[#This Row],[RateToUSD]]</f>
        <v>4772.83</v>
      </c>
      <c r="Q840" s="14">
        <f>GL_Table[NetAmount]*GL_Table[RateToUSD]</f>
        <v>-4772.83</v>
      </c>
      <c r="R840" s="14" t="str">
        <f>INDEX(AccountMapping[AccountType],MATCH(GL_Table[AccountName],AccountMapping[AccountName], 0))</f>
        <v>Revenue</v>
      </c>
    </row>
    <row r="841" spans="1:18" x14ac:dyDescent="0.3">
      <c r="A841" t="s">
        <v>849</v>
      </c>
      <c r="B841" s="1">
        <v>45836</v>
      </c>
      <c r="C841">
        <f>YEAR(GL_Table[[#This Row],[TxnDate]])</f>
        <v>2025</v>
      </c>
      <c r="D841" t="str">
        <f>TEXT(GL_Table[[#This Row],[TxnDate]], "mmm")</f>
        <v>Jun</v>
      </c>
      <c r="E841" t="s">
        <v>2013</v>
      </c>
      <c r="F841" t="s">
        <v>2018</v>
      </c>
      <c r="G841">
        <v>1965.5</v>
      </c>
      <c r="H841">
        <v>0</v>
      </c>
      <c r="I841" t="s">
        <v>2023</v>
      </c>
      <c r="J841" t="s">
        <v>2028</v>
      </c>
      <c r="K841" t="s">
        <v>2870</v>
      </c>
      <c r="L841" t="s">
        <v>4034</v>
      </c>
      <c r="M841">
        <f>GL_Table[[#This Row],[Debit]]-GL_Table[[#This Row],[Credit]]</f>
        <v>1965.5</v>
      </c>
      <c r="N841">
        <f>INDEX(ExchangeRate[Rate2USD], MATCH(GL!L:L,ExchangeRate[Currency], 0))</f>
        <v>1</v>
      </c>
      <c r="O841" s="14">
        <f>GL_Table[[#This Row],[Debit]]*GL_Table[[#This Row],[RateToUSD]]</f>
        <v>1965.5</v>
      </c>
      <c r="P841" s="14">
        <f>GL_Table[[#This Row],[Credit]]*GL_Table[[#This Row],[RateToUSD]]</f>
        <v>0</v>
      </c>
      <c r="Q841" s="14">
        <f>GL_Table[NetAmount]*GL_Table[RateToUSD]</f>
        <v>1965.5</v>
      </c>
      <c r="R841" s="14" t="str">
        <f>INDEX(AccountMapping[AccountType],MATCH(GL_Table[AccountName],AccountMapping[AccountName], 0))</f>
        <v>Expense</v>
      </c>
    </row>
    <row r="842" spans="1:18" x14ac:dyDescent="0.3">
      <c r="A842" t="s">
        <v>850</v>
      </c>
      <c r="B842" s="1">
        <v>45498</v>
      </c>
      <c r="C842">
        <f>YEAR(GL_Table[[#This Row],[TxnDate]])</f>
        <v>2024</v>
      </c>
      <c r="D842" t="str">
        <f>TEXT(GL_Table[[#This Row],[TxnDate]], "mmm")</f>
        <v>Jul</v>
      </c>
      <c r="E842" t="s">
        <v>2012</v>
      </c>
      <c r="F842" t="s">
        <v>2017</v>
      </c>
      <c r="G842">
        <v>1386.65</v>
      </c>
      <c r="H842">
        <v>0</v>
      </c>
      <c r="I842" t="s">
        <v>2024</v>
      </c>
      <c r="J842" t="s">
        <v>2027</v>
      </c>
      <c r="K842" t="s">
        <v>2871</v>
      </c>
      <c r="L842" t="s">
        <v>4034</v>
      </c>
      <c r="M842">
        <f>GL_Table[[#This Row],[Debit]]-GL_Table[[#This Row],[Credit]]</f>
        <v>1386.65</v>
      </c>
      <c r="N842">
        <f>INDEX(ExchangeRate[Rate2USD], MATCH(GL!L:L,ExchangeRate[Currency], 0))</f>
        <v>1</v>
      </c>
      <c r="O842" s="14">
        <f>GL_Table[[#This Row],[Debit]]*GL_Table[[#This Row],[RateToUSD]]</f>
        <v>1386.65</v>
      </c>
      <c r="P842" s="14">
        <f>GL_Table[[#This Row],[Credit]]*GL_Table[[#This Row],[RateToUSD]]</f>
        <v>0</v>
      </c>
      <c r="Q842" s="14">
        <f>GL_Table[NetAmount]*GL_Table[RateToUSD]</f>
        <v>1386.65</v>
      </c>
      <c r="R842" s="14" t="str">
        <f>INDEX(AccountMapping[AccountType],MATCH(GL_Table[AccountName],AccountMapping[AccountName], 0))</f>
        <v>Expense</v>
      </c>
    </row>
    <row r="843" spans="1:18" x14ac:dyDescent="0.3">
      <c r="A843" t="s">
        <v>851</v>
      </c>
      <c r="B843" s="1">
        <v>45052</v>
      </c>
      <c r="C843">
        <f>YEAR(GL_Table[[#This Row],[TxnDate]])</f>
        <v>2023</v>
      </c>
      <c r="D843" t="str">
        <f>TEXT(GL_Table[[#This Row],[TxnDate]], "mmm")</f>
        <v>May</v>
      </c>
      <c r="E843" t="s">
        <v>2014</v>
      </c>
      <c r="F843" t="s">
        <v>2019</v>
      </c>
      <c r="G843">
        <v>0</v>
      </c>
      <c r="H843">
        <v>872.06</v>
      </c>
      <c r="I843" t="s">
        <v>2021</v>
      </c>
      <c r="J843" t="s">
        <v>2026</v>
      </c>
      <c r="K843" t="s">
        <v>2872</v>
      </c>
      <c r="L843" t="s">
        <v>4031</v>
      </c>
      <c r="M843">
        <f>GL_Table[[#This Row],[Debit]]-GL_Table[[#This Row],[Credit]]</f>
        <v>-872.06</v>
      </c>
      <c r="N843">
        <f>INDEX(ExchangeRate[Rate2USD], MATCH(GL!L:L,ExchangeRate[Currency], 0))</f>
        <v>0.78</v>
      </c>
      <c r="O843" s="14">
        <f>GL_Table[[#This Row],[Debit]]*GL_Table[[#This Row],[RateToUSD]]</f>
        <v>0</v>
      </c>
      <c r="P843" s="14">
        <f>GL_Table[[#This Row],[Credit]]*GL_Table[[#This Row],[RateToUSD]]</f>
        <v>680.20679999999993</v>
      </c>
      <c r="Q843" s="14">
        <f>GL_Table[NetAmount]*GL_Table[RateToUSD]</f>
        <v>-680.20679999999993</v>
      </c>
      <c r="R843" s="14" t="str">
        <f>INDEX(AccountMapping[AccountType],MATCH(GL_Table[AccountName],AccountMapping[AccountName], 0))</f>
        <v>Revenue</v>
      </c>
    </row>
    <row r="844" spans="1:18" x14ac:dyDescent="0.3">
      <c r="A844" t="s">
        <v>852</v>
      </c>
      <c r="B844" s="1">
        <v>45574</v>
      </c>
      <c r="C844">
        <f>YEAR(GL_Table[[#This Row],[TxnDate]])</f>
        <v>2024</v>
      </c>
      <c r="D844" t="str">
        <f>TEXT(GL_Table[[#This Row],[TxnDate]], "mmm")</f>
        <v>Oct</v>
      </c>
      <c r="E844" t="s">
        <v>2013</v>
      </c>
      <c r="F844" t="s">
        <v>2018</v>
      </c>
      <c r="G844">
        <v>1801.16</v>
      </c>
      <c r="H844">
        <v>0</v>
      </c>
      <c r="I844" t="s">
        <v>2025</v>
      </c>
      <c r="J844" t="s">
        <v>2030</v>
      </c>
      <c r="K844" t="s">
        <v>2873</v>
      </c>
      <c r="L844" t="s">
        <v>4032</v>
      </c>
      <c r="M844">
        <f>GL_Table[[#This Row],[Debit]]-GL_Table[[#This Row],[Credit]]</f>
        <v>1801.16</v>
      </c>
      <c r="N844">
        <f>INDEX(ExchangeRate[Rate2USD], MATCH(GL!L:L,ExchangeRate[Currency], 0))</f>
        <v>0.92</v>
      </c>
      <c r="O844" s="14">
        <f>GL_Table[[#This Row],[Debit]]*GL_Table[[#This Row],[RateToUSD]]</f>
        <v>1657.0672000000002</v>
      </c>
      <c r="P844" s="14">
        <f>GL_Table[[#This Row],[Credit]]*GL_Table[[#This Row],[RateToUSD]]</f>
        <v>0</v>
      </c>
      <c r="Q844" s="14">
        <f>GL_Table[NetAmount]*GL_Table[RateToUSD]</f>
        <v>1657.0672000000002</v>
      </c>
      <c r="R844" s="14" t="str">
        <f>INDEX(AccountMapping[AccountType],MATCH(GL_Table[AccountName],AccountMapping[AccountName], 0))</f>
        <v>Expense</v>
      </c>
    </row>
    <row r="845" spans="1:18" x14ac:dyDescent="0.3">
      <c r="A845" t="s">
        <v>853</v>
      </c>
      <c r="B845" s="1">
        <v>45082</v>
      </c>
      <c r="C845">
        <f>YEAR(GL_Table[[#This Row],[TxnDate]])</f>
        <v>2023</v>
      </c>
      <c r="D845" t="str">
        <f>TEXT(GL_Table[[#This Row],[TxnDate]], "mmm")</f>
        <v>Jun</v>
      </c>
      <c r="E845" t="s">
        <v>2013</v>
      </c>
      <c r="F845" t="s">
        <v>2018</v>
      </c>
      <c r="G845">
        <v>1990.94</v>
      </c>
      <c r="H845">
        <v>0</v>
      </c>
      <c r="I845" t="s">
        <v>2023</v>
      </c>
      <c r="J845" t="s">
        <v>2030</v>
      </c>
      <c r="K845" t="s">
        <v>2874</v>
      </c>
      <c r="L845" t="s">
        <v>4033</v>
      </c>
      <c r="M845">
        <f>GL_Table[[#This Row],[Debit]]-GL_Table[[#This Row],[Credit]]</f>
        <v>1990.94</v>
      </c>
      <c r="N845">
        <f>INDEX(ExchangeRate[Rate2USD], MATCH(GL!L:L,ExchangeRate[Currency], 0))</f>
        <v>1.51</v>
      </c>
      <c r="O845" s="14">
        <f>GL_Table[[#This Row],[Debit]]*GL_Table[[#This Row],[RateToUSD]]</f>
        <v>3006.3194000000003</v>
      </c>
      <c r="P845" s="14">
        <f>GL_Table[[#This Row],[Credit]]*GL_Table[[#This Row],[RateToUSD]]</f>
        <v>0</v>
      </c>
      <c r="Q845" s="14">
        <f>GL_Table[NetAmount]*GL_Table[RateToUSD]</f>
        <v>3006.3194000000003</v>
      </c>
      <c r="R845" s="14" t="str">
        <f>INDEX(AccountMapping[AccountType],MATCH(GL_Table[AccountName],AccountMapping[AccountName], 0))</f>
        <v>Expense</v>
      </c>
    </row>
    <row r="846" spans="1:18" x14ac:dyDescent="0.3">
      <c r="A846" t="s">
        <v>854</v>
      </c>
      <c r="B846" s="1">
        <v>45538</v>
      </c>
      <c r="C846">
        <f>YEAR(GL_Table[[#This Row],[TxnDate]])</f>
        <v>2024</v>
      </c>
      <c r="D846" t="str">
        <f>TEXT(GL_Table[[#This Row],[TxnDate]], "mmm")</f>
        <v>Sep</v>
      </c>
      <c r="E846" t="s">
        <v>2010</v>
      </c>
      <c r="F846" t="s">
        <v>2015</v>
      </c>
      <c r="G846">
        <v>0</v>
      </c>
      <c r="H846">
        <v>1372.78</v>
      </c>
      <c r="I846" t="s">
        <v>2021</v>
      </c>
      <c r="J846" t="s">
        <v>2028</v>
      </c>
      <c r="K846" t="s">
        <v>2875</v>
      </c>
      <c r="L846" t="s">
        <v>4033</v>
      </c>
      <c r="M846">
        <f>GL_Table[[#This Row],[Debit]]-GL_Table[[#This Row],[Credit]]</f>
        <v>-1372.78</v>
      </c>
      <c r="N846">
        <f>INDEX(ExchangeRate[Rate2USD], MATCH(GL!L:L,ExchangeRate[Currency], 0))</f>
        <v>1.51</v>
      </c>
      <c r="O846" s="14">
        <f>GL_Table[[#This Row],[Debit]]*GL_Table[[#This Row],[RateToUSD]]</f>
        <v>0</v>
      </c>
      <c r="P846" s="14">
        <f>GL_Table[[#This Row],[Credit]]*GL_Table[[#This Row],[RateToUSD]]</f>
        <v>2072.8978000000002</v>
      </c>
      <c r="Q846" s="14">
        <f>GL_Table[NetAmount]*GL_Table[RateToUSD]</f>
        <v>-2072.8978000000002</v>
      </c>
      <c r="R846" s="14" t="str">
        <f>INDEX(AccountMapping[AccountType],MATCH(GL_Table[AccountName],AccountMapping[AccountName], 0))</f>
        <v>Revenue</v>
      </c>
    </row>
    <row r="847" spans="1:18" x14ac:dyDescent="0.3">
      <c r="A847" t="s">
        <v>855</v>
      </c>
      <c r="B847" s="1">
        <v>45552</v>
      </c>
      <c r="C847">
        <f>YEAR(GL_Table[[#This Row],[TxnDate]])</f>
        <v>2024</v>
      </c>
      <c r="D847" t="str">
        <f>TEXT(GL_Table[[#This Row],[TxnDate]], "mmm")</f>
        <v>Sep</v>
      </c>
      <c r="E847" t="s">
        <v>2011</v>
      </c>
      <c r="F847" t="s">
        <v>2016</v>
      </c>
      <c r="G847">
        <v>1600.28</v>
      </c>
      <c r="H847">
        <v>0</v>
      </c>
      <c r="I847" t="s">
        <v>2021</v>
      </c>
      <c r="J847" t="s">
        <v>2028</v>
      </c>
      <c r="K847" t="s">
        <v>2876</v>
      </c>
      <c r="L847" t="s">
        <v>4034</v>
      </c>
      <c r="M847">
        <f>GL_Table[[#This Row],[Debit]]-GL_Table[[#This Row],[Credit]]</f>
        <v>1600.28</v>
      </c>
      <c r="N847">
        <f>INDEX(ExchangeRate[Rate2USD], MATCH(GL!L:L,ExchangeRate[Currency], 0))</f>
        <v>1</v>
      </c>
      <c r="O847" s="14">
        <f>GL_Table[[#This Row],[Debit]]*GL_Table[[#This Row],[RateToUSD]]</f>
        <v>1600.28</v>
      </c>
      <c r="P847" s="14">
        <f>GL_Table[[#This Row],[Credit]]*GL_Table[[#This Row],[RateToUSD]]</f>
        <v>0</v>
      </c>
      <c r="Q847" s="14">
        <f>GL_Table[NetAmount]*GL_Table[RateToUSD]</f>
        <v>1600.28</v>
      </c>
      <c r="R847" s="14" t="str">
        <f>INDEX(AccountMapping[AccountType],MATCH(GL_Table[AccountName],AccountMapping[AccountName], 0))</f>
        <v>COGS</v>
      </c>
    </row>
    <row r="848" spans="1:18" x14ac:dyDescent="0.3">
      <c r="A848" t="s">
        <v>856</v>
      </c>
      <c r="B848" s="1">
        <v>45419</v>
      </c>
      <c r="C848">
        <f>YEAR(GL_Table[[#This Row],[TxnDate]])</f>
        <v>2024</v>
      </c>
      <c r="D848" t="str">
        <f>TEXT(GL_Table[[#This Row],[TxnDate]], "mmm")</f>
        <v>May</v>
      </c>
      <c r="E848" t="s">
        <v>2013</v>
      </c>
      <c r="F848" t="s">
        <v>2018</v>
      </c>
      <c r="G848">
        <v>618.05999999999995</v>
      </c>
      <c r="H848">
        <v>0</v>
      </c>
      <c r="I848" t="s">
        <v>2024</v>
      </c>
      <c r="J848" t="s">
        <v>2026</v>
      </c>
      <c r="K848" t="s">
        <v>2877</v>
      </c>
      <c r="L848" t="s">
        <v>4035</v>
      </c>
      <c r="M848">
        <f>GL_Table[[#This Row],[Debit]]-GL_Table[[#This Row],[Credit]]</f>
        <v>618.05999999999995</v>
      </c>
      <c r="N848">
        <f>INDEX(ExchangeRate[Rate2USD], MATCH(GL!L:L,ExchangeRate[Currency], 0))</f>
        <v>1.36</v>
      </c>
      <c r="O848" s="14">
        <f>GL_Table[[#This Row],[Debit]]*GL_Table[[#This Row],[RateToUSD]]</f>
        <v>840.5616</v>
      </c>
      <c r="P848" s="14">
        <f>GL_Table[[#This Row],[Credit]]*GL_Table[[#This Row],[RateToUSD]]</f>
        <v>0</v>
      </c>
      <c r="Q848" s="14">
        <f>GL_Table[NetAmount]*GL_Table[RateToUSD]</f>
        <v>840.5616</v>
      </c>
      <c r="R848" s="14" t="str">
        <f>INDEX(AccountMapping[AccountType],MATCH(GL_Table[AccountName],AccountMapping[AccountName], 0))</f>
        <v>Expense</v>
      </c>
    </row>
    <row r="849" spans="1:18" x14ac:dyDescent="0.3">
      <c r="A849" t="s">
        <v>857</v>
      </c>
      <c r="B849" s="1">
        <v>45416</v>
      </c>
      <c r="C849">
        <f>YEAR(GL_Table[[#This Row],[TxnDate]])</f>
        <v>2024</v>
      </c>
      <c r="D849" t="str">
        <f>TEXT(GL_Table[[#This Row],[TxnDate]], "mmm")</f>
        <v>May</v>
      </c>
      <c r="E849" t="s">
        <v>2010</v>
      </c>
      <c r="F849" t="s">
        <v>2015</v>
      </c>
      <c r="G849">
        <v>0</v>
      </c>
      <c r="H849">
        <v>3150.6</v>
      </c>
      <c r="I849" t="s">
        <v>2023</v>
      </c>
      <c r="J849" t="s">
        <v>2029</v>
      </c>
      <c r="K849" t="s">
        <v>2878</v>
      </c>
      <c r="L849" t="s">
        <v>4034</v>
      </c>
      <c r="M849">
        <f>GL_Table[[#This Row],[Debit]]-GL_Table[[#This Row],[Credit]]</f>
        <v>-3150.6</v>
      </c>
      <c r="N849">
        <f>INDEX(ExchangeRate[Rate2USD], MATCH(GL!L:L,ExchangeRate[Currency], 0))</f>
        <v>1</v>
      </c>
      <c r="O849" s="14">
        <f>GL_Table[[#This Row],[Debit]]*GL_Table[[#This Row],[RateToUSD]]</f>
        <v>0</v>
      </c>
      <c r="P849" s="14">
        <f>GL_Table[[#This Row],[Credit]]*GL_Table[[#This Row],[RateToUSD]]</f>
        <v>3150.6</v>
      </c>
      <c r="Q849" s="14">
        <f>GL_Table[NetAmount]*GL_Table[RateToUSD]</f>
        <v>-3150.6</v>
      </c>
      <c r="R849" s="14" t="str">
        <f>INDEX(AccountMapping[AccountType],MATCH(GL_Table[AccountName],AccountMapping[AccountName], 0))</f>
        <v>Revenue</v>
      </c>
    </row>
    <row r="850" spans="1:18" x14ac:dyDescent="0.3">
      <c r="A850" t="s">
        <v>858</v>
      </c>
      <c r="B850" s="1">
        <v>45754</v>
      </c>
      <c r="C850">
        <f>YEAR(GL_Table[[#This Row],[TxnDate]])</f>
        <v>2025</v>
      </c>
      <c r="D850" t="str">
        <f>TEXT(GL_Table[[#This Row],[TxnDate]], "mmm")</f>
        <v>Apr</v>
      </c>
      <c r="E850" t="s">
        <v>2012</v>
      </c>
      <c r="F850" t="s">
        <v>2017</v>
      </c>
      <c r="G850">
        <v>1288.25</v>
      </c>
      <c r="H850">
        <v>0</v>
      </c>
      <c r="I850" t="s">
        <v>2022</v>
      </c>
      <c r="J850" t="s">
        <v>2027</v>
      </c>
      <c r="K850" t="s">
        <v>2879</v>
      </c>
      <c r="L850" t="s">
        <v>4032</v>
      </c>
      <c r="M850">
        <f>GL_Table[[#This Row],[Debit]]-GL_Table[[#This Row],[Credit]]</f>
        <v>1288.25</v>
      </c>
      <c r="N850">
        <f>INDEX(ExchangeRate[Rate2USD], MATCH(GL!L:L,ExchangeRate[Currency], 0))</f>
        <v>0.92</v>
      </c>
      <c r="O850" s="14">
        <f>GL_Table[[#This Row],[Debit]]*GL_Table[[#This Row],[RateToUSD]]</f>
        <v>1185.19</v>
      </c>
      <c r="P850" s="14">
        <f>GL_Table[[#This Row],[Credit]]*GL_Table[[#This Row],[RateToUSD]]</f>
        <v>0</v>
      </c>
      <c r="Q850" s="14">
        <f>GL_Table[NetAmount]*GL_Table[RateToUSD]</f>
        <v>1185.19</v>
      </c>
      <c r="R850" s="14" t="str">
        <f>INDEX(AccountMapping[AccountType],MATCH(GL_Table[AccountName],AccountMapping[AccountName], 0))</f>
        <v>Expense</v>
      </c>
    </row>
    <row r="851" spans="1:18" x14ac:dyDescent="0.3">
      <c r="A851" t="s">
        <v>859</v>
      </c>
      <c r="B851" s="1">
        <v>45495</v>
      </c>
      <c r="C851">
        <f>YEAR(GL_Table[[#This Row],[TxnDate]])</f>
        <v>2024</v>
      </c>
      <c r="D851" t="str">
        <f>TEXT(GL_Table[[#This Row],[TxnDate]], "mmm")</f>
        <v>Jul</v>
      </c>
      <c r="E851" t="s">
        <v>2013</v>
      </c>
      <c r="F851" t="s">
        <v>2018</v>
      </c>
      <c r="G851">
        <v>1629.27</v>
      </c>
      <c r="H851">
        <v>0</v>
      </c>
      <c r="I851" t="s">
        <v>2025</v>
      </c>
      <c r="J851" t="s">
        <v>2029</v>
      </c>
      <c r="K851" t="s">
        <v>2880</v>
      </c>
      <c r="L851" t="s">
        <v>4035</v>
      </c>
      <c r="M851">
        <f>GL_Table[[#This Row],[Debit]]-GL_Table[[#This Row],[Credit]]</f>
        <v>1629.27</v>
      </c>
      <c r="N851">
        <f>INDEX(ExchangeRate[Rate2USD], MATCH(GL!L:L,ExchangeRate[Currency], 0))</f>
        <v>1.36</v>
      </c>
      <c r="O851" s="14">
        <f>GL_Table[[#This Row],[Debit]]*GL_Table[[#This Row],[RateToUSD]]</f>
        <v>2215.8072000000002</v>
      </c>
      <c r="P851" s="14">
        <f>GL_Table[[#This Row],[Credit]]*GL_Table[[#This Row],[RateToUSD]]</f>
        <v>0</v>
      </c>
      <c r="Q851" s="14">
        <f>GL_Table[NetAmount]*GL_Table[RateToUSD]</f>
        <v>2215.8072000000002</v>
      </c>
      <c r="R851" s="14" t="str">
        <f>INDEX(AccountMapping[AccountType],MATCH(GL_Table[AccountName],AccountMapping[AccountName], 0))</f>
        <v>Expense</v>
      </c>
    </row>
    <row r="852" spans="1:18" x14ac:dyDescent="0.3">
      <c r="A852" t="s">
        <v>860</v>
      </c>
      <c r="B852" s="1">
        <v>45687</v>
      </c>
      <c r="C852">
        <f>YEAR(GL_Table[[#This Row],[TxnDate]])</f>
        <v>2025</v>
      </c>
      <c r="D852" t="str">
        <f>TEXT(GL_Table[[#This Row],[TxnDate]], "mmm")</f>
        <v>Jan</v>
      </c>
      <c r="E852" t="s">
        <v>2011</v>
      </c>
      <c r="F852" t="s">
        <v>2016</v>
      </c>
      <c r="G852">
        <v>436.4</v>
      </c>
      <c r="H852">
        <v>0</v>
      </c>
      <c r="I852" t="s">
        <v>2020</v>
      </c>
      <c r="J852" t="s">
        <v>2030</v>
      </c>
      <c r="K852" t="s">
        <v>2881</v>
      </c>
      <c r="L852" t="s">
        <v>4034</v>
      </c>
      <c r="M852">
        <f>GL_Table[[#This Row],[Debit]]-GL_Table[[#This Row],[Credit]]</f>
        <v>436.4</v>
      </c>
      <c r="N852">
        <f>INDEX(ExchangeRate[Rate2USD], MATCH(GL!L:L,ExchangeRate[Currency], 0))</f>
        <v>1</v>
      </c>
      <c r="O852" s="14">
        <f>GL_Table[[#This Row],[Debit]]*GL_Table[[#This Row],[RateToUSD]]</f>
        <v>436.4</v>
      </c>
      <c r="P852" s="14">
        <f>GL_Table[[#This Row],[Credit]]*GL_Table[[#This Row],[RateToUSD]]</f>
        <v>0</v>
      </c>
      <c r="Q852" s="14">
        <f>GL_Table[NetAmount]*GL_Table[RateToUSD]</f>
        <v>436.4</v>
      </c>
      <c r="R852" s="14" t="str">
        <f>INDEX(AccountMapping[AccountType],MATCH(GL_Table[AccountName],AccountMapping[AccountName], 0))</f>
        <v>COGS</v>
      </c>
    </row>
    <row r="853" spans="1:18" x14ac:dyDescent="0.3">
      <c r="A853" t="s">
        <v>861</v>
      </c>
      <c r="B853" s="1">
        <v>45241</v>
      </c>
      <c r="C853">
        <f>YEAR(GL_Table[[#This Row],[TxnDate]])</f>
        <v>2023</v>
      </c>
      <c r="D853" t="str">
        <f>TEXT(GL_Table[[#This Row],[TxnDate]], "mmm")</f>
        <v>Nov</v>
      </c>
      <c r="E853" t="s">
        <v>2013</v>
      </c>
      <c r="F853" t="s">
        <v>2018</v>
      </c>
      <c r="G853">
        <v>186.27</v>
      </c>
      <c r="H853">
        <v>0</v>
      </c>
      <c r="I853" t="s">
        <v>2021</v>
      </c>
      <c r="J853" t="s">
        <v>2028</v>
      </c>
      <c r="K853" t="s">
        <v>2882</v>
      </c>
      <c r="L853" t="s">
        <v>4033</v>
      </c>
      <c r="M853">
        <f>GL_Table[[#This Row],[Debit]]-GL_Table[[#This Row],[Credit]]</f>
        <v>186.27</v>
      </c>
      <c r="N853">
        <f>INDEX(ExchangeRate[Rate2USD], MATCH(GL!L:L,ExchangeRate[Currency], 0))</f>
        <v>1.51</v>
      </c>
      <c r="O853" s="14">
        <f>GL_Table[[#This Row],[Debit]]*GL_Table[[#This Row],[RateToUSD]]</f>
        <v>281.26769999999999</v>
      </c>
      <c r="P853" s="14">
        <f>GL_Table[[#This Row],[Credit]]*GL_Table[[#This Row],[RateToUSD]]</f>
        <v>0</v>
      </c>
      <c r="Q853" s="14">
        <f>GL_Table[NetAmount]*GL_Table[RateToUSD]</f>
        <v>281.26769999999999</v>
      </c>
      <c r="R853" s="14" t="str">
        <f>INDEX(AccountMapping[AccountType],MATCH(GL_Table[AccountName],AccountMapping[AccountName], 0))</f>
        <v>Expense</v>
      </c>
    </row>
    <row r="854" spans="1:18" x14ac:dyDescent="0.3">
      <c r="A854" t="s">
        <v>862</v>
      </c>
      <c r="B854" s="1">
        <v>45218</v>
      </c>
      <c r="C854">
        <f>YEAR(GL_Table[[#This Row],[TxnDate]])</f>
        <v>2023</v>
      </c>
      <c r="D854" t="str">
        <f>TEXT(GL_Table[[#This Row],[TxnDate]], "mmm")</f>
        <v>Oct</v>
      </c>
      <c r="E854" t="s">
        <v>2010</v>
      </c>
      <c r="F854" t="s">
        <v>2015</v>
      </c>
      <c r="G854">
        <v>0</v>
      </c>
      <c r="H854">
        <v>3025.08</v>
      </c>
      <c r="I854" t="s">
        <v>2023</v>
      </c>
      <c r="J854" t="s">
        <v>2030</v>
      </c>
      <c r="K854" t="s">
        <v>2883</v>
      </c>
      <c r="L854" t="s">
        <v>4033</v>
      </c>
      <c r="M854">
        <f>GL_Table[[#This Row],[Debit]]-GL_Table[[#This Row],[Credit]]</f>
        <v>-3025.08</v>
      </c>
      <c r="N854">
        <f>INDEX(ExchangeRate[Rate2USD], MATCH(GL!L:L,ExchangeRate[Currency], 0))</f>
        <v>1.51</v>
      </c>
      <c r="O854" s="14">
        <f>GL_Table[[#This Row],[Debit]]*GL_Table[[#This Row],[RateToUSD]]</f>
        <v>0</v>
      </c>
      <c r="P854" s="14">
        <f>GL_Table[[#This Row],[Credit]]*GL_Table[[#This Row],[RateToUSD]]</f>
        <v>4567.8707999999997</v>
      </c>
      <c r="Q854" s="14">
        <f>GL_Table[NetAmount]*GL_Table[RateToUSD]</f>
        <v>-4567.8707999999997</v>
      </c>
      <c r="R854" s="14" t="str">
        <f>INDEX(AccountMapping[AccountType],MATCH(GL_Table[AccountName],AccountMapping[AccountName], 0))</f>
        <v>Revenue</v>
      </c>
    </row>
    <row r="855" spans="1:18" x14ac:dyDescent="0.3">
      <c r="A855" t="s">
        <v>863</v>
      </c>
      <c r="B855" s="1">
        <v>44943</v>
      </c>
      <c r="C855">
        <f>YEAR(GL_Table[[#This Row],[TxnDate]])</f>
        <v>2023</v>
      </c>
      <c r="D855" t="str">
        <f>TEXT(GL_Table[[#This Row],[TxnDate]], "mmm")</f>
        <v>Jan</v>
      </c>
      <c r="E855" t="s">
        <v>2011</v>
      </c>
      <c r="F855" t="s">
        <v>2016</v>
      </c>
      <c r="G855">
        <v>793.16</v>
      </c>
      <c r="H855">
        <v>0</v>
      </c>
      <c r="I855" t="s">
        <v>2024</v>
      </c>
      <c r="J855" t="s">
        <v>2029</v>
      </c>
      <c r="K855" t="s">
        <v>2884</v>
      </c>
      <c r="L855" t="s">
        <v>4034</v>
      </c>
      <c r="M855">
        <f>GL_Table[[#This Row],[Debit]]-GL_Table[[#This Row],[Credit]]</f>
        <v>793.16</v>
      </c>
      <c r="N855">
        <f>INDEX(ExchangeRate[Rate2USD], MATCH(GL!L:L,ExchangeRate[Currency], 0))</f>
        <v>1</v>
      </c>
      <c r="O855" s="14">
        <f>GL_Table[[#This Row],[Debit]]*GL_Table[[#This Row],[RateToUSD]]</f>
        <v>793.16</v>
      </c>
      <c r="P855" s="14">
        <f>GL_Table[[#This Row],[Credit]]*GL_Table[[#This Row],[RateToUSD]]</f>
        <v>0</v>
      </c>
      <c r="Q855" s="14">
        <f>GL_Table[NetAmount]*GL_Table[RateToUSD]</f>
        <v>793.16</v>
      </c>
      <c r="R855" s="14" t="str">
        <f>INDEX(AccountMapping[AccountType],MATCH(GL_Table[AccountName],AccountMapping[AccountName], 0))</f>
        <v>COGS</v>
      </c>
    </row>
    <row r="856" spans="1:18" x14ac:dyDescent="0.3">
      <c r="A856" t="s">
        <v>864</v>
      </c>
      <c r="B856" s="1">
        <v>45033</v>
      </c>
      <c r="C856">
        <f>YEAR(GL_Table[[#This Row],[TxnDate]])</f>
        <v>2023</v>
      </c>
      <c r="D856" t="str">
        <f>TEXT(GL_Table[[#This Row],[TxnDate]], "mmm")</f>
        <v>Apr</v>
      </c>
      <c r="E856" t="s">
        <v>2013</v>
      </c>
      <c r="F856" t="s">
        <v>2018</v>
      </c>
      <c r="G856">
        <v>1753.87</v>
      </c>
      <c r="H856">
        <v>0</v>
      </c>
      <c r="I856" t="s">
        <v>2025</v>
      </c>
      <c r="J856" t="s">
        <v>2028</v>
      </c>
      <c r="K856" t="s">
        <v>2885</v>
      </c>
      <c r="L856" t="s">
        <v>4033</v>
      </c>
      <c r="M856">
        <f>GL_Table[[#This Row],[Debit]]-GL_Table[[#This Row],[Credit]]</f>
        <v>1753.87</v>
      </c>
      <c r="N856">
        <f>INDEX(ExchangeRate[Rate2USD], MATCH(GL!L:L,ExchangeRate[Currency], 0))</f>
        <v>1.51</v>
      </c>
      <c r="O856" s="14">
        <f>GL_Table[[#This Row],[Debit]]*GL_Table[[#This Row],[RateToUSD]]</f>
        <v>2648.3436999999999</v>
      </c>
      <c r="P856" s="14">
        <f>GL_Table[[#This Row],[Credit]]*GL_Table[[#This Row],[RateToUSD]]</f>
        <v>0</v>
      </c>
      <c r="Q856" s="14">
        <f>GL_Table[NetAmount]*GL_Table[RateToUSD]</f>
        <v>2648.3436999999999</v>
      </c>
      <c r="R856" s="14" t="str">
        <f>INDEX(AccountMapping[AccountType],MATCH(GL_Table[AccountName],AccountMapping[AccountName], 0))</f>
        <v>Expense</v>
      </c>
    </row>
    <row r="857" spans="1:18" x14ac:dyDescent="0.3">
      <c r="A857" t="s">
        <v>865</v>
      </c>
      <c r="B857" s="1">
        <v>45448</v>
      </c>
      <c r="C857">
        <f>YEAR(GL_Table[[#This Row],[TxnDate]])</f>
        <v>2024</v>
      </c>
      <c r="D857" t="str">
        <f>TEXT(GL_Table[[#This Row],[TxnDate]], "mmm")</f>
        <v>Jun</v>
      </c>
      <c r="E857" t="s">
        <v>2010</v>
      </c>
      <c r="F857" t="s">
        <v>2015</v>
      </c>
      <c r="G857">
        <v>0</v>
      </c>
      <c r="H857">
        <v>915.77</v>
      </c>
      <c r="I857" t="s">
        <v>2020</v>
      </c>
      <c r="J857" t="s">
        <v>2027</v>
      </c>
      <c r="K857" t="s">
        <v>2886</v>
      </c>
      <c r="L857" t="s">
        <v>4033</v>
      </c>
      <c r="M857">
        <f>GL_Table[[#This Row],[Debit]]-GL_Table[[#This Row],[Credit]]</f>
        <v>-915.77</v>
      </c>
      <c r="N857">
        <f>INDEX(ExchangeRate[Rate2USD], MATCH(GL!L:L,ExchangeRate[Currency], 0))</f>
        <v>1.51</v>
      </c>
      <c r="O857" s="14">
        <f>GL_Table[[#This Row],[Debit]]*GL_Table[[#This Row],[RateToUSD]]</f>
        <v>0</v>
      </c>
      <c r="P857" s="14">
        <f>GL_Table[[#This Row],[Credit]]*GL_Table[[#This Row],[RateToUSD]]</f>
        <v>1382.8126999999999</v>
      </c>
      <c r="Q857" s="14">
        <f>GL_Table[NetAmount]*GL_Table[RateToUSD]</f>
        <v>-1382.8126999999999</v>
      </c>
      <c r="R857" s="14" t="str">
        <f>INDEX(AccountMapping[AccountType],MATCH(GL_Table[AccountName],AccountMapping[AccountName], 0))</f>
        <v>Revenue</v>
      </c>
    </row>
    <row r="858" spans="1:18" x14ac:dyDescent="0.3">
      <c r="A858" t="s">
        <v>866</v>
      </c>
      <c r="B858" s="1">
        <v>45038</v>
      </c>
      <c r="C858">
        <f>YEAR(GL_Table[[#This Row],[TxnDate]])</f>
        <v>2023</v>
      </c>
      <c r="D858" t="str">
        <f>TEXT(GL_Table[[#This Row],[TxnDate]], "mmm")</f>
        <v>Apr</v>
      </c>
      <c r="E858" t="s">
        <v>2011</v>
      </c>
      <c r="F858" t="s">
        <v>2016</v>
      </c>
      <c r="G858">
        <v>1083.5899999999999</v>
      </c>
      <c r="H858">
        <v>0</v>
      </c>
      <c r="I858" t="s">
        <v>2020</v>
      </c>
      <c r="J858" t="s">
        <v>2027</v>
      </c>
      <c r="K858" t="s">
        <v>2887</v>
      </c>
      <c r="L858" t="s">
        <v>4034</v>
      </c>
      <c r="M858">
        <f>GL_Table[[#This Row],[Debit]]-GL_Table[[#This Row],[Credit]]</f>
        <v>1083.5899999999999</v>
      </c>
      <c r="N858">
        <f>INDEX(ExchangeRate[Rate2USD], MATCH(GL!L:L,ExchangeRate[Currency], 0))</f>
        <v>1</v>
      </c>
      <c r="O858" s="14">
        <f>GL_Table[[#This Row],[Debit]]*GL_Table[[#This Row],[RateToUSD]]</f>
        <v>1083.5899999999999</v>
      </c>
      <c r="P858" s="14">
        <f>GL_Table[[#This Row],[Credit]]*GL_Table[[#This Row],[RateToUSD]]</f>
        <v>0</v>
      </c>
      <c r="Q858" s="14">
        <f>GL_Table[NetAmount]*GL_Table[RateToUSD]</f>
        <v>1083.5899999999999</v>
      </c>
      <c r="R858" s="14" t="str">
        <f>INDEX(AccountMapping[AccountType],MATCH(GL_Table[AccountName],AccountMapping[AccountName], 0))</f>
        <v>COGS</v>
      </c>
    </row>
    <row r="859" spans="1:18" x14ac:dyDescent="0.3">
      <c r="A859" t="s">
        <v>867</v>
      </c>
      <c r="B859" s="1">
        <v>45779</v>
      </c>
      <c r="C859">
        <f>YEAR(GL_Table[[#This Row],[TxnDate]])</f>
        <v>2025</v>
      </c>
      <c r="D859" t="str">
        <f>TEXT(GL_Table[[#This Row],[TxnDate]], "mmm")</f>
        <v>May</v>
      </c>
      <c r="E859" t="s">
        <v>2014</v>
      </c>
      <c r="F859" t="s">
        <v>2019</v>
      </c>
      <c r="G859">
        <v>0</v>
      </c>
      <c r="H859">
        <v>889.07</v>
      </c>
      <c r="I859" t="s">
        <v>2020</v>
      </c>
      <c r="J859" t="s">
        <v>2029</v>
      </c>
      <c r="K859" t="s">
        <v>2888</v>
      </c>
      <c r="L859" t="s">
        <v>4032</v>
      </c>
      <c r="M859">
        <f>GL_Table[[#This Row],[Debit]]-GL_Table[[#This Row],[Credit]]</f>
        <v>-889.07</v>
      </c>
      <c r="N859">
        <f>INDEX(ExchangeRate[Rate2USD], MATCH(GL!L:L,ExchangeRate[Currency], 0))</f>
        <v>0.92</v>
      </c>
      <c r="O859" s="14">
        <f>GL_Table[[#This Row],[Debit]]*GL_Table[[#This Row],[RateToUSD]]</f>
        <v>0</v>
      </c>
      <c r="P859" s="14">
        <f>GL_Table[[#This Row],[Credit]]*GL_Table[[#This Row],[RateToUSD]]</f>
        <v>817.94440000000009</v>
      </c>
      <c r="Q859" s="14">
        <f>GL_Table[NetAmount]*GL_Table[RateToUSD]</f>
        <v>-817.94440000000009</v>
      </c>
      <c r="R859" s="14" t="str">
        <f>INDEX(AccountMapping[AccountType],MATCH(GL_Table[AccountName],AccountMapping[AccountName], 0))</f>
        <v>Revenue</v>
      </c>
    </row>
    <row r="860" spans="1:18" x14ac:dyDescent="0.3">
      <c r="A860" t="s">
        <v>868</v>
      </c>
      <c r="B860" s="1">
        <v>45407</v>
      </c>
      <c r="C860">
        <f>YEAR(GL_Table[[#This Row],[TxnDate]])</f>
        <v>2024</v>
      </c>
      <c r="D860" t="str">
        <f>TEXT(GL_Table[[#This Row],[TxnDate]], "mmm")</f>
        <v>Apr</v>
      </c>
      <c r="E860" t="s">
        <v>2012</v>
      </c>
      <c r="F860" t="s">
        <v>2017</v>
      </c>
      <c r="G860">
        <v>1620.36</v>
      </c>
      <c r="H860">
        <v>0</v>
      </c>
      <c r="I860" t="s">
        <v>2020</v>
      </c>
      <c r="J860" t="s">
        <v>2028</v>
      </c>
      <c r="K860" t="s">
        <v>2889</v>
      </c>
      <c r="L860" t="s">
        <v>4032</v>
      </c>
      <c r="M860">
        <f>GL_Table[[#This Row],[Debit]]-GL_Table[[#This Row],[Credit]]</f>
        <v>1620.36</v>
      </c>
      <c r="N860">
        <f>INDEX(ExchangeRate[Rate2USD], MATCH(GL!L:L,ExchangeRate[Currency], 0))</f>
        <v>0.92</v>
      </c>
      <c r="O860" s="14">
        <f>GL_Table[[#This Row],[Debit]]*GL_Table[[#This Row],[RateToUSD]]</f>
        <v>1490.7311999999999</v>
      </c>
      <c r="P860" s="14">
        <f>GL_Table[[#This Row],[Credit]]*GL_Table[[#This Row],[RateToUSD]]</f>
        <v>0</v>
      </c>
      <c r="Q860" s="14">
        <f>GL_Table[NetAmount]*GL_Table[RateToUSD]</f>
        <v>1490.7311999999999</v>
      </c>
      <c r="R860" s="14" t="str">
        <f>INDEX(AccountMapping[AccountType],MATCH(GL_Table[AccountName],AccountMapping[AccountName], 0))</f>
        <v>Expense</v>
      </c>
    </row>
    <row r="861" spans="1:18" x14ac:dyDescent="0.3">
      <c r="A861" t="s">
        <v>869</v>
      </c>
      <c r="B861" s="1">
        <v>45807</v>
      </c>
      <c r="C861">
        <f>YEAR(GL_Table[[#This Row],[TxnDate]])</f>
        <v>2025</v>
      </c>
      <c r="D861" t="str">
        <f>TEXT(GL_Table[[#This Row],[TxnDate]], "mmm")</f>
        <v>May</v>
      </c>
      <c r="E861" t="s">
        <v>2010</v>
      </c>
      <c r="F861" t="s">
        <v>2015</v>
      </c>
      <c r="G861">
        <v>0</v>
      </c>
      <c r="H861">
        <v>549.91999999999996</v>
      </c>
      <c r="I861" t="s">
        <v>2024</v>
      </c>
      <c r="J861" t="s">
        <v>2027</v>
      </c>
      <c r="K861" t="s">
        <v>2890</v>
      </c>
      <c r="L861" t="s">
        <v>4031</v>
      </c>
      <c r="M861">
        <f>GL_Table[[#This Row],[Debit]]-GL_Table[[#This Row],[Credit]]</f>
        <v>-549.91999999999996</v>
      </c>
      <c r="N861">
        <f>INDEX(ExchangeRate[Rate2USD], MATCH(GL!L:L,ExchangeRate[Currency], 0))</f>
        <v>0.78</v>
      </c>
      <c r="O861" s="14">
        <f>GL_Table[[#This Row],[Debit]]*GL_Table[[#This Row],[RateToUSD]]</f>
        <v>0</v>
      </c>
      <c r="P861" s="14">
        <f>GL_Table[[#This Row],[Credit]]*GL_Table[[#This Row],[RateToUSD]]</f>
        <v>428.93759999999997</v>
      </c>
      <c r="Q861" s="14">
        <f>GL_Table[NetAmount]*GL_Table[RateToUSD]</f>
        <v>-428.93759999999997</v>
      </c>
      <c r="R861" s="14" t="str">
        <f>INDEX(AccountMapping[AccountType],MATCH(GL_Table[AccountName],AccountMapping[AccountName], 0))</f>
        <v>Revenue</v>
      </c>
    </row>
    <row r="862" spans="1:18" x14ac:dyDescent="0.3">
      <c r="A862" t="s">
        <v>870</v>
      </c>
      <c r="B862" s="1">
        <v>45769</v>
      </c>
      <c r="C862">
        <f>YEAR(GL_Table[[#This Row],[TxnDate]])</f>
        <v>2025</v>
      </c>
      <c r="D862" t="str">
        <f>TEXT(GL_Table[[#This Row],[TxnDate]], "mmm")</f>
        <v>Apr</v>
      </c>
      <c r="E862" t="s">
        <v>2014</v>
      </c>
      <c r="F862" t="s">
        <v>2019</v>
      </c>
      <c r="G862">
        <v>0</v>
      </c>
      <c r="H862">
        <v>4103.1000000000004</v>
      </c>
      <c r="I862" t="s">
        <v>2022</v>
      </c>
      <c r="J862" t="s">
        <v>2028</v>
      </c>
      <c r="K862" t="s">
        <v>2891</v>
      </c>
      <c r="L862" t="s">
        <v>4034</v>
      </c>
      <c r="M862">
        <f>GL_Table[[#This Row],[Debit]]-GL_Table[[#This Row],[Credit]]</f>
        <v>-4103.1000000000004</v>
      </c>
      <c r="N862">
        <f>INDEX(ExchangeRate[Rate2USD], MATCH(GL!L:L,ExchangeRate[Currency], 0))</f>
        <v>1</v>
      </c>
      <c r="O862" s="14">
        <f>GL_Table[[#This Row],[Debit]]*GL_Table[[#This Row],[RateToUSD]]</f>
        <v>0</v>
      </c>
      <c r="P862" s="14">
        <f>GL_Table[[#This Row],[Credit]]*GL_Table[[#This Row],[RateToUSD]]</f>
        <v>4103.1000000000004</v>
      </c>
      <c r="Q862" s="14">
        <f>GL_Table[NetAmount]*GL_Table[RateToUSD]</f>
        <v>-4103.1000000000004</v>
      </c>
      <c r="R862" s="14" t="str">
        <f>INDEX(AccountMapping[AccountType],MATCH(GL_Table[AccountName],AccountMapping[AccountName], 0))</f>
        <v>Revenue</v>
      </c>
    </row>
    <row r="863" spans="1:18" x14ac:dyDescent="0.3">
      <c r="A863" t="s">
        <v>871</v>
      </c>
      <c r="B863" s="1">
        <v>45443</v>
      </c>
      <c r="C863">
        <f>YEAR(GL_Table[[#This Row],[TxnDate]])</f>
        <v>2024</v>
      </c>
      <c r="D863" t="str">
        <f>TEXT(GL_Table[[#This Row],[TxnDate]], "mmm")</f>
        <v>May</v>
      </c>
      <c r="E863" t="s">
        <v>2013</v>
      </c>
      <c r="F863" t="s">
        <v>2018</v>
      </c>
      <c r="G863">
        <v>316.45</v>
      </c>
      <c r="H863">
        <v>0</v>
      </c>
      <c r="I863" t="s">
        <v>2024</v>
      </c>
      <c r="J863" t="s">
        <v>2029</v>
      </c>
      <c r="K863" t="s">
        <v>2892</v>
      </c>
      <c r="L863" t="s">
        <v>4034</v>
      </c>
      <c r="M863">
        <f>GL_Table[[#This Row],[Debit]]-GL_Table[[#This Row],[Credit]]</f>
        <v>316.45</v>
      </c>
      <c r="N863">
        <f>INDEX(ExchangeRate[Rate2USD], MATCH(GL!L:L,ExchangeRate[Currency], 0))</f>
        <v>1</v>
      </c>
      <c r="O863" s="14">
        <f>GL_Table[[#This Row],[Debit]]*GL_Table[[#This Row],[RateToUSD]]</f>
        <v>316.45</v>
      </c>
      <c r="P863" s="14">
        <f>GL_Table[[#This Row],[Credit]]*GL_Table[[#This Row],[RateToUSD]]</f>
        <v>0</v>
      </c>
      <c r="Q863" s="14">
        <f>GL_Table[NetAmount]*GL_Table[RateToUSD]</f>
        <v>316.45</v>
      </c>
      <c r="R863" s="14" t="str">
        <f>INDEX(AccountMapping[AccountType],MATCH(GL_Table[AccountName],AccountMapping[AccountName], 0))</f>
        <v>Expense</v>
      </c>
    </row>
    <row r="864" spans="1:18" x14ac:dyDescent="0.3">
      <c r="A864" t="s">
        <v>872</v>
      </c>
      <c r="B864" s="1">
        <v>45387</v>
      </c>
      <c r="C864">
        <f>YEAR(GL_Table[[#This Row],[TxnDate]])</f>
        <v>2024</v>
      </c>
      <c r="D864" t="str">
        <f>TEXT(GL_Table[[#This Row],[TxnDate]], "mmm")</f>
        <v>Apr</v>
      </c>
      <c r="E864" t="s">
        <v>2012</v>
      </c>
      <c r="F864" t="s">
        <v>2017</v>
      </c>
      <c r="G864">
        <v>1384.87</v>
      </c>
      <c r="H864">
        <v>0</v>
      </c>
      <c r="I864" t="s">
        <v>2021</v>
      </c>
      <c r="J864" t="s">
        <v>2029</v>
      </c>
      <c r="K864" t="s">
        <v>2893</v>
      </c>
      <c r="L864" t="s">
        <v>4033</v>
      </c>
      <c r="M864">
        <f>GL_Table[[#This Row],[Debit]]-GL_Table[[#This Row],[Credit]]</f>
        <v>1384.87</v>
      </c>
      <c r="N864">
        <f>INDEX(ExchangeRate[Rate2USD], MATCH(GL!L:L,ExchangeRate[Currency], 0))</f>
        <v>1.51</v>
      </c>
      <c r="O864" s="14">
        <f>GL_Table[[#This Row],[Debit]]*GL_Table[[#This Row],[RateToUSD]]</f>
        <v>2091.1536999999998</v>
      </c>
      <c r="P864" s="14">
        <f>GL_Table[[#This Row],[Credit]]*GL_Table[[#This Row],[RateToUSD]]</f>
        <v>0</v>
      </c>
      <c r="Q864" s="14">
        <f>GL_Table[NetAmount]*GL_Table[RateToUSD]</f>
        <v>2091.1536999999998</v>
      </c>
      <c r="R864" s="14" t="str">
        <f>INDEX(AccountMapping[AccountType],MATCH(GL_Table[AccountName],AccountMapping[AccountName], 0))</f>
        <v>Expense</v>
      </c>
    </row>
    <row r="865" spans="1:18" x14ac:dyDescent="0.3">
      <c r="A865" t="s">
        <v>873</v>
      </c>
      <c r="B865" s="1">
        <v>45446</v>
      </c>
      <c r="C865">
        <f>YEAR(GL_Table[[#This Row],[TxnDate]])</f>
        <v>2024</v>
      </c>
      <c r="D865" t="str">
        <f>TEXT(GL_Table[[#This Row],[TxnDate]], "mmm")</f>
        <v>Jun</v>
      </c>
      <c r="E865" t="s">
        <v>2012</v>
      </c>
      <c r="F865" t="s">
        <v>2017</v>
      </c>
      <c r="G865">
        <v>932.11</v>
      </c>
      <c r="H865">
        <v>0</v>
      </c>
      <c r="I865" t="s">
        <v>2022</v>
      </c>
      <c r="J865" t="s">
        <v>2026</v>
      </c>
      <c r="K865" t="s">
        <v>2894</v>
      </c>
      <c r="L865" t="s">
        <v>4031</v>
      </c>
      <c r="M865">
        <f>GL_Table[[#This Row],[Debit]]-GL_Table[[#This Row],[Credit]]</f>
        <v>932.11</v>
      </c>
      <c r="N865">
        <f>INDEX(ExchangeRate[Rate2USD], MATCH(GL!L:L,ExchangeRate[Currency], 0))</f>
        <v>0.78</v>
      </c>
      <c r="O865" s="14">
        <f>GL_Table[[#This Row],[Debit]]*GL_Table[[#This Row],[RateToUSD]]</f>
        <v>727.04579999999999</v>
      </c>
      <c r="P865" s="14">
        <f>GL_Table[[#This Row],[Credit]]*GL_Table[[#This Row],[RateToUSD]]</f>
        <v>0</v>
      </c>
      <c r="Q865" s="14">
        <f>GL_Table[NetAmount]*GL_Table[RateToUSD]</f>
        <v>727.04579999999999</v>
      </c>
      <c r="R865" s="14" t="str">
        <f>INDEX(AccountMapping[AccountType],MATCH(GL_Table[AccountName],AccountMapping[AccountName], 0))</f>
        <v>Expense</v>
      </c>
    </row>
    <row r="866" spans="1:18" x14ac:dyDescent="0.3">
      <c r="A866" t="s">
        <v>874</v>
      </c>
      <c r="B866" s="1">
        <v>45491</v>
      </c>
      <c r="C866">
        <f>YEAR(GL_Table[[#This Row],[TxnDate]])</f>
        <v>2024</v>
      </c>
      <c r="D866" t="str">
        <f>TEXT(GL_Table[[#This Row],[TxnDate]], "mmm")</f>
        <v>Jul</v>
      </c>
      <c r="E866" t="s">
        <v>2010</v>
      </c>
      <c r="F866" t="s">
        <v>2015</v>
      </c>
      <c r="G866">
        <v>0</v>
      </c>
      <c r="H866">
        <v>2355.54</v>
      </c>
      <c r="I866" t="s">
        <v>2025</v>
      </c>
      <c r="J866" t="s">
        <v>2028</v>
      </c>
      <c r="K866" t="s">
        <v>2895</v>
      </c>
      <c r="L866" t="s">
        <v>4035</v>
      </c>
      <c r="M866">
        <f>GL_Table[[#This Row],[Debit]]-GL_Table[[#This Row],[Credit]]</f>
        <v>-2355.54</v>
      </c>
      <c r="N866">
        <f>INDEX(ExchangeRate[Rate2USD], MATCH(GL!L:L,ExchangeRate[Currency], 0))</f>
        <v>1.36</v>
      </c>
      <c r="O866" s="14">
        <f>GL_Table[[#This Row],[Debit]]*GL_Table[[#This Row],[RateToUSD]]</f>
        <v>0</v>
      </c>
      <c r="P866" s="14">
        <f>GL_Table[[#This Row],[Credit]]*GL_Table[[#This Row],[RateToUSD]]</f>
        <v>3203.5344</v>
      </c>
      <c r="Q866" s="14">
        <f>GL_Table[NetAmount]*GL_Table[RateToUSD]</f>
        <v>-3203.5344</v>
      </c>
      <c r="R866" s="14" t="str">
        <f>INDEX(AccountMapping[AccountType],MATCH(GL_Table[AccountName],AccountMapping[AccountName], 0))</f>
        <v>Revenue</v>
      </c>
    </row>
    <row r="867" spans="1:18" x14ac:dyDescent="0.3">
      <c r="A867" t="s">
        <v>875</v>
      </c>
      <c r="B867" s="1">
        <v>45530</v>
      </c>
      <c r="C867">
        <f>YEAR(GL_Table[[#This Row],[TxnDate]])</f>
        <v>2024</v>
      </c>
      <c r="D867" t="str">
        <f>TEXT(GL_Table[[#This Row],[TxnDate]], "mmm")</f>
        <v>Aug</v>
      </c>
      <c r="E867" t="s">
        <v>2011</v>
      </c>
      <c r="F867" t="s">
        <v>2016</v>
      </c>
      <c r="G867">
        <v>1327.52</v>
      </c>
      <c r="H867">
        <v>0</v>
      </c>
      <c r="I867" t="s">
        <v>2025</v>
      </c>
      <c r="J867" t="s">
        <v>2028</v>
      </c>
      <c r="K867" t="s">
        <v>2896</v>
      </c>
      <c r="L867" t="s">
        <v>4034</v>
      </c>
      <c r="M867">
        <f>GL_Table[[#This Row],[Debit]]-GL_Table[[#This Row],[Credit]]</f>
        <v>1327.52</v>
      </c>
      <c r="N867">
        <f>INDEX(ExchangeRate[Rate2USD], MATCH(GL!L:L,ExchangeRate[Currency], 0))</f>
        <v>1</v>
      </c>
      <c r="O867" s="14">
        <f>GL_Table[[#This Row],[Debit]]*GL_Table[[#This Row],[RateToUSD]]</f>
        <v>1327.52</v>
      </c>
      <c r="P867" s="14">
        <f>GL_Table[[#This Row],[Credit]]*GL_Table[[#This Row],[RateToUSD]]</f>
        <v>0</v>
      </c>
      <c r="Q867" s="14">
        <f>GL_Table[NetAmount]*GL_Table[RateToUSD]</f>
        <v>1327.52</v>
      </c>
      <c r="R867" s="14" t="str">
        <f>INDEX(AccountMapping[AccountType],MATCH(GL_Table[AccountName],AccountMapping[AccountName], 0))</f>
        <v>COGS</v>
      </c>
    </row>
    <row r="868" spans="1:18" x14ac:dyDescent="0.3">
      <c r="A868" t="s">
        <v>876</v>
      </c>
      <c r="B868" s="1">
        <v>45044</v>
      </c>
      <c r="C868">
        <f>YEAR(GL_Table[[#This Row],[TxnDate]])</f>
        <v>2023</v>
      </c>
      <c r="D868" t="str">
        <f>TEXT(GL_Table[[#This Row],[TxnDate]], "mmm")</f>
        <v>Apr</v>
      </c>
      <c r="E868" t="s">
        <v>2012</v>
      </c>
      <c r="F868" t="s">
        <v>2017</v>
      </c>
      <c r="G868">
        <v>77.790000000000006</v>
      </c>
      <c r="H868">
        <v>0</v>
      </c>
      <c r="I868" t="s">
        <v>2023</v>
      </c>
      <c r="J868" t="s">
        <v>2029</v>
      </c>
      <c r="K868" t="s">
        <v>2897</v>
      </c>
      <c r="L868" t="s">
        <v>4034</v>
      </c>
      <c r="M868">
        <f>GL_Table[[#This Row],[Debit]]-GL_Table[[#This Row],[Credit]]</f>
        <v>77.790000000000006</v>
      </c>
      <c r="N868">
        <f>INDEX(ExchangeRate[Rate2USD], MATCH(GL!L:L,ExchangeRate[Currency], 0))</f>
        <v>1</v>
      </c>
      <c r="O868" s="14">
        <f>GL_Table[[#This Row],[Debit]]*GL_Table[[#This Row],[RateToUSD]]</f>
        <v>77.790000000000006</v>
      </c>
      <c r="P868" s="14">
        <f>GL_Table[[#This Row],[Credit]]*GL_Table[[#This Row],[RateToUSD]]</f>
        <v>0</v>
      </c>
      <c r="Q868" s="14">
        <f>GL_Table[NetAmount]*GL_Table[RateToUSD]</f>
        <v>77.790000000000006</v>
      </c>
      <c r="R868" s="14" t="str">
        <f>INDEX(AccountMapping[AccountType],MATCH(GL_Table[AccountName],AccountMapping[AccountName], 0))</f>
        <v>Expense</v>
      </c>
    </row>
    <row r="869" spans="1:18" x14ac:dyDescent="0.3">
      <c r="A869" t="s">
        <v>877</v>
      </c>
      <c r="B869" s="1">
        <v>45756</v>
      </c>
      <c r="C869">
        <f>YEAR(GL_Table[[#This Row],[TxnDate]])</f>
        <v>2025</v>
      </c>
      <c r="D869" t="str">
        <f>TEXT(GL_Table[[#This Row],[TxnDate]], "mmm")</f>
        <v>Apr</v>
      </c>
      <c r="E869" t="s">
        <v>2010</v>
      </c>
      <c r="F869" t="s">
        <v>2015</v>
      </c>
      <c r="G869">
        <v>0</v>
      </c>
      <c r="H869">
        <v>2100.39</v>
      </c>
      <c r="I869" t="s">
        <v>2022</v>
      </c>
      <c r="J869" t="s">
        <v>2028</v>
      </c>
      <c r="K869" t="s">
        <v>2898</v>
      </c>
      <c r="L869" t="s">
        <v>4031</v>
      </c>
      <c r="M869">
        <f>GL_Table[[#This Row],[Debit]]-GL_Table[[#This Row],[Credit]]</f>
        <v>-2100.39</v>
      </c>
      <c r="N869">
        <f>INDEX(ExchangeRate[Rate2USD], MATCH(GL!L:L,ExchangeRate[Currency], 0))</f>
        <v>0.78</v>
      </c>
      <c r="O869" s="14">
        <f>GL_Table[[#This Row],[Debit]]*GL_Table[[#This Row],[RateToUSD]]</f>
        <v>0</v>
      </c>
      <c r="P869" s="14">
        <f>GL_Table[[#This Row],[Credit]]*GL_Table[[#This Row],[RateToUSD]]</f>
        <v>1638.3042</v>
      </c>
      <c r="Q869" s="14">
        <f>GL_Table[NetAmount]*GL_Table[RateToUSD]</f>
        <v>-1638.3042</v>
      </c>
      <c r="R869" s="14" t="str">
        <f>INDEX(AccountMapping[AccountType],MATCH(GL_Table[AccountName],AccountMapping[AccountName], 0))</f>
        <v>Revenue</v>
      </c>
    </row>
    <row r="870" spans="1:18" x14ac:dyDescent="0.3">
      <c r="A870" t="s">
        <v>878</v>
      </c>
      <c r="B870" s="1">
        <v>45556</v>
      </c>
      <c r="C870">
        <f>YEAR(GL_Table[[#This Row],[TxnDate]])</f>
        <v>2024</v>
      </c>
      <c r="D870" t="str">
        <f>TEXT(GL_Table[[#This Row],[TxnDate]], "mmm")</f>
        <v>Sep</v>
      </c>
      <c r="E870" t="s">
        <v>2013</v>
      </c>
      <c r="F870" t="s">
        <v>2018</v>
      </c>
      <c r="G870">
        <v>882.8</v>
      </c>
      <c r="H870">
        <v>0</v>
      </c>
      <c r="I870" t="s">
        <v>2025</v>
      </c>
      <c r="J870" t="s">
        <v>2028</v>
      </c>
      <c r="K870" t="s">
        <v>2899</v>
      </c>
      <c r="L870" t="s">
        <v>4033</v>
      </c>
      <c r="M870">
        <f>GL_Table[[#This Row],[Debit]]-GL_Table[[#This Row],[Credit]]</f>
        <v>882.8</v>
      </c>
      <c r="N870">
        <f>INDEX(ExchangeRate[Rate2USD], MATCH(GL!L:L,ExchangeRate[Currency], 0))</f>
        <v>1.51</v>
      </c>
      <c r="O870" s="14">
        <f>GL_Table[[#This Row],[Debit]]*GL_Table[[#This Row],[RateToUSD]]</f>
        <v>1333.028</v>
      </c>
      <c r="P870" s="14">
        <f>GL_Table[[#This Row],[Credit]]*GL_Table[[#This Row],[RateToUSD]]</f>
        <v>0</v>
      </c>
      <c r="Q870" s="14">
        <f>GL_Table[NetAmount]*GL_Table[RateToUSD]</f>
        <v>1333.028</v>
      </c>
      <c r="R870" s="14" t="str">
        <f>INDEX(AccountMapping[AccountType],MATCH(GL_Table[AccountName],AccountMapping[AccountName], 0))</f>
        <v>Expense</v>
      </c>
    </row>
    <row r="871" spans="1:18" x14ac:dyDescent="0.3">
      <c r="A871" t="s">
        <v>879</v>
      </c>
      <c r="B871" s="1">
        <v>45137</v>
      </c>
      <c r="C871">
        <f>YEAR(GL_Table[[#This Row],[TxnDate]])</f>
        <v>2023</v>
      </c>
      <c r="D871" t="str">
        <f>TEXT(GL_Table[[#This Row],[TxnDate]], "mmm")</f>
        <v>Jul</v>
      </c>
      <c r="E871" t="s">
        <v>2014</v>
      </c>
      <c r="F871" t="s">
        <v>2019</v>
      </c>
      <c r="G871">
        <v>0</v>
      </c>
      <c r="H871">
        <v>3194.96</v>
      </c>
      <c r="I871" t="s">
        <v>2024</v>
      </c>
      <c r="J871" t="s">
        <v>2026</v>
      </c>
      <c r="K871" t="s">
        <v>2900</v>
      </c>
      <c r="L871" t="s">
        <v>4034</v>
      </c>
      <c r="M871">
        <f>GL_Table[[#This Row],[Debit]]-GL_Table[[#This Row],[Credit]]</f>
        <v>-3194.96</v>
      </c>
      <c r="N871">
        <f>INDEX(ExchangeRate[Rate2USD], MATCH(GL!L:L,ExchangeRate[Currency], 0))</f>
        <v>1</v>
      </c>
      <c r="O871" s="14">
        <f>GL_Table[[#This Row],[Debit]]*GL_Table[[#This Row],[RateToUSD]]</f>
        <v>0</v>
      </c>
      <c r="P871" s="14">
        <f>GL_Table[[#This Row],[Credit]]*GL_Table[[#This Row],[RateToUSD]]</f>
        <v>3194.96</v>
      </c>
      <c r="Q871" s="14">
        <f>GL_Table[NetAmount]*GL_Table[RateToUSD]</f>
        <v>-3194.96</v>
      </c>
      <c r="R871" s="14" t="str">
        <f>INDEX(AccountMapping[AccountType],MATCH(GL_Table[AccountName],AccountMapping[AccountName], 0))</f>
        <v>Revenue</v>
      </c>
    </row>
    <row r="872" spans="1:18" x14ac:dyDescent="0.3">
      <c r="A872" t="s">
        <v>880</v>
      </c>
      <c r="B872" s="1">
        <v>45662</v>
      </c>
      <c r="C872">
        <f>YEAR(GL_Table[[#This Row],[TxnDate]])</f>
        <v>2025</v>
      </c>
      <c r="D872" t="str">
        <f>TEXT(GL_Table[[#This Row],[TxnDate]], "mmm")</f>
        <v>Jan</v>
      </c>
      <c r="E872" t="s">
        <v>2012</v>
      </c>
      <c r="F872" t="s">
        <v>2017</v>
      </c>
      <c r="G872">
        <v>981.76</v>
      </c>
      <c r="H872">
        <v>0</v>
      </c>
      <c r="I872" t="s">
        <v>2024</v>
      </c>
      <c r="J872" t="s">
        <v>2029</v>
      </c>
      <c r="K872" t="s">
        <v>2901</v>
      </c>
      <c r="L872" t="s">
        <v>4032</v>
      </c>
      <c r="M872">
        <f>GL_Table[[#This Row],[Debit]]-GL_Table[[#This Row],[Credit]]</f>
        <v>981.76</v>
      </c>
      <c r="N872">
        <f>INDEX(ExchangeRate[Rate2USD], MATCH(GL!L:L,ExchangeRate[Currency], 0))</f>
        <v>0.92</v>
      </c>
      <c r="O872" s="14">
        <f>GL_Table[[#This Row],[Debit]]*GL_Table[[#This Row],[RateToUSD]]</f>
        <v>903.2192</v>
      </c>
      <c r="P872" s="14">
        <f>GL_Table[[#This Row],[Credit]]*GL_Table[[#This Row],[RateToUSD]]</f>
        <v>0</v>
      </c>
      <c r="Q872" s="14">
        <f>GL_Table[NetAmount]*GL_Table[RateToUSD]</f>
        <v>903.2192</v>
      </c>
      <c r="R872" s="14" t="str">
        <f>INDEX(AccountMapping[AccountType],MATCH(GL_Table[AccountName],AccountMapping[AccountName], 0))</f>
        <v>Expense</v>
      </c>
    </row>
    <row r="873" spans="1:18" x14ac:dyDescent="0.3">
      <c r="A873" t="s">
        <v>881</v>
      </c>
      <c r="B873" s="1">
        <v>45080</v>
      </c>
      <c r="C873">
        <f>YEAR(GL_Table[[#This Row],[TxnDate]])</f>
        <v>2023</v>
      </c>
      <c r="D873" t="str">
        <f>TEXT(GL_Table[[#This Row],[TxnDate]], "mmm")</f>
        <v>Jun</v>
      </c>
      <c r="E873" t="s">
        <v>2014</v>
      </c>
      <c r="F873" t="s">
        <v>2019</v>
      </c>
      <c r="G873">
        <v>0</v>
      </c>
      <c r="H873">
        <v>1322.78</v>
      </c>
      <c r="I873" t="s">
        <v>2021</v>
      </c>
      <c r="J873" t="s">
        <v>2029</v>
      </c>
      <c r="K873" t="s">
        <v>2902</v>
      </c>
      <c r="L873" t="s">
        <v>4034</v>
      </c>
      <c r="M873">
        <f>GL_Table[[#This Row],[Debit]]-GL_Table[[#This Row],[Credit]]</f>
        <v>-1322.78</v>
      </c>
      <c r="N873">
        <f>INDEX(ExchangeRate[Rate2USD], MATCH(GL!L:L,ExchangeRate[Currency], 0))</f>
        <v>1</v>
      </c>
      <c r="O873" s="14">
        <f>GL_Table[[#This Row],[Debit]]*GL_Table[[#This Row],[RateToUSD]]</f>
        <v>0</v>
      </c>
      <c r="P873" s="14">
        <f>GL_Table[[#This Row],[Credit]]*GL_Table[[#This Row],[RateToUSD]]</f>
        <v>1322.78</v>
      </c>
      <c r="Q873" s="14">
        <f>GL_Table[NetAmount]*GL_Table[RateToUSD]</f>
        <v>-1322.78</v>
      </c>
      <c r="R873" s="14" t="str">
        <f>INDEX(AccountMapping[AccountType],MATCH(GL_Table[AccountName],AccountMapping[AccountName], 0))</f>
        <v>Revenue</v>
      </c>
    </row>
    <row r="874" spans="1:18" x14ac:dyDescent="0.3">
      <c r="A874" t="s">
        <v>882</v>
      </c>
      <c r="B874" s="1">
        <v>45300</v>
      </c>
      <c r="C874">
        <f>YEAR(GL_Table[[#This Row],[TxnDate]])</f>
        <v>2024</v>
      </c>
      <c r="D874" t="str">
        <f>TEXT(GL_Table[[#This Row],[TxnDate]], "mmm")</f>
        <v>Jan</v>
      </c>
      <c r="E874" t="s">
        <v>2012</v>
      </c>
      <c r="F874" t="s">
        <v>2017</v>
      </c>
      <c r="G874">
        <v>508.47</v>
      </c>
      <c r="H874">
        <v>0</v>
      </c>
      <c r="I874" t="s">
        <v>2022</v>
      </c>
      <c r="J874" t="s">
        <v>2026</v>
      </c>
      <c r="K874" t="s">
        <v>2903</v>
      </c>
      <c r="L874" t="s">
        <v>4034</v>
      </c>
      <c r="M874">
        <f>GL_Table[[#This Row],[Debit]]-GL_Table[[#This Row],[Credit]]</f>
        <v>508.47</v>
      </c>
      <c r="N874">
        <f>INDEX(ExchangeRate[Rate2USD], MATCH(GL!L:L,ExchangeRate[Currency], 0))</f>
        <v>1</v>
      </c>
      <c r="O874" s="14">
        <f>GL_Table[[#This Row],[Debit]]*GL_Table[[#This Row],[RateToUSD]]</f>
        <v>508.47</v>
      </c>
      <c r="P874" s="14">
        <f>GL_Table[[#This Row],[Credit]]*GL_Table[[#This Row],[RateToUSD]]</f>
        <v>0</v>
      </c>
      <c r="Q874" s="14">
        <f>GL_Table[NetAmount]*GL_Table[RateToUSD]</f>
        <v>508.47</v>
      </c>
      <c r="R874" s="14" t="str">
        <f>INDEX(AccountMapping[AccountType],MATCH(GL_Table[AccountName],AccountMapping[AccountName], 0))</f>
        <v>Expense</v>
      </c>
    </row>
    <row r="875" spans="1:18" x14ac:dyDescent="0.3">
      <c r="A875" t="s">
        <v>883</v>
      </c>
      <c r="B875" s="1">
        <v>45771</v>
      </c>
      <c r="C875">
        <f>YEAR(GL_Table[[#This Row],[TxnDate]])</f>
        <v>2025</v>
      </c>
      <c r="D875" t="str">
        <f>TEXT(GL_Table[[#This Row],[TxnDate]], "mmm")</f>
        <v>Apr</v>
      </c>
      <c r="E875" t="s">
        <v>2012</v>
      </c>
      <c r="F875" t="s">
        <v>2017</v>
      </c>
      <c r="G875">
        <v>1587.23</v>
      </c>
      <c r="H875">
        <v>0</v>
      </c>
      <c r="I875" t="s">
        <v>2024</v>
      </c>
      <c r="J875" t="s">
        <v>2029</v>
      </c>
      <c r="K875" t="s">
        <v>2904</v>
      </c>
      <c r="L875" t="s">
        <v>4033</v>
      </c>
      <c r="M875">
        <f>GL_Table[[#This Row],[Debit]]-GL_Table[[#This Row],[Credit]]</f>
        <v>1587.23</v>
      </c>
      <c r="N875">
        <f>INDEX(ExchangeRate[Rate2USD], MATCH(GL!L:L,ExchangeRate[Currency], 0))</f>
        <v>1.51</v>
      </c>
      <c r="O875" s="14">
        <f>GL_Table[[#This Row],[Debit]]*GL_Table[[#This Row],[RateToUSD]]</f>
        <v>2396.7173000000003</v>
      </c>
      <c r="P875" s="14">
        <f>GL_Table[[#This Row],[Credit]]*GL_Table[[#This Row],[RateToUSD]]</f>
        <v>0</v>
      </c>
      <c r="Q875" s="14">
        <f>GL_Table[NetAmount]*GL_Table[RateToUSD]</f>
        <v>2396.7173000000003</v>
      </c>
      <c r="R875" s="14" t="str">
        <f>INDEX(AccountMapping[AccountType],MATCH(GL_Table[AccountName],AccountMapping[AccountName], 0))</f>
        <v>Expense</v>
      </c>
    </row>
    <row r="876" spans="1:18" x14ac:dyDescent="0.3">
      <c r="A876" t="s">
        <v>884</v>
      </c>
      <c r="B876" s="1">
        <v>45678</v>
      </c>
      <c r="C876">
        <f>YEAR(GL_Table[[#This Row],[TxnDate]])</f>
        <v>2025</v>
      </c>
      <c r="D876" t="str">
        <f>TEXT(GL_Table[[#This Row],[TxnDate]], "mmm")</f>
        <v>Jan</v>
      </c>
      <c r="E876" t="s">
        <v>2010</v>
      </c>
      <c r="F876" t="s">
        <v>2015</v>
      </c>
      <c r="G876">
        <v>0</v>
      </c>
      <c r="H876">
        <v>2067.5700000000002</v>
      </c>
      <c r="I876" t="s">
        <v>2024</v>
      </c>
      <c r="J876" t="s">
        <v>2030</v>
      </c>
      <c r="K876" t="s">
        <v>2905</v>
      </c>
      <c r="L876" t="s">
        <v>4031</v>
      </c>
      <c r="M876">
        <f>GL_Table[[#This Row],[Debit]]-GL_Table[[#This Row],[Credit]]</f>
        <v>-2067.5700000000002</v>
      </c>
      <c r="N876">
        <f>INDEX(ExchangeRate[Rate2USD], MATCH(GL!L:L,ExchangeRate[Currency], 0))</f>
        <v>0.78</v>
      </c>
      <c r="O876" s="14">
        <f>GL_Table[[#This Row],[Debit]]*GL_Table[[#This Row],[RateToUSD]]</f>
        <v>0</v>
      </c>
      <c r="P876" s="14">
        <f>GL_Table[[#This Row],[Credit]]*GL_Table[[#This Row],[RateToUSD]]</f>
        <v>1612.7046000000003</v>
      </c>
      <c r="Q876" s="14">
        <f>GL_Table[NetAmount]*GL_Table[RateToUSD]</f>
        <v>-1612.7046000000003</v>
      </c>
      <c r="R876" s="14" t="str">
        <f>INDEX(AccountMapping[AccountType],MATCH(GL_Table[AccountName],AccountMapping[AccountName], 0))</f>
        <v>Revenue</v>
      </c>
    </row>
    <row r="877" spans="1:18" x14ac:dyDescent="0.3">
      <c r="A877" t="s">
        <v>885</v>
      </c>
      <c r="B877" s="1">
        <v>45138</v>
      </c>
      <c r="C877">
        <f>YEAR(GL_Table[[#This Row],[TxnDate]])</f>
        <v>2023</v>
      </c>
      <c r="D877" t="str">
        <f>TEXT(GL_Table[[#This Row],[TxnDate]], "mmm")</f>
        <v>Jul</v>
      </c>
      <c r="E877" t="s">
        <v>2010</v>
      </c>
      <c r="F877" t="s">
        <v>2015</v>
      </c>
      <c r="G877">
        <v>0</v>
      </c>
      <c r="H877">
        <v>1379.98</v>
      </c>
      <c r="I877" t="s">
        <v>2023</v>
      </c>
      <c r="J877" t="s">
        <v>2028</v>
      </c>
      <c r="K877" t="s">
        <v>2906</v>
      </c>
      <c r="L877" t="s">
        <v>4035</v>
      </c>
      <c r="M877">
        <f>GL_Table[[#This Row],[Debit]]-GL_Table[[#This Row],[Credit]]</f>
        <v>-1379.98</v>
      </c>
      <c r="N877">
        <f>INDEX(ExchangeRate[Rate2USD], MATCH(GL!L:L,ExchangeRate[Currency], 0))</f>
        <v>1.36</v>
      </c>
      <c r="O877" s="14">
        <f>GL_Table[[#This Row],[Debit]]*GL_Table[[#This Row],[RateToUSD]]</f>
        <v>0</v>
      </c>
      <c r="P877" s="14">
        <f>GL_Table[[#This Row],[Credit]]*GL_Table[[#This Row],[RateToUSD]]</f>
        <v>1876.7728000000002</v>
      </c>
      <c r="Q877" s="14">
        <f>GL_Table[NetAmount]*GL_Table[RateToUSD]</f>
        <v>-1876.7728000000002</v>
      </c>
      <c r="R877" s="14" t="str">
        <f>INDEX(AccountMapping[AccountType],MATCH(GL_Table[AccountName],AccountMapping[AccountName], 0))</f>
        <v>Revenue</v>
      </c>
    </row>
    <row r="878" spans="1:18" x14ac:dyDescent="0.3">
      <c r="A878" t="s">
        <v>886</v>
      </c>
      <c r="B878" s="1">
        <v>45626</v>
      </c>
      <c r="C878">
        <f>YEAR(GL_Table[[#This Row],[TxnDate]])</f>
        <v>2024</v>
      </c>
      <c r="D878" t="str">
        <f>TEXT(GL_Table[[#This Row],[TxnDate]], "mmm")</f>
        <v>Nov</v>
      </c>
      <c r="E878" t="s">
        <v>2014</v>
      </c>
      <c r="F878" t="s">
        <v>2019</v>
      </c>
      <c r="G878">
        <v>0</v>
      </c>
      <c r="H878">
        <v>4346.96</v>
      </c>
      <c r="I878" t="s">
        <v>2024</v>
      </c>
      <c r="J878" t="s">
        <v>2028</v>
      </c>
      <c r="K878" t="s">
        <v>2907</v>
      </c>
      <c r="L878" t="s">
        <v>4035</v>
      </c>
      <c r="M878">
        <f>GL_Table[[#This Row],[Debit]]-GL_Table[[#This Row],[Credit]]</f>
        <v>-4346.96</v>
      </c>
      <c r="N878">
        <f>INDEX(ExchangeRate[Rate2USD], MATCH(GL!L:L,ExchangeRate[Currency], 0))</f>
        <v>1.36</v>
      </c>
      <c r="O878" s="14">
        <f>GL_Table[[#This Row],[Debit]]*GL_Table[[#This Row],[RateToUSD]]</f>
        <v>0</v>
      </c>
      <c r="P878" s="14">
        <f>GL_Table[[#This Row],[Credit]]*GL_Table[[#This Row],[RateToUSD]]</f>
        <v>5911.8656000000001</v>
      </c>
      <c r="Q878" s="14">
        <f>GL_Table[NetAmount]*GL_Table[RateToUSD]</f>
        <v>-5911.8656000000001</v>
      </c>
      <c r="R878" s="14" t="str">
        <f>INDEX(AccountMapping[AccountType],MATCH(GL_Table[AccountName],AccountMapping[AccountName], 0))</f>
        <v>Revenue</v>
      </c>
    </row>
    <row r="879" spans="1:18" x14ac:dyDescent="0.3">
      <c r="A879" t="s">
        <v>887</v>
      </c>
      <c r="B879" s="1">
        <v>45095</v>
      </c>
      <c r="C879">
        <f>YEAR(GL_Table[[#This Row],[TxnDate]])</f>
        <v>2023</v>
      </c>
      <c r="D879" t="str">
        <f>TEXT(GL_Table[[#This Row],[TxnDate]], "mmm")</f>
        <v>Jun</v>
      </c>
      <c r="E879" t="s">
        <v>2010</v>
      </c>
      <c r="F879" t="s">
        <v>2015</v>
      </c>
      <c r="G879">
        <v>0</v>
      </c>
      <c r="H879">
        <v>525.34</v>
      </c>
      <c r="I879" t="s">
        <v>2021</v>
      </c>
      <c r="J879" t="s">
        <v>2029</v>
      </c>
      <c r="K879" t="s">
        <v>2908</v>
      </c>
      <c r="L879" t="s">
        <v>4031</v>
      </c>
      <c r="M879">
        <f>GL_Table[[#This Row],[Debit]]-GL_Table[[#This Row],[Credit]]</f>
        <v>-525.34</v>
      </c>
      <c r="N879">
        <f>INDEX(ExchangeRate[Rate2USD], MATCH(GL!L:L,ExchangeRate[Currency], 0))</f>
        <v>0.78</v>
      </c>
      <c r="O879" s="14">
        <f>GL_Table[[#This Row],[Debit]]*GL_Table[[#This Row],[RateToUSD]]</f>
        <v>0</v>
      </c>
      <c r="P879" s="14">
        <f>GL_Table[[#This Row],[Credit]]*GL_Table[[#This Row],[RateToUSD]]</f>
        <v>409.76520000000005</v>
      </c>
      <c r="Q879" s="14">
        <f>GL_Table[NetAmount]*GL_Table[RateToUSD]</f>
        <v>-409.76520000000005</v>
      </c>
      <c r="R879" s="14" t="str">
        <f>INDEX(AccountMapping[AccountType],MATCH(GL_Table[AccountName],AccountMapping[AccountName], 0))</f>
        <v>Revenue</v>
      </c>
    </row>
    <row r="880" spans="1:18" x14ac:dyDescent="0.3">
      <c r="A880" t="s">
        <v>888</v>
      </c>
      <c r="B880" s="1">
        <v>45270</v>
      </c>
      <c r="C880">
        <f>YEAR(GL_Table[[#This Row],[TxnDate]])</f>
        <v>2023</v>
      </c>
      <c r="D880" t="str">
        <f>TEXT(GL_Table[[#This Row],[TxnDate]], "mmm")</f>
        <v>Dec</v>
      </c>
      <c r="E880" t="s">
        <v>2013</v>
      </c>
      <c r="F880" t="s">
        <v>2018</v>
      </c>
      <c r="G880">
        <v>275.32</v>
      </c>
      <c r="H880">
        <v>0</v>
      </c>
      <c r="I880" t="s">
        <v>2021</v>
      </c>
      <c r="J880" t="s">
        <v>2029</v>
      </c>
      <c r="K880" t="s">
        <v>2909</v>
      </c>
      <c r="L880" t="s">
        <v>4034</v>
      </c>
      <c r="M880">
        <f>GL_Table[[#This Row],[Debit]]-GL_Table[[#This Row],[Credit]]</f>
        <v>275.32</v>
      </c>
      <c r="N880">
        <f>INDEX(ExchangeRate[Rate2USD], MATCH(GL!L:L,ExchangeRate[Currency], 0))</f>
        <v>1</v>
      </c>
      <c r="O880" s="14">
        <f>GL_Table[[#This Row],[Debit]]*GL_Table[[#This Row],[RateToUSD]]</f>
        <v>275.32</v>
      </c>
      <c r="P880" s="14">
        <f>GL_Table[[#This Row],[Credit]]*GL_Table[[#This Row],[RateToUSD]]</f>
        <v>0</v>
      </c>
      <c r="Q880" s="14">
        <f>GL_Table[NetAmount]*GL_Table[RateToUSD]</f>
        <v>275.32</v>
      </c>
      <c r="R880" s="14" t="str">
        <f>INDEX(AccountMapping[AccountType],MATCH(GL_Table[AccountName],AccountMapping[AccountName], 0))</f>
        <v>Expense</v>
      </c>
    </row>
    <row r="881" spans="1:18" x14ac:dyDescent="0.3">
      <c r="A881" t="s">
        <v>889</v>
      </c>
      <c r="B881" s="1">
        <v>45475</v>
      </c>
      <c r="C881">
        <f>YEAR(GL_Table[[#This Row],[TxnDate]])</f>
        <v>2024</v>
      </c>
      <c r="D881" t="str">
        <f>TEXT(GL_Table[[#This Row],[TxnDate]], "mmm")</f>
        <v>Jul</v>
      </c>
      <c r="E881" t="s">
        <v>2012</v>
      </c>
      <c r="F881" t="s">
        <v>2017</v>
      </c>
      <c r="G881">
        <v>1408.29</v>
      </c>
      <c r="H881">
        <v>0</v>
      </c>
      <c r="I881" t="s">
        <v>2020</v>
      </c>
      <c r="J881" t="s">
        <v>2027</v>
      </c>
      <c r="K881" t="s">
        <v>2910</v>
      </c>
      <c r="L881" t="s">
        <v>4035</v>
      </c>
      <c r="M881">
        <f>GL_Table[[#This Row],[Debit]]-GL_Table[[#This Row],[Credit]]</f>
        <v>1408.29</v>
      </c>
      <c r="N881">
        <f>INDEX(ExchangeRate[Rate2USD], MATCH(GL!L:L,ExchangeRate[Currency], 0))</f>
        <v>1.36</v>
      </c>
      <c r="O881" s="14">
        <f>GL_Table[[#This Row],[Debit]]*GL_Table[[#This Row],[RateToUSD]]</f>
        <v>1915.2744</v>
      </c>
      <c r="P881" s="14">
        <f>GL_Table[[#This Row],[Credit]]*GL_Table[[#This Row],[RateToUSD]]</f>
        <v>0</v>
      </c>
      <c r="Q881" s="14">
        <f>GL_Table[NetAmount]*GL_Table[RateToUSD]</f>
        <v>1915.2744</v>
      </c>
      <c r="R881" s="14" t="str">
        <f>INDEX(AccountMapping[AccountType],MATCH(GL_Table[AccountName],AccountMapping[AccountName], 0))</f>
        <v>Expense</v>
      </c>
    </row>
    <row r="882" spans="1:18" x14ac:dyDescent="0.3">
      <c r="A882" t="s">
        <v>890</v>
      </c>
      <c r="B882" s="1">
        <v>45479</v>
      </c>
      <c r="C882">
        <f>YEAR(GL_Table[[#This Row],[TxnDate]])</f>
        <v>2024</v>
      </c>
      <c r="D882" t="str">
        <f>TEXT(GL_Table[[#This Row],[TxnDate]], "mmm")</f>
        <v>Jul</v>
      </c>
      <c r="E882" t="s">
        <v>2014</v>
      </c>
      <c r="F882" t="s">
        <v>2019</v>
      </c>
      <c r="G882">
        <v>0</v>
      </c>
      <c r="H882">
        <v>2640.87</v>
      </c>
      <c r="I882" t="s">
        <v>2022</v>
      </c>
      <c r="J882" t="s">
        <v>2026</v>
      </c>
      <c r="K882" t="s">
        <v>2911</v>
      </c>
      <c r="L882" t="s">
        <v>4034</v>
      </c>
      <c r="M882">
        <f>GL_Table[[#This Row],[Debit]]-GL_Table[[#This Row],[Credit]]</f>
        <v>-2640.87</v>
      </c>
      <c r="N882">
        <f>INDEX(ExchangeRate[Rate2USD], MATCH(GL!L:L,ExchangeRate[Currency], 0))</f>
        <v>1</v>
      </c>
      <c r="O882" s="14">
        <f>GL_Table[[#This Row],[Debit]]*GL_Table[[#This Row],[RateToUSD]]</f>
        <v>0</v>
      </c>
      <c r="P882" s="14">
        <f>GL_Table[[#This Row],[Credit]]*GL_Table[[#This Row],[RateToUSD]]</f>
        <v>2640.87</v>
      </c>
      <c r="Q882" s="14">
        <f>GL_Table[NetAmount]*GL_Table[RateToUSD]</f>
        <v>-2640.87</v>
      </c>
      <c r="R882" s="14" t="str">
        <f>INDEX(AccountMapping[AccountType],MATCH(GL_Table[AccountName],AccountMapping[AccountName], 0))</f>
        <v>Revenue</v>
      </c>
    </row>
    <row r="883" spans="1:18" x14ac:dyDescent="0.3">
      <c r="A883" t="s">
        <v>891</v>
      </c>
      <c r="B883" s="1">
        <v>45754</v>
      </c>
      <c r="C883">
        <f>YEAR(GL_Table[[#This Row],[TxnDate]])</f>
        <v>2025</v>
      </c>
      <c r="D883" t="str">
        <f>TEXT(GL_Table[[#This Row],[TxnDate]], "mmm")</f>
        <v>Apr</v>
      </c>
      <c r="E883" t="s">
        <v>2010</v>
      </c>
      <c r="F883" t="s">
        <v>2015</v>
      </c>
      <c r="G883">
        <v>0</v>
      </c>
      <c r="H883">
        <v>2978.56</v>
      </c>
      <c r="I883" t="s">
        <v>2025</v>
      </c>
      <c r="J883" t="s">
        <v>2029</v>
      </c>
      <c r="K883" t="s">
        <v>2912</v>
      </c>
      <c r="L883" t="s">
        <v>4031</v>
      </c>
      <c r="M883">
        <f>GL_Table[[#This Row],[Debit]]-GL_Table[[#This Row],[Credit]]</f>
        <v>-2978.56</v>
      </c>
      <c r="N883">
        <f>INDEX(ExchangeRate[Rate2USD], MATCH(GL!L:L,ExchangeRate[Currency], 0))</f>
        <v>0.78</v>
      </c>
      <c r="O883" s="14">
        <f>GL_Table[[#This Row],[Debit]]*GL_Table[[#This Row],[RateToUSD]]</f>
        <v>0</v>
      </c>
      <c r="P883" s="14">
        <f>GL_Table[[#This Row],[Credit]]*GL_Table[[#This Row],[RateToUSD]]</f>
        <v>2323.2768000000001</v>
      </c>
      <c r="Q883" s="14">
        <f>GL_Table[NetAmount]*GL_Table[RateToUSD]</f>
        <v>-2323.2768000000001</v>
      </c>
      <c r="R883" s="14" t="str">
        <f>INDEX(AccountMapping[AccountType],MATCH(GL_Table[AccountName],AccountMapping[AccountName], 0))</f>
        <v>Revenue</v>
      </c>
    </row>
    <row r="884" spans="1:18" x14ac:dyDescent="0.3">
      <c r="A884" t="s">
        <v>892</v>
      </c>
      <c r="B884" s="1">
        <v>45282</v>
      </c>
      <c r="C884">
        <f>YEAR(GL_Table[[#This Row],[TxnDate]])</f>
        <v>2023</v>
      </c>
      <c r="D884" t="str">
        <f>TEXT(GL_Table[[#This Row],[TxnDate]], "mmm")</f>
        <v>Dec</v>
      </c>
      <c r="E884" t="s">
        <v>2013</v>
      </c>
      <c r="F884" t="s">
        <v>2018</v>
      </c>
      <c r="G884">
        <v>100.56</v>
      </c>
      <c r="H884">
        <v>0</v>
      </c>
      <c r="I884" t="s">
        <v>2021</v>
      </c>
      <c r="J884" t="s">
        <v>2026</v>
      </c>
      <c r="K884" t="s">
        <v>2913</v>
      </c>
      <c r="L884" t="s">
        <v>4035</v>
      </c>
      <c r="M884">
        <f>GL_Table[[#This Row],[Debit]]-GL_Table[[#This Row],[Credit]]</f>
        <v>100.56</v>
      </c>
      <c r="N884">
        <f>INDEX(ExchangeRate[Rate2USD], MATCH(GL!L:L,ExchangeRate[Currency], 0))</f>
        <v>1.36</v>
      </c>
      <c r="O884" s="14">
        <f>GL_Table[[#This Row],[Debit]]*GL_Table[[#This Row],[RateToUSD]]</f>
        <v>136.76160000000002</v>
      </c>
      <c r="P884" s="14">
        <f>GL_Table[[#This Row],[Credit]]*GL_Table[[#This Row],[RateToUSD]]</f>
        <v>0</v>
      </c>
      <c r="Q884" s="14">
        <f>GL_Table[NetAmount]*GL_Table[RateToUSD]</f>
        <v>136.76160000000002</v>
      </c>
      <c r="R884" s="14" t="str">
        <f>INDEX(AccountMapping[AccountType],MATCH(GL_Table[AccountName],AccountMapping[AccountName], 0))</f>
        <v>Expense</v>
      </c>
    </row>
    <row r="885" spans="1:18" x14ac:dyDescent="0.3">
      <c r="A885" t="s">
        <v>893</v>
      </c>
      <c r="B885" s="1">
        <v>45323</v>
      </c>
      <c r="C885">
        <f>YEAR(GL_Table[[#This Row],[TxnDate]])</f>
        <v>2024</v>
      </c>
      <c r="D885" t="str">
        <f>TEXT(GL_Table[[#This Row],[TxnDate]], "mmm")</f>
        <v>Feb</v>
      </c>
      <c r="E885" t="s">
        <v>2013</v>
      </c>
      <c r="F885" t="s">
        <v>2018</v>
      </c>
      <c r="G885">
        <v>581.4</v>
      </c>
      <c r="H885">
        <v>0</v>
      </c>
      <c r="I885" t="s">
        <v>2022</v>
      </c>
      <c r="J885" t="s">
        <v>2028</v>
      </c>
      <c r="K885" t="s">
        <v>2914</v>
      </c>
      <c r="L885" t="s">
        <v>4033</v>
      </c>
      <c r="M885">
        <f>GL_Table[[#This Row],[Debit]]-GL_Table[[#This Row],[Credit]]</f>
        <v>581.4</v>
      </c>
      <c r="N885">
        <f>INDEX(ExchangeRate[Rate2USD], MATCH(GL!L:L,ExchangeRate[Currency], 0))</f>
        <v>1.51</v>
      </c>
      <c r="O885" s="14">
        <f>GL_Table[[#This Row],[Debit]]*GL_Table[[#This Row],[RateToUSD]]</f>
        <v>877.91399999999999</v>
      </c>
      <c r="P885" s="14">
        <f>GL_Table[[#This Row],[Credit]]*GL_Table[[#This Row],[RateToUSD]]</f>
        <v>0</v>
      </c>
      <c r="Q885" s="14">
        <f>GL_Table[NetAmount]*GL_Table[RateToUSD]</f>
        <v>877.91399999999999</v>
      </c>
      <c r="R885" s="14" t="str">
        <f>INDEX(AccountMapping[AccountType],MATCH(GL_Table[AccountName],AccountMapping[AccountName], 0))</f>
        <v>Expense</v>
      </c>
    </row>
    <row r="886" spans="1:18" x14ac:dyDescent="0.3">
      <c r="A886" t="s">
        <v>894</v>
      </c>
      <c r="B886" s="1">
        <v>44950</v>
      </c>
      <c r="C886">
        <f>YEAR(GL_Table[[#This Row],[TxnDate]])</f>
        <v>2023</v>
      </c>
      <c r="D886" t="str">
        <f>TEXT(GL_Table[[#This Row],[TxnDate]], "mmm")</f>
        <v>Jan</v>
      </c>
      <c r="E886" t="s">
        <v>2012</v>
      </c>
      <c r="F886" t="s">
        <v>2017</v>
      </c>
      <c r="G886">
        <v>176.17</v>
      </c>
      <c r="H886">
        <v>0</v>
      </c>
      <c r="I886" t="s">
        <v>2020</v>
      </c>
      <c r="J886" t="s">
        <v>2030</v>
      </c>
      <c r="K886" t="s">
        <v>2915</v>
      </c>
      <c r="L886" t="s">
        <v>4034</v>
      </c>
      <c r="M886">
        <f>GL_Table[[#This Row],[Debit]]-GL_Table[[#This Row],[Credit]]</f>
        <v>176.17</v>
      </c>
      <c r="N886">
        <f>INDEX(ExchangeRate[Rate2USD], MATCH(GL!L:L,ExchangeRate[Currency], 0))</f>
        <v>1</v>
      </c>
      <c r="O886" s="14">
        <f>GL_Table[[#This Row],[Debit]]*GL_Table[[#This Row],[RateToUSD]]</f>
        <v>176.17</v>
      </c>
      <c r="P886" s="14">
        <f>GL_Table[[#This Row],[Credit]]*GL_Table[[#This Row],[RateToUSD]]</f>
        <v>0</v>
      </c>
      <c r="Q886" s="14">
        <f>GL_Table[NetAmount]*GL_Table[RateToUSD]</f>
        <v>176.17</v>
      </c>
      <c r="R886" s="14" t="str">
        <f>INDEX(AccountMapping[AccountType],MATCH(GL_Table[AccountName],AccountMapping[AccountName], 0))</f>
        <v>Expense</v>
      </c>
    </row>
    <row r="887" spans="1:18" x14ac:dyDescent="0.3">
      <c r="A887" t="s">
        <v>895</v>
      </c>
      <c r="B887" s="1">
        <v>44966</v>
      </c>
      <c r="C887">
        <f>YEAR(GL_Table[[#This Row],[TxnDate]])</f>
        <v>2023</v>
      </c>
      <c r="D887" t="str">
        <f>TEXT(GL_Table[[#This Row],[TxnDate]], "mmm")</f>
        <v>Feb</v>
      </c>
      <c r="E887" t="s">
        <v>2013</v>
      </c>
      <c r="F887" t="s">
        <v>2018</v>
      </c>
      <c r="G887">
        <v>482.67</v>
      </c>
      <c r="H887">
        <v>0</v>
      </c>
      <c r="I887" t="s">
        <v>2022</v>
      </c>
      <c r="J887" t="s">
        <v>2030</v>
      </c>
      <c r="K887" t="s">
        <v>2916</v>
      </c>
      <c r="L887" t="s">
        <v>4034</v>
      </c>
      <c r="M887">
        <f>GL_Table[[#This Row],[Debit]]-GL_Table[[#This Row],[Credit]]</f>
        <v>482.67</v>
      </c>
      <c r="N887">
        <f>INDEX(ExchangeRate[Rate2USD], MATCH(GL!L:L,ExchangeRate[Currency], 0))</f>
        <v>1</v>
      </c>
      <c r="O887" s="14">
        <f>GL_Table[[#This Row],[Debit]]*GL_Table[[#This Row],[RateToUSD]]</f>
        <v>482.67</v>
      </c>
      <c r="P887" s="14">
        <f>GL_Table[[#This Row],[Credit]]*GL_Table[[#This Row],[RateToUSD]]</f>
        <v>0</v>
      </c>
      <c r="Q887" s="14">
        <f>GL_Table[NetAmount]*GL_Table[RateToUSD]</f>
        <v>482.67</v>
      </c>
      <c r="R887" s="14" t="str">
        <f>INDEX(AccountMapping[AccountType],MATCH(GL_Table[AccountName],AccountMapping[AccountName], 0))</f>
        <v>Expense</v>
      </c>
    </row>
    <row r="888" spans="1:18" x14ac:dyDescent="0.3">
      <c r="A888" t="s">
        <v>896</v>
      </c>
      <c r="B888" s="1">
        <v>45572</v>
      </c>
      <c r="C888">
        <f>YEAR(GL_Table[[#This Row],[TxnDate]])</f>
        <v>2024</v>
      </c>
      <c r="D888" t="str">
        <f>TEXT(GL_Table[[#This Row],[TxnDate]], "mmm")</f>
        <v>Oct</v>
      </c>
      <c r="E888" t="s">
        <v>2012</v>
      </c>
      <c r="F888" t="s">
        <v>2017</v>
      </c>
      <c r="G888">
        <v>1072.33</v>
      </c>
      <c r="H888">
        <v>0</v>
      </c>
      <c r="I888" t="s">
        <v>2025</v>
      </c>
      <c r="J888" t="s">
        <v>2030</v>
      </c>
      <c r="K888" t="s">
        <v>2917</v>
      </c>
      <c r="L888" t="s">
        <v>4031</v>
      </c>
      <c r="M888">
        <f>GL_Table[[#This Row],[Debit]]-GL_Table[[#This Row],[Credit]]</f>
        <v>1072.33</v>
      </c>
      <c r="N888">
        <f>INDEX(ExchangeRate[Rate2USD], MATCH(GL!L:L,ExchangeRate[Currency], 0))</f>
        <v>0.78</v>
      </c>
      <c r="O888" s="14">
        <f>GL_Table[[#This Row],[Debit]]*GL_Table[[#This Row],[RateToUSD]]</f>
        <v>836.41739999999993</v>
      </c>
      <c r="P888" s="14">
        <f>GL_Table[[#This Row],[Credit]]*GL_Table[[#This Row],[RateToUSD]]</f>
        <v>0</v>
      </c>
      <c r="Q888" s="14">
        <f>GL_Table[NetAmount]*GL_Table[RateToUSD]</f>
        <v>836.41739999999993</v>
      </c>
      <c r="R888" s="14" t="str">
        <f>INDEX(AccountMapping[AccountType],MATCH(GL_Table[AccountName],AccountMapping[AccountName], 0))</f>
        <v>Expense</v>
      </c>
    </row>
    <row r="889" spans="1:18" x14ac:dyDescent="0.3">
      <c r="A889" t="s">
        <v>897</v>
      </c>
      <c r="B889" s="1">
        <v>45468</v>
      </c>
      <c r="C889">
        <f>YEAR(GL_Table[[#This Row],[TxnDate]])</f>
        <v>2024</v>
      </c>
      <c r="D889" t="str">
        <f>TEXT(GL_Table[[#This Row],[TxnDate]], "mmm")</f>
        <v>Jun</v>
      </c>
      <c r="E889" t="s">
        <v>2010</v>
      </c>
      <c r="F889" t="s">
        <v>2015</v>
      </c>
      <c r="G889">
        <v>0</v>
      </c>
      <c r="H889">
        <v>1700.49</v>
      </c>
      <c r="I889" t="s">
        <v>2024</v>
      </c>
      <c r="J889" t="s">
        <v>2030</v>
      </c>
      <c r="K889" t="s">
        <v>2918</v>
      </c>
      <c r="L889" t="s">
        <v>4032</v>
      </c>
      <c r="M889">
        <f>GL_Table[[#This Row],[Debit]]-GL_Table[[#This Row],[Credit]]</f>
        <v>-1700.49</v>
      </c>
      <c r="N889">
        <f>INDEX(ExchangeRate[Rate2USD], MATCH(GL!L:L,ExchangeRate[Currency], 0))</f>
        <v>0.92</v>
      </c>
      <c r="O889" s="14">
        <f>GL_Table[[#This Row],[Debit]]*GL_Table[[#This Row],[RateToUSD]]</f>
        <v>0</v>
      </c>
      <c r="P889" s="14">
        <f>GL_Table[[#This Row],[Credit]]*GL_Table[[#This Row],[RateToUSD]]</f>
        <v>1564.4508000000001</v>
      </c>
      <c r="Q889" s="14">
        <f>GL_Table[NetAmount]*GL_Table[RateToUSD]</f>
        <v>-1564.4508000000001</v>
      </c>
      <c r="R889" s="14" t="str">
        <f>INDEX(AccountMapping[AccountType],MATCH(GL_Table[AccountName],AccountMapping[AccountName], 0))</f>
        <v>Revenue</v>
      </c>
    </row>
    <row r="890" spans="1:18" x14ac:dyDescent="0.3">
      <c r="A890" t="s">
        <v>898</v>
      </c>
      <c r="B890" s="1">
        <v>45574</v>
      </c>
      <c r="C890">
        <f>YEAR(GL_Table[[#This Row],[TxnDate]])</f>
        <v>2024</v>
      </c>
      <c r="D890" t="str">
        <f>TEXT(GL_Table[[#This Row],[TxnDate]], "mmm")</f>
        <v>Oct</v>
      </c>
      <c r="E890" t="s">
        <v>2013</v>
      </c>
      <c r="F890" t="s">
        <v>2018</v>
      </c>
      <c r="G890">
        <v>1915.1</v>
      </c>
      <c r="H890">
        <v>0</v>
      </c>
      <c r="I890" t="s">
        <v>2022</v>
      </c>
      <c r="J890" t="s">
        <v>2030</v>
      </c>
      <c r="K890" t="s">
        <v>2919</v>
      </c>
      <c r="L890" t="s">
        <v>4032</v>
      </c>
      <c r="M890">
        <f>GL_Table[[#This Row],[Debit]]-GL_Table[[#This Row],[Credit]]</f>
        <v>1915.1</v>
      </c>
      <c r="N890">
        <f>INDEX(ExchangeRate[Rate2USD], MATCH(GL!L:L,ExchangeRate[Currency], 0))</f>
        <v>0.92</v>
      </c>
      <c r="O890" s="14">
        <f>GL_Table[[#This Row],[Debit]]*GL_Table[[#This Row],[RateToUSD]]</f>
        <v>1761.8920000000001</v>
      </c>
      <c r="P890" s="14">
        <f>GL_Table[[#This Row],[Credit]]*GL_Table[[#This Row],[RateToUSD]]</f>
        <v>0</v>
      </c>
      <c r="Q890" s="14">
        <f>GL_Table[NetAmount]*GL_Table[RateToUSD]</f>
        <v>1761.8920000000001</v>
      </c>
      <c r="R890" s="14" t="str">
        <f>INDEX(AccountMapping[AccountType],MATCH(GL_Table[AccountName],AccountMapping[AccountName], 0))</f>
        <v>Expense</v>
      </c>
    </row>
    <row r="891" spans="1:18" x14ac:dyDescent="0.3">
      <c r="A891" t="s">
        <v>899</v>
      </c>
      <c r="B891" s="1">
        <v>45821</v>
      </c>
      <c r="C891">
        <f>YEAR(GL_Table[[#This Row],[TxnDate]])</f>
        <v>2025</v>
      </c>
      <c r="D891" t="str">
        <f>TEXT(GL_Table[[#This Row],[TxnDate]], "mmm")</f>
        <v>Jun</v>
      </c>
      <c r="E891" t="s">
        <v>2011</v>
      </c>
      <c r="F891" t="s">
        <v>2016</v>
      </c>
      <c r="G891">
        <v>1632.24</v>
      </c>
      <c r="H891">
        <v>0</v>
      </c>
      <c r="I891" t="s">
        <v>2025</v>
      </c>
      <c r="J891" t="s">
        <v>2028</v>
      </c>
      <c r="K891" t="s">
        <v>2920</v>
      </c>
      <c r="L891" t="s">
        <v>4035</v>
      </c>
      <c r="M891">
        <f>GL_Table[[#This Row],[Debit]]-GL_Table[[#This Row],[Credit]]</f>
        <v>1632.24</v>
      </c>
      <c r="N891">
        <f>INDEX(ExchangeRate[Rate2USD], MATCH(GL!L:L,ExchangeRate[Currency], 0))</f>
        <v>1.36</v>
      </c>
      <c r="O891" s="14">
        <f>GL_Table[[#This Row],[Debit]]*GL_Table[[#This Row],[RateToUSD]]</f>
        <v>2219.8464000000004</v>
      </c>
      <c r="P891" s="14">
        <f>GL_Table[[#This Row],[Credit]]*GL_Table[[#This Row],[RateToUSD]]</f>
        <v>0</v>
      </c>
      <c r="Q891" s="14">
        <f>GL_Table[NetAmount]*GL_Table[RateToUSD]</f>
        <v>2219.8464000000004</v>
      </c>
      <c r="R891" s="14" t="str">
        <f>INDEX(AccountMapping[AccountType],MATCH(GL_Table[AccountName],AccountMapping[AccountName], 0))</f>
        <v>COGS</v>
      </c>
    </row>
    <row r="892" spans="1:18" x14ac:dyDescent="0.3">
      <c r="A892" t="s">
        <v>900</v>
      </c>
      <c r="B892" s="1">
        <v>45718</v>
      </c>
      <c r="C892">
        <f>YEAR(GL_Table[[#This Row],[TxnDate]])</f>
        <v>2025</v>
      </c>
      <c r="D892" t="str">
        <f>TEXT(GL_Table[[#This Row],[TxnDate]], "mmm")</f>
        <v>Mar</v>
      </c>
      <c r="E892" t="s">
        <v>2014</v>
      </c>
      <c r="F892" t="s">
        <v>2019</v>
      </c>
      <c r="G892">
        <v>0</v>
      </c>
      <c r="H892">
        <v>2334.77</v>
      </c>
      <c r="I892" t="s">
        <v>2021</v>
      </c>
      <c r="J892" t="s">
        <v>2030</v>
      </c>
      <c r="K892" t="s">
        <v>2921</v>
      </c>
      <c r="L892" t="s">
        <v>4031</v>
      </c>
      <c r="M892">
        <f>GL_Table[[#This Row],[Debit]]-GL_Table[[#This Row],[Credit]]</f>
        <v>-2334.77</v>
      </c>
      <c r="N892">
        <f>INDEX(ExchangeRate[Rate2USD], MATCH(GL!L:L,ExchangeRate[Currency], 0))</f>
        <v>0.78</v>
      </c>
      <c r="O892" s="14">
        <f>GL_Table[[#This Row],[Debit]]*GL_Table[[#This Row],[RateToUSD]]</f>
        <v>0</v>
      </c>
      <c r="P892" s="14">
        <f>GL_Table[[#This Row],[Credit]]*GL_Table[[#This Row],[RateToUSD]]</f>
        <v>1821.1206</v>
      </c>
      <c r="Q892" s="14">
        <f>GL_Table[NetAmount]*GL_Table[RateToUSD]</f>
        <v>-1821.1206</v>
      </c>
      <c r="R892" s="14" t="str">
        <f>INDEX(AccountMapping[AccountType],MATCH(GL_Table[AccountName],AccountMapping[AccountName], 0))</f>
        <v>Revenue</v>
      </c>
    </row>
    <row r="893" spans="1:18" x14ac:dyDescent="0.3">
      <c r="A893" t="s">
        <v>901</v>
      </c>
      <c r="B893" s="1">
        <v>45068</v>
      </c>
      <c r="C893">
        <f>YEAR(GL_Table[[#This Row],[TxnDate]])</f>
        <v>2023</v>
      </c>
      <c r="D893" t="str">
        <f>TEXT(GL_Table[[#This Row],[TxnDate]], "mmm")</f>
        <v>May</v>
      </c>
      <c r="E893" t="s">
        <v>2010</v>
      </c>
      <c r="F893" t="s">
        <v>2015</v>
      </c>
      <c r="G893">
        <v>0</v>
      </c>
      <c r="H893">
        <v>2655.46</v>
      </c>
      <c r="I893" t="s">
        <v>2020</v>
      </c>
      <c r="J893" t="s">
        <v>2026</v>
      </c>
      <c r="K893" t="s">
        <v>2922</v>
      </c>
      <c r="L893" t="s">
        <v>4035</v>
      </c>
      <c r="M893">
        <f>GL_Table[[#This Row],[Debit]]-GL_Table[[#This Row],[Credit]]</f>
        <v>-2655.46</v>
      </c>
      <c r="N893">
        <f>INDEX(ExchangeRate[Rate2USD], MATCH(GL!L:L,ExchangeRate[Currency], 0))</f>
        <v>1.36</v>
      </c>
      <c r="O893" s="14">
        <f>GL_Table[[#This Row],[Debit]]*GL_Table[[#This Row],[RateToUSD]]</f>
        <v>0</v>
      </c>
      <c r="P893" s="14">
        <f>GL_Table[[#This Row],[Credit]]*GL_Table[[#This Row],[RateToUSD]]</f>
        <v>3611.4256000000005</v>
      </c>
      <c r="Q893" s="14">
        <f>GL_Table[NetAmount]*GL_Table[RateToUSD]</f>
        <v>-3611.4256000000005</v>
      </c>
      <c r="R893" s="14" t="str">
        <f>INDEX(AccountMapping[AccountType],MATCH(GL_Table[AccountName],AccountMapping[AccountName], 0))</f>
        <v>Revenue</v>
      </c>
    </row>
    <row r="894" spans="1:18" x14ac:dyDescent="0.3">
      <c r="A894" t="s">
        <v>902</v>
      </c>
      <c r="B894" s="1">
        <v>45288</v>
      </c>
      <c r="C894">
        <f>YEAR(GL_Table[[#This Row],[TxnDate]])</f>
        <v>2023</v>
      </c>
      <c r="D894" t="str">
        <f>TEXT(GL_Table[[#This Row],[TxnDate]], "mmm")</f>
        <v>Dec</v>
      </c>
      <c r="E894" t="s">
        <v>2010</v>
      </c>
      <c r="F894" t="s">
        <v>2015</v>
      </c>
      <c r="G894">
        <v>0</v>
      </c>
      <c r="H894">
        <v>4082.31</v>
      </c>
      <c r="I894" t="s">
        <v>2022</v>
      </c>
      <c r="J894" t="s">
        <v>2029</v>
      </c>
      <c r="K894" t="s">
        <v>2923</v>
      </c>
      <c r="L894" t="s">
        <v>4034</v>
      </c>
      <c r="M894">
        <f>GL_Table[[#This Row],[Debit]]-GL_Table[[#This Row],[Credit]]</f>
        <v>-4082.31</v>
      </c>
      <c r="N894">
        <f>INDEX(ExchangeRate[Rate2USD], MATCH(GL!L:L,ExchangeRate[Currency], 0))</f>
        <v>1</v>
      </c>
      <c r="O894" s="14">
        <f>GL_Table[[#This Row],[Debit]]*GL_Table[[#This Row],[RateToUSD]]</f>
        <v>0</v>
      </c>
      <c r="P894" s="14">
        <f>GL_Table[[#This Row],[Credit]]*GL_Table[[#This Row],[RateToUSD]]</f>
        <v>4082.31</v>
      </c>
      <c r="Q894" s="14">
        <f>GL_Table[NetAmount]*GL_Table[RateToUSD]</f>
        <v>-4082.31</v>
      </c>
      <c r="R894" s="14" t="str">
        <f>INDEX(AccountMapping[AccountType],MATCH(GL_Table[AccountName],AccountMapping[AccountName], 0))</f>
        <v>Revenue</v>
      </c>
    </row>
    <row r="895" spans="1:18" x14ac:dyDescent="0.3">
      <c r="A895" t="s">
        <v>903</v>
      </c>
      <c r="B895" s="1">
        <v>45280</v>
      </c>
      <c r="C895">
        <f>YEAR(GL_Table[[#This Row],[TxnDate]])</f>
        <v>2023</v>
      </c>
      <c r="D895" t="str">
        <f>TEXT(GL_Table[[#This Row],[TxnDate]], "mmm")</f>
        <v>Dec</v>
      </c>
      <c r="E895" t="s">
        <v>2013</v>
      </c>
      <c r="F895" t="s">
        <v>2018</v>
      </c>
      <c r="G895">
        <v>1204.8499999999999</v>
      </c>
      <c r="H895">
        <v>0</v>
      </c>
      <c r="I895" t="s">
        <v>2022</v>
      </c>
      <c r="J895" t="s">
        <v>2027</v>
      </c>
      <c r="K895" t="s">
        <v>2924</v>
      </c>
      <c r="L895" t="s">
        <v>4035</v>
      </c>
      <c r="M895">
        <f>GL_Table[[#This Row],[Debit]]-GL_Table[[#This Row],[Credit]]</f>
        <v>1204.8499999999999</v>
      </c>
      <c r="N895">
        <f>INDEX(ExchangeRate[Rate2USD], MATCH(GL!L:L,ExchangeRate[Currency], 0))</f>
        <v>1.36</v>
      </c>
      <c r="O895" s="14">
        <f>GL_Table[[#This Row],[Debit]]*GL_Table[[#This Row],[RateToUSD]]</f>
        <v>1638.596</v>
      </c>
      <c r="P895" s="14">
        <f>GL_Table[[#This Row],[Credit]]*GL_Table[[#This Row],[RateToUSD]]</f>
        <v>0</v>
      </c>
      <c r="Q895" s="14">
        <f>GL_Table[NetAmount]*GL_Table[RateToUSD]</f>
        <v>1638.596</v>
      </c>
      <c r="R895" s="14" t="str">
        <f>INDEX(AccountMapping[AccountType],MATCH(GL_Table[AccountName],AccountMapping[AccountName], 0))</f>
        <v>Expense</v>
      </c>
    </row>
    <row r="896" spans="1:18" x14ac:dyDescent="0.3">
      <c r="A896" t="s">
        <v>904</v>
      </c>
      <c r="B896" s="1">
        <v>45648</v>
      </c>
      <c r="C896">
        <f>YEAR(GL_Table[[#This Row],[TxnDate]])</f>
        <v>2024</v>
      </c>
      <c r="D896" t="str">
        <f>TEXT(GL_Table[[#This Row],[TxnDate]], "mmm")</f>
        <v>Dec</v>
      </c>
      <c r="E896" t="s">
        <v>2010</v>
      </c>
      <c r="F896" t="s">
        <v>2015</v>
      </c>
      <c r="G896">
        <v>0</v>
      </c>
      <c r="H896">
        <v>4496.12</v>
      </c>
      <c r="I896" t="s">
        <v>2021</v>
      </c>
      <c r="J896" t="s">
        <v>2027</v>
      </c>
      <c r="K896" t="s">
        <v>2925</v>
      </c>
      <c r="L896" t="s">
        <v>4032</v>
      </c>
      <c r="M896">
        <f>GL_Table[[#This Row],[Debit]]-GL_Table[[#This Row],[Credit]]</f>
        <v>-4496.12</v>
      </c>
      <c r="N896">
        <f>INDEX(ExchangeRate[Rate2USD], MATCH(GL!L:L,ExchangeRate[Currency], 0))</f>
        <v>0.92</v>
      </c>
      <c r="O896" s="14">
        <f>GL_Table[[#This Row],[Debit]]*GL_Table[[#This Row],[RateToUSD]]</f>
        <v>0</v>
      </c>
      <c r="P896" s="14">
        <f>GL_Table[[#This Row],[Credit]]*GL_Table[[#This Row],[RateToUSD]]</f>
        <v>4136.4304000000002</v>
      </c>
      <c r="Q896" s="14">
        <f>GL_Table[NetAmount]*GL_Table[RateToUSD]</f>
        <v>-4136.4304000000002</v>
      </c>
      <c r="R896" s="14" t="str">
        <f>INDEX(AccountMapping[AccountType],MATCH(GL_Table[AccountName],AccountMapping[AccountName], 0))</f>
        <v>Revenue</v>
      </c>
    </row>
    <row r="897" spans="1:18" x14ac:dyDescent="0.3">
      <c r="A897" t="s">
        <v>905</v>
      </c>
      <c r="B897" s="1">
        <v>45679</v>
      </c>
      <c r="C897">
        <f>YEAR(GL_Table[[#This Row],[TxnDate]])</f>
        <v>2025</v>
      </c>
      <c r="D897" t="str">
        <f>TEXT(GL_Table[[#This Row],[TxnDate]], "mmm")</f>
        <v>Jan</v>
      </c>
      <c r="E897" t="s">
        <v>2014</v>
      </c>
      <c r="F897" t="s">
        <v>2019</v>
      </c>
      <c r="G897">
        <v>0</v>
      </c>
      <c r="H897">
        <v>2776.15</v>
      </c>
      <c r="I897" t="s">
        <v>2022</v>
      </c>
      <c r="J897" t="s">
        <v>2030</v>
      </c>
      <c r="K897" t="s">
        <v>2926</v>
      </c>
      <c r="L897" t="s">
        <v>4032</v>
      </c>
      <c r="M897">
        <f>GL_Table[[#This Row],[Debit]]-GL_Table[[#This Row],[Credit]]</f>
        <v>-2776.15</v>
      </c>
      <c r="N897">
        <f>INDEX(ExchangeRate[Rate2USD], MATCH(GL!L:L,ExchangeRate[Currency], 0))</f>
        <v>0.92</v>
      </c>
      <c r="O897" s="14">
        <f>GL_Table[[#This Row],[Debit]]*GL_Table[[#This Row],[RateToUSD]]</f>
        <v>0</v>
      </c>
      <c r="P897" s="14">
        <f>GL_Table[[#This Row],[Credit]]*GL_Table[[#This Row],[RateToUSD]]</f>
        <v>2554.058</v>
      </c>
      <c r="Q897" s="14">
        <f>GL_Table[NetAmount]*GL_Table[RateToUSD]</f>
        <v>-2554.058</v>
      </c>
      <c r="R897" s="14" t="str">
        <f>INDEX(AccountMapping[AccountType],MATCH(GL_Table[AccountName],AccountMapping[AccountName], 0))</f>
        <v>Revenue</v>
      </c>
    </row>
    <row r="898" spans="1:18" x14ac:dyDescent="0.3">
      <c r="A898" t="s">
        <v>906</v>
      </c>
      <c r="B898" s="1">
        <v>45046</v>
      </c>
      <c r="C898">
        <f>YEAR(GL_Table[[#This Row],[TxnDate]])</f>
        <v>2023</v>
      </c>
      <c r="D898" t="str">
        <f>TEXT(GL_Table[[#This Row],[TxnDate]], "mmm")</f>
        <v>Apr</v>
      </c>
      <c r="E898" t="s">
        <v>2014</v>
      </c>
      <c r="F898" t="s">
        <v>2019</v>
      </c>
      <c r="G898">
        <v>0</v>
      </c>
      <c r="H898">
        <v>3598.62</v>
      </c>
      <c r="I898" t="s">
        <v>2024</v>
      </c>
      <c r="J898" t="s">
        <v>2028</v>
      </c>
      <c r="K898" t="s">
        <v>2927</v>
      </c>
      <c r="L898" t="s">
        <v>4032</v>
      </c>
      <c r="M898">
        <f>GL_Table[[#This Row],[Debit]]-GL_Table[[#This Row],[Credit]]</f>
        <v>-3598.62</v>
      </c>
      <c r="N898">
        <f>INDEX(ExchangeRate[Rate2USD], MATCH(GL!L:L,ExchangeRate[Currency], 0))</f>
        <v>0.92</v>
      </c>
      <c r="O898" s="14">
        <f>GL_Table[[#This Row],[Debit]]*GL_Table[[#This Row],[RateToUSD]]</f>
        <v>0</v>
      </c>
      <c r="P898" s="14">
        <f>GL_Table[[#This Row],[Credit]]*GL_Table[[#This Row],[RateToUSD]]</f>
        <v>3310.7303999999999</v>
      </c>
      <c r="Q898" s="14">
        <f>GL_Table[NetAmount]*GL_Table[RateToUSD]</f>
        <v>-3310.7303999999999</v>
      </c>
      <c r="R898" s="14" t="str">
        <f>INDEX(AccountMapping[AccountType],MATCH(GL_Table[AccountName],AccountMapping[AccountName], 0))</f>
        <v>Revenue</v>
      </c>
    </row>
    <row r="899" spans="1:18" x14ac:dyDescent="0.3">
      <c r="A899" t="s">
        <v>907</v>
      </c>
      <c r="B899" s="1">
        <v>45490</v>
      </c>
      <c r="C899">
        <f>YEAR(GL_Table[[#This Row],[TxnDate]])</f>
        <v>2024</v>
      </c>
      <c r="D899" t="str">
        <f>TEXT(GL_Table[[#This Row],[TxnDate]], "mmm")</f>
        <v>Jul</v>
      </c>
      <c r="E899" t="s">
        <v>2013</v>
      </c>
      <c r="F899" t="s">
        <v>2018</v>
      </c>
      <c r="G899">
        <v>1433.77</v>
      </c>
      <c r="H899">
        <v>0</v>
      </c>
      <c r="I899" t="s">
        <v>2020</v>
      </c>
      <c r="J899" t="s">
        <v>2026</v>
      </c>
      <c r="K899" t="s">
        <v>2928</v>
      </c>
      <c r="L899" t="s">
        <v>4032</v>
      </c>
      <c r="M899">
        <f>GL_Table[[#This Row],[Debit]]-GL_Table[[#This Row],[Credit]]</f>
        <v>1433.77</v>
      </c>
      <c r="N899">
        <f>INDEX(ExchangeRate[Rate2USD], MATCH(GL!L:L,ExchangeRate[Currency], 0))</f>
        <v>0.92</v>
      </c>
      <c r="O899" s="14">
        <f>GL_Table[[#This Row],[Debit]]*GL_Table[[#This Row],[RateToUSD]]</f>
        <v>1319.0684000000001</v>
      </c>
      <c r="P899" s="14">
        <f>GL_Table[[#This Row],[Credit]]*GL_Table[[#This Row],[RateToUSD]]</f>
        <v>0</v>
      </c>
      <c r="Q899" s="14">
        <f>GL_Table[NetAmount]*GL_Table[RateToUSD]</f>
        <v>1319.0684000000001</v>
      </c>
      <c r="R899" s="14" t="str">
        <f>INDEX(AccountMapping[AccountType],MATCH(GL_Table[AccountName],AccountMapping[AccountName], 0))</f>
        <v>Expense</v>
      </c>
    </row>
    <row r="900" spans="1:18" x14ac:dyDescent="0.3">
      <c r="A900" t="s">
        <v>908</v>
      </c>
      <c r="B900" s="1">
        <v>45435</v>
      </c>
      <c r="C900">
        <f>YEAR(GL_Table[[#This Row],[TxnDate]])</f>
        <v>2024</v>
      </c>
      <c r="D900" t="str">
        <f>TEXT(GL_Table[[#This Row],[TxnDate]], "mmm")</f>
        <v>May</v>
      </c>
      <c r="E900" t="s">
        <v>2013</v>
      </c>
      <c r="F900" t="s">
        <v>2018</v>
      </c>
      <c r="G900">
        <v>244.58</v>
      </c>
      <c r="H900">
        <v>0</v>
      </c>
      <c r="I900" t="s">
        <v>2020</v>
      </c>
      <c r="J900" t="s">
        <v>2028</v>
      </c>
      <c r="K900" t="s">
        <v>2929</v>
      </c>
      <c r="L900" t="s">
        <v>4033</v>
      </c>
      <c r="M900">
        <f>GL_Table[[#This Row],[Debit]]-GL_Table[[#This Row],[Credit]]</f>
        <v>244.58</v>
      </c>
      <c r="N900">
        <f>INDEX(ExchangeRate[Rate2USD], MATCH(GL!L:L,ExchangeRate[Currency], 0))</f>
        <v>1.51</v>
      </c>
      <c r="O900" s="14">
        <f>GL_Table[[#This Row],[Debit]]*GL_Table[[#This Row],[RateToUSD]]</f>
        <v>369.31580000000002</v>
      </c>
      <c r="P900" s="14">
        <f>GL_Table[[#This Row],[Credit]]*GL_Table[[#This Row],[RateToUSD]]</f>
        <v>0</v>
      </c>
      <c r="Q900" s="14">
        <f>GL_Table[NetAmount]*GL_Table[RateToUSD]</f>
        <v>369.31580000000002</v>
      </c>
      <c r="R900" s="14" t="str">
        <f>INDEX(AccountMapping[AccountType],MATCH(GL_Table[AccountName],AccountMapping[AccountName], 0))</f>
        <v>Expense</v>
      </c>
    </row>
    <row r="901" spans="1:18" x14ac:dyDescent="0.3">
      <c r="A901" t="s">
        <v>909</v>
      </c>
      <c r="B901" s="1">
        <v>44934</v>
      </c>
      <c r="C901">
        <f>YEAR(GL_Table[[#This Row],[TxnDate]])</f>
        <v>2023</v>
      </c>
      <c r="D901" t="str">
        <f>TEXT(GL_Table[[#This Row],[TxnDate]], "mmm")</f>
        <v>Jan</v>
      </c>
      <c r="E901" t="s">
        <v>2012</v>
      </c>
      <c r="F901" t="s">
        <v>2017</v>
      </c>
      <c r="G901">
        <v>958.53</v>
      </c>
      <c r="H901">
        <v>0</v>
      </c>
      <c r="I901" t="s">
        <v>2025</v>
      </c>
      <c r="J901" t="s">
        <v>2027</v>
      </c>
      <c r="K901" t="s">
        <v>2930</v>
      </c>
      <c r="L901" t="s">
        <v>4033</v>
      </c>
      <c r="M901">
        <f>GL_Table[[#This Row],[Debit]]-GL_Table[[#This Row],[Credit]]</f>
        <v>958.53</v>
      </c>
      <c r="N901">
        <f>INDEX(ExchangeRate[Rate2USD], MATCH(GL!L:L,ExchangeRate[Currency], 0))</f>
        <v>1.51</v>
      </c>
      <c r="O901" s="14">
        <f>GL_Table[[#This Row],[Debit]]*GL_Table[[#This Row],[RateToUSD]]</f>
        <v>1447.3803</v>
      </c>
      <c r="P901" s="14">
        <f>GL_Table[[#This Row],[Credit]]*GL_Table[[#This Row],[RateToUSD]]</f>
        <v>0</v>
      </c>
      <c r="Q901" s="14">
        <f>GL_Table[NetAmount]*GL_Table[RateToUSD]</f>
        <v>1447.3803</v>
      </c>
      <c r="R901" s="14" t="str">
        <f>INDEX(AccountMapping[AccountType],MATCH(GL_Table[AccountName],AccountMapping[AccountName], 0))</f>
        <v>Expense</v>
      </c>
    </row>
    <row r="902" spans="1:18" x14ac:dyDescent="0.3">
      <c r="A902" t="s">
        <v>910</v>
      </c>
      <c r="B902" s="1">
        <v>45115</v>
      </c>
      <c r="C902">
        <f>YEAR(GL_Table[[#This Row],[TxnDate]])</f>
        <v>2023</v>
      </c>
      <c r="D902" t="str">
        <f>TEXT(GL_Table[[#This Row],[TxnDate]], "mmm")</f>
        <v>Jul</v>
      </c>
      <c r="E902" t="s">
        <v>2012</v>
      </c>
      <c r="F902" t="s">
        <v>2017</v>
      </c>
      <c r="G902">
        <v>1312.28</v>
      </c>
      <c r="H902">
        <v>0</v>
      </c>
      <c r="I902" t="s">
        <v>2022</v>
      </c>
      <c r="J902" t="s">
        <v>2026</v>
      </c>
      <c r="K902" t="s">
        <v>2931</v>
      </c>
      <c r="L902" t="s">
        <v>4031</v>
      </c>
      <c r="M902">
        <f>GL_Table[[#This Row],[Debit]]-GL_Table[[#This Row],[Credit]]</f>
        <v>1312.28</v>
      </c>
      <c r="N902">
        <f>INDEX(ExchangeRate[Rate2USD], MATCH(GL!L:L,ExchangeRate[Currency], 0))</f>
        <v>0.78</v>
      </c>
      <c r="O902" s="14">
        <f>GL_Table[[#This Row],[Debit]]*GL_Table[[#This Row],[RateToUSD]]</f>
        <v>1023.5784</v>
      </c>
      <c r="P902" s="14">
        <f>GL_Table[[#This Row],[Credit]]*GL_Table[[#This Row],[RateToUSD]]</f>
        <v>0</v>
      </c>
      <c r="Q902" s="14">
        <f>GL_Table[NetAmount]*GL_Table[RateToUSD]</f>
        <v>1023.5784</v>
      </c>
      <c r="R902" s="14" t="str">
        <f>INDEX(AccountMapping[AccountType],MATCH(GL_Table[AccountName],AccountMapping[AccountName], 0))</f>
        <v>Expense</v>
      </c>
    </row>
    <row r="903" spans="1:18" x14ac:dyDescent="0.3">
      <c r="A903" t="s">
        <v>911</v>
      </c>
      <c r="B903" s="1">
        <v>44997</v>
      </c>
      <c r="C903">
        <f>YEAR(GL_Table[[#This Row],[TxnDate]])</f>
        <v>2023</v>
      </c>
      <c r="D903" t="str">
        <f>TEXT(GL_Table[[#This Row],[TxnDate]], "mmm")</f>
        <v>Mar</v>
      </c>
      <c r="E903" t="s">
        <v>2010</v>
      </c>
      <c r="F903" t="s">
        <v>2015</v>
      </c>
      <c r="G903">
        <v>0</v>
      </c>
      <c r="H903">
        <v>4549.33</v>
      </c>
      <c r="I903" t="s">
        <v>2025</v>
      </c>
      <c r="J903" t="s">
        <v>2026</v>
      </c>
      <c r="K903" t="s">
        <v>2932</v>
      </c>
      <c r="L903" t="s">
        <v>4031</v>
      </c>
      <c r="M903">
        <f>GL_Table[[#This Row],[Debit]]-GL_Table[[#This Row],[Credit]]</f>
        <v>-4549.33</v>
      </c>
      <c r="N903">
        <f>INDEX(ExchangeRate[Rate2USD], MATCH(GL!L:L,ExchangeRate[Currency], 0))</f>
        <v>0.78</v>
      </c>
      <c r="O903" s="14">
        <f>GL_Table[[#This Row],[Debit]]*GL_Table[[#This Row],[RateToUSD]]</f>
        <v>0</v>
      </c>
      <c r="P903" s="14">
        <f>GL_Table[[#This Row],[Credit]]*GL_Table[[#This Row],[RateToUSD]]</f>
        <v>3548.4774000000002</v>
      </c>
      <c r="Q903" s="14">
        <f>GL_Table[NetAmount]*GL_Table[RateToUSD]</f>
        <v>-3548.4774000000002</v>
      </c>
      <c r="R903" s="14" t="str">
        <f>INDEX(AccountMapping[AccountType],MATCH(GL_Table[AccountName],AccountMapping[AccountName], 0))</f>
        <v>Revenue</v>
      </c>
    </row>
    <row r="904" spans="1:18" x14ac:dyDescent="0.3">
      <c r="A904" t="s">
        <v>912</v>
      </c>
      <c r="B904" s="1">
        <v>45643</v>
      </c>
      <c r="C904">
        <f>YEAR(GL_Table[[#This Row],[TxnDate]])</f>
        <v>2024</v>
      </c>
      <c r="D904" t="str">
        <f>TEXT(GL_Table[[#This Row],[TxnDate]], "mmm")</f>
        <v>Dec</v>
      </c>
      <c r="E904" t="s">
        <v>2012</v>
      </c>
      <c r="F904" t="s">
        <v>2017</v>
      </c>
      <c r="G904">
        <v>1965.36</v>
      </c>
      <c r="H904">
        <v>0</v>
      </c>
      <c r="I904" t="s">
        <v>2022</v>
      </c>
      <c r="J904" t="s">
        <v>2029</v>
      </c>
      <c r="K904" t="s">
        <v>2933</v>
      </c>
      <c r="L904" t="s">
        <v>4035</v>
      </c>
      <c r="M904">
        <f>GL_Table[[#This Row],[Debit]]-GL_Table[[#This Row],[Credit]]</f>
        <v>1965.36</v>
      </c>
      <c r="N904">
        <f>INDEX(ExchangeRate[Rate2USD], MATCH(GL!L:L,ExchangeRate[Currency], 0))</f>
        <v>1.36</v>
      </c>
      <c r="O904" s="14">
        <f>GL_Table[[#This Row],[Debit]]*GL_Table[[#This Row],[RateToUSD]]</f>
        <v>2672.8896</v>
      </c>
      <c r="P904" s="14">
        <f>GL_Table[[#This Row],[Credit]]*GL_Table[[#This Row],[RateToUSD]]</f>
        <v>0</v>
      </c>
      <c r="Q904" s="14">
        <f>GL_Table[NetAmount]*GL_Table[RateToUSD]</f>
        <v>2672.8896</v>
      </c>
      <c r="R904" s="14" t="str">
        <f>INDEX(AccountMapping[AccountType],MATCH(GL_Table[AccountName],AccountMapping[AccountName], 0))</f>
        <v>Expense</v>
      </c>
    </row>
    <row r="905" spans="1:18" x14ac:dyDescent="0.3">
      <c r="A905" t="s">
        <v>913</v>
      </c>
      <c r="B905" s="1">
        <v>45159</v>
      </c>
      <c r="C905">
        <f>YEAR(GL_Table[[#This Row],[TxnDate]])</f>
        <v>2023</v>
      </c>
      <c r="D905" t="str">
        <f>TEXT(GL_Table[[#This Row],[TxnDate]], "mmm")</f>
        <v>Aug</v>
      </c>
      <c r="E905" t="s">
        <v>2013</v>
      </c>
      <c r="F905" t="s">
        <v>2018</v>
      </c>
      <c r="G905">
        <v>769.49</v>
      </c>
      <c r="H905">
        <v>0</v>
      </c>
      <c r="I905" t="s">
        <v>2022</v>
      </c>
      <c r="J905" t="s">
        <v>2030</v>
      </c>
      <c r="K905" t="s">
        <v>2934</v>
      </c>
      <c r="L905" t="s">
        <v>4031</v>
      </c>
      <c r="M905">
        <f>GL_Table[[#This Row],[Debit]]-GL_Table[[#This Row],[Credit]]</f>
        <v>769.49</v>
      </c>
      <c r="N905">
        <f>INDEX(ExchangeRate[Rate2USD], MATCH(GL!L:L,ExchangeRate[Currency], 0))</f>
        <v>0.78</v>
      </c>
      <c r="O905" s="14">
        <f>GL_Table[[#This Row],[Debit]]*GL_Table[[#This Row],[RateToUSD]]</f>
        <v>600.20220000000006</v>
      </c>
      <c r="P905" s="14">
        <f>GL_Table[[#This Row],[Credit]]*GL_Table[[#This Row],[RateToUSD]]</f>
        <v>0</v>
      </c>
      <c r="Q905" s="14">
        <f>GL_Table[NetAmount]*GL_Table[RateToUSD]</f>
        <v>600.20220000000006</v>
      </c>
      <c r="R905" s="14" t="str">
        <f>INDEX(AccountMapping[AccountType],MATCH(GL_Table[AccountName],AccountMapping[AccountName], 0))</f>
        <v>Expense</v>
      </c>
    </row>
    <row r="906" spans="1:18" x14ac:dyDescent="0.3">
      <c r="A906" t="s">
        <v>914</v>
      </c>
      <c r="B906" s="1">
        <v>45601</v>
      </c>
      <c r="C906">
        <f>YEAR(GL_Table[[#This Row],[TxnDate]])</f>
        <v>2024</v>
      </c>
      <c r="D906" t="str">
        <f>TEXT(GL_Table[[#This Row],[TxnDate]], "mmm")</f>
        <v>Nov</v>
      </c>
      <c r="E906" t="s">
        <v>2011</v>
      </c>
      <c r="F906" t="s">
        <v>2016</v>
      </c>
      <c r="G906">
        <v>743.08</v>
      </c>
      <c r="H906">
        <v>0</v>
      </c>
      <c r="I906" t="s">
        <v>2024</v>
      </c>
      <c r="J906" t="s">
        <v>2028</v>
      </c>
      <c r="K906" t="s">
        <v>2935</v>
      </c>
      <c r="L906" t="s">
        <v>4031</v>
      </c>
      <c r="M906">
        <f>GL_Table[[#This Row],[Debit]]-GL_Table[[#This Row],[Credit]]</f>
        <v>743.08</v>
      </c>
      <c r="N906">
        <f>INDEX(ExchangeRate[Rate2USD], MATCH(GL!L:L,ExchangeRate[Currency], 0))</f>
        <v>0.78</v>
      </c>
      <c r="O906" s="14">
        <f>GL_Table[[#This Row],[Debit]]*GL_Table[[#This Row],[RateToUSD]]</f>
        <v>579.6024000000001</v>
      </c>
      <c r="P906" s="14">
        <f>GL_Table[[#This Row],[Credit]]*GL_Table[[#This Row],[RateToUSD]]</f>
        <v>0</v>
      </c>
      <c r="Q906" s="14">
        <f>GL_Table[NetAmount]*GL_Table[RateToUSD]</f>
        <v>579.6024000000001</v>
      </c>
      <c r="R906" s="14" t="str">
        <f>INDEX(AccountMapping[AccountType],MATCH(GL_Table[AccountName],AccountMapping[AccountName], 0))</f>
        <v>COGS</v>
      </c>
    </row>
    <row r="907" spans="1:18" x14ac:dyDescent="0.3">
      <c r="A907" t="s">
        <v>915</v>
      </c>
      <c r="B907" s="1">
        <v>45145</v>
      </c>
      <c r="C907">
        <f>YEAR(GL_Table[[#This Row],[TxnDate]])</f>
        <v>2023</v>
      </c>
      <c r="D907" t="str">
        <f>TEXT(GL_Table[[#This Row],[TxnDate]], "mmm")</f>
        <v>Aug</v>
      </c>
      <c r="E907" t="s">
        <v>2012</v>
      </c>
      <c r="F907" t="s">
        <v>2017</v>
      </c>
      <c r="G907">
        <v>586.1</v>
      </c>
      <c r="H907">
        <v>0</v>
      </c>
      <c r="I907" t="s">
        <v>2025</v>
      </c>
      <c r="J907" t="s">
        <v>2030</v>
      </c>
      <c r="K907" t="s">
        <v>2936</v>
      </c>
      <c r="L907" t="s">
        <v>4035</v>
      </c>
      <c r="M907">
        <f>GL_Table[[#This Row],[Debit]]-GL_Table[[#This Row],[Credit]]</f>
        <v>586.1</v>
      </c>
      <c r="N907">
        <f>INDEX(ExchangeRate[Rate2USD], MATCH(GL!L:L,ExchangeRate[Currency], 0))</f>
        <v>1.36</v>
      </c>
      <c r="O907" s="14">
        <f>GL_Table[[#This Row],[Debit]]*GL_Table[[#This Row],[RateToUSD]]</f>
        <v>797.09600000000012</v>
      </c>
      <c r="P907" s="14">
        <f>GL_Table[[#This Row],[Credit]]*GL_Table[[#This Row],[RateToUSD]]</f>
        <v>0</v>
      </c>
      <c r="Q907" s="14">
        <f>GL_Table[NetAmount]*GL_Table[RateToUSD]</f>
        <v>797.09600000000012</v>
      </c>
      <c r="R907" s="14" t="str">
        <f>INDEX(AccountMapping[AccountType],MATCH(GL_Table[AccountName],AccountMapping[AccountName], 0))</f>
        <v>Expense</v>
      </c>
    </row>
    <row r="908" spans="1:18" x14ac:dyDescent="0.3">
      <c r="A908" t="s">
        <v>916</v>
      </c>
      <c r="B908" s="1">
        <v>45830</v>
      </c>
      <c r="C908">
        <f>YEAR(GL_Table[[#This Row],[TxnDate]])</f>
        <v>2025</v>
      </c>
      <c r="D908" t="str">
        <f>TEXT(GL_Table[[#This Row],[TxnDate]], "mmm")</f>
        <v>Jun</v>
      </c>
      <c r="E908" t="s">
        <v>2012</v>
      </c>
      <c r="F908" t="s">
        <v>2017</v>
      </c>
      <c r="G908">
        <v>1912.35</v>
      </c>
      <c r="H908">
        <v>0</v>
      </c>
      <c r="I908" t="s">
        <v>2020</v>
      </c>
      <c r="J908" t="s">
        <v>2026</v>
      </c>
      <c r="K908" t="s">
        <v>2937</v>
      </c>
      <c r="L908" t="s">
        <v>4034</v>
      </c>
      <c r="M908">
        <f>GL_Table[[#This Row],[Debit]]-GL_Table[[#This Row],[Credit]]</f>
        <v>1912.35</v>
      </c>
      <c r="N908">
        <f>INDEX(ExchangeRate[Rate2USD], MATCH(GL!L:L,ExchangeRate[Currency], 0))</f>
        <v>1</v>
      </c>
      <c r="O908" s="14">
        <f>GL_Table[[#This Row],[Debit]]*GL_Table[[#This Row],[RateToUSD]]</f>
        <v>1912.35</v>
      </c>
      <c r="P908" s="14">
        <f>GL_Table[[#This Row],[Credit]]*GL_Table[[#This Row],[RateToUSD]]</f>
        <v>0</v>
      </c>
      <c r="Q908" s="14">
        <f>GL_Table[NetAmount]*GL_Table[RateToUSD]</f>
        <v>1912.35</v>
      </c>
      <c r="R908" s="14" t="str">
        <f>INDEX(AccountMapping[AccountType],MATCH(GL_Table[AccountName],AccountMapping[AccountName], 0))</f>
        <v>Expense</v>
      </c>
    </row>
    <row r="909" spans="1:18" x14ac:dyDescent="0.3">
      <c r="A909" t="s">
        <v>917</v>
      </c>
      <c r="B909" s="1">
        <v>45054</v>
      </c>
      <c r="C909">
        <f>YEAR(GL_Table[[#This Row],[TxnDate]])</f>
        <v>2023</v>
      </c>
      <c r="D909" t="str">
        <f>TEXT(GL_Table[[#This Row],[TxnDate]], "mmm")</f>
        <v>May</v>
      </c>
      <c r="E909" t="s">
        <v>2012</v>
      </c>
      <c r="F909" t="s">
        <v>2017</v>
      </c>
      <c r="G909">
        <v>819.96</v>
      </c>
      <c r="H909">
        <v>0</v>
      </c>
      <c r="I909" t="s">
        <v>2023</v>
      </c>
      <c r="J909" t="s">
        <v>2027</v>
      </c>
      <c r="K909" t="s">
        <v>2938</v>
      </c>
      <c r="L909" t="s">
        <v>4034</v>
      </c>
      <c r="M909">
        <f>GL_Table[[#This Row],[Debit]]-GL_Table[[#This Row],[Credit]]</f>
        <v>819.96</v>
      </c>
      <c r="N909">
        <f>INDEX(ExchangeRate[Rate2USD], MATCH(GL!L:L,ExchangeRate[Currency], 0))</f>
        <v>1</v>
      </c>
      <c r="O909" s="14">
        <f>GL_Table[[#This Row],[Debit]]*GL_Table[[#This Row],[RateToUSD]]</f>
        <v>819.96</v>
      </c>
      <c r="P909" s="14">
        <f>GL_Table[[#This Row],[Credit]]*GL_Table[[#This Row],[RateToUSD]]</f>
        <v>0</v>
      </c>
      <c r="Q909" s="14">
        <f>GL_Table[NetAmount]*GL_Table[RateToUSD]</f>
        <v>819.96</v>
      </c>
      <c r="R909" s="14" t="str">
        <f>INDEX(AccountMapping[AccountType],MATCH(GL_Table[AccountName],AccountMapping[AccountName], 0))</f>
        <v>Expense</v>
      </c>
    </row>
    <row r="910" spans="1:18" x14ac:dyDescent="0.3">
      <c r="A910" t="s">
        <v>918</v>
      </c>
      <c r="B910" s="1">
        <v>45718</v>
      </c>
      <c r="C910">
        <f>YEAR(GL_Table[[#This Row],[TxnDate]])</f>
        <v>2025</v>
      </c>
      <c r="D910" t="str">
        <f>TEXT(GL_Table[[#This Row],[TxnDate]], "mmm")</f>
        <v>Mar</v>
      </c>
      <c r="E910" t="s">
        <v>2011</v>
      </c>
      <c r="F910" t="s">
        <v>2016</v>
      </c>
      <c r="G910">
        <v>1880.1</v>
      </c>
      <c r="H910">
        <v>0</v>
      </c>
      <c r="I910" t="s">
        <v>2022</v>
      </c>
      <c r="J910" t="s">
        <v>2027</v>
      </c>
      <c r="K910" t="s">
        <v>2939</v>
      </c>
      <c r="L910" t="s">
        <v>4033</v>
      </c>
      <c r="M910">
        <f>GL_Table[[#This Row],[Debit]]-GL_Table[[#This Row],[Credit]]</f>
        <v>1880.1</v>
      </c>
      <c r="N910">
        <f>INDEX(ExchangeRate[Rate2USD], MATCH(GL!L:L,ExchangeRate[Currency], 0))</f>
        <v>1.51</v>
      </c>
      <c r="O910" s="14">
        <f>GL_Table[[#This Row],[Debit]]*GL_Table[[#This Row],[RateToUSD]]</f>
        <v>2838.951</v>
      </c>
      <c r="P910" s="14">
        <f>GL_Table[[#This Row],[Credit]]*GL_Table[[#This Row],[RateToUSD]]</f>
        <v>0</v>
      </c>
      <c r="Q910" s="14">
        <f>GL_Table[NetAmount]*GL_Table[RateToUSD]</f>
        <v>2838.951</v>
      </c>
      <c r="R910" s="14" t="str">
        <f>INDEX(AccountMapping[AccountType],MATCH(GL_Table[AccountName],AccountMapping[AccountName], 0))</f>
        <v>COGS</v>
      </c>
    </row>
    <row r="911" spans="1:18" x14ac:dyDescent="0.3">
      <c r="A911" t="s">
        <v>919</v>
      </c>
      <c r="B911" s="1">
        <v>45754</v>
      </c>
      <c r="C911">
        <f>YEAR(GL_Table[[#This Row],[TxnDate]])</f>
        <v>2025</v>
      </c>
      <c r="D911" t="str">
        <f>TEXT(GL_Table[[#This Row],[TxnDate]], "mmm")</f>
        <v>Apr</v>
      </c>
      <c r="E911" t="s">
        <v>2012</v>
      </c>
      <c r="F911" t="s">
        <v>2017</v>
      </c>
      <c r="G911">
        <v>1255.8499999999999</v>
      </c>
      <c r="H911">
        <v>0</v>
      </c>
      <c r="I911" t="s">
        <v>2022</v>
      </c>
      <c r="J911" t="s">
        <v>2030</v>
      </c>
      <c r="K911" t="s">
        <v>2940</v>
      </c>
      <c r="L911" t="s">
        <v>4032</v>
      </c>
      <c r="M911">
        <f>GL_Table[[#This Row],[Debit]]-GL_Table[[#This Row],[Credit]]</f>
        <v>1255.8499999999999</v>
      </c>
      <c r="N911">
        <f>INDEX(ExchangeRate[Rate2USD], MATCH(GL!L:L,ExchangeRate[Currency], 0))</f>
        <v>0.92</v>
      </c>
      <c r="O911" s="14">
        <f>GL_Table[[#This Row],[Debit]]*GL_Table[[#This Row],[RateToUSD]]</f>
        <v>1155.3820000000001</v>
      </c>
      <c r="P911" s="14">
        <f>GL_Table[[#This Row],[Credit]]*GL_Table[[#This Row],[RateToUSD]]</f>
        <v>0</v>
      </c>
      <c r="Q911" s="14">
        <f>GL_Table[NetAmount]*GL_Table[RateToUSD]</f>
        <v>1155.3820000000001</v>
      </c>
      <c r="R911" s="14" t="str">
        <f>INDEX(AccountMapping[AccountType],MATCH(GL_Table[AccountName],AccountMapping[AccountName], 0))</f>
        <v>Expense</v>
      </c>
    </row>
    <row r="912" spans="1:18" x14ac:dyDescent="0.3">
      <c r="A912" t="s">
        <v>920</v>
      </c>
      <c r="B912" s="1">
        <v>44954</v>
      </c>
      <c r="C912">
        <f>YEAR(GL_Table[[#This Row],[TxnDate]])</f>
        <v>2023</v>
      </c>
      <c r="D912" t="str">
        <f>TEXT(GL_Table[[#This Row],[TxnDate]], "mmm")</f>
        <v>Jan</v>
      </c>
      <c r="E912" t="s">
        <v>2014</v>
      </c>
      <c r="F912" t="s">
        <v>2019</v>
      </c>
      <c r="G912">
        <v>0</v>
      </c>
      <c r="H912">
        <v>3738.97</v>
      </c>
      <c r="I912" t="s">
        <v>2025</v>
      </c>
      <c r="J912" t="s">
        <v>2029</v>
      </c>
      <c r="K912" t="s">
        <v>2941</v>
      </c>
      <c r="L912" t="s">
        <v>4035</v>
      </c>
      <c r="M912">
        <f>GL_Table[[#This Row],[Debit]]-GL_Table[[#This Row],[Credit]]</f>
        <v>-3738.97</v>
      </c>
      <c r="N912">
        <f>INDEX(ExchangeRate[Rate2USD], MATCH(GL!L:L,ExchangeRate[Currency], 0))</f>
        <v>1.36</v>
      </c>
      <c r="O912" s="14">
        <f>GL_Table[[#This Row],[Debit]]*GL_Table[[#This Row],[RateToUSD]]</f>
        <v>0</v>
      </c>
      <c r="P912" s="14">
        <f>GL_Table[[#This Row],[Credit]]*GL_Table[[#This Row],[RateToUSD]]</f>
        <v>5084.9992000000002</v>
      </c>
      <c r="Q912" s="14">
        <f>GL_Table[NetAmount]*GL_Table[RateToUSD]</f>
        <v>-5084.9992000000002</v>
      </c>
      <c r="R912" s="14" t="str">
        <f>INDEX(AccountMapping[AccountType],MATCH(GL_Table[AccountName],AccountMapping[AccountName], 0))</f>
        <v>Revenue</v>
      </c>
    </row>
    <row r="913" spans="1:18" x14ac:dyDescent="0.3">
      <c r="A913" t="s">
        <v>921</v>
      </c>
      <c r="B913" s="1">
        <v>45792</v>
      </c>
      <c r="C913">
        <f>YEAR(GL_Table[[#This Row],[TxnDate]])</f>
        <v>2025</v>
      </c>
      <c r="D913" t="str">
        <f>TEXT(GL_Table[[#This Row],[TxnDate]], "mmm")</f>
        <v>May</v>
      </c>
      <c r="E913" t="s">
        <v>2011</v>
      </c>
      <c r="F913" t="s">
        <v>2016</v>
      </c>
      <c r="G913">
        <v>50.19</v>
      </c>
      <c r="H913">
        <v>0</v>
      </c>
      <c r="I913" t="s">
        <v>2024</v>
      </c>
      <c r="J913" t="s">
        <v>2027</v>
      </c>
      <c r="K913" t="s">
        <v>2942</v>
      </c>
      <c r="L913" t="s">
        <v>4032</v>
      </c>
      <c r="M913">
        <f>GL_Table[[#This Row],[Debit]]-GL_Table[[#This Row],[Credit]]</f>
        <v>50.19</v>
      </c>
      <c r="N913">
        <f>INDEX(ExchangeRate[Rate2USD], MATCH(GL!L:L,ExchangeRate[Currency], 0))</f>
        <v>0.92</v>
      </c>
      <c r="O913" s="14">
        <f>GL_Table[[#This Row],[Debit]]*GL_Table[[#This Row],[RateToUSD]]</f>
        <v>46.174799999999998</v>
      </c>
      <c r="P913" s="14">
        <f>GL_Table[[#This Row],[Credit]]*GL_Table[[#This Row],[RateToUSD]]</f>
        <v>0</v>
      </c>
      <c r="Q913" s="14">
        <f>GL_Table[NetAmount]*GL_Table[RateToUSD]</f>
        <v>46.174799999999998</v>
      </c>
      <c r="R913" s="14" t="str">
        <f>INDEX(AccountMapping[AccountType],MATCH(GL_Table[AccountName],AccountMapping[AccountName], 0))</f>
        <v>COGS</v>
      </c>
    </row>
    <row r="914" spans="1:18" x14ac:dyDescent="0.3">
      <c r="A914" t="s">
        <v>922</v>
      </c>
      <c r="B914" s="1">
        <v>45549</v>
      </c>
      <c r="C914">
        <f>YEAR(GL_Table[[#This Row],[TxnDate]])</f>
        <v>2024</v>
      </c>
      <c r="D914" t="str">
        <f>TEXT(GL_Table[[#This Row],[TxnDate]], "mmm")</f>
        <v>Sep</v>
      </c>
      <c r="E914" t="s">
        <v>2013</v>
      </c>
      <c r="F914" t="s">
        <v>2018</v>
      </c>
      <c r="G914">
        <v>608.52</v>
      </c>
      <c r="H914">
        <v>0</v>
      </c>
      <c r="I914" t="s">
        <v>2020</v>
      </c>
      <c r="J914" t="s">
        <v>2027</v>
      </c>
      <c r="K914" t="s">
        <v>2943</v>
      </c>
      <c r="L914" t="s">
        <v>4032</v>
      </c>
      <c r="M914">
        <f>GL_Table[[#This Row],[Debit]]-GL_Table[[#This Row],[Credit]]</f>
        <v>608.52</v>
      </c>
      <c r="N914">
        <f>INDEX(ExchangeRate[Rate2USD], MATCH(GL!L:L,ExchangeRate[Currency], 0))</f>
        <v>0.92</v>
      </c>
      <c r="O914" s="14">
        <f>GL_Table[[#This Row],[Debit]]*GL_Table[[#This Row],[RateToUSD]]</f>
        <v>559.83839999999998</v>
      </c>
      <c r="P914" s="14">
        <f>GL_Table[[#This Row],[Credit]]*GL_Table[[#This Row],[RateToUSD]]</f>
        <v>0</v>
      </c>
      <c r="Q914" s="14">
        <f>GL_Table[NetAmount]*GL_Table[RateToUSD]</f>
        <v>559.83839999999998</v>
      </c>
      <c r="R914" s="14" t="str">
        <f>INDEX(AccountMapping[AccountType],MATCH(GL_Table[AccountName],AccountMapping[AccountName], 0))</f>
        <v>Expense</v>
      </c>
    </row>
    <row r="915" spans="1:18" x14ac:dyDescent="0.3">
      <c r="A915" t="s">
        <v>923</v>
      </c>
      <c r="B915" s="1">
        <v>45560</v>
      </c>
      <c r="C915">
        <f>YEAR(GL_Table[[#This Row],[TxnDate]])</f>
        <v>2024</v>
      </c>
      <c r="D915" t="str">
        <f>TEXT(GL_Table[[#This Row],[TxnDate]], "mmm")</f>
        <v>Sep</v>
      </c>
      <c r="E915" t="s">
        <v>2013</v>
      </c>
      <c r="F915" t="s">
        <v>2018</v>
      </c>
      <c r="G915">
        <v>287.52</v>
      </c>
      <c r="H915">
        <v>0</v>
      </c>
      <c r="I915" t="s">
        <v>2024</v>
      </c>
      <c r="J915" t="s">
        <v>2030</v>
      </c>
      <c r="K915" t="s">
        <v>2944</v>
      </c>
      <c r="L915" t="s">
        <v>4034</v>
      </c>
      <c r="M915">
        <f>GL_Table[[#This Row],[Debit]]-GL_Table[[#This Row],[Credit]]</f>
        <v>287.52</v>
      </c>
      <c r="N915">
        <f>INDEX(ExchangeRate[Rate2USD], MATCH(GL!L:L,ExchangeRate[Currency], 0))</f>
        <v>1</v>
      </c>
      <c r="O915" s="14">
        <f>GL_Table[[#This Row],[Debit]]*GL_Table[[#This Row],[RateToUSD]]</f>
        <v>287.52</v>
      </c>
      <c r="P915" s="14">
        <f>GL_Table[[#This Row],[Credit]]*GL_Table[[#This Row],[RateToUSD]]</f>
        <v>0</v>
      </c>
      <c r="Q915" s="14">
        <f>GL_Table[NetAmount]*GL_Table[RateToUSD]</f>
        <v>287.52</v>
      </c>
      <c r="R915" s="14" t="str">
        <f>INDEX(AccountMapping[AccountType],MATCH(GL_Table[AccountName],AccountMapping[AccountName], 0))</f>
        <v>Expense</v>
      </c>
    </row>
    <row r="916" spans="1:18" x14ac:dyDescent="0.3">
      <c r="A916" t="s">
        <v>924</v>
      </c>
      <c r="B916" s="1">
        <v>45288</v>
      </c>
      <c r="C916">
        <f>YEAR(GL_Table[[#This Row],[TxnDate]])</f>
        <v>2023</v>
      </c>
      <c r="D916" t="str">
        <f>TEXT(GL_Table[[#This Row],[TxnDate]], "mmm")</f>
        <v>Dec</v>
      </c>
      <c r="E916" t="s">
        <v>2012</v>
      </c>
      <c r="F916" t="s">
        <v>2017</v>
      </c>
      <c r="G916">
        <v>1749.98</v>
      </c>
      <c r="H916">
        <v>0</v>
      </c>
      <c r="I916" t="s">
        <v>2024</v>
      </c>
      <c r="J916" t="s">
        <v>2028</v>
      </c>
      <c r="K916" t="s">
        <v>2945</v>
      </c>
      <c r="L916" t="s">
        <v>4035</v>
      </c>
      <c r="M916">
        <f>GL_Table[[#This Row],[Debit]]-GL_Table[[#This Row],[Credit]]</f>
        <v>1749.98</v>
      </c>
      <c r="N916">
        <f>INDEX(ExchangeRate[Rate2USD], MATCH(GL!L:L,ExchangeRate[Currency], 0))</f>
        <v>1.36</v>
      </c>
      <c r="O916" s="14">
        <f>GL_Table[[#This Row],[Debit]]*GL_Table[[#This Row],[RateToUSD]]</f>
        <v>2379.9728</v>
      </c>
      <c r="P916" s="14">
        <f>GL_Table[[#This Row],[Credit]]*GL_Table[[#This Row],[RateToUSD]]</f>
        <v>0</v>
      </c>
      <c r="Q916" s="14">
        <f>GL_Table[NetAmount]*GL_Table[RateToUSD]</f>
        <v>2379.9728</v>
      </c>
      <c r="R916" s="14" t="str">
        <f>INDEX(AccountMapping[AccountType],MATCH(GL_Table[AccountName],AccountMapping[AccountName], 0))</f>
        <v>Expense</v>
      </c>
    </row>
    <row r="917" spans="1:18" x14ac:dyDescent="0.3">
      <c r="A917" t="s">
        <v>925</v>
      </c>
      <c r="B917" s="1">
        <v>45650</v>
      </c>
      <c r="C917">
        <f>YEAR(GL_Table[[#This Row],[TxnDate]])</f>
        <v>2024</v>
      </c>
      <c r="D917" t="str">
        <f>TEXT(GL_Table[[#This Row],[TxnDate]], "mmm")</f>
        <v>Dec</v>
      </c>
      <c r="E917" t="s">
        <v>2011</v>
      </c>
      <c r="F917" t="s">
        <v>2016</v>
      </c>
      <c r="G917">
        <v>221.12</v>
      </c>
      <c r="H917">
        <v>0</v>
      </c>
      <c r="I917" t="s">
        <v>2023</v>
      </c>
      <c r="J917" t="s">
        <v>2027</v>
      </c>
      <c r="K917" t="s">
        <v>2946</v>
      </c>
      <c r="L917" t="s">
        <v>4033</v>
      </c>
      <c r="M917">
        <f>GL_Table[[#This Row],[Debit]]-GL_Table[[#This Row],[Credit]]</f>
        <v>221.12</v>
      </c>
      <c r="N917">
        <f>INDEX(ExchangeRate[Rate2USD], MATCH(GL!L:L,ExchangeRate[Currency], 0))</f>
        <v>1.51</v>
      </c>
      <c r="O917" s="14">
        <f>GL_Table[[#This Row],[Debit]]*GL_Table[[#This Row],[RateToUSD]]</f>
        <v>333.89120000000003</v>
      </c>
      <c r="P917" s="14">
        <f>GL_Table[[#This Row],[Credit]]*GL_Table[[#This Row],[RateToUSD]]</f>
        <v>0</v>
      </c>
      <c r="Q917" s="14">
        <f>GL_Table[NetAmount]*GL_Table[RateToUSD]</f>
        <v>333.89120000000003</v>
      </c>
      <c r="R917" s="14" t="str">
        <f>INDEX(AccountMapping[AccountType],MATCH(GL_Table[AccountName],AccountMapping[AccountName], 0))</f>
        <v>COGS</v>
      </c>
    </row>
    <row r="918" spans="1:18" x14ac:dyDescent="0.3">
      <c r="A918" t="s">
        <v>926</v>
      </c>
      <c r="B918" s="1">
        <v>45594</v>
      </c>
      <c r="C918">
        <f>YEAR(GL_Table[[#This Row],[TxnDate]])</f>
        <v>2024</v>
      </c>
      <c r="D918" t="str">
        <f>TEXT(GL_Table[[#This Row],[TxnDate]], "mmm")</f>
        <v>Oct</v>
      </c>
      <c r="E918" t="s">
        <v>2011</v>
      </c>
      <c r="F918" t="s">
        <v>2016</v>
      </c>
      <c r="G918">
        <v>1012.53</v>
      </c>
      <c r="H918">
        <v>0</v>
      </c>
      <c r="I918" t="s">
        <v>2021</v>
      </c>
      <c r="J918" t="s">
        <v>2028</v>
      </c>
      <c r="K918" t="s">
        <v>2947</v>
      </c>
      <c r="L918" t="s">
        <v>4035</v>
      </c>
      <c r="M918">
        <f>GL_Table[[#This Row],[Debit]]-GL_Table[[#This Row],[Credit]]</f>
        <v>1012.53</v>
      </c>
      <c r="N918">
        <f>INDEX(ExchangeRate[Rate2USD], MATCH(GL!L:L,ExchangeRate[Currency], 0))</f>
        <v>1.36</v>
      </c>
      <c r="O918" s="14">
        <f>GL_Table[[#This Row],[Debit]]*GL_Table[[#This Row],[RateToUSD]]</f>
        <v>1377.0408</v>
      </c>
      <c r="P918" s="14">
        <f>GL_Table[[#This Row],[Credit]]*GL_Table[[#This Row],[RateToUSD]]</f>
        <v>0</v>
      </c>
      <c r="Q918" s="14">
        <f>GL_Table[NetAmount]*GL_Table[RateToUSD]</f>
        <v>1377.0408</v>
      </c>
      <c r="R918" s="14" t="str">
        <f>INDEX(AccountMapping[AccountType],MATCH(GL_Table[AccountName],AccountMapping[AccountName], 0))</f>
        <v>COGS</v>
      </c>
    </row>
    <row r="919" spans="1:18" x14ac:dyDescent="0.3">
      <c r="A919" t="s">
        <v>927</v>
      </c>
      <c r="B919" s="1">
        <v>45134</v>
      </c>
      <c r="C919">
        <f>YEAR(GL_Table[[#This Row],[TxnDate]])</f>
        <v>2023</v>
      </c>
      <c r="D919" t="str">
        <f>TEXT(GL_Table[[#This Row],[TxnDate]], "mmm")</f>
        <v>Jul</v>
      </c>
      <c r="E919" t="s">
        <v>2014</v>
      </c>
      <c r="F919" t="s">
        <v>2019</v>
      </c>
      <c r="G919">
        <v>0</v>
      </c>
      <c r="H919">
        <v>542.16999999999996</v>
      </c>
      <c r="I919" t="s">
        <v>2025</v>
      </c>
      <c r="J919" t="s">
        <v>2027</v>
      </c>
      <c r="K919" t="s">
        <v>2948</v>
      </c>
      <c r="L919" t="s">
        <v>4031</v>
      </c>
      <c r="M919">
        <f>GL_Table[[#This Row],[Debit]]-GL_Table[[#This Row],[Credit]]</f>
        <v>-542.16999999999996</v>
      </c>
      <c r="N919">
        <f>INDEX(ExchangeRate[Rate2USD], MATCH(GL!L:L,ExchangeRate[Currency], 0))</f>
        <v>0.78</v>
      </c>
      <c r="O919" s="14">
        <f>GL_Table[[#This Row],[Debit]]*GL_Table[[#This Row],[RateToUSD]]</f>
        <v>0</v>
      </c>
      <c r="P919" s="14">
        <f>GL_Table[[#This Row],[Credit]]*GL_Table[[#This Row],[RateToUSD]]</f>
        <v>422.89259999999996</v>
      </c>
      <c r="Q919" s="14">
        <f>GL_Table[NetAmount]*GL_Table[RateToUSD]</f>
        <v>-422.89259999999996</v>
      </c>
      <c r="R919" s="14" t="str">
        <f>INDEX(AccountMapping[AccountType],MATCH(GL_Table[AccountName],AccountMapping[AccountName], 0))</f>
        <v>Revenue</v>
      </c>
    </row>
    <row r="920" spans="1:18" x14ac:dyDescent="0.3">
      <c r="A920" t="s">
        <v>928</v>
      </c>
      <c r="B920" s="1">
        <v>45739</v>
      </c>
      <c r="C920">
        <f>YEAR(GL_Table[[#This Row],[TxnDate]])</f>
        <v>2025</v>
      </c>
      <c r="D920" t="str">
        <f>TEXT(GL_Table[[#This Row],[TxnDate]], "mmm")</f>
        <v>Mar</v>
      </c>
      <c r="E920" t="s">
        <v>2013</v>
      </c>
      <c r="F920" t="s">
        <v>2018</v>
      </c>
      <c r="G920">
        <v>580.21</v>
      </c>
      <c r="H920">
        <v>0</v>
      </c>
      <c r="I920" t="s">
        <v>2020</v>
      </c>
      <c r="J920" t="s">
        <v>2030</v>
      </c>
      <c r="K920" t="s">
        <v>2949</v>
      </c>
      <c r="L920" t="s">
        <v>4032</v>
      </c>
      <c r="M920">
        <f>GL_Table[[#This Row],[Debit]]-GL_Table[[#This Row],[Credit]]</f>
        <v>580.21</v>
      </c>
      <c r="N920">
        <f>INDEX(ExchangeRate[Rate2USD], MATCH(GL!L:L,ExchangeRate[Currency], 0))</f>
        <v>0.92</v>
      </c>
      <c r="O920" s="14">
        <f>GL_Table[[#This Row],[Debit]]*GL_Table[[#This Row],[RateToUSD]]</f>
        <v>533.79320000000007</v>
      </c>
      <c r="P920" s="14">
        <f>GL_Table[[#This Row],[Credit]]*GL_Table[[#This Row],[RateToUSD]]</f>
        <v>0</v>
      </c>
      <c r="Q920" s="14">
        <f>GL_Table[NetAmount]*GL_Table[RateToUSD]</f>
        <v>533.79320000000007</v>
      </c>
      <c r="R920" s="14" t="str">
        <f>INDEX(AccountMapping[AccountType],MATCH(GL_Table[AccountName],AccountMapping[AccountName], 0))</f>
        <v>Expense</v>
      </c>
    </row>
    <row r="921" spans="1:18" x14ac:dyDescent="0.3">
      <c r="A921" t="s">
        <v>929</v>
      </c>
      <c r="B921" s="1">
        <v>44930</v>
      </c>
      <c r="C921">
        <f>YEAR(GL_Table[[#This Row],[TxnDate]])</f>
        <v>2023</v>
      </c>
      <c r="D921" t="str">
        <f>TEXT(GL_Table[[#This Row],[TxnDate]], "mmm")</f>
        <v>Jan</v>
      </c>
      <c r="E921" t="s">
        <v>2013</v>
      </c>
      <c r="F921" t="s">
        <v>2018</v>
      </c>
      <c r="G921">
        <v>739.56</v>
      </c>
      <c r="H921">
        <v>0</v>
      </c>
      <c r="I921" t="s">
        <v>2024</v>
      </c>
      <c r="J921" t="s">
        <v>2028</v>
      </c>
      <c r="K921" t="s">
        <v>2950</v>
      </c>
      <c r="L921" t="s">
        <v>4033</v>
      </c>
      <c r="M921">
        <f>GL_Table[[#This Row],[Debit]]-GL_Table[[#This Row],[Credit]]</f>
        <v>739.56</v>
      </c>
      <c r="N921">
        <f>INDEX(ExchangeRate[Rate2USD], MATCH(GL!L:L,ExchangeRate[Currency], 0))</f>
        <v>1.51</v>
      </c>
      <c r="O921" s="14">
        <f>GL_Table[[#This Row],[Debit]]*GL_Table[[#This Row],[RateToUSD]]</f>
        <v>1116.7356</v>
      </c>
      <c r="P921" s="14">
        <f>GL_Table[[#This Row],[Credit]]*GL_Table[[#This Row],[RateToUSD]]</f>
        <v>0</v>
      </c>
      <c r="Q921" s="14">
        <f>GL_Table[NetAmount]*GL_Table[RateToUSD]</f>
        <v>1116.7356</v>
      </c>
      <c r="R921" s="14" t="str">
        <f>INDEX(AccountMapping[AccountType],MATCH(GL_Table[AccountName],AccountMapping[AccountName], 0))</f>
        <v>Expense</v>
      </c>
    </row>
    <row r="922" spans="1:18" x14ac:dyDescent="0.3">
      <c r="A922" t="s">
        <v>930</v>
      </c>
      <c r="B922" s="1">
        <v>45604</v>
      </c>
      <c r="C922">
        <f>YEAR(GL_Table[[#This Row],[TxnDate]])</f>
        <v>2024</v>
      </c>
      <c r="D922" t="str">
        <f>TEXT(GL_Table[[#This Row],[TxnDate]], "mmm")</f>
        <v>Nov</v>
      </c>
      <c r="E922" t="s">
        <v>2011</v>
      </c>
      <c r="F922" t="s">
        <v>2016</v>
      </c>
      <c r="G922">
        <v>1657.23</v>
      </c>
      <c r="H922">
        <v>0</v>
      </c>
      <c r="I922" t="s">
        <v>2020</v>
      </c>
      <c r="J922" t="s">
        <v>2029</v>
      </c>
      <c r="K922" t="s">
        <v>2951</v>
      </c>
      <c r="L922" t="s">
        <v>4033</v>
      </c>
      <c r="M922">
        <f>GL_Table[[#This Row],[Debit]]-GL_Table[[#This Row],[Credit]]</f>
        <v>1657.23</v>
      </c>
      <c r="N922">
        <f>INDEX(ExchangeRate[Rate2USD], MATCH(GL!L:L,ExchangeRate[Currency], 0))</f>
        <v>1.51</v>
      </c>
      <c r="O922" s="14">
        <f>GL_Table[[#This Row],[Debit]]*GL_Table[[#This Row],[RateToUSD]]</f>
        <v>2502.4173000000001</v>
      </c>
      <c r="P922" s="14">
        <f>GL_Table[[#This Row],[Credit]]*GL_Table[[#This Row],[RateToUSD]]</f>
        <v>0</v>
      </c>
      <c r="Q922" s="14">
        <f>GL_Table[NetAmount]*GL_Table[RateToUSD]</f>
        <v>2502.4173000000001</v>
      </c>
      <c r="R922" s="14" t="str">
        <f>INDEX(AccountMapping[AccountType],MATCH(GL_Table[AccountName],AccountMapping[AccountName], 0))</f>
        <v>COGS</v>
      </c>
    </row>
    <row r="923" spans="1:18" x14ac:dyDescent="0.3">
      <c r="A923" t="s">
        <v>931</v>
      </c>
      <c r="B923" s="1">
        <v>45440</v>
      </c>
      <c r="C923">
        <f>YEAR(GL_Table[[#This Row],[TxnDate]])</f>
        <v>2024</v>
      </c>
      <c r="D923" t="str">
        <f>TEXT(GL_Table[[#This Row],[TxnDate]], "mmm")</f>
        <v>May</v>
      </c>
      <c r="E923" t="s">
        <v>2012</v>
      </c>
      <c r="F923" t="s">
        <v>2017</v>
      </c>
      <c r="G923">
        <v>1181.06</v>
      </c>
      <c r="H923">
        <v>0</v>
      </c>
      <c r="I923" t="s">
        <v>2020</v>
      </c>
      <c r="J923" t="s">
        <v>2028</v>
      </c>
      <c r="K923" t="s">
        <v>2952</v>
      </c>
      <c r="L923" t="s">
        <v>4035</v>
      </c>
      <c r="M923">
        <f>GL_Table[[#This Row],[Debit]]-GL_Table[[#This Row],[Credit]]</f>
        <v>1181.06</v>
      </c>
      <c r="N923">
        <f>INDEX(ExchangeRate[Rate2USD], MATCH(GL!L:L,ExchangeRate[Currency], 0))</f>
        <v>1.36</v>
      </c>
      <c r="O923" s="14">
        <f>GL_Table[[#This Row],[Debit]]*GL_Table[[#This Row],[RateToUSD]]</f>
        <v>1606.2416000000001</v>
      </c>
      <c r="P923" s="14">
        <f>GL_Table[[#This Row],[Credit]]*GL_Table[[#This Row],[RateToUSD]]</f>
        <v>0</v>
      </c>
      <c r="Q923" s="14">
        <f>GL_Table[NetAmount]*GL_Table[RateToUSD]</f>
        <v>1606.2416000000001</v>
      </c>
      <c r="R923" s="14" t="str">
        <f>INDEX(AccountMapping[AccountType],MATCH(GL_Table[AccountName],AccountMapping[AccountName], 0))</f>
        <v>Expense</v>
      </c>
    </row>
    <row r="924" spans="1:18" x14ac:dyDescent="0.3">
      <c r="A924" t="s">
        <v>932</v>
      </c>
      <c r="B924" s="1">
        <v>45332</v>
      </c>
      <c r="C924">
        <f>YEAR(GL_Table[[#This Row],[TxnDate]])</f>
        <v>2024</v>
      </c>
      <c r="D924" t="str">
        <f>TEXT(GL_Table[[#This Row],[TxnDate]], "mmm")</f>
        <v>Feb</v>
      </c>
      <c r="E924" t="s">
        <v>2013</v>
      </c>
      <c r="F924" t="s">
        <v>2018</v>
      </c>
      <c r="G924">
        <v>944.72</v>
      </c>
      <c r="H924">
        <v>0</v>
      </c>
      <c r="I924" t="s">
        <v>2022</v>
      </c>
      <c r="J924" t="s">
        <v>2030</v>
      </c>
      <c r="K924" t="s">
        <v>2953</v>
      </c>
      <c r="L924" t="s">
        <v>4032</v>
      </c>
      <c r="M924">
        <f>GL_Table[[#This Row],[Debit]]-GL_Table[[#This Row],[Credit]]</f>
        <v>944.72</v>
      </c>
      <c r="N924">
        <f>INDEX(ExchangeRate[Rate2USD], MATCH(GL!L:L,ExchangeRate[Currency], 0))</f>
        <v>0.92</v>
      </c>
      <c r="O924" s="14">
        <f>GL_Table[[#This Row],[Debit]]*GL_Table[[#This Row],[RateToUSD]]</f>
        <v>869.14240000000007</v>
      </c>
      <c r="P924" s="14">
        <f>GL_Table[[#This Row],[Credit]]*GL_Table[[#This Row],[RateToUSD]]</f>
        <v>0</v>
      </c>
      <c r="Q924" s="14">
        <f>GL_Table[NetAmount]*GL_Table[RateToUSD]</f>
        <v>869.14240000000007</v>
      </c>
      <c r="R924" s="14" t="str">
        <f>INDEX(AccountMapping[AccountType],MATCH(GL_Table[AccountName],AccountMapping[AccountName], 0))</f>
        <v>Expense</v>
      </c>
    </row>
    <row r="925" spans="1:18" x14ac:dyDescent="0.3">
      <c r="A925" t="s">
        <v>933</v>
      </c>
      <c r="B925" s="1">
        <v>45345</v>
      </c>
      <c r="C925">
        <f>YEAR(GL_Table[[#This Row],[TxnDate]])</f>
        <v>2024</v>
      </c>
      <c r="D925" t="str">
        <f>TEXT(GL_Table[[#This Row],[TxnDate]], "mmm")</f>
        <v>Feb</v>
      </c>
      <c r="E925" t="s">
        <v>2010</v>
      </c>
      <c r="F925" t="s">
        <v>2015</v>
      </c>
      <c r="G925">
        <v>0</v>
      </c>
      <c r="H925">
        <v>3496.47</v>
      </c>
      <c r="I925" t="s">
        <v>2023</v>
      </c>
      <c r="J925" t="s">
        <v>2029</v>
      </c>
      <c r="K925" t="s">
        <v>2954</v>
      </c>
      <c r="L925" t="s">
        <v>4034</v>
      </c>
      <c r="M925">
        <f>GL_Table[[#This Row],[Debit]]-GL_Table[[#This Row],[Credit]]</f>
        <v>-3496.47</v>
      </c>
      <c r="N925">
        <f>INDEX(ExchangeRate[Rate2USD], MATCH(GL!L:L,ExchangeRate[Currency], 0))</f>
        <v>1</v>
      </c>
      <c r="O925" s="14">
        <f>GL_Table[[#This Row],[Debit]]*GL_Table[[#This Row],[RateToUSD]]</f>
        <v>0</v>
      </c>
      <c r="P925" s="14">
        <f>GL_Table[[#This Row],[Credit]]*GL_Table[[#This Row],[RateToUSD]]</f>
        <v>3496.47</v>
      </c>
      <c r="Q925" s="14">
        <f>GL_Table[NetAmount]*GL_Table[RateToUSD]</f>
        <v>-3496.47</v>
      </c>
      <c r="R925" s="14" t="str">
        <f>INDEX(AccountMapping[AccountType],MATCH(GL_Table[AccountName],AccountMapping[AccountName], 0))</f>
        <v>Revenue</v>
      </c>
    </row>
    <row r="926" spans="1:18" x14ac:dyDescent="0.3">
      <c r="A926" t="s">
        <v>934</v>
      </c>
      <c r="B926" s="1">
        <v>45373</v>
      </c>
      <c r="C926">
        <f>YEAR(GL_Table[[#This Row],[TxnDate]])</f>
        <v>2024</v>
      </c>
      <c r="D926" t="str">
        <f>TEXT(GL_Table[[#This Row],[TxnDate]], "mmm")</f>
        <v>Mar</v>
      </c>
      <c r="E926" t="s">
        <v>2010</v>
      </c>
      <c r="F926" t="s">
        <v>2015</v>
      </c>
      <c r="G926">
        <v>0</v>
      </c>
      <c r="H926">
        <v>389.32</v>
      </c>
      <c r="I926" t="s">
        <v>2022</v>
      </c>
      <c r="J926" t="s">
        <v>2026</v>
      </c>
      <c r="K926" t="s">
        <v>2955</v>
      </c>
      <c r="L926" t="s">
        <v>4034</v>
      </c>
      <c r="M926">
        <f>GL_Table[[#This Row],[Debit]]-GL_Table[[#This Row],[Credit]]</f>
        <v>-389.32</v>
      </c>
      <c r="N926">
        <f>INDEX(ExchangeRate[Rate2USD], MATCH(GL!L:L,ExchangeRate[Currency], 0))</f>
        <v>1</v>
      </c>
      <c r="O926" s="14">
        <f>GL_Table[[#This Row],[Debit]]*GL_Table[[#This Row],[RateToUSD]]</f>
        <v>0</v>
      </c>
      <c r="P926" s="14">
        <f>GL_Table[[#This Row],[Credit]]*GL_Table[[#This Row],[RateToUSD]]</f>
        <v>389.32</v>
      </c>
      <c r="Q926" s="14">
        <f>GL_Table[NetAmount]*GL_Table[RateToUSD]</f>
        <v>-389.32</v>
      </c>
      <c r="R926" s="14" t="str">
        <f>INDEX(AccountMapping[AccountType],MATCH(GL_Table[AccountName],AccountMapping[AccountName], 0))</f>
        <v>Revenue</v>
      </c>
    </row>
    <row r="927" spans="1:18" x14ac:dyDescent="0.3">
      <c r="A927" t="s">
        <v>935</v>
      </c>
      <c r="B927" s="1">
        <v>45326</v>
      </c>
      <c r="C927">
        <f>YEAR(GL_Table[[#This Row],[TxnDate]])</f>
        <v>2024</v>
      </c>
      <c r="D927" t="str">
        <f>TEXT(GL_Table[[#This Row],[TxnDate]], "mmm")</f>
        <v>Feb</v>
      </c>
      <c r="E927" t="s">
        <v>2014</v>
      </c>
      <c r="F927" t="s">
        <v>2019</v>
      </c>
      <c r="G927">
        <v>0</v>
      </c>
      <c r="H927">
        <v>2071.73</v>
      </c>
      <c r="I927" t="s">
        <v>2024</v>
      </c>
      <c r="J927" t="s">
        <v>2026</v>
      </c>
      <c r="K927" t="s">
        <v>2956</v>
      </c>
      <c r="L927" t="s">
        <v>4031</v>
      </c>
      <c r="M927">
        <f>GL_Table[[#This Row],[Debit]]-GL_Table[[#This Row],[Credit]]</f>
        <v>-2071.73</v>
      </c>
      <c r="N927">
        <f>INDEX(ExchangeRate[Rate2USD], MATCH(GL!L:L,ExchangeRate[Currency], 0))</f>
        <v>0.78</v>
      </c>
      <c r="O927" s="14">
        <f>GL_Table[[#This Row],[Debit]]*GL_Table[[#This Row],[RateToUSD]]</f>
        <v>0</v>
      </c>
      <c r="P927" s="14">
        <f>GL_Table[[#This Row],[Credit]]*GL_Table[[#This Row],[RateToUSD]]</f>
        <v>1615.9494</v>
      </c>
      <c r="Q927" s="14">
        <f>GL_Table[NetAmount]*GL_Table[RateToUSD]</f>
        <v>-1615.9494</v>
      </c>
      <c r="R927" s="14" t="str">
        <f>INDEX(AccountMapping[AccountType],MATCH(GL_Table[AccountName],AccountMapping[AccountName], 0))</f>
        <v>Revenue</v>
      </c>
    </row>
    <row r="928" spans="1:18" x14ac:dyDescent="0.3">
      <c r="A928" t="s">
        <v>936</v>
      </c>
      <c r="B928" s="1">
        <v>45535</v>
      </c>
      <c r="C928">
        <f>YEAR(GL_Table[[#This Row],[TxnDate]])</f>
        <v>2024</v>
      </c>
      <c r="D928" t="str">
        <f>TEXT(GL_Table[[#This Row],[TxnDate]], "mmm")</f>
        <v>Aug</v>
      </c>
      <c r="E928" t="s">
        <v>2011</v>
      </c>
      <c r="F928" t="s">
        <v>2016</v>
      </c>
      <c r="G928">
        <v>1719.48</v>
      </c>
      <c r="H928">
        <v>0</v>
      </c>
      <c r="I928" t="s">
        <v>2021</v>
      </c>
      <c r="J928" t="s">
        <v>2029</v>
      </c>
      <c r="K928" t="s">
        <v>2957</v>
      </c>
      <c r="L928" t="s">
        <v>4035</v>
      </c>
      <c r="M928">
        <f>GL_Table[[#This Row],[Debit]]-GL_Table[[#This Row],[Credit]]</f>
        <v>1719.48</v>
      </c>
      <c r="N928">
        <f>INDEX(ExchangeRate[Rate2USD], MATCH(GL!L:L,ExchangeRate[Currency], 0))</f>
        <v>1.36</v>
      </c>
      <c r="O928" s="14">
        <f>GL_Table[[#This Row],[Debit]]*GL_Table[[#This Row],[RateToUSD]]</f>
        <v>2338.4928</v>
      </c>
      <c r="P928" s="14">
        <f>GL_Table[[#This Row],[Credit]]*GL_Table[[#This Row],[RateToUSD]]</f>
        <v>0</v>
      </c>
      <c r="Q928" s="14">
        <f>GL_Table[NetAmount]*GL_Table[RateToUSD]</f>
        <v>2338.4928</v>
      </c>
      <c r="R928" s="14" t="str">
        <f>INDEX(AccountMapping[AccountType],MATCH(GL_Table[AccountName],AccountMapping[AccountName], 0))</f>
        <v>COGS</v>
      </c>
    </row>
    <row r="929" spans="1:18" x14ac:dyDescent="0.3">
      <c r="A929" t="s">
        <v>937</v>
      </c>
      <c r="B929" s="1">
        <v>45703</v>
      </c>
      <c r="C929">
        <f>YEAR(GL_Table[[#This Row],[TxnDate]])</f>
        <v>2025</v>
      </c>
      <c r="D929" t="str">
        <f>TEXT(GL_Table[[#This Row],[TxnDate]], "mmm")</f>
        <v>Feb</v>
      </c>
      <c r="E929" t="s">
        <v>2012</v>
      </c>
      <c r="F929" t="s">
        <v>2017</v>
      </c>
      <c r="G929">
        <v>260.58</v>
      </c>
      <c r="H929">
        <v>0</v>
      </c>
      <c r="I929" t="s">
        <v>2023</v>
      </c>
      <c r="J929" t="s">
        <v>2028</v>
      </c>
      <c r="K929" t="s">
        <v>2958</v>
      </c>
      <c r="L929" t="s">
        <v>4031</v>
      </c>
      <c r="M929">
        <f>GL_Table[[#This Row],[Debit]]-GL_Table[[#This Row],[Credit]]</f>
        <v>260.58</v>
      </c>
      <c r="N929">
        <f>INDEX(ExchangeRate[Rate2USD], MATCH(GL!L:L,ExchangeRate[Currency], 0))</f>
        <v>0.78</v>
      </c>
      <c r="O929" s="14">
        <f>GL_Table[[#This Row],[Debit]]*GL_Table[[#This Row],[RateToUSD]]</f>
        <v>203.25239999999999</v>
      </c>
      <c r="P929" s="14">
        <f>GL_Table[[#This Row],[Credit]]*GL_Table[[#This Row],[RateToUSD]]</f>
        <v>0</v>
      </c>
      <c r="Q929" s="14">
        <f>GL_Table[NetAmount]*GL_Table[RateToUSD]</f>
        <v>203.25239999999999</v>
      </c>
      <c r="R929" s="14" t="str">
        <f>INDEX(AccountMapping[AccountType],MATCH(GL_Table[AccountName],AccountMapping[AccountName], 0))</f>
        <v>Expense</v>
      </c>
    </row>
    <row r="930" spans="1:18" x14ac:dyDescent="0.3">
      <c r="A930" t="s">
        <v>938</v>
      </c>
      <c r="B930" s="1">
        <v>44951</v>
      </c>
      <c r="C930">
        <f>YEAR(GL_Table[[#This Row],[TxnDate]])</f>
        <v>2023</v>
      </c>
      <c r="D930" t="str">
        <f>TEXT(GL_Table[[#This Row],[TxnDate]], "mmm")</f>
        <v>Jan</v>
      </c>
      <c r="E930" t="s">
        <v>2013</v>
      </c>
      <c r="F930" t="s">
        <v>2018</v>
      </c>
      <c r="G930">
        <v>79.59</v>
      </c>
      <c r="H930">
        <v>0</v>
      </c>
      <c r="I930" t="s">
        <v>2020</v>
      </c>
      <c r="J930" t="s">
        <v>2027</v>
      </c>
      <c r="K930" t="s">
        <v>2959</v>
      </c>
      <c r="L930" t="s">
        <v>4034</v>
      </c>
      <c r="M930">
        <f>GL_Table[[#This Row],[Debit]]-GL_Table[[#This Row],[Credit]]</f>
        <v>79.59</v>
      </c>
      <c r="N930">
        <f>INDEX(ExchangeRate[Rate2USD], MATCH(GL!L:L,ExchangeRate[Currency], 0))</f>
        <v>1</v>
      </c>
      <c r="O930" s="14">
        <f>GL_Table[[#This Row],[Debit]]*GL_Table[[#This Row],[RateToUSD]]</f>
        <v>79.59</v>
      </c>
      <c r="P930" s="14">
        <f>GL_Table[[#This Row],[Credit]]*GL_Table[[#This Row],[RateToUSD]]</f>
        <v>0</v>
      </c>
      <c r="Q930" s="14">
        <f>GL_Table[NetAmount]*GL_Table[RateToUSD]</f>
        <v>79.59</v>
      </c>
      <c r="R930" s="14" t="str">
        <f>INDEX(AccountMapping[AccountType],MATCH(GL_Table[AccountName],AccountMapping[AccountName], 0))</f>
        <v>Expense</v>
      </c>
    </row>
    <row r="931" spans="1:18" x14ac:dyDescent="0.3">
      <c r="A931" t="s">
        <v>939</v>
      </c>
      <c r="B931" s="1">
        <v>45445</v>
      </c>
      <c r="C931">
        <f>YEAR(GL_Table[[#This Row],[TxnDate]])</f>
        <v>2024</v>
      </c>
      <c r="D931" t="str">
        <f>TEXT(GL_Table[[#This Row],[TxnDate]], "mmm")</f>
        <v>Jun</v>
      </c>
      <c r="E931" t="s">
        <v>2014</v>
      </c>
      <c r="F931" t="s">
        <v>2019</v>
      </c>
      <c r="G931">
        <v>0</v>
      </c>
      <c r="H931">
        <v>2860.93</v>
      </c>
      <c r="I931" t="s">
        <v>2022</v>
      </c>
      <c r="J931" t="s">
        <v>2030</v>
      </c>
      <c r="K931" t="s">
        <v>2960</v>
      </c>
      <c r="L931" t="s">
        <v>4035</v>
      </c>
      <c r="M931">
        <f>GL_Table[[#This Row],[Debit]]-GL_Table[[#This Row],[Credit]]</f>
        <v>-2860.93</v>
      </c>
      <c r="N931">
        <f>INDEX(ExchangeRate[Rate2USD], MATCH(GL!L:L,ExchangeRate[Currency], 0))</f>
        <v>1.36</v>
      </c>
      <c r="O931" s="14">
        <f>GL_Table[[#This Row],[Debit]]*GL_Table[[#This Row],[RateToUSD]]</f>
        <v>0</v>
      </c>
      <c r="P931" s="14">
        <f>GL_Table[[#This Row],[Credit]]*GL_Table[[#This Row],[RateToUSD]]</f>
        <v>3890.8647999999998</v>
      </c>
      <c r="Q931" s="14">
        <f>GL_Table[NetAmount]*GL_Table[RateToUSD]</f>
        <v>-3890.8647999999998</v>
      </c>
      <c r="R931" s="14" t="str">
        <f>INDEX(AccountMapping[AccountType],MATCH(GL_Table[AccountName],AccountMapping[AccountName], 0))</f>
        <v>Revenue</v>
      </c>
    </row>
    <row r="932" spans="1:18" x14ac:dyDescent="0.3">
      <c r="A932" t="s">
        <v>940</v>
      </c>
      <c r="B932" s="1">
        <v>45525</v>
      </c>
      <c r="C932">
        <f>YEAR(GL_Table[[#This Row],[TxnDate]])</f>
        <v>2024</v>
      </c>
      <c r="D932" t="str">
        <f>TEXT(GL_Table[[#This Row],[TxnDate]], "mmm")</f>
        <v>Aug</v>
      </c>
      <c r="E932" t="s">
        <v>2014</v>
      </c>
      <c r="F932" t="s">
        <v>2019</v>
      </c>
      <c r="G932">
        <v>0</v>
      </c>
      <c r="H932">
        <v>4074.77</v>
      </c>
      <c r="I932" t="s">
        <v>2023</v>
      </c>
      <c r="J932" t="s">
        <v>2027</v>
      </c>
      <c r="K932" t="s">
        <v>2961</v>
      </c>
      <c r="L932" t="s">
        <v>4032</v>
      </c>
      <c r="M932">
        <f>GL_Table[[#This Row],[Debit]]-GL_Table[[#This Row],[Credit]]</f>
        <v>-4074.77</v>
      </c>
      <c r="N932">
        <f>INDEX(ExchangeRate[Rate2USD], MATCH(GL!L:L,ExchangeRate[Currency], 0))</f>
        <v>0.92</v>
      </c>
      <c r="O932" s="14">
        <f>GL_Table[[#This Row],[Debit]]*GL_Table[[#This Row],[RateToUSD]]</f>
        <v>0</v>
      </c>
      <c r="P932" s="14">
        <f>GL_Table[[#This Row],[Credit]]*GL_Table[[#This Row],[RateToUSD]]</f>
        <v>3748.7884000000004</v>
      </c>
      <c r="Q932" s="14">
        <f>GL_Table[NetAmount]*GL_Table[RateToUSD]</f>
        <v>-3748.7884000000004</v>
      </c>
      <c r="R932" s="14" t="str">
        <f>INDEX(AccountMapping[AccountType],MATCH(GL_Table[AccountName],AccountMapping[AccountName], 0))</f>
        <v>Revenue</v>
      </c>
    </row>
    <row r="933" spans="1:18" x14ac:dyDescent="0.3">
      <c r="A933" t="s">
        <v>941</v>
      </c>
      <c r="B933" s="1">
        <v>45683</v>
      </c>
      <c r="C933">
        <f>YEAR(GL_Table[[#This Row],[TxnDate]])</f>
        <v>2025</v>
      </c>
      <c r="D933" t="str">
        <f>TEXT(GL_Table[[#This Row],[TxnDate]], "mmm")</f>
        <v>Jan</v>
      </c>
      <c r="E933" t="s">
        <v>2014</v>
      </c>
      <c r="F933" t="s">
        <v>2019</v>
      </c>
      <c r="G933">
        <v>0</v>
      </c>
      <c r="H933">
        <v>4702.84</v>
      </c>
      <c r="I933" t="s">
        <v>2024</v>
      </c>
      <c r="J933" t="s">
        <v>2029</v>
      </c>
      <c r="K933" t="s">
        <v>2962</v>
      </c>
      <c r="L933" t="s">
        <v>4031</v>
      </c>
      <c r="M933">
        <f>GL_Table[[#This Row],[Debit]]-GL_Table[[#This Row],[Credit]]</f>
        <v>-4702.84</v>
      </c>
      <c r="N933">
        <f>INDEX(ExchangeRate[Rate2USD], MATCH(GL!L:L,ExchangeRate[Currency], 0))</f>
        <v>0.78</v>
      </c>
      <c r="O933" s="14">
        <f>GL_Table[[#This Row],[Debit]]*GL_Table[[#This Row],[RateToUSD]]</f>
        <v>0</v>
      </c>
      <c r="P933" s="14">
        <f>GL_Table[[#This Row],[Credit]]*GL_Table[[#This Row],[RateToUSD]]</f>
        <v>3668.2152000000001</v>
      </c>
      <c r="Q933" s="14">
        <f>GL_Table[NetAmount]*GL_Table[RateToUSD]</f>
        <v>-3668.2152000000001</v>
      </c>
      <c r="R933" s="14" t="str">
        <f>INDEX(AccountMapping[AccountType],MATCH(GL_Table[AccountName],AccountMapping[AccountName], 0))</f>
        <v>Revenue</v>
      </c>
    </row>
    <row r="934" spans="1:18" x14ac:dyDescent="0.3">
      <c r="A934" t="s">
        <v>942</v>
      </c>
      <c r="B934" s="1">
        <v>45242</v>
      </c>
      <c r="C934">
        <f>YEAR(GL_Table[[#This Row],[TxnDate]])</f>
        <v>2023</v>
      </c>
      <c r="D934" t="str">
        <f>TEXT(GL_Table[[#This Row],[TxnDate]], "mmm")</f>
        <v>Nov</v>
      </c>
      <c r="E934" t="s">
        <v>2013</v>
      </c>
      <c r="F934" t="s">
        <v>2018</v>
      </c>
      <c r="G934">
        <v>920.32</v>
      </c>
      <c r="H934">
        <v>0</v>
      </c>
      <c r="I934" t="s">
        <v>2022</v>
      </c>
      <c r="J934" t="s">
        <v>2026</v>
      </c>
      <c r="K934" t="s">
        <v>2963</v>
      </c>
      <c r="L934" t="s">
        <v>4032</v>
      </c>
      <c r="M934">
        <f>GL_Table[[#This Row],[Debit]]-GL_Table[[#This Row],[Credit]]</f>
        <v>920.32</v>
      </c>
      <c r="N934">
        <f>INDEX(ExchangeRate[Rate2USD], MATCH(GL!L:L,ExchangeRate[Currency], 0))</f>
        <v>0.92</v>
      </c>
      <c r="O934" s="14">
        <f>GL_Table[[#This Row],[Debit]]*GL_Table[[#This Row],[RateToUSD]]</f>
        <v>846.69440000000009</v>
      </c>
      <c r="P934" s="14">
        <f>GL_Table[[#This Row],[Credit]]*GL_Table[[#This Row],[RateToUSD]]</f>
        <v>0</v>
      </c>
      <c r="Q934" s="14">
        <f>GL_Table[NetAmount]*GL_Table[RateToUSD]</f>
        <v>846.69440000000009</v>
      </c>
      <c r="R934" s="14" t="str">
        <f>INDEX(AccountMapping[AccountType],MATCH(GL_Table[AccountName],AccountMapping[AccountName], 0))</f>
        <v>Expense</v>
      </c>
    </row>
    <row r="935" spans="1:18" x14ac:dyDescent="0.3">
      <c r="A935" t="s">
        <v>943</v>
      </c>
      <c r="B935" s="1">
        <v>45164</v>
      </c>
      <c r="C935">
        <f>YEAR(GL_Table[[#This Row],[TxnDate]])</f>
        <v>2023</v>
      </c>
      <c r="D935" t="str">
        <f>TEXT(GL_Table[[#This Row],[TxnDate]], "mmm")</f>
        <v>Aug</v>
      </c>
      <c r="E935" t="s">
        <v>2014</v>
      </c>
      <c r="F935" t="s">
        <v>2019</v>
      </c>
      <c r="G935">
        <v>0</v>
      </c>
      <c r="H935">
        <v>1564.55</v>
      </c>
      <c r="I935" t="s">
        <v>2022</v>
      </c>
      <c r="J935" t="s">
        <v>2030</v>
      </c>
      <c r="K935" t="s">
        <v>2964</v>
      </c>
      <c r="L935" t="s">
        <v>4035</v>
      </c>
      <c r="M935">
        <f>GL_Table[[#This Row],[Debit]]-GL_Table[[#This Row],[Credit]]</f>
        <v>-1564.55</v>
      </c>
      <c r="N935">
        <f>INDEX(ExchangeRate[Rate2USD], MATCH(GL!L:L,ExchangeRate[Currency], 0))</f>
        <v>1.36</v>
      </c>
      <c r="O935" s="14">
        <f>GL_Table[[#This Row],[Debit]]*GL_Table[[#This Row],[RateToUSD]]</f>
        <v>0</v>
      </c>
      <c r="P935" s="14">
        <f>GL_Table[[#This Row],[Credit]]*GL_Table[[#This Row],[RateToUSD]]</f>
        <v>2127.788</v>
      </c>
      <c r="Q935" s="14">
        <f>GL_Table[NetAmount]*GL_Table[RateToUSD]</f>
        <v>-2127.788</v>
      </c>
      <c r="R935" s="14" t="str">
        <f>INDEX(AccountMapping[AccountType],MATCH(GL_Table[AccountName],AccountMapping[AccountName], 0))</f>
        <v>Revenue</v>
      </c>
    </row>
    <row r="936" spans="1:18" x14ac:dyDescent="0.3">
      <c r="A936" t="s">
        <v>944</v>
      </c>
      <c r="B936" s="1">
        <v>45425</v>
      </c>
      <c r="C936">
        <f>YEAR(GL_Table[[#This Row],[TxnDate]])</f>
        <v>2024</v>
      </c>
      <c r="D936" t="str">
        <f>TEXT(GL_Table[[#This Row],[TxnDate]], "mmm")</f>
        <v>May</v>
      </c>
      <c r="E936" t="s">
        <v>2014</v>
      </c>
      <c r="F936" t="s">
        <v>2019</v>
      </c>
      <c r="G936">
        <v>0</v>
      </c>
      <c r="H936">
        <v>2984.56</v>
      </c>
      <c r="I936" t="s">
        <v>2025</v>
      </c>
      <c r="J936" t="s">
        <v>2028</v>
      </c>
      <c r="K936" t="s">
        <v>2965</v>
      </c>
      <c r="L936" t="s">
        <v>4033</v>
      </c>
      <c r="M936">
        <f>GL_Table[[#This Row],[Debit]]-GL_Table[[#This Row],[Credit]]</f>
        <v>-2984.56</v>
      </c>
      <c r="N936">
        <f>INDEX(ExchangeRate[Rate2USD], MATCH(GL!L:L,ExchangeRate[Currency], 0))</f>
        <v>1.51</v>
      </c>
      <c r="O936" s="14">
        <f>GL_Table[[#This Row],[Debit]]*GL_Table[[#This Row],[RateToUSD]]</f>
        <v>0</v>
      </c>
      <c r="P936" s="14">
        <f>GL_Table[[#This Row],[Credit]]*GL_Table[[#This Row],[RateToUSD]]</f>
        <v>4506.6855999999998</v>
      </c>
      <c r="Q936" s="14">
        <f>GL_Table[NetAmount]*GL_Table[RateToUSD]</f>
        <v>-4506.6855999999998</v>
      </c>
      <c r="R936" s="14" t="str">
        <f>INDEX(AccountMapping[AccountType],MATCH(GL_Table[AccountName],AccountMapping[AccountName], 0))</f>
        <v>Revenue</v>
      </c>
    </row>
    <row r="937" spans="1:18" x14ac:dyDescent="0.3">
      <c r="A937" t="s">
        <v>945</v>
      </c>
      <c r="B937" s="1">
        <v>45399</v>
      </c>
      <c r="C937">
        <f>YEAR(GL_Table[[#This Row],[TxnDate]])</f>
        <v>2024</v>
      </c>
      <c r="D937" t="str">
        <f>TEXT(GL_Table[[#This Row],[TxnDate]], "mmm")</f>
        <v>Apr</v>
      </c>
      <c r="E937" t="s">
        <v>2014</v>
      </c>
      <c r="F937" t="s">
        <v>2019</v>
      </c>
      <c r="G937">
        <v>0</v>
      </c>
      <c r="H937">
        <v>4352.6000000000004</v>
      </c>
      <c r="I937" t="s">
        <v>2021</v>
      </c>
      <c r="J937" t="s">
        <v>2030</v>
      </c>
      <c r="K937" t="s">
        <v>2966</v>
      </c>
      <c r="L937" t="s">
        <v>4035</v>
      </c>
      <c r="M937">
        <f>GL_Table[[#This Row],[Debit]]-GL_Table[[#This Row],[Credit]]</f>
        <v>-4352.6000000000004</v>
      </c>
      <c r="N937">
        <f>INDEX(ExchangeRate[Rate2USD], MATCH(GL!L:L,ExchangeRate[Currency], 0))</f>
        <v>1.36</v>
      </c>
      <c r="O937" s="14">
        <f>GL_Table[[#This Row],[Debit]]*GL_Table[[#This Row],[RateToUSD]]</f>
        <v>0</v>
      </c>
      <c r="P937" s="14">
        <f>GL_Table[[#This Row],[Credit]]*GL_Table[[#This Row],[RateToUSD]]</f>
        <v>5919.536000000001</v>
      </c>
      <c r="Q937" s="14">
        <f>GL_Table[NetAmount]*GL_Table[RateToUSD]</f>
        <v>-5919.536000000001</v>
      </c>
      <c r="R937" s="14" t="str">
        <f>INDEX(AccountMapping[AccountType],MATCH(GL_Table[AccountName],AccountMapping[AccountName], 0))</f>
        <v>Revenue</v>
      </c>
    </row>
    <row r="938" spans="1:18" x14ac:dyDescent="0.3">
      <c r="A938" t="s">
        <v>946</v>
      </c>
      <c r="B938" s="1">
        <v>45650</v>
      </c>
      <c r="C938">
        <f>YEAR(GL_Table[[#This Row],[TxnDate]])</f>
        <v>2024</v>
      </c>
      <c r="D938" t="str">
        <f>TEXT(GL_Table[[#This Row],[TxnDate]], "mmm")</f>
        <v>Dec</v>
      </c>
      <c r="E938" t="s">
        <v>2014</v>
      </c>
      <c r="F938" t="s">
        <v>2019</v>
      </c>
      <c r="G938">
        <v>0</v>
      </c>
      <c r="H938">
        <v>1861.57</v>
      </c>
      <c r="I938" t="s">
        <v>2025</v>
      </c>
      <c r="J938" t="s">
        <v>2026</v>
      </c>
      <c r="K938" t="s">
        <v>2967</v>
      </c>
      <c r="L938" t="s">
        <v>4034</v>
      </c>
      <c r="M938">
        <f>GL_Table[[#This Row],[Debit]]-GL_Table[[#This Row],[Credit]]</f>
        <v>-1861.57</v>
      </c>
      <c r="N938">
        <f>INDEX(ExchangeRate[Rate2USD], MATCH(GL!L:L,ExchangeRate[Currency], 0))</f>
        <v>1</v>
      </c>
      <c r="O938" s="14">
        <f>GL_Table[[#This Row],[Debit]]*GL_Table[[#This Row],[RateToUSD]]</f>
        <v>0</v>
      </c>
      <c r="P938" s="14">
        <f>GL_Table[[#This Row],[Credit]]*GL_Table[[#This Row],[RateToUSD]]</f>
        <v>1861.57</v>
      </c>
      <c r="Q938" s="14">
        <f>GL_Table[NetAmount]*GL_Table[RateToUSD]</f>
        <v>-1861.57</v>
      </c>
      <c r="R938" s="14" t="str">
        <f>INDEX(AccountMapping[AccountType],MATCH(GL_Table[AccountName],AccountMapping[AccountName], 0))</f>
        <v>Revenue</v>
      </c>
    </row>
    <row r="939" spans="1:18" x14ac:dyDescent="0.3">
      <c r="A939" t="s">
        <v>947</v>
      </c>
      <c r="B939" s="1">
        <v>45007</v>
      </c>
      <c r="C939">
        <f>YEAR(GL_Table[[#This Row],[TxnDate]])</f>
        <v>2023</v>
      </c>
      <c r="D939" t="str">
        <f>TEXT(GL_Table[[#This Row],[TxnDate]], "mmm")</f>
        <v>Mar</v>
      </c>
      <c r="E939" t="s">
        <v>2014</v>
      </c>
      <c r="F939" t="s">
        <v>2019</v>
      </c>
      <c r="G939">
        <v>0</v>
      </c>
      <c r="H939">
        <v>1431.79</v>
      </c>
      <c r="I939" t="s">
        <v>2021</v>
      </c>
      <c r="J939" t="s">
        <v>2027</v>
      </c>
      <c r="K939" t="s">
        <v>2968</v>
      </c>
      <c r="L939" t="s">
        <v>4035</v>
      </c>
      <c r="M939">
        <f>GL_Table[[#This Row],[Debit]]-GL_Table[[#This Row],[Credit]]</f>
        <v>-1431.79</v>
      </c>
      <c r="N939">
        <f>INDEX(ExchangeRate[Rate2USD], MATCH(GL!L:L,ExchangeRate[Currency], 0))</f>
        <v>1.36</v>
      </c>
      <c r="O939" s="14">
        <f>GL_Table[[#This Row],[Debit]]*GL_Table[[#This Row],[RateToUSD]]</f>
        <v>0</v>
      </c>
      <c r="P939" s="14">
        <f>GL_Table[[#This Row],[Credit]]*GL_Table[[#This Row],[RateToUSD]]</f>
        <v>1947.2344000000001</v>
      </c>
      <c r="Q939" s="14">
        <f>GL_Table[NetAmount]*GL_Table[RateToUSD]</f>
        <v>-1947.2344000000001</v>
      </c>
      <c r="R939" s="14" t="str">
        <f>INDEX(AccountMapping[AccountType],MATCH(GL_Table[AccountName],AccountMapping[AccountName], 0))</f>
        <v>Revenue</v>
      </c>
    </row>
    <row r="940" spans="1:18" x14ac:dyDescent="0.3">
      <c r="A940" t="s">
        <v>948</v>
      </c>
      <c r="B940" s="1">
        <v>45751</v>
      </c>
      <c r="C940">
        <f>YEAR(GL_Table[[#This Row],[TxnDate]])</f>
        <v>2025</v>
      </c>
      <c r="D940" t="str">
        <f>TEXT(GL_Table[[#This Row],[TxnDate]], "mmm")</f>
        <v>Apr</v>
      </c>
      <c r="E940" t="s">
        <v>2014</v>
      </c>
      <c r="F940" t="s">
        <v>2019</v>
      </c>
      <c r="G940">
        <v>0</v>
      </c>
      <c r="H940">
        <v>3515.1</v>
      </c>
      <c r="I940" t="s">
        <v>2021</v>
      </c>
      <c r="J940" t="s">
        <v>2026</v>
      </c>
      <c r="K940" t="s">
        <v>2969</v>
      </c>
      <c r="L940" t="s">
        <v>4033</v>
      </c>
      <c r="M940">
        <f>GL_Table[[#This Row],[Debit]]-GL_Table[[#This Row],[Credit]]</f>
        <v>-3515.1</v>
      </c>
      <c r="N940">
        <f>INDEX(ExchangeRate[Rate2USD], MATCH(GL!L:L,ExchangeRate[Currency], 0))</f>
        <v>1.51</v>
      </c>
      <c r="O940" s="14">
        <f>GL_Table[[#This Row],[Debit]]*GL_Table[[#This Row],[RateToUSD]]</f>
        <v>0</v>
      </c>
      <c r="P940" s="14">
        <f>GL_Table[[#This Row],[Credit]]*GL_Table[[#This Row],[RateToUSD]]</f>
        <v>5307.8009999999995</v>
      </c>
      <c r="Q940" s="14">
        <f>GL_Table[NetAmount]*GL_Table[RateToUSD]</f>
        <v>-5307.8009999999995</v>
      </c>
      <c r="R940" s="14" t="str">
        <f>INDEX(AccountMapping[AccountType],MATCH(GL_Table[AccountName],AccountMapping[AccountName], 0))</f>
        <v>Revenue</v>
      </c>
    </row>
    <row r="941" spans="1:18" x14ac:dyDescent="0.3">
      <c r="A941" t="s">
        <v>949</v>
      </c>
      <c r="B941" s="1">
        <v>45116</v>
      </c>
      <c r="C941">
        <f>YEAR(GL_Table[[#This Row],[TxnDate]])</f>
        <v>2023</v>
      </c>
      <c r="D941" t="str">
        <f>TEXT(GL_Table[[#This Row],[TxnDate]], "mmm")</f>
        <v>Jul</v>
      </c>
      <c r="E941" t="s">
        <v>2011</v>
      </c>
      <c r="F941" t="s">
        <v>2016</v>
      </c>
      <c r="G941">
        <v>547.15</v>
      </c>
      <c r="H941">
        <v>0</v>
      </c>
      <c r="I941" t="s">
        <v>2020</v>
      </c>
      <c r="J941" t="s">
        <v>2026</v>
      </c>
      <c r="K941" t="s">
        <v>2970</v>
      </c>
      <c r="L941" t="s">
        <v>4032</v>
      </c>
      <c r="M941">
        <f>GL_Table[[#This Row],[Debit]]-GL_Table[[#This Row],[Credit]]</f>
        <v>547.15</v>
      </c>
      <c r="N941">
        <f>INDEX(ExchangeRate[Rate2USD], MATCH(GL!L:L,ExchangeRate[Currency], 0))</f>
        <v>0.92</v>
      </c>
      <c r="O941" s="14">
        <f>GL_Table[[#This Row],[Debit]]*GL_Table[[#This Row],[RateToUSD]]</f>
        <v>503.37799999999999</v>
      </c>
      <c r="P941" s="14">
        <f>GL_Table[[#This Row],[Credit]]*GL_Table[[#This Row],[RateToUSD]]</f>
        <v>0</v>
      </c>
      <c r="Q941" s="14">
        <f>GL_Table[NetAmount]*GL_Table[RateToUSD]</f>
        <v>503.37799999999999</v>
      </c>
      <c r="R941" s="14" t="str">
        <f>INDEX(AccountMapping[AccountType],MATCH(GL_Table[AccountName],AccountMapping[AccountName], 0))</f>
        <v>COGS</v>
      </c>
    </row>
    <row r="942" spans="1:18" x14ac:dyDescent="0.3">
      <c r="A942" t="s">
        <v>950</v>
      </c>
      <c r="B942" s="1">
        <v>45248</v>
      </c>
      <c r="C942">
        <f>YEAR(GL_Table[[#This Row],[TxnDate]])</f>
        <v>2023</v>
      </c>
      <c r="D942" t="str">
        <f>TEXT(GL_Table[[#This Row],[TxnDate]], "mmm")</f>
        <v>Nov</v>
      </c>
      <c r="E942" t="s">
        <v>2010</v>
      </c>
      <c r="F942" t="s">
        <v>2015</v>
      </c>
      <c r="G942">
        <v>0</v>
      </c>
      <c r="H942">
        <v>2941.46</v>
      </c>
      <c r="I942" t="s">
        <v>2021</v>
      </c>
      <c r="J942" t="s">
        <v>2030</v>
      </c>
      <c r="K942" t="s">
        <v>2971</v>
      </c>
      <c r="L942" t="s">
        <v>4033</v>
      </c>
      <c r="M942">
        <f>GL_Table[[#This Row],[Debit]]-GL_Table[[#This Row],[Credit]]</f>
        <v>-2941.46</v>
      </c>
      <c r="N942">
        <f>INDEX(ExchangeRate[Rate2USD], MATCH(GL!L:L,ExchangeRate[Currency], 0))</f>
        <v>1.51</v>
      </c>
      <c r="O942" s="14">
        <f>GL_Table[[#This Row],[Debit]]*GL_Table[[#This Row],[RateToUSD]]</f>
        <v>0</v>
      </c>
      <c r="P942" s="14">
        <f>GL_Table[[#This Row],[Credit]]*GL_Table[[#This Row],[RateToUSD]]</f>
        <v>4441.6045999999997</v>
      </c>
      <c r="Q942" s="14">
        <f>GL_Table[NetAmount]*GL_Table[RateToUSD]</f>
        <v>-4441.6045999999997</v>
      </c>
      <c r="R942" s="14" t="str">
        <f>INDEX(AccountMapping[AccountType],MATCH(GL_Table[AccountName],AccountMapping[AccountName], 0))</f>
        <v>Revenue</v>
      </c>
    </row>
    <row r="943" spans="1:18" x14ac:dyDescent="0.3">
      <c r="A943" t="s">
        <v>951</v>
      </c>
      <c r="B943" s="1">
        <v>45408</v>
      </c>
      <c r="C943">
        <f>YEAR(GL_Table[[#This Row],[TxnDate]])</f>
        <v>2024</v>
      </c>
      <c r="D943" t="str">
        <f>TEXT(GL_Table[[#This Row],[TxnDate]], "mmm")</f>
        <v>Apr</v>
      </c>
      <c r="E943" t="s">
        <v>2012</v>
      </c>
      <c r="F943" t="s">
        <v>2017</v>
      </c>
      <c r="G943">
        <v>1900.12</v>
      </c>
      <c r="H943">
        <v>0</v>
      </c>
      <c r="I943" t="s">
        <v>2025</v>
      </c>
      <c r="J943" t="s">
        <v>2027</v>
      </c>
      <c r="K943" t="s">
        <v>2972</v>
      </c>
      <c r="L943" t="s">
        <v>4034</v>
      </c>
      <c r="M943">
        <f>GL_Table[[#This Row],[Debit]]-GL_Table[[#This Row],[Credit]]</f>
        <v>1900.12</v>
      </c>
      <c r="N943">
        <f>INDEX(ExchangeRate[Rate2USD], MATCH(GL!L:L,ExchangeRate[Currency], 0))</f>
        <v>1</v>
      </c>
      <c r="O943" s="14">
        <f>GL_Table[[#This Row],[Debit]]*GL_Table[[#This Row],[RateToUSD]]</f>
        <v>1900.12</v>
      </c>
      <c r="P943" s="14">
        <f>GL_Table[[#This Row],[Credit]]*GL_Table[[#This Row],[RateToUSD]]</f>
        <v>0</v>
      </c>
      <c r="Q943" s="14">
        <f>GL_Table[NetAmount]*GL_Table[RateToUSD]</f>
        <v>1900.12</v>
      </c>
      <c r="R943" s="14" t="str">
        <f>INDEX(AccountMapping[AccountType],MATCH(GL_Table[AccountName],AccountMapping[AccountName], 0))</f>
        <v>Expense</v>
      </c>
    </row>
    <row r="944" spans="1:18" x14ac:dyDescent="0.3">
      <c r="A944" t="s">
        <v>952</v>
      </c>
      <c r="B944" s="1">
        <v>45006</v>
      </c>
      <c r="C944">
        <f>YEAR(GL_Table[[#This Row],[TxnDate]])</f>
        <v>2023</v>
      </c>
      <c r="D944" t="str">
        <f>TEXT(GL_Table[[#This Row],[TxnDate]], "mmm")</f>
        <v>Mar</v>
      </c>
      <c r="E944" t="s">
        <v>2014</v>
      </c>
      <c r="F944" t="s">
        <v>2019</v>
      </c>
      <c r="G944">
        <v>0</v>
      </c>
      <c r="H944">
        <v>1951.17</v>
      </c>
      <c r="I944" t="s">
        <v>2020</v>
      </c>
      <c r="J944" t="s">
        <v>2028</v>
      </c>
      <c r="K944" t="s">
        <v>2973</v>
      </c>
      <c r="L944" t="s">
        <v>4033</v>
      </c>
      <c r="M944">
        <f>GL_Table[[#This Row],[Debit]]-GL_Table[[#This Row],[Credit]]</f>
        <v>-1951.17</v>
      </c>
      <c r="N944">
        <f>INDEX(ExchangeRate[Rate2USD], MATCH(GL!L:L,ExchangeRate[Currency], 0))</f>
        <v>1.51</v>
      </c>
      <c r="O944" s="14">
        <f>GL_Table[[#This Row],[Debit]]*GL_Table[[#This Row],[RateToUSD]]</f>
        <v>0</v>
      </c>
      <c r="P944" s="14">
        <f>GL_Table[[#This Row],[Credit]]*GL_Table[[#This Row],[RateToUSD]]</f>
        <v>2946.2667000000001</v>
      </c>
      <c r="Q944" s="14">
        <f>GL_Table[NetAmount]*GL_Table[RateToUSD]</f>
        <v>-2946.2667000000001</v>
      </c>
      <c r="R944" s="14" t="str">
        <f>INDEX(AccountMapping[AccountType],MATCH(GL_Table[AccountName],AccountMapping[AccountName], 0))</f>
        <v>Revenue</v>
      </c>
    </row>
    <row r="945" spans="1:18" x14ac:dyDescent="0.3">
      <c r="A945" t="s">
        <v>953</v>
      </c>
      <c r="B945" s="1">
        <v>45761</v>
      </c>
      <c r="C945">
        <f>YEAR(GL_Table[[#This Row],[TxnDate]])</f>
        <v>2025</v>
      </c>
      <c r="D945" t="str">
        <f>TEXT(GL_Table[[#This Row],[TxnDate]], "mmm")</f>
        <v>Apr</v>
      </c>
      <c r="E945" t="s">
        <v>2011</v>
      </c>
      <c r="F945" t="s">
        <v>2016</v>
      </c>
      <c r="G945">
        <v>1649.25</v>
      </c>
      <c r="H945">
        <v>0</v>
      </c>
      <c r="I945" t="s">
        <v>2024</v>
      </c>
      <c r="J945" t="s">
        <v>2029</v>
      </c>
      <c r="K945" t="s">
        <v>2974</v>
      </c>
      <c r="L945" t="s">
        <v>4035</v>
      </c>
      <c r="M945">
        <f>GL_Table[[#This Row],[Debit]]-GL_Table[[#This Row],[Credit]]</f>
        <v>1649.25</v>
      </c>
      <c r="N945">
        <f>INDEX(ExchangeRate[Rate2USD], MATCH(GL!L:L,ExchangeRate[Currency], 0))</f>
        <v>1.36</v>
      </c>
      <c r="O945" s="14">
        <f>GL_Table[[#This Row],[Debit]]*GL_Table[[#This Row],[RateToUSD]]</f>
        <v>2242.98</v>
      </c>
      <c r="P945" s="14">
        <f>GL_Table[[#This Row],[Credit]]*GL_Table[[#This Row],[RateToUSD]]</f>
        <v>0</v>
      </c>
      <c r="Q945" s="14">
        <f>GL_Table[NetAmount]*GL_Table[RateToUSD]</f>
        <v>2242.98</v>
      </c>
      <c r="R945" s="14" t="str">
        <f>INDEX(AccountMapping[AccountType],MATCH(GL_Table[AccountName],AccountMapping[AccountName], 0))</f>
        <v>COGS</v>
      </c>
    </row>
    <row r="946" spans="1:18" x14ac:dyDescent="0.3">
      <c r="A946" t="s">
        <v>954</v>
      </c>
      <c r="B946" s="1">
        <v>45642</v>
      </c>
      <c r="C946">
        <f>YEAR(GL_Table[[#This Row],[TxnDate]])</f>
        <v>2024</v>
      </c>
      <c r="D946" t="str">
        <f>TEXT(GL_Table[[#This Row],[TxnDate]], "mmm")</f>
        <v>Dec</v>
      </c>
      <c r="E946" t="s">
        <v>2012</v>
      </c>
      <c r="F946" t="s">
        <v>2017</v>
      </c>
      <c r="G946">
        <v>770.2</v>
      </c>
      <c r="H946">
        <v>0</v>
      </c>
      <c r="I946" t="s">
        <v>2022</v>
      </c>
      <c r="J946" t="s">
        <v>2029</v>
      </c>
      <c r="K946" t="s">
        <v>2975</v>
      </c>
      <c r="L946" t="s">
        <v>4033</v>
      </c>
      <c r="M946">
        <f>GL_Table[[#This Row],[Debit]]-GL_Table[[#This Row],[Credit]]</f>
        <v>770.2</v>
      </c>
      <c r="N946">
        <f>INDEX(ExchangeRate[Rate2USD], MATCH(GL!L:L,ExchangeRate[Currency], 0))</f>
        <v>1.51</v>
      </c>
      <c r="O946" s="14">
        <f>GL_Table[[#This Row],[Debit]]*GL_Table[[#This Row],[RateToUSD]]</f>
        <v>1163.0020000000002</v>
      </c>
      <c r="P946" s="14">
        <f>GL_Table[[#This Row],[Credit]]*GL_Table[[#This Row],[RateToUSD]]</f>
        <v>0</v>
      </c>
      <c r="Q946" s="14">
        <f>GL_Table[NetAmount]*GL_Table[RateToUSD]</f>
        <v>1163.0020000000002</v>
      </c>
      <c r="R946" s="14" t="str">
        <f>INDEX(AccountMapping[AccountType],MATCH(GL_Table[AccountName],AccountMapping[AccountName], 0))</f>
        <v>Expense</v>
      </c>
    </row>
    <row r="947" spans="1:18" x14ac:dyDescent="0.3">
      <c r="A947" t="s">
        <v>955</v>
      </c>
      <c r="B947" s="1">
        <v>45440</v>
      </c>
      <c r="C947">
        <f>YEAR(GL_Table[[#This Row],[TxnDate]])</f>
        <v>2024</v>
      </c>
      <c r="D947" t="str">
        <f>TEXT(GL_Table[[#This Row],[TxnDate]], "mmm")</f>
        <v>May</v>
      </c>
      <c r="E947" t="s">
        <v>2012</v>
      </c>
      <c r="F947" t="s">
        <v>2017</v>
      </c>
      <c r="G947">
        <v>202.11</v>
      </c>
      <c r="H947">
        <v>0</v>
      </c>
      <c r="I947" t="s">
        <v>2021</v>
      </c>
      <c r="J947" t="s">
        <v>2027</v>
      </c>
      <c r="K947" t="s">
        <v>2976</v>
      </c>
      <c r="L947" t="s">
        <v>4033</v>
      </c>
      <c r="M947">
        <f>GL_Table[[#This Row],[Debit]]-GL_Table[[#This Row],[Credit]]</f>
        <v>202.11</v>
      </c>
      <c r="N947">
        <f>INDEX(ExchangeRate[Rate2USD], MATCH(GL!L:L,ExchangeRate[Currency], 0))</f>
        <v>1.51</v>
      </c>
      <c r="O947" s="14">
        <f>GL_Table[[#This Row],[Debit]]*GL_Table[[#This Row],[RateToUSD]]</f>
        <v>305.18610000000001</v>
      </c>
      <c r="P947" s="14">
        <f>GL_Table[[#This Row],[Credit]]*GL_Table[[#This Row],[RateToUSD]]</f>
        <v>0</v>
      </c>
      <c r="Q947" s="14">
        <f>GL_Table[NetAmount]*GL_Table[RateToUSD]</f>
        <v>305.18610000000001</v>
      </c>
      <c r="R947" s="14" t="str">
        <f>INDEX(AccountMapping[AccountType],MATCH(GL_Table[AccountName],AccountMapping[AccountName], 0))</f>
        <v>Expense</v>
      </c>
    </row>
    <row r="948" spans="1:18" x14ac:dyDescent="0.3">
      <c r="A948" t="s">
        <v>956</v>
      </c>
      <c r="B948" s="1">
        <v>45343</v>
      </c>
      <c r="C948">
        <f>YEAR(GL_Table[[#This Row],[TxnDate]])</f>
        <v>2024</v>
      </c>
      <c r="D948" t="str">
        <f>TEXT(GL_Table[[#This Row],[TxnDate]], "mmm")</f>
        <v>Feb</v>
      </c>
      <c r="E948" t="s">
        <v>2012</v>
      </c>
      <c r="F948" t="s">
        <v>2017</v>
      </c>
      <c r="G948">
        <v>1844.72</v>
      </c>
      <c r="H948">
        <v>0</v>
      </c>
      <c r="I948" t="s">
        <v>2023</v>
      </c>
      <c r="J948" t="s">
        <v>2026</v>
      </c>
      <c r="K948" t="s">
        <v>2977</v>
      </c>
      <c r="L948" t="s">
        <v>4035</v>
      </c>
      <c r="M948">
        <f>GL_Table[[#This Row],[Debit]]-GL_Table[[#This Row],[Credit]]</f>
        <v>1844.72</v>
      </c>
      <c r="N948">
        <f>INDEX(ExchangeRate[Rate2USD], MATCH(GL!L:L,ExchangeRate[Currency], 0))</f>
        <v>1.36</v>
      </c>
      <c r="O948" s="14">
        <f>GL_Table[[#This Row],[Debit]]*GL_Table[[#This Row],[RateToUSD]]</f>
        <v>2508.8192000000004</v>
      </c>
      <c r="P948" s="14">
        <f>GL_Table[[#This Row],[Credit]]*GL_Table[[#This Row],[RateToUSD]]</f>
        <v>0</v>
      </c>
      <c r="Q948" s="14">
        <f>GL_Table[NetAmount]*GL_Table[RateToUSD]</f>
        <v>2508.8192000000004</v>
      </c>
      <c r="R948" s="14" t="str">
        <f>INDEX(AccountMapping[AccountType],MATCH(GL_Table[AccountName],AccountMapping[AccountName], 0))</f>
        <v>Expense</v>
      </c>
    </row>
    <row r="949" spans="1:18" x14ac:dyDescent="0.3">
      <c r="A949" t="s">
        <v>957</v>
      </c>
      <c r="B949" s="1">
        <v>44946</v>
      </c>
      <c r="C949">
        <f>YEAR(GL_Table[[#This Row],[TxnDate]])</f>
        <v>2023</v>
      </c>
      <c r="D949" t="str">
        <f>TEXT(GL_Table[[#This Row],[TxnDate]], "mmm")</f>
        <v>Jan</v>
      </c>
      <c r="E949" t="s">
        <v>2014</v>
      </c>
      <c r="F949" t="s">
        <v>2019</v>
      </c>
      <c r="G949">
        <v>0</v>
      </c>
      <c r="H949">
        <v>1995.59</v>
      </c>
      <c r="I949" t="s">
        <v>2024</v>
      </c>
      <c r="J949" t="s">
        <v>2027</v>
      </c>
      <c r="K949" t="s">
        <v>2978</v>
      </c>
      <c r="L949" t="s">
        <v>4032</v>
      </c>
      <c r="M949">
        <f>GL_Table[[#This Row],[Debit]]-GL_Table[[#This Row],[Credit]]</f>
        <v>-1995.59</v>
      </c>
      <c r="N949">
        <f>INDEX(ExchangeRate[Rate2USD], MATCH(GL!L:L,ExchangeRate[Currency], 0))</f>
        <v>0.92</v>
      </c>
      <c r="O949" s="14">
        <f>GL_Table[[#This Row],[Debit]]*GL_Table[[#This Row],[RateToUSD]]</f>
        <v>0</v>
      </c>
      <c r="P949" s="14">
        <f>GL_Table[[#This Row],[Credit]]*GL_Table[[#This Row],[RateToUSD]]</f>
        <v>1835.9428</v>
      </c>
      <c r="Q949" s="14">
        <f>GL_Table[NetAmount]*GL_Table[RateToUSD]</f>
        <v>-1835.9428</v>
      </c>
      <c r="R949" s="14" t="str">
        <f>INDEX(AccountMapping[AccountType],MATCH(GL_Table[AccountName],AccountMapping[AccountName], 0))</f>
        <v>Revenue</v>
      </c>
    </row>
    <row r="950" spans="1:18" x14ac:dyDescent="0.3">
      <c r="A950" t="s">
        <v>958</v>
      </c>
      <c r="B950" s="1">
        <v>45195</v>
      </c>
      <c r="C950">
        <f>YEAR(GL_Table[[#This Row],[TxnDate]])</f>
        <v>2023</v>
      </c>
      <c r="D950" t="str">
        <f>TEXT(GL_Table[[#This Row],[TxnDate]], "mmm")</f>
        <v>Sep</v>
      </c>
      <c r="E950" t="s">
        <v>2011</v>
      </c>
      <c r="F950" t="s">
        <v>2016</v>
      </c>
      <c r="G950">
        <v>1875.24</v>
      </c>
      <c r="H950">
        <v>0</v>
      </c>
      <c r="I950" t="s">
        <v>2021</v>
      </c>
      <c r="J950" t="s">
        <v>2026</v>
      </c>
      <c r="K950" t="s">
        <v>2979</v>
      </c>
      <c r="L950" t="s">
        <v>4034</v>
      </c>
      <c r="M950">
        <f>GL_Table[[#This Row],[Debit]]-GL_Table[[#This Row],[Credit]]</f>
        <v>1875.24</v>
      </c>
      <c r="N950">
        <f>INDEX(ExchangeRate[Rate2USD], MATCH(GL!L:L,ExchangeRate[Currency], 0))</f>
        <v>1</v>
      </c>
      <c r="O950" s="14">
        <f>GL_Table[[#This Row],[Debit]]*GL_Table[[#This Row],[RateToUSD]]</f>
        <v>1875.24</v>
      </c>
      <c r="P950" s="14">
        <f>GL_Table[[#This Row],[Credit]]*GL_Table[[#This Row],[RateToUSD]]</f>
        <v>0</v>
      </c>
      <c r="Q950" s="14">
        <f>GL_Table[NetAmount]*GL_Table[RateToUSD]</f>
        <v>1875.24</v>
      </c>
      <c r="R950" s="14" t="str">
        <f>INDEX(AccountMapping[AccountType],MATCH(GL_Table[AccountName],AccountMapping[AccountName], 0))</f>
        <v>COGS</v>
      </c>
    </row>
    <row r="951" spans="1:18" x14ac:dyDescent="0.3">
      <c r="A951" t="s">
        <v>959</v>
      </c>
      <c r="B951" s="1">
        <v>45685</v>
      </c>
      <c r="C951">
        <f>YEAR(GL_Table[[#This Row],[TxnDate]])</f>
        <v>2025</v>
      </c>
      <c r="D951" t="str">
        <f>TEXT(GL_Table[[#This Row],[TxnDate]], "mmm")</f>
        <v>Jan</v>
      </c>
      <c r="E951" t="s">
        <v>2013</v>
      </c>
      <c r="F951" t="s">
        <v>2018</v>
      </c>
      <c r="G951">
        <v>80.59</v>
      </c>
      <c r="H951">
        <v>0</v>
      </c>
      <c r="I951" t="s">
        <v>2020</v>
      </c>
      <c r="J951" t="s">
        <v>2028</v>
      </c>
      <c r="K951" t="s">
        <v>2980</v>
      </c>
      <c r="L951" t="s">
        <v>4031</v>
      </c>
      <c r="M951">
        <f>GL_Table[[#This Row],[Debit]]-GL_Table[[#This Row],[Credit]]</f>
        <v>80.59</v>
      </c>
      <c r="N951">
        <f>INDEX(ExchangeRate[Rate2USD], MATCH(GL!L:L,ExchangeRate[Currency], 0))</f>
        <v>0.78</v>
      </c>
      <c r="O951" s="14">
        <f>GL_Table[[#This Row],[Debit]]*GL_Table[[#This Row],[RateToUSD]]</f>
        <v>62.860200000000006</v>
      </c>
      <c r="P951" s="14">
        <f>GL_Table[[#This Row],[Credit]]*GL_Table[[#This Row],[RateToUSD]]</f>
        <v>0</v>
      </c>
      <c r="Q951" s="14">
        <f>GL_Table[NetAmount]*GL_Table[RateToUSD]</f>
        <v>62.860200000000006</v>
      </c>
      <c r="R951" s="14" t="str">
        <f>INDEX(AccountMapping[AccountType],MATCH(GL_Table[AccountName],AccountMapping[AccountName], 0))</f>
        <v>Expense</v>
      </c>
    </row>
    <row r="952" spans="1:18" x14ac:dyDescent="0.3">
      <c r="A952" t="s">
        <v>960</v>
      </c>
      <c r="B952" s="1">
        <v>45131</v>
      </c>
      <c r="C952">
        <f>YEAR(GL_Table[[#This Row],[TxnDate]])</f>
        <v>2023</v>
      </c>
      <c r="D952" t="str">
        <f>TEXT(GL_Table[[#This Row],[TxnDate]], "mmm")</f>
        <v>Jul</v>
      </c>
      <c r="E952" t="s">
        <v>2013</v>
      </c>
      <c r="F952" t="s">
        <v>2018</v>
      </c>
      <c r="G952">
        <v>445.11</v>
      </c>
      <c r="H952">
        <v>0</v>
      </c>
      <c r="I952" t="s">
        <v>2022</v>
      </c>
      <c r="J952" t="s">
        <v>2027</v>
      </c>
      <c r="K952" t="s">
        <v>2981</v>
      </c>
      <c r="L952" t="s">
        <v>4033</v>
      </c>
      <c r="M952">
        <f>GL_Table[[#This Row],[Debit]]-GL_Table[[#This Row],[Credit]]</f>
        <v>445.11</v>
      </c>
      <c r="N952">
        <f>INDEX(ExchangeRate[Rate2USD], MATCH(GL!L:L,ExchangeRate[Currency], 0))</f>
        <v>1.51</v>
      </c>
      <c r="O952" s="14">
        <f>GL_Table[[#This Row],[Debit]]*GL_Table[[#This Row],[RateToUSD]]</f>
        <v>672.11610000000007</v>
      </c>
      <c r="P952" s="14">
        <f>GL_Table[[#This Row],[Credit]]*GL_Table[[#This Row],[RateToUSD]]</f>
        <v>0</v>
      </c>
      <c r="Q952" s="14">
        <f>GL_Table[NetAmount]*GL_Table[RateToUSD]</f>
        <v>672.11610000000007</v>
      </c>
      <c r="R952" s="14" t="str">
        <f>INDEX(AccountMapping[AccountType],MATCH(GL_Table[AccountName],AccountMapping[AccountName], 0))</f>
        <v>Expense</v>
      </c>
    </row>
    <row r="953" spans="1:18" x14ac:dyDescent="0.3">
      <c r="A953" t="s">
        <v>961</v>
      </c>
      <c r="B953" s="1">
        <v>45424</v>
      </c>
      <c r="C953">
        <f>YEAR(GL_Table[[#This Row],[TxnDate]])</f>
        <v>2024</v>
      </c>
      <c r="D953" t="str">
        <f>TEXT(GL_Table[[#This Row],[TxnDate]], "mmm")</f>
        <v>May</v>
      </c>
      <c r="E953" t="s">
        <v>2014</v>
      </c>
      <c r="F953" t="s">
        <v>2019</v>
      </c>
      <c r="G953">
        <v>0</v>
      </c>
      <c r="H953">
        <v>2882.01</v>
      </c>
      <c r="I953" t="s">
        <v>2023</v>
      </c>
      <c r="J953" t="s">
        <v>2026</v>
      </c>
      <c r="K953" t="s">
        <v>2982</v>
      </c>
      <c r="L953" t="s">
        <v>4034</v>
      </c>
      <c r="M953">
        <f>GL_Table[[#This Row],[Debit]]-GL_Table[[#This Row],[Credit]]</f>
        <v>-2882.01</v>
      </c>
      <c r="N953">
        <f>INDEX(ExchangeRate[Rate2USD], MATCH(GL!L:L,ExchangeRate[Currency], 0))</f>
        <v>1</v>
      </c>
      <c r="O953" s="14">
        <f>GL_Table[[#This Row],[Debit]]*GL_Table[[#This Row],[RateToUSD]]</f>
        <v>0</v>
      </c>
      <c r="P953" s="14">
        <f>GL_Table[[#This Row],[Credit]]*GL_Table[[#This Row],[RateToUSD]]</f>
        <v>2882.01</v>
      </c>
      <c r="Q953" s="14">
        <f>GL_Table[NetAmount]*GL_Table[RateToUSD]</f>
        <v>-2882.01</v>
      </c>
      <c r="R953" s="14" t="str">
        <f>INDEX(AccountMapping[AccountType],MATCH(GL_Table[AccountName],AccountMapping[AccountName], 0))</f>
        <v>Revenue</v>
      </c>
    </row>
    <row r="954" spans="1:18" x14ac:dyDescent="0.3">
      <c r="A954" t="s">
        <v>962</v>
      </c>
      <c r="B954" s="1">
        <v>45034</v>
      </c>
      <c r="C954">
        <f>YEAR(GL_Table[[#This Row],[TxnDate]])</f>
        <v>2023</v>
      </c>
      <c r="D954" t="str">
        <f>TEXT(GL_Table[[#This Row],[TxnDate]], "mmm")</f>
        <v>Apr</v>
      </c>
      <c r="E954" t="s">
        <v>2011</v>
      </c>
      <c r="F954" t="s">
        <v>2016</v>
      </c>
      <c r="G954">
        <v>788.01</v>
      </c>
      <c r="H954">
        <v>0</v>
      </c>
      <c r="I954" t="s">
        <v>2021</v>
      </c>
      <c r="J954" t="s">
        <v>2029</v>
      </c>
      <c r="K954" t="s">
        <v>2983</v>
      </c>
      <c r="L954" t="s">
        <v>4031</v>
      </c>
      <c r="M954">
        <f>GL_Table[[#This Row],[Debit]]-GL_Table[[#This Row],[Credit]]</f>
        <v>788.01</v>
      </c>
      <c r="N954">
        <f>INDEX(ExchangeRate[Rate2USD], MATCH(GL!L:L,ExchangeRate[Currency], 0))</f>
        <v>0.78</v>
      </c>
      <c r="O954" s="14">
        <f>GL_Table[[#This Row],[Debit]]*GL_Table[[#This Row],[RateToUSD]]</f>
        <v>614.64779999999996</v>
      </c>
      <c r="P954" s="14">
        <f>GL_Table[[#This Row],[Credit]]*GL_Table[[#This Row],[RateToUSD]]</f>
        <v>0</v>
      </c>
      <c r="Q954" s="14">
        <f>GL_Table[NetAmount]*GL_Table[RateToUSD]</f>
        <v>614.64779999999996</v>
      </c>
      <c r="R954" s="14" t="str">
        <f>INDEX(AccountMapping[AccountType],MATCH(GL_Table[AccountName],AccountMapping[AccountName], 0))</f>
        <v>COGS</v>
      </c>
    </row>
    <row r="955" spans="1:18" x14ac:dyDescent="0.3">
      <c r="A955" t="s">
        <v>963</v>
      </c>
      <c r="B955" s="1">
        <v>45098</v>
      </c>
      <c r="C955">
        <f>YEAR(GL_Table[[#This Row],[TxnDate]])</f>
        <v>2023</v>
      </c>
      <c r="D955" t="str">
        <f>TEXT(GL_Table[[#This Row],[TxnDate]], "mmm")</f>
        <v>Jun</v>
      </c>
      <c r="E955" t="s">
        <v>2014</v>
      </c>
      <c r="F955" t="s">
        <v>2019</v>
      </c>
      <c r="G955">
        <v>0</v>
      </c>
      <c r="H955">
        <v>1052.22</v>
      </c>
      <c r="I955" t="s">
        <v>2022</v>
      </c>
      <c r="J955" t="s">
        <v>2029</v>
      </c>
      <c r="K955" t="s">
        <v>2984</v>
      </c>
      <c r="L955" t="s">
        <v>4035</v>
      </c>
      <c r="M955">
        <f>GL_Table[[#This Row],[Debit]]-GL_Table[[#This Row],[Credit]]</f>
        <v>-1052.22</v>
      </c>
      <c r="N955">
        <f>INDEX(ExchangeRate[Rate2USD], MATCH(GL!L:L,ExchangeRate[Currency], 0))</f>
        <v>1.36</v>
      </c>
      <c r="O955" s="14">
        <f>GL_Table[[#This Row],[Debit]]*GL_Table[[#This Row],[RateToUSD]]</f>
        <v>0</v>
      </c>
      <c r="P955" s="14">
        <f>GL_Table[[#This Row],[Credit]]*GL_Table[[#This Row],[RateToUSD]]</f>
        <v>1431.0192000000002</v>
      </c>
      <c r="Q955" s="14">
        <f>GL_Table[NetAmount]*GL_Table[RateToUSD]</f>
        <v>-1431.0192000000002</v>
      </c>
      <c r="R955" s="14" t="str">
        <f>INDEX(AccountMapping[AccountType],MATCH(GL_Table[AccountName],AccountMapping[AccountName], 0))</f>
        <v>Revenue</v>
      </c>
    </row>
    <row r="956" spans="1:18" x14ac:dyDescent="0.3">
      <c r="A956" t="s">
        <v>964</v>
      </c>
      <c r="B956" s="1">
        <v>45033</v>
      </c>
      <c r="C956">
        <f>YEAR(GL_Table[[#This Row],[TxnDate]])</f>
        <v>2023</v>
      </c>
      <c r="D956" t="str">
        <f>TEXT(GL_Table[[#This Row],[TxnDate]], "mmm")</f>
        <v>Apr</v>
      </c>
      <c r="E956" t="s">
        <v>2014</v>
      </c>
      <c r="F956" t="s">
        <v>2019</v>
      </c>
      <c r="G956">
        <v>0</v>
      </c>
      <c r="H956">
        <v>583.57000000000005</v>
      </c>
      <c r="I956" t="s">
        <v>2020</v>
      </c>
      <c r="J956" t="s">
        <v>2027</v>
      </c>
      <c r="K956" t="s">
        <v>2985</v>
      </c>
      <c r="L956" t="s">
        <v>4034</v>
      </c>
      <c r="M956">
        <f>GL_Table[[#This Row],[Debit]]-GL_Table[[#This Row],[Credit]]</f>
        <v>-583.57000000000005</v>
      </c>
      <c r="N956">
        <f>INDEX(ExchangeRate[Rate2USD], MATCH(GL!L:L,ExchangeRate[Currency], 0))</f>
        <v>1</v>
      </c>
      <c r="O956" s="14">
        <f>GL_Table[[#This Row],[Debit]]*GL_Table[[#This Row],[RateToUSD]]</f>
        <v>0</v>
      </c>
      <c r="P956" s="14">
        <f>GL_Table[[#This Row],[Credit]]*GL_Table[[#This Row],[RateToUSD]]</f>
        <v>583.57000000000005</v>
      </c>
      <c r="Q956" s="14">
        <f>GL_Table[NetAmount]*GL_Table[RateToUSD]</f>
        <v>-583.57000000000005</v>
      </c>
      <c r="R956" s="14" t="str">
        <f>INDEX(AccountMapping[AccountType],MATCH(GL_Table[AccountName],AccountMapping[AccountName], 0))</f>
        <v>Revenue</v>
      </c>
    </row>
    <row r="957" spans="1:18" x14ac:dyDescent="0.3">
      <c r="A957" t="s">
        <v>965</v>
      </c>
      <c r="B957" s="1">
        <v>45713</v>
      </c>
      <c r="C957">
        <f>YEAR(GL_Table[[#This Row],[TxnDate]])</f>
        <v>2025</v>
      </c>
      <c r="D957" t="str">
        <f>TEXT(GL_Table[[#This Row],[TxnDate]], "mmm")</f>
        <v>Feb</v>
      </c>
      <c r="E957" t="s">
        <v>2011</v>
      </c>
      <c r="F957" t="s">
        <v>2016</v>
      </c>
      <c r="G957">
        <v>1472.38</v>
      </c>
      <c r="H957">
        <v>0</v>
      </c>
      <c r="I957" t="s">
        <v>2021</v>
      </c>
      <c r="J957" t="s">
        <v>2027</v>
      </c>
      <c r="K957" t="s">
        <v>2986</v>
      </c>
      <c r="L957" t="s">
        <v>4034</v>
      </c>
      <c r="M957">
        <f>GL_Table[[#This Row],[Debit]]-GL_Table[[#This Row],[Credit]]</f>
        <v>1472.38</v>
      </c>
      <c r="N957">
        <f>INDEX(ExchangeRate[Rate2USD], MATCH(GL!L:L,ExchangeRate[Currency], 0))</f>
        <v>1</v>
      </c>
      <c r="O957" s="14">
        <f>GL_Table[[#This Row],[Debit]]*GL_Table[[#This Row],[RateToUSD]]</f>
        <v>1472.38</v>
      </c>
      <c r="P957" s="14">
        <f>GL_Table[[#This Row],[Credit]]*GL_Table[[#This Row],[RateToUSD]]</f>
        <v>0</v>
      </c>
      <c r="Q957" s="14">
        <f>GL_Table[NetAmount]*GL_Table[RateToUSD]</f>
        <v>1472.38</v>
      </c>
      <c r="R957" s="14" t="str">
        <f>INDEX(AccountMapping[AccountType],MATCH(GL_Table[AccountName],AccountMapping[AccountName], 0))</f>
        <v>COGS</v>
      </c>
    </row>
    <row r="958" spans="1:18" x14ac:dyDescent="0.3">
      <c r="A958" t="s">
        <v>966</v>
      </c>
      <c r="B958" s="1">
        <v>45196</v>
      </c>
      <c r="C958">
        <f>YEAR(GL_Table[[#This Row],[TxnDate]])</f>
        <v>2023</v>
      </c>
      <c r="D958" t="str">
        <f>TEXT(GL_Table[[#This Row],[TxnDate]], "mmm")</f>
        <v>Sep</v>
      </c>
      <c r="E958" t="s">
        <v>2011</v>
      </c>
      <c r="F958" t="s">
        <v>2016</v>
      </c>
      <c r="G958">
        <v>1444.24</v>
      </c>
      <c r="H958">
        <v>0</v>
      </c>
      <c r="I958" t="s">
        <v>2024</v>
      </c>
      <c r="J958" t="s">
        <v>2027</v>
      </c>
      <c r="K958" t="s">
        <v>2987</v>
      </c>
      <c r="L958" t="s">
        <v>4031</v>
      </c>
      <c r="M958">
        <f>GL_Table[[#This Row],[Debit]]-GL_Table[[#This Row],[Credit]]</f>
        <v>1444.24</v>
      </c>
      <c r="N958">
        <f>INDEX(ExchangeRate[Rate2USD], MATCH(GL!L:L,ExchangeRate[Currency], 0))</f>
        <v>0.78</v>
      </c>
      <c r="O958" s="14">
        <f>GL_Table[[#This Row],[Debit]]*GL_Table[[#This Row],[RateToUSD]]</f>
        <v>1126.5072</v>
      </c>
      <c r="P958" s="14">
        <f>GL_Table[[#This Row],[Credit]]*GL_Table[[#This Row],[RateToUSD]]</f>
        <v>0</v>
      </c>
      <c r="Q958" s="14">
        <f>GL_Table[NetAmount]*GL_Table[RateToUSD]</f>
        <v>1126.5072</v>
      </c>
      <c r="R958" s="14" t="str">
        <f>INDEX(AccountMapping[AccountType],MATCH(GL_Table[AccountName],AccountMapping[AccountName], 0))</f>
        <v>COGS</v>
      </c>
    </row>
    <row r="959" spans="1:18" x14ac:dyDescent="0.3">
      <c r="A959" t="s">
        <v>967</v>
      </c>
      <c r="B959" s="1">
        <v>45812</v>
      </c>
      <c r="C959">
        <f>YEAR(GL_Table[[#This Row],[TxnDate]])</f>
        <v>2025</v>
      </c>
      <c r="D959" t="str">
        <f>TEXT(GL_Table[[#This Row],[TxnDate]], "mmm")</f>
        <v>Jun</v>
      </c>
      <c r="E959" t="s">
        <v>2012</v>
      </c>
      <c r="F959" t="s">
        <v>2017</v>
      </c>
      <c r="G959">
        <v>746.97</v>
      </c>
      <c r="H959">
        <v>0</v>
      </c>
      <c r="I959" t="s">
        <v>2025</v>
      </c>
      <c r="J959" t="s">
        <v>2030</v>
      </c>
      <c r="K959" t="s">
        <v>2988</v>
      </c>
      <c r="L959" t="s">
        <v>4034</v>
      </c>
      <c r="M959">
        <f>GL_Table[[#This Row],[Debit]]-GL_Table[[#This Row],[Credit]]</f>
        <v>746.97</v>
      </c>
      <c r="N959">
        <f>INDEX(ExchangeRate[Rate2USD], MATCH(GL!L:L,ExchangeRate[Currency], 0))</f>
        <v>1</v>
      </c>
      <c r="O959" s="14">
        <f>GL_Table[[#This Row],[Debit]]*GL_Table[[#This Row],[RateToUSD]]</f>
        <v>746.97</v>
      </c>
      <c r="P959" s="14">
        <f>GL_Table[[#This Row],[Credit]]*GL_Table[[#This Row],[RateToUSD]]</f>
        <v>0</v>
      </c>
      <c r="Q959" s="14">
        <f>GL_Table[NetAmount]*GL_Table[RateToUSD]</f>
        <v>746.97</v>
      </c>
      <c r="R959" s="14" t="str">
        <f>INDEX(AccountMapping[AccountType],MATCH(GL_Table[AccountName],AccountMapping[AccountName], 0))</f>
        <v>Expense</v>
      </c>
    </row>
    <row r="960" spans="1:18" x14ac:dyDescent="0.3">
      <c r="A960" t="s">
        <v>968</v>
      </c>
      <c r="B960" s="1">
        <v>45486</v>
      </c>
      <c r="C960">
        <f>YEAR(GL_Table[[#This Row],[TxnDate]])</f>
        <v>2024</v>
      </c>
      <c r="D960" t="str">
        <f>TEXT(GL_Table[[#This Row],[TxnDate]], "mmm")</f>
        <v>Jul</v>
      </c>
      <c r="E960" t="s">
        <v>2013</v>
      </c>
      <c r="F960" t="s">
        <v>2018</v>
      </c>
      <c r="G960">
        <v>1912.71</v>
      </c>
      <c r="H960">
        <v>0</v>
      </c>
      <c r="I960" t="s">
        <v>2025</v>
      </c>
      <c r="J960" t="s">
        <v>2029</v>
      </c>
      <c r="K960" t="s">
        <v>2989</v>
      </c>
      <c r="L960" t="s">
        <v>4033</v>
      </c>
      <c r="M960">
        <f>GL_Table[[#This Row],[Debit]]-GL_Table[[#This Row],[Credit]]</f>
        <v>1912.71</v>
      </c>
      <c r="N960">
        <f>INDEX(ExchangeRate[Rate2USD], MATCH(GL!L:L,ExchangeRate[Currency], 0))</f>
        <v>1.51</v>
      </c>
      <c r="O960" s="14">
        <f>GL_Table[[#This Row],[Debit]]*GL_Table[[#This Row],[RateToUSD]]</f>
        <v>2888.1921000000002</v>
      </c>
      <c r="P960" s="14">
        <f>GL_Table[[#This Row],[Credit]]*GL_Table[[#This Row],[RateToUSD]]</f>
        <v>0</v>
      </c>
      <c r="Q960" s="14">
        <f>GL_Table[NetAmount]*GL_Table[RateToUSD]</f>
        <v>2888.1921000000002</v>
      </c>
      <c r="R960" s="14" t="str">
        <f>INDEX(AccountMapping[AccountType],MATCH(GL_Table[AccountName],AccountMapping[AccountName], 0))</f>
        <v>Expense</v>
      </c>
    </row>
    <row r="961" spans="1:18" x14ac:dyDescent="0.3">
      <c r="A961" t="s">
        <v>969</v>
      </c>
      <c r="B961" s="1">
        <v>45136</v>
      </c>
      <c r="C961">
        <f>YEAR(GL_Table[[#This Row],[TxnDate]])</f>
        <v>2023</v>
      </c>
      <c r="D961" t="str">
        <f>TEXT(GL_Table[[#This Row],[TxnDate]], "mmm")</f>
        <v>Jul</v>
      </c>
      <c r="E961" t="s">
        <v>2012</v>
      </c>
      <c r="F961" t="s">
        <v>2017</v>
      </c>
      <c r="G961">
        <v>1714.13</v>
      </c>
      <c r="H961">
        <v>0</v>
      </c>
      <c r="I961" t="s">
        <v>2020</v>
      </c>
      <c r="J961" t="s">
        <v>2026</v>
      </c>
      <c r="K961" t="s">
        <v>2990</v>
      </c>
      <c r="L961" t="s">
        <v>4035</v>
      </c>
      <c r="M961">
        <f>GL_Table[[#This Row],[Debit]]-GL_Table[[#This Row],[Credit]]</f>
        <v>1714.13</v>
      </c>
      <c r="N961">
        <f>INDEX(ExchangeRate[Rate2USD], MATCH(GL!L:L,ExchangeRate[Currency], 0))</f>
        <v>1.36</v>
      </c>
      <c r="O961" s="14">
        <f>GL_Table[[#This Row],[Debit]]*GL_Table[[#This Row],[RateToUSD]]</f>
        <v>2331.2168000000001</v>
      </c>
      <c r="P961" s="14">
        <f>GL_Table[[#This Row],[Credit]]*GL_Table[[#This Row],[RateToUSD]]</f>
        <v>0</v>
      </c>
      <c r="Q961" s="14">
        <f>GL_Table[NetAmount]*GL_Table[RateToUSD]</f>
        <v>2331.2168000000001</v>
      </c>
      <c r="R961" s="14" t="str">
        <f>INDEX(AccountMapping[AccountType],MATCH(GL_Table[AccountName],AccountMapping[AccountName], 0))</f>
        <v>Expense</v>
      </c>
    </row>
    <row r="962" spans="1:18" x14ac:dyDescent="0.3">
      <c r="A962" t="s">
        <v>970</v>
      </c>
      <c r="B962" s="1">
        <v>45551</v>
      </c>
      <c r="C962">
        <f>YEAR(GL_Table[[#This Row],[TxnDate]])</f>
        <v>2024</v>
      </c>
      <c r="D962" t="str">
        <f>TEXT(GL_Table[[#This Row],[TxnDate]], "mmm")</f>
        <v>Sep</v>
      </c>
      <c r="E962" t="s">
        <v>2011</v>
      </c>
      <c r="F962" t="s">
        <v>2016</v>
      </c>
      <c r="G962">
        <v>996.13</v>
      </c>
      <c r="H962">
        <v>0</v>
      </c>
      <c r="I962" t="s">
        <v>2022</v>
      </c>
      <c r="J962" t="s">
        <v>2029</v>
      </c>
      <c r="K962" t="s">
        <v>2991</v>
      </c>
      <c r="L962" t="s">
        <v>4032</v>
      </c>
      <c r="M962">
        <f>GL_Table[[#This Row],[Debit]]-GL_Table[[#This Row],[Credit]]</f>
        <v>996.13</v>
      </c>
      <c r="N962">
        <f>INDEX(ExchangeRate[Rate2USD], MATCH(GL!L:L,ExchangeRate[Currency], 0))</f>
        <v>0.92</v>
      </c>
      <c r="O962" s="14">
        <f>GL_Table[[#This Row],[Debit]]*GL_Table[[#This Row],[RateToUSD]]</f>
        <v>916.43960000000004</v>
      </c>
      <c r="P962" s="14">
        <f>GL_Table[[#This Row],[Credit]]*GL_Table[[#This Row],[RateToUSD]]</f>
        <v>0</v>
      </c>
      <c r="Q962" s="14">
        <f>GL_Table[NetAmount]*GL_Table[RateToUSD]</f>
        <v>916.43960000000004</v>
      </c>
      <c r="R962" s="14" t="str">
        <f>INDEX(AccountMapping[AccountType],MATCH(GL_Table[AccountName],AccountMapping[AccountName], 0))</f>
        <v>COGS</v>
      </c>
    </row>
    <row r="963" spans="1:18" x14ac:dyDescent="0.3">
      <c r="A963" t="s">
        <v>971</v>
      </c>
      <c r="B963" s="1">
        <v>45523</v>
      </c>
      <c r="C963">
        <f>YEAR(GL_Table[[#This Row],[TxnDate]])</f>
        <v>2024</v>
      </c>
      <c r="D963" t="str">
        <f>TEXT(GL_Table[[#This Row],[TxnDate]], "mmm")</f>
        <v>Aug</v>
      </c>
      <c r="E963" t="s">
        <v>2011</v>
      </c>
      <c r="F963" t="s">
        <v>2016</v>
      </c>
      <c r="G963">
        <v>1735.24</v>
      </c>
      <c r="H963">
        <v>0</v>
      </c>
      <c r="I963" t="s">
        <v>2020</v>
      </c>
      <c r="J963" t="s">
        <v>2029</v>
      </c>
      <c r="K963" t="s">
        <v>2992</v>
      </c>
      <c r="L963" t="s">
        <v>4035</v>
      </c>
      <c r="M963">
        <f>GL_Table[[#This Row],[Debit]]-GL_Table[[#This Row],[Credit]]</f>
        <v>1735.24</v>
      </c>
      <c r="N963">
        <f>INDEX(ExchangeRate[Rate2USD], MATCH(GL!L:L,ExchangeRate[Currency], 0))</f>
        <v>1.36</v>
      </c>
      <c r="O963" s="14">
        <f>GL_Table[[#This Row],[Debit]]*GL_Table[[#This Row],[RateToUSD]]</f>
        <v>2359.9264000000003</v>
      </c>
      <c r="P963" s="14">
        <f>GL_Table[[#This Row],[Credit]]*GL_Table[[#This Row],[RateToUSD]]</f>
        <v>0</v>
      </c>
      <c r="Q963" s="14">
        <f>GL_Table[NetAmount]*GL_Table[RateToUSD]</f>
        <v>2359.9264000000003</v>
      </c>
      <c r="R963" s="14" t="str">
        <f>INDEX(AccountMapping[AccountType],MATCH(GL_Table[AccountName],AccountMapping[AccountName], 0))</f>
        <v>COGS</v>
      </c>
    </row>
    <row r="964" spans="1:18" x14ac:dyDescent="0.3">
      <c r="A964" t="s">
        <v>972</v>
      </c>
      <c r="B964" s="1">
        <v>44935</v>
      </c>
      <c r="C964">
        <f>YEAR(GL_Table[[#This Row],[TxnDate]])</f>
        <v>2023</v>
      </c>
      <c r="D964" t="str">
        <f>TEXT(GL_Table[[#This Row],[TxnDate]], "mmm")</f>
        <v>Jan</v>
      </c>
      <c r="E964" t="s">
        <v>2012</v>
      </c>
      <c r="F964" t="s">
        <v>2017</v>
      </c>
      <c r="G964">
        <v>1782.36</v>
      </c>
      <c r="H964">
        <v>0</v>
      </c>
      <c r="I964" t="s">
        <v>2021</v>
      </c>
      <c r="J964" t="s">
        <v>2029</v>
      </c>
      <c r="K964" t="s">
        <v>2993</v>
      </c>
      <c r="L964" t="s">
        <v>4035</v>
      </c>
      <c r="M964">
        <f>GL_Table[[#This Row],[Debit]]-GL_Table[[#This Row],[Credit]]</f>
        <v>1782.36</v>
      </c>
      <c r="N964">
        <f>INDEX(ExchangeRate[Rate2USD], MATCH(GL!L:L,ExchangeRate[Currency], 0))</f>
        <v>1.36</v>
      </c>
      <c r="O964" s="14">
        <f>GL_Table[[#This Row],[Debit]]*GL_Table[[#This Row],[RateToUSD]]</f>
        <v>2424.0095999999999</v>
      </c>
      <c r="P964" s="14">
        <f>GL_Table[[#This Row],[Credit]]*GL_Table[[#This Row],[RateToUSD]]</f>
        <v>0</v>
      </c>
      <c r="Q964" s="14">
        <f>GL_Table[NetAmount]*GL_Table[RateToUSD]</f>
        <v>2424.0095999999999</v>
      </c>
      <c r="R964" s="14" t="str">
        <f>INDEX(AccountMapping[AccountType],MATCH(GL_Table[AccountName],AccountMapping[AccountName], 0))</f>
        <v>Expense</v>
      </c>
    </row>
    <row r="965" spans="1:18" x14ac:dyDescent="0.3">
      <c r="A965" t="s">
        <v>973</v>
      </c>
      <c r="B965" s="1">
        <v>45341</v>
      </c>
      <c r="C965">
        <f>YEAR(GL_Table[[#This Row],[TxnDate]])</f>
        <v>2024</v>
      </c>
      <c r="D965" t="str">
        <f>TEXT(GL_Table[[#This Row],[TxnDate]], "mmm")</f>
        <v>Feb</v>
      </c>
      <c r="E965" t="s">
        <v>2013</v>
      </c>
      <c r="F965" t="s">
        <v>2018</v>
      </c>
      <c r="G965">
        <v>288.13</v>
      </c>
      <c r="H965">
        <v>0</v>
      </c>
      <c r="I965" t="s">
        <v>2020</v>
      </c>
      <c r="J965" t="s">
        <v>2027</v>
      </c>
      <c r="K965" t="s">
        <v>2994</v>
      </c>
      <c r="L965" t="s">
        <v>4031</v>
      </c>
      <c r="M965">
        <f>GL_Table[[#This Row],[Debit]]-GL_Table[[#This Row],[Credit]]</f>
        <v>288.13</v>
      </c>
      <c r="N965">
        <f>INDEX(ExchangeRate[Rate2USD], MATCH(GL!L:L,ExchangeRate[Currency], 0))</f>
        <v>0.78</v>
      </c>
      <c r="O965" s="14">
        <f>GL_Table[[#This Row],[Debit]]*GL_Table[[#This Row],[RateToUSD]]</f>
        <v>224.7414</v>
      </c>
      <c r="P965" s="14">
        <f>GL_Table[[#This Row],[Credit]]*GL_Table[[#This Row],[RateToUSD]]</f>
        <v>0</v>
      </c>
      <c r="Q965" s="14">
        <f>GL_Table[NetAmount]*GL_Table[RateToUSD]</f>
        <v>224.7414</v>
      </c>
      <c r="R965" s="14" t="str">
        <f>INDEX(AccountMapping[AccountType],MATCH(GL_Table[AccountName],AccountMapping[AccountName], 0))</f>
        <v>Expense</v>
      </c>
    </row>
    <row r="966" spans="1:18" x14ac:dyDescent="0.3">
      <c r="A966" t="s">
        <v>974</v>
      </c>
      <c r="B966" s="1">
        <v>45419</v>
      </c>
      <c r="C966">
        <f>YEAR(GL_Table[[#This Row],[TxnDate]])</f>
        <v>2024</v>
      </c>
      <c r="D966" t="str">
        <f>TEXT(GL_Table[[#This Row],[TxnDate]], "mmm")</f>
        <v>May</v>
      </c>
      <c r="E966" t="s">
        <v>2012</v>
      </c>
      <c r="F966" t="s">
        <v>2017</v>
      </c>
      <c r="G966">
        <v>760.63</v>
      </c>
      <c r="H966">
        <v>0</v>
      </c>
      <c r="I966" t="s">
        <v>2024</v>
      </c>
      <c r="J966" t="s">
        <v>2030</v>
      </c>
      <c r="K966" t="s">
        <v>2995</v>
      </c>
      <c r="L966" t="s">
        <v>4032</v>
      </c>
      <c r="M966">
        <f>GL_Table[[#This Row],[Debit]]-GL_Table[[#This Row],[Credit]]</f>
        <v>760.63</v>
      </c>
      <c r="N966">
        <f>INDEX(ExchangeRate[Rate2USD], MATCH(GL!L:L,ExchangeRate[Currency], 0))</f>
        <v>0.92</v>
      </c>
      <c r="O966" s="14">
        <f>GL_Table[[#This Row],[Debit]]*GL_Table[[#This Row],[RateToUSD]]</f>
        <v>699.77960000000007</v>
      </c>
      <c r="P966" s="14">
        <f>GL_Table[[#This Row],[Credit]]*GL_Table[[#This Row],[RateToUSD]]</f>
        <v>0</v>
      </c>
      <c r="Q966" s="14">
        <f>GL_Table[NetAmount]*GL_Table[RateToUSD]</f>
        <v>699.77960000000007</v>
      </c>
      <c r="R966" s="14" t="str">
        <f>INDEX(AccountMapping[AccountType],MATCH(GL_Table[AccountName],AccountMapping[AccountName], 0))</f>
        <v>Expense</v>
      </c>
    </row>
    <row r="967" spans="1:18" x14ac:dyDescent="0.3">
      <c r="A967" t="s">
        <v>975</v>
      </c>
      <c r="B967" s="1">
        <v>45092</v>
      </c>
      <c r="C967">
        <f>YEAR(GL_Table[[#This Row],[TxnDate]])</f>
        <v>2023</v>
      </c>
      <c r="D967" t="str">
        <f>TEXT(GL_Table[[#This Row],[TxnDate]], "mmm")</f>
        <v>Jun</v>
      </c>
      <c r="E967" t="s">
        <v>2014</v>
      </c>
      <c r="F967" t="s">
        <v>2019</v>
      </c>
      <c r="G967">
        <v>0</v>
      </c>
      <c r="H967">
        <v>4555.41</v>
      </c>
      <c r="I967" t="s">
        <v>2025</v>
      </c>
      <c r="J967" t="s">
        <v>2029</v>
      </c>
      <c r="K967" t="s">
        <v>2996</v>
      </c>
      <c r="L967" t="s">
        <v>4031</v>
      </c>
      <c r="M967">
        <f>GL_Table[[#This Row],[Debit]]-GL_Table[[#This Row],[Credit]]</f>
        <v>-4555.41</v>
      </c>
      <c r="N967">
        <f>INDEX(ExchangeRate[Rate2USD], MATCH(GL!L:L,ExchangeRate[Currency], 0))</f>
        <v>0.78</v>
      </c>
      <c r="O967" s="14">
        <f>GL_Table[[#This Row],[Debit]]*GL_Table[[#This Row],[RateToUSD]]</f>
        <v>0</v>
      </c>
      <c r="P967" s="14">
        <f>GL_Table[[#This Row],[Credit]]*GL_Table[[#This Row],[RateToUSD]]</f>
        <v>3553.2197999999999</v>
      </c>
      <c r="Q967" s="14">
        <f>GL_Table[NetAmount]*GL_Table[RateToUSD]</f>
        <v>-3553.2197999999999</v>
      </c>
      <c r="R967" s="14" t="str">
        <f>INDEX(AccountMapping[AccountType],MATCH(GL_Table[AccountName],AccountMapping[AccountName], 0))</f>
        <v>Revenue</v>
      </c>
    </row>
    <row r="968" spans="1:18" x14ac:dyDescent="0.3">
      <c r="A968" t="s">
        <v>976</v>
      </c>
      <c r="B968" s="1">
        <v>45049</v>
      </c>
      <c r="C968">
        <f>YEAR(GL_Table[[#This Row],[TxnDate]])</f>
        <v>2023</v>
      </c>
      <c r="D968" t="str">
        <f>TEXT(GL_Table[[#This Row],[TxnDate]], "mmm")</f>
        <v>May</v>
      </c>
      <c r="E968" t="s">
        <v>2010</v>
      </c>
      <c r="F968" t="s">
        <v>2015</v>
      </c>
      <c r="G968">
        <v>0</v>
      </c>
      <c r="H968">
        <v>1864.27</v>
      </c>
      <c r="I968" t="s">
        <v>2021</v>
      </c>
      <c r="J968" t="s">
        <v>2026</v>
      </c>
      <c r="K968" t="s">
        <v>2997</v>
      </c>
      <c r="L968" t="s">
        <v>4034</v>
      </c>
      <c r="M968">
        <f>GL_Table[[#This Row],[Debit]]-GL_Table[[#This Row],[Credit]]</f>
        <v>-1864.27</v>
      </c>
      <c r="N968">
        <f>INDEX(ExchangeRate[Rate2USD], MATCH(GL!L:L,ExchangeRate[Currency], 0))</f>
        <v>1</v>
      </c>
      <c r="O968" s="14">
        <f>GL_Table[[#This Row],[Debit]]*GL_Table[[#This Row],[RateToUSD]]</f>
        <v>0</v>
      </c>
      <c r="P968" s="14">
        <f>GL_Table[[#This Row],[Credit]]*GL_Table[[#This Row],[RateToUSD]]</f>
        <v>1864.27</v>
      </c>
      <c r="Q968" s="14">
        <f>GL_Table[NetAmount]*GL_Table[RateToUSD]</f>
        <v>-1864.27</v>
      </c>
      <c r="R968" s="14" t="str">
        <f>INDEX(AccountMapping[AccountType],MATCH(GL_Table[AccountName],AccountMapping[AccountName], 0))</f>
        <v>Revenue</v>
      </c>
    </row>
    <row r="969" spans="1:18" x14ac:dyDescent="0.3">
      <c r="A969" t="s">
        <v>977</v>
      </c>
      <c r="B969" s="1">
        <v>45690</v>
      </c>
      <c r="C969">
        <f>YEAR(GL_Table[[#This Row],[TxnDate]])</f>
        <v>2025</v>
      </c>
      <c r="D969" t="str">
        <f>TEXT(GL_Table[[#This Row],[TxnDate]], "mmm")</f>
        <v>Feb</v>
      </c>
      <c r="E969" t="s">
        <v>2014</v>
      </c>
      <c r="F969" t="s">
        <v>2019</v>
      </c>
      <c r="G969">
        <v>0</v>
      </c>
      <c r="H969">
        <v>705.16</v>
      </c>
      <c r="I969" t="s">
        <v>2022</v>
      </c>
      <c r="J969" t="s">
        <v>2029</v>
      </c>
      <c r="K969" t="s">
        <v>2998</v>
      </c>
      <c r="L969" t="s">
        <v>4034</v>
      </c>
      <c r="M969">
        <f>GL_Table[[#This Row],[Debit]]-GL_Table[[#This Row],[Credit]]</f>
        <v>-705.16</v>
      </c>
      <c r="N969">
        <f>INDEX(ExchangeRate[Rate2USD], MATCH(GL!L:L,ExchangeRate[Currency], 0))</f>
        <v>1</v>
      </c>
      <c r="O969" s="14">
        <f>GL_Table[[#This Row],[Debit]]*GL_Table[[#This Row],[RateToUSD]]</f>
        <v>0</v>
      </c>
      <c r="P969" s="14">
        <f>GL_Table[[#This Row],[Credit]]*GL_Table[[#This Row],[RateToUSD]]</f>
        <v>705.16</v>
      </c>
      <c r="Q969" s="14">
        <f>GL_Table[NetAmount]*GL_Table[RateToUSD]</f>
        <v>-705.16</v>
      </c>
      <c r="R969" s="14" t="str">
        <f>INDEX(AccountMapping[AccountType],MATCH(GL_Table[AccountName],AccountMapping[AccountName], 0))</f>
        <v>Revenue</v>
      </c>
    </row>
    <row r="970" spans="1:18" x14ac:dyDescent="0.3">
      <c r="A970" t="s">
        <v>978</v>
      </c>
      <c r="B970" s="1">
        <v>45138</v>
      </c>
      <c r="C970">
        <f>YEAR(GL_Table[[#This Row],[TxnDate]])</f>
        <v>2023</v>
      </c>
      <c r="D970" t="str">
        <f>TEXT(GL_Table[[#This Row],[TxnDate]], "mmm")</f>
        <v>Jul</v>
      </c>
      <c r="E970" t="s">
        <v>2010</v>
      </c>
      <c r="F970" t="s">
        <v>2015</v>
      </c>
      <c r="G970">
        <v>0</v>
      </c>
      <c r="H970">
        <v>2558.2800000000002</v>
      </c>
      <c r="I970" t="s">
        <v>2021</v>
      </c>
      <c r="J970" t="s">
        <v>2026</v>
      </c>
      <c r="K970" t="s">
        <v>2999</v>
      </c>
      <c r="L970" t="s">
        <v>4035</v>
      </c>
      <c r="M970">
        <f>GL_Table[[#This Row],[Debit]]-GL_Table[[#This Row],[Credit]]</f>
        <v>-2558.2800000000002</v>
      </c>
      <c r="N970">
        <f>INDEX(ExchangeRate[Rate2USD], MATCH(GL!L:L,ExchangeRate[Currency], 0))</f>
        <v>1.36</v>
      </c>
      <c r="O970" s="14">
        <f>GL_Table[[#This Row],[Debit]]*GL_Table[[#This Row],[RateToUSD]]</f>
        <v>0</v>
      </c>
      <c r="P970" s="14">
        <f>GL_Table[[#This Row],[Credit]]*GL_Table[[#This Row],[RateToUSD]]</f>
        <v>3479.2608000000005</v>
      </c>
      <c r="Q970" s="14">
        <f>GL_Table[NetAmount]*GL_Table[RateToUSD]</f>
        <v>-3479.2608000000005</v>
      </c>
      <c r="R970" s="14" t="str">
        <f>INDEX(AccountMapping[AccountType],MATCH(GL_Table[AccountName],AccountMapping[AccountName], 0))</f>
        <v>Revenue</v>
      </c>
    </row>
    <row r="971" spans="1:18" x14ac:dyDescent="0.3">
      <c r="A971" t="s">
        <v>979</v>
      </c>
      <c r="B971" s="1">
        <v>44946</v>
      </c>
      <c r="C971">
        <f>YEAR(GL_Table[[#This Row],[TxnDate]])</f>
        <v>2023</v>
      </c>
      <c r="D971" t="str">
        <f>TEXT(GL_Table[[#This Row],[TxnDate]], "mmm")</f>
        <v>Jan</v>
      </c>
      <c r="E971" t="s">
        <v>2014</v>
      </c>
      <c r="F971" t="s">
        <v>2019</v>
      </c>
      <c r="G971">
        <v>0</v>
      </c>
      <c r="H971">
        <v>583.33000000000004</v>
      </c>
      <c r="I971" t="s">
        <v>2023</v>
      </c>
      <c r="J971" t="s">
        <v>2027</v>
      </c>
      <c r="K971" t="s">
        <v>3000</v>
      </c>
      <c r="L971" t="s">
        <v>4033</v>
      </c>
      <c r="M971">
        <f>GL_Table[[#This Row],[Debit]]-GL_Table[[#This Row],[Credit]]</f>
        <v>-583.33000000000004</v>
      </c>
      <c r="N971">
        <f>INDEX(ExchangeRate[Rate2USD], MATCH(GL!L:L,ExchangeRate[Currency], 0))</f>
        <v>1.51</v>
      </c>
      <c r="O971" s="14">
        <f>GL_Table[[#This Row],[Debit]]*GL_Table[[#This Row],[RateToUSD]]</f>
        <v>0</v>
      </c>
      <c r="P971" s="14">
        <f>GL_Table[[#This Row],[Credit]]*GL_Table[[#This Row],[RateToUSD]]</f>
        <v>880.82830000000001</v>
      </c>
      <c r="Q971" s="14">
        <f>GL_Table[NetAmount]*GL_Table[RateToUSD]</f>
        <v>-880.82830000000001</v>
      </c>
      <c r="R971" s="14" t="str">
        <f>INDEX(AccountMapping[AccountType],MATCH(GL_Table[AccountName],AccountMapping[AccountName], 0))</f>
        <v>Revenue</v>
      </c>
    </row>
    <row r="972" spans="1:18" x14ac:dyDescent="0.3">
      <c r="A972" t="s">
        <v>980</v>
      </c>
      <c r="B972" s="1">
        <v>45629</v>
      </c>
      <c r="C972">
        <f>YEAR(GL_Table[[#This Row],[TxnDate]])</f>
        <v>2024</v>
      </c>
      <c r="D972" t="str">
        <f>TEXT(GL_Table[[#This Row],[TxnDate]], "mmm")</f>
        <v>Dec</v>
      </c>
      <c r="E972" t="s">
        <v>2014</v>
      </c>
      <c r="F972" t="s">
        <v>2019</v>
      </c>
      <c r="G972">
        <v>0</v>
      </c>
      <c r="H972">
        <v>2126.6999999999998</v>
      </c>
      <c r="I972" t="s">
        <v>2021</v>
      </c>
      <c r="J972" t="s">
        <v>2028</v>
      </c>
      <c r="K972" t="s">
        <v>3001</v>
      </c>
      <c r="L972" t="s">
        <v>4034</v>
      </c>
      <c r="M972">
        <f>GL_Table[[#This Row],[Debit]]-GL_Table[[#This Row],[Credit]]</f>
        <v>-2126.6999999999998</v>
      </c>
      <c r="N972">
        <f>INDEX(ExchangeRate[Rate2USD], MATCH(GL!L:L,ExchangeRate[Currency], 0))</f>
        <v>1</v>
      </c>
      <c r="O972" s="14">
        <f>GL_Table[[#This Row],[Debit]]*GL_Table[[#This Row],[RateToUSD]]</f>
        <v>0</v>
      </c>
      <c r="P972" s="14">
        <f>GL_Table[[#This Row],[Credit]]*GL_Table[[#This Row],[RateToUSD]]</f>
        <v>2126.6999999999998</v>
      </c>
      <c r="Q972" s="14">
        <f>GL_Table[NetAmount]*GL_Table[RateToUSD]</f>
        <v>-2126.6999999999998</v>
      </c>
      <c r="R972" s="14" t="str">
        <f>INDEX(AccountMapping[AccountType],MATCH(GL_Table[AccountName],AccountMapping[AccountName], 0))</f>
        <v>Revenue</v>
      </c>
    </row>
    <row r="973" spans="1:18" x14ac:dyDescent="0.3">
      <c r="A973" t="s">
        <v>981</v>
      </c>
      <c r="B973" s="1">
        <v>45658</v>
      </c>
      <c r="C973">
        <f>YEAR(GL_Table[[#This Row],[TxnDate]])</f>
        <v>2025</v>
      </c>
      <c r="D973" t="str">
        <f>TEXT(GL_Table[[#This Row],[TxnDate]], "mmm")</f>
        <v>Jan</v>
      </c>
      <c r="E973" t="s">
        <v>2012</v>
      </c>
      <c r="F973" t="s">
        <v>2017</v>
      </c>
      <c r="G973">
        <v>409.25</v>
      </c>
      <c r="H973">
        <v>0</v>
      </c>
      <c r="I973" t="s">
        <v>2025</v>
      </c>
      <c r="J973" t="s">
        <v>2030</v>
      </c>
      <c r="K973" t="s">
        <v>3002</v>
      </c>
      <c r="L973" t="s">
        <v>4035</v>
      </c>
      <c r="M973">
        <f>GL_Table[[#This Row],[Debit]]-GL_Table[[#This Row],[Credit]]</f>
        <v>409.25</v>
      </c>
      <c r="N973">
        <f>INDEX(ExchangeRate[Rate2USD], MATCH(GL!L:L,ExchangeRate[Currency], 0))</f>
        <v>1.36</v>
      </c>
      <c r="O973" s="14">
        <f>GL_Table[[#This Row],[Debit]]*GL_Table[[#This Row],[RateToUSD]]</f>
        <v>556.58000000000004</v>
      </c>
      <c r="P973" s="14">
        <f>GL_Table[[#This Row],[Credit]]*GL_Table[[#This Row],[RateToUSD]]</f>
        <v>0</v>
      </c>
      <c r="Q973" s="14">
        <f>GL_Table[NetAmount]*GL_Table[RateToUSD]</f>
        <v>556.58000000000004</v>
      </c>
      <c r="R973" s="14" t="str">
        <f>INDEX(AccountMapping[AccountType],MATCH(GL_Table[AccountName],AccountMapping[AccountName], 0))</f>
        <v>Expense</v>
      </c>
    </row>
    <row r="974" spans="1:18" x14ac:dyDescent="0.3">
      <c r="A974" t="s">
        <v>982</v>
      </c>
      <c r="B974" s="1">
        <v>45403</v>
      </c>
      <c r="C974">
        <f>YEAR(GL_Table[[#This Row],[TxnDate]])</f>
        <v>2024</v>
      </c>
      <c r="D974" t="str">
        <f>TEXT(GL_Table[[#This Row],[TxnDate]], "mmm")</f>
        <v>Apr</v>
      </c>
      <c r="E974" t="s">
        <v>2014</v>
      </c>
      <c r="F974" t="s">
        <v>2019</v>
      </c>
      <c r="G974">
        <v>0</v>
      </c>
      <c r="H974">
        <v>546.70000000000005</v>
      </c>
      <c r="I974" t="s">
        <v>2020</v>
      </c>
      <c r="J974" t="s">
        <v>2030</v>
      </c>
      <c r="K974" t="s">
        <v>3003</v>
      </c>
      <c r="L974" t="s">
        <v>4032</v>
      </c>
      <c r="M974">
        <f>GL_Table[[#This Row],[Debit]]-GL_Table[[#This Row],[Credit]]</f>
        <v>-546.70000000000005</v>
      </c>
      <c r="N974">
        <f>INDEX(ExchangeRate[Rate2USD], MATCH(GL!L:L,ExchangeRate[Currency], 0))</f>
        <v>0.92</v>
      </c>
      <c r="O974" s="14">
        <f>GL_Table[[#This Row],[Debit]]*GL_Table[[#This Row],[RateToUSD]]</f>
        <v>0</v>
      </c>
      <c r="P974" s="14">
        <f>GL_Table[[#This Row],[Credit]]*GL_Table[[#This Row],[RateToUSD]]</f>
        <v>502.96400000000006</v>
      </c>
      <c r="Q974" s="14">
        <f>GL_Table[NetAmount]*GL_Table[RateToUSD]</f>
        <v>-502.96400000000006</v>
      </c>
      <c r="R974" s="14" t="str">
        <f>INDEX(AccountMapping[AccountType],MATCH(GL_Table[AccountName],AccountMapping[AccountName], 0))</f>
        <v>Revenue</v>
      </c>
    </row>
    <row r="975" spans="1:18" x14ac:dyDescent="0.3">
      <c r="A975" t="s">
        <v>983</v>
      </c>
      <c r="B975" s="1">
        <v>45722</v>
      </c>
      <c r="C975">
        <f>YEAR(GL_Table[[#This Row],[TxnDate]])</f>
        <v>2025</v>
      </c>
      <c r="D975" t="str">
        <f>TEXT(GL_Table[[#This Row],[TxnDate]], "mmm")</f>
        <v>Mar</v>
      </c>
      <c r="E975" t="s">
        <v>2013</v>
      </c>
      <c r="F975" t="s">
        <v>2018</v>
      </c>
      <c r="G975">
        <v>1708.86</v>
      </c>
      <c r="H975">
        <v>0</v>
      </c>
      <c r="I975" t="s">
        <v>2021</v>
      </c>
      <c r="J975" t="s">
        <v>2029</v>
      </c>
      <c r="K975" t="s">
        <v>3004</v>
      </c>
      <c r="L975" t="s">
        <v>4035</v>
      </c>
      <c r="M975">
        <f>GL_Table[[#This Row],[Debit]]-GL_Table[[#This Row],[Credit]]</f>
        <v>1708.86</v>
      </c>
      <c r="N975">
        <f>INDEX(ExchangeRate[Rate2USD], MATCH(GL!L:L,ExchangeRate[Currency], 0))</f>
        <v>1.36</v>
      </c>
      <c r="O975" s="14">
        <f>GL_Table[[#This Row],[Debit]]*GL_Table[[#This Row],[RateToUSD]]</f>
        <v>2324.0495999999998</v>
      </c>
      <c r="P975" s="14">
        <f>GL_Table[[#This Row],[Credit]]*GL_Table[[#This Row],[RateToUSD]]</f>
        <v>0</v>
      </c>
      <c r="Q975" s="14">
        <f>GL_Table[NetAmount]*GL_Table[RateToUSD]</f>
        <v>2324.0495999999998</v>
      </c>
      <c r="R975" s="14" t="str">
        <f>INDEX(AccountMapping[AccountType],MATCH(GL_Table[AccountName],AccountMapping[AccountName], 0))</f>
        <v>Expense</v>
      </c>
    </row>
    <row r="976" spans="1:18" x14ac:dyDescent="0.3">
      <c r="A976" t="s">
        <v>984</v>
      </c>
      <c r="B976" s="1">
        <v>45126</v>
      </c>
      <c r="C976">
        <f>YEAR(GL_Table[[#This Row],[TxnDate]])</f>
        <v>2023</v>
      </c>
      <c r="D976" t="str">
        <f>TEXT(GL_Table[[#This Row],[TxnDate]], "mmm")</f>
        <v>Jul</v>
      </c>
      <c r="E976" t="s">
        <v>2011</v>
      </c>
      <c r="F976" t="s">
        <v>2016</v>
      </c>
      <c r="G976">
        <v>1155.1300000000001</v>
      </c>
      <c r="H976">
        <v>0</v>
      </c>
      <c r="I976" t="s">
        <v>2025</v>
      </c>
      <c r="J976" t="s">
        <v>2028</v>
      </c>
      <c r="K976" t="s">
        <v>3005</v>
      </c>
      <c r="L976" t="s">
        <v>4031</v>
      </c>
      <c r="M976">
        <f>GL_Table[[#This Row],[Debit]]-GL_Table[[#This Row],[Credit]]</f>
        <v>1155.1300000000001</v>
      </c>
      <c r="N976">
        <f>INDEX(ExchangeRate[Rate2USD], MATCH(GL!L:L,ExchangeRate[Currency], 0))</f>
        <v>0.78</v>
      </c>
      <c r="O976" s="14">
        <f>GL_Table[[#This Row],[Debit]]*GL_Table[[#This Row],[RateToUSD]]</f>
        <v>901.0014000000001</v>
      </c>
      <c r="P976" s="14">
        <f>GL_Table[[#This Row],[Credit]]*GL_Table[[#This Row],[RateToUSD]]</f>
        <v>0</v>
      </c>
      <c r="Q976" s="14">
        <f>GL_Table[NetAmount]*GL_Table[RateToUSD]</f>
        <v>901.0014000000001</v>
      </c>
      <c r="R976" s="14" t="str">
        <f>INDEX(AccountMapping[AccountType],MATCH(GL_Table[AccountName],AccountMapping[AccountName], 0))</f>
        <v>COGS</v>
      </c>
    </row>
    <row r="977" spans="1:18" x14ac:dyDescent="0.3">
      <c r="A977" t="s">
        <v>985</v>
      </c>
      <c r="B977" s="1">
        <v>45575</v>
      </c>
      <c r="C977">
        <f>YEAR(GL_Table[[#This Row],[TxnDate]])</f>
        <v>2024</v>
      </c>
      <c r="D977" t="str">
        <f>TEXT(GL_Table[[#This Row],[TxnDate]], "mmm")</f>
        <v>Oct</v>
      </c>
      <c r="E977" t="s">
        <v>2013</v>
      </c>
      <c r="F977" t="s">
        <v>2018</v>
      </c>
      <c r="G977">
        <v>906.36</v>
      </c>
      <c r="H977">
        <v>0</v>
      </c>
      <c r="I977" t="s">
        <v>2022</v>
      </c>
      <c r="J977" t="s">
        <v>2027</v>
      </c>
      <c r="K977" t="s">
        <v>3006</v>
      </c>
      <c r="L977" t="s">
        <v>4033</v>
      </c>
      <c r="M977">
        <f>GL_Table[[#This Row],[Debit]]-GL_Table[[#This Row],[Credit]]</f>
        <v>906.36</v>
      </c>
      <c r="N977">
        <f>INDEX(ExchangeRate[Rate2USD], MATCH(GL!L:L,ExchangeRate[Currency], 0))</f>
        <v>1.51</v>
      </c>
      <c r="O977" s="14">
        <f>GL_Table[[#This Row],[Debit]]*GL_Table[[#This Row],[RateToUSD]]</f>
        <v>1368.6036000000001</v>
      </c>
      <c r="P977" s="14">
        <f>GL_Table[[#This Row],[Credit]]*GL_Table[[#This Row],[RateToUSD]]</f>
        <v>0</v>
      </c>
      <c r="Q977" s="14">
        <f>GL_Table[NetAmount]*GL_Table[RateToUSD]</f>
        <v>1368.6036000000001</v>
      </c>
      <c r="R977" s="14" t="str">
        <f>INDEX(AccountMapping[AccountType],MATCH(GL_Table[AccountName],AccountMapping[AccountName], 0))</f>
        <v>Expense</v>
      </c>
    </row>
    <row r="978" spans="1:18" x14ac:dyDescent="0.3">
      <c r="A978" t="s">
        <v>986</v>
      </c>
      <c r="B978" s="1">
        <v>45349</v>
      </c>
      <c r="C978">
        <f>YEAR(GL_Table[[#This Row],[TxnDate]])</f>
        <v>2024</v>
      </c>
      <c r="D978" t="str">
        <f>TEXT(GL_Table[[#This Row],[TxnDate]], "mmm")</f>
        <v>Feb</v>
      </c>
      <c r="E978" t="s">
        <v>2010</v>
      </c>
      <c r="F978" t="s">
        <v>2015</v>
      </c>
      <c r="G978">
        <v>0</v>
      </c>
      <c r="H978">
        <v>1026.19</v>
      </c>
      <c r="I978" t="s">
        <v>2023</v>
      </c>
      <c r="J978" t="s">
        <v>2027</v>
      </c>
      <c r="K978" t="s">
        <v>3007</v>
      </c>
      <c r="L978" t="s">
        <v>4033</v>
      </c>
      <c r="M978">
        <f>GL_Table[[#This Row],[Debit]]-GL_Table[[#This Row],[Credit]]</f>
        <v>-1026.19</v>
      </c>
      <c r="N978">
        <f>INDEX(ExchangeRate[Rate2USD], MATCH(GL!L:L,ExchangeRate[Currency], 0))</f>
        <v>1.51</v>
      </c>
      <c r="O978" s="14">
        <f>GL_Table[[#This Row],[Debit]]*GL_Table[[#This Row],[RateToUSD]]</f>
        <v>0</v>
      </c>
      <c r="P978" s="14">
        <f>GL_Table[[#This Row],[Credit]]*GL_Table[[#This Row],[RateToUSD]]</f>
        <v>1549.5469000000001</v>
      </c>
      <c r="Q978" s="14">
        <f>GL_Table[NetAmount]*GL_Table[RateToUSD]</f>
        <v>-1549.5469000000001</v>
      </c>
      <c r="R978" s="14" t="str">
        <f>INDEX(AccountMapping[AccountType],MATCH(GL_Table[AccountName],AccountMapping[AccountName], 0))</f>
        <v>Revenue</v>
      </c>
    </row>
    <row r="979" spans="1:18" x14ac:dyDescent="0.3">
      <c r="A979" t="s">
        <v>987</v>
      </c>
      <c r="B979" s="1">
        <v>45540</v>
      </c>
      <c r="C979">
        <f>YEAR(GL_Table[[#This Row],[TxnDate]])</f>
        <v>2024</v>
      </c>
      <c r="D979" t="str">
        <f>TEXT(GL_Table[[#This Row],[TxnDate]], "mmm")</f>
        <v>Sep</v>
      </c>
      <c r="E979" t="s">
        <v>2013</v>
      </c>
      <c r="F979" t="s">
        <v>2018</v>
      </c>
      <c r="G979">
        <v>1571.91</v>
      </c>
      <c r="H979">
        <v>0</v>
      </c>
      <c r="I979" t="s">
        <v>2022</v>
      </c>
      <c r="J979" t="s">
        <v>2030</v>
      </c>
      <c r="K979" t="s">
        <v>3008</v>
      </c>
      <c r="L979" t="s">
        <v>4035</v>
      </c>
      <c r="M979">
        <f>GL_Table[[#This Row],[Debit]]-GL_Table[[#This Row],[Credit]]</f>
        <v>1571.91</v>
      </c>
      <c r="N979">
        <f>INDEX(ExchangeRate[Rate2USD], MATCH(GL!L:L,ExchangeRate[Currency], 0))</f>
        <v>1.36</v>
      </c>
      <c r="O979" s="14">
        <f>GL_Table[[#This Row],[Debit]]*GL_Table[[#This Row],[RateToUSD]]</f>
        <v>2137.7976000000003</v>
      </c>
      <c r="P979" s="14">
        <f>GL_Table[[#This Row],[Credit]]*GL_Table[[#This Row],[RateToUSD]]</f>
        <v>0</v>
      </c>
      <c r="Q979" s="14">
        <f>GL_Table[NetAmount]*GL_Table[RateToUSD]</f>
        <v>2137.7976000000003</v>
      </c>
      <c r="R979" s="14" t="str">
        <f>INDEX(AccountMapping[AccountType],MATCH(GL_Table[AccountName],AccountMapping[AccountName], 0))</f>
        <v>Expense</v>
      </c>
    </row>
    <row r="980" spans="1:18" x14ac:dyDescent="0.3">
      <c r="A980" t="s">
        <v>988</v>
      </c>
      <c r="B980" s="1">
        <v>45799</v>
      </c>
      <c r="C980">
        <f>YEAR(GL_Table[[#This Row],[TxnDate]])</f>
        <v>2025</v>
      </c>
      <c r="D980" t="str">
        <f>TEXT(GL_Table[[#This Row],[TxnDate]], "mmm")</f>
        <v>May</v>
      </c>
      <c r="E980" t="s">
        <v>2010</v>
      </c>
      <c r="F980" t="s">
        <v>2015</v>
      </c>
      <c r="G980">
        <v>0</v>
      </c>
      <c r="H980">
        <v>504.44</v>
      </c>
      <c r="I980" t="s">
        <v>2025</v>
      </c>
      <c r="J980" t="s">
        <v>2027</v>
      </c>
      <c r="K980" t="s">
        <v>3009</v>
      </c>
      <c r="L980" t="s">
        <v>4034</v>
      </c>
      <c r="M980">
        <f>GL_Table[[#This Row],[Debit]]-GL_Table[[#This Row],[Credit]]</f>
        <v>-504.44</v>
      </c>
      <c r="N980">
        <f>INDEX(ExchangeRate[Rate2USD], MATCH(GL!L:L,ExchangeRate[Currency], 0))</f>
        <v>1</v>
      </c>
      <c r="O980" s="14">
        <f>GL_Table[[#This Row],[Debit]]*GL_Table[[#This Row],[RateToUSD]]</f>
        <v>0</v>
      </c>
      <c r="P980" s="14">
        <f>GL_Table[[#This Row],[Credit]]*GL_Table[[#This Row],[RateToUSD]]</f>
        <v>504.44</v>
      </c>
      <c r="Q980" s="14">
        <f>GL_Table[NetAmount]*GL_Table[RateToUSD]</f>
        <v>-504.44</v>
      </c>
      <c r="R980" s="14" t="str">
        <f>INDEX(AccountMapping[AccountType],MATCH(GL_Table[AccountName],AccountMapping[AccountName], 0))</f>
        <v>Revenue</v>
      </c>
    </row>
    <row r="981" spans="1:18" x14ac:dyDescent="0.3">
      <c r="A981" t="s">
        <v>989</v>
      </c>
      <c r="B981" s="1">
        <v>45684</v>
      </c>
      <c r="C981">
        <f>YEAR(GL_Table[[#This Row],[TxnDate]])</f>
        <v>2025</v>
      </c>
      <c r="D981" t="str">
        <f>TEXT(GL_Table[[#This Row],[TxnDate]], "mmm")</f>
        <v>Jan</v>
      </c>
      <c r="E981" t="s">
        <v>2010</v>
      </c>
      <c r="F981" t="s">
        <v>2015</v>
      </c>
      <c r="G981">
        <v>0</v>
      </c>
      <c r="H981">
        <v>2486.2199999999998</v>
      </c>
      <c r="I981" t="s">
        <v>2022</v>
      </c>
      <c r="J981" t="s">
        <v>2030</v>
      </c>
      <c r="K981" t="s">
        <v>3010</v>
      </c>
      <c r="L981" t="s">
        <v>4031</v>
      </c>
      <c r="M981">
        <f>GL_Table[[#This Row],[Debit]]-GL_Table[[#This Row],[Credit]]</f>
        <v>-2486.2199999999998</v>
      </c>
      <c r="N981">
        <f>INDEX(ExchangeRate[Rate2USD], MATCH(GL!L:L,ExchangeRate[Currency], 0))</f>
        <v>0.78</v>
      </c>
      <c r="O981" s="14">
        <f>GL_Table[[#This Row],[Debit]]*GL_Table[[#This Row],[RateToUSD]]</f>
        <v>0</v>
      </c>
      <c r="P981" s="14">
        <f>GL_Table[[#This Row],[Credit]]*GL_Table[[#This Row],[RateToUSD]]</f>
        <v>1939.2515999999998</v>
      </c>
      <c r="Q981" s="14">
        <f>GL_Table[NetAmount]*GL_Table[RateToUSD]</f>
        <v>-1939.2515999999998</v>
      </c>
      <c r="R981" s="14" t="str">
        <f>INDEX(AccountMapping[AccountType],MATCH(GL_Table[AccountName],AccountMapping[AccountName], 0))</f>
        <v>Revenue</v>
      </c>
    </row>
    <row r="982" spans="1:18" x14ac:dyDescent="0.3">
      <c r="A982" t="s">
        <v>990</v>
      </c>
      <c r="B982" s="1">
        <v>45705</v>
      </c>
      <c r="C982">
        <f>YEAR(GL_Table[[#This Row],[TxnDate]])</f>
        <v>2025</v>
      </c>
      <c r="D982" t="str">
        <f>TEXT(GL_Table[[#This Row],[TxnDate]], "mmm")</f>
        <v>Feb</v>
      </c>
      <c r="E982" t="s">
        <v>2013</v>
      </c>
      <c r="F982" t="s">
        <v>2018</v>
      </c>
      <c r="G982">
        <v>397.17</v>
      </c>
      <c r="H982">
        <v>0</v>
      </c>
      <c r="I982" t="s">
        <v>2024</v>
      </c>
      <c r="J982" t="s">
        <v>2029</v>
      </c>
      <c r="K982" t="s">
        <v>3011</v>
      </c>
      <c r="L982" t="s">
        <v>4032</v>
      </c>
      <c r="M982">
        <f>GL_Table[[#This Row],[Debit]]-GL_Table[[#This Row],[Credit]]</f>
        <v>397.17</v>
      </c>
      <c r="N982">
        <f>INDEX(ExchangeRate[Rate2USD], MATCH(GL!L:L,ExchangeRate[Currency], 0))</f>
        <v>0.92</v>
      </c>
      <c r="O982" s="14">
        <f>GL_Table[[#This Row],[Debit]]*GL_Table[[#This Row],[RateToUSD]]</f>
        <v>365.39640000000003</v>
      </c>
      <c r="P982" s="14">
        <f>GL_Table[[#This Row],[Credit]]*GL_Table[[#This Row],[RateToUSD]]</f>
        <v>0</v>
      </c>
      <c r="Q982" s="14">
        <f>GL_Table[NetAmount]*GL_Table[RateToUSD]</f>
        <v>365.39640000000003</v>
      </c>
      <c r="R982" s="14" t="str">
        <f>INDEX(AccountMapping[AccountType],MATCH(GL_Table[AccountName],AccountMapping[AccountName], 0))</f>
        <v>Expense</v>
      </c>
    </row>
    <row r="983" spans="1:18" x14ac:dyDescent="0.3">
      <c r="A983" t="s">
        <v>991</v>
      </c>
      <c r="B983" s="1">
        <v>45534</v>
      </c>
      <c r="C983">
        <f>YEAR(GL_Table[[#This Row],[TxnDate]])</f>
        <v>2024</v>
      </c>
      <c r="D983" t="str">
        <f>TEXT(GL_Table[[#This Row],[TxnDate]], "mmm")</f>
        <v>Aug</v>
      </c>
      <c r="E983" t="s">
        <v>2013</v>
      </c>
      <c r="F983" t="s">
        <v>2018</v>
      </c>
      <c r="G983">
        <v>1558.38</v>
      </c>
      <c r="H983">
        <v>0</v>
      </c>
      <c r="I983" t="s">
        <v>2024</v>
      </c>
      <c r="J983" t="s">
        <v>2029</v>
      </c>
      <c r="K983" t="s">
        <v>3012</v>
      </c>
      <c r="L983" t="s">
        <v>4031</v>
      </c>
      <c r="M983">
        <f>GL_Table[[#This Row],[Debit]]-GL_Table[[#This Row],[Credit]]</f>
        <v>1558.38</v>
      </c>
      <c r="N983">
        <f>INDEX(ExchangeRate[Rate2USD], MATCH(GL!L:L,ExchangeRate[Currency], 0))</f>
        <v>0.78</v>
      </c>
      <c r="O983" s="14">
        <f>GL_Table[[#This Row],[Debit]]*GL_Table[[#This Row],[RateToUSD]]</f>
        <v>1215.5364000000002</v>
      </c>
      <c r="P983" s="14">
        <f>GL_Table[[#This Row],[Credit]]*GL_Table[[#This Row],[RateToUSD]]</f>
        <v>0</v>
      </c>
      <c r="Q983" s="14">
        <f>GL_Table[NetAmount]*GL_Table[RateToUSD]</f>
        <v>1215.5364000000002</v>
      </c>
      <c r="R983" s="14" t="str">
        <f>INDEX(AccountMapping[AccountType],MATCH(GL_Table[AccountName],AccountMapping[AccountName], 0))</f>
        <v>Expense</v>
      </c>
    </row>
    <row r="984" spans="1:18" x14ac:dyDescent="0.3">
      <c r="A984" t="s">
        <v>992</v>
      </c>
      <c r="B984" s="1">
        <v>45270</v>
      </c>
      <c r="C984">
        <f>YEAR(GL_Table[[#This Row],[TxnDate]])</f>
        <v>2023</v>
      </c>
      <c r="D984" t="str">
        <f>TEXT(GL_Table[[#This Row],[TxnDate]], "mmm")</f>
        <v>Dec</v>
      </c>
      <c r="E984" t="s">
        <v>2010</v>
      </c>
      <c r="F984" t="s">
        <v>2015</v>
      </c>
      <c r="G984">
        <v>0</v>
      </c>
      <c r="H984">
        <v>1902.31</v>
      </c>
      <c r="I984" t="s">
        <v>2023</v>
      </c>
      <c r="J984" t="s">
        <v>2028</v>
      </c>
      <c r="K984" t="s">
        <v>3013</v>
      </c>
      <c r="L984" t="s">
        <v>4034</v>
      </c>
      <c r="M984">
        <f>GL_Table[[#This Row],[Debit]]-GL_Table[[#This Row],[Credit]]</f>
        <v>-1902.31</v>
      </c>
      <c r="N984">
        <f>INDEX(ExchangeRate[Rate2USD], MATCH(GL!L:L,ExchangeRate[Currency], 0))</f>
        <v>1</v>
      </c>
      <c r="O984" s="14">
        <f>GL_Table[[#This Row],[Debit]]*GL_Table[[#This Row],[RateToUSD]]</f>
        <v>0</v>
      </c>
      <c r="P984" s="14">
        <f>GL_Table[[#This Row],[Credit]]*GL_Table[[#This Row],[RateToUSD]]</f>
        <v>1902.31</v>
      </c>
      <c r="Q984" s="14">
        <f>GL_Table[NetAmount]*GL_Table[RateToUSD]</f>
        <v>-1902.31</v>
      </c>
      <c r="R984" s="14" t="str">
        <f>INDEX(AccountMapping[AccountType],MATCH(GL_Table[AccountName],AccountMapping[AccountName], 0))</f>
        <v>Revenue</v>
      </c>
    </row>
    <row r="985" spans="1:18" x14ac:dyDescent="0.3">
      <c r="A985" t="s">
        <v>993</v>
      </c>
      <c r="B985" s="1">
        <v>45604</v>
      </c>
      <c r="C985">
        <f>YEAR(GL_Table[[#This Row],[TxnDate]])</f>
        <v>2024</v>
      </c>
      <c r="D985" t="str">
        <f>TEXT(GL_Table[[#This Row],[TxnDate]], "mmm")</f>
        <v>Nov</v>
      </c>
      <c r="E985" t="s">
        <v>2012</v>
      </c>
      <c r="F985" t="s">
        <v>2017</v>
      </c>
      <c r="G985">
        <v>330.31</v>
      </c>
      <c r="H985">
        <v>0</v>
      </c>
      <c r="I985" t="s">
        <v>2023</v>
      </c>
      <c r="J985" t="s">
        <v>2028</v>
      </c>
      <c r="K985" t="s">
        <v>3014</v>
      </c>
      <c r="L985" t="s">
        <v>4032</v>
      </c>
      <c r="M985">
        <f>GL_Table[[#This Row],[Debit]]-GL_Table[[#This Row],[Credit]]</f>
        <v>330.31</v>
      </c>
      <c r="N985">
        <f>INDEX(ExchangeRate[Rate2USD], MATCH(GL!L:L,ExchangeRate[Currency], 0))</f>
        <v>0.92</v>
      </c>
      <c r="O985" s="14">
        <f>GL_Table[[#This Row],[Debit]]*GL_Table[[#This Row],[RateToUSD]]</f>
        <v>303.8852</v>
      </c>
      <c r="P985" s="14">
        <f>GL_Table[[#This Row],[Credit]]*GL_Table[[#This Row],[RateToUSD]]</f>
        <v>0</v>
      </c>
      <c r="Q985" s="14">
        <f>GL_Table[NetAmount]*GL_Table[RateToUSD]</f>
        <v>303.8852</v>
      </c>
      <c r="R985" s="14" t="str">
        <f>INDEX(AccountMapping[AccountType],MATCH(GL_Table[AccountName],AccountMapping[AccountName], 0))</f>
        <v>Expense</v>
      </c>
    </row>
    <row r="986" spans="1:18" x14ac:dyDescent="0.3">
      <c r="A986" t="s">
        <v>994</v>
      </c>
      <c r="B986" s="1">
        <v>45502</v>
      </c>
      <c r="C986">
        <f>YEAR(GL_Table[[#This Row],[TxnDate]])</f>
        <v>2024</v>
      </c>
      <c r="D986" t="str">
        <f>TEXT(GL_Table[[#This Row],[TxnDate]], "mmm")</f>
        <v>Jul</v>
      </c>
      <c r="E986" t="s">
        <v>2014</v>
      </c>
      <c r="F986" t="s">
        <v>2019</v>
      </c>
      <c r="G986">
        <v>0</v>
      </c>
      <c r="H986">
        <v>369.23</v>
      </c>
      <c r="I986" t="s">
        <v>2025</v>
      </c>
      <c r="J986" t="s">
        <v>2027</v>
      </c>
      <c r="K986" t="s">
        <v>3015</v>
      </c>
      <c r="L986" t="s">
        <v>4033</v>
      </c>
      <c r="M986">
        <f>GL_Table[[#This Row],[Debit]]-GL_Table[[#This Row],[Credit]]</f>
        <v>-369.23</v>
      </c>
      <c r="N986">
        <f>INDEX(ExchangeRate[Rate2USD], MATCH(GL!L:L,ExchangeRate[Currency], 0))</f>
        <v>1.51</v>
      </c>
      <c r="O986" s="14">
        <f>GL_Table[[#This Row],[Debit]]*GL_Table[[#This Row],[RateToUSD]]</f>
        <v>0</v>
      </c>
      <c r="P986" s="14">
        <f>GL_Table[[#This Row],[Credit]]*GL_Table[[#This Row],[RateToUSD]]</f>
        <v>557.53730000000007</v>
      </c>
      <c r="Q986" s="14">
        <f>GL_Table[NetAmount]*GL_Table[RateToUSD]</f>
        <v>-557.53730000000007</v>
      </c>
      <c r="R986" s="14" t="str">
        <f>INDEX(AccountMapping[AccountType],MATCH(GL_Table[AccountName],AccountMapping[AccountName], 0))</f>
        <v>Revenue</v>
      </c>
    </row>
    <row r="987" spans="1:18" x14ac:dyDescent="0.3">
      <c r="A987" t="s">
        <v>995</v>
      </c>
      <c r="B987" s="1">
        <v>45130</v>
      </c>
      <c r="C987">
        <f>YEAR(GL_Table[[#This Row],[TxnDate]])</f>
        <v>2023</v>
      </c>
      <c r="D987" t="str">
        <f>TEXT(GL_Table[[#This Row],[TxnDate]], "mmm")</f>
        <v>Jul</v>
      </c>
      <c r="E987" t="s">
        <v>2014</v>
      </c>
      <c r="F987" t="s">
        <v>2019</v>
      </c>
      <c r="G987">
        <v>0</v>
      </c>
      <c r="H987">
        <v>2516.86</v>
      </c>
      <c r="I987" t="s">
        <v>2021</v>
      </c>
      <c r="J987" t="s">
        <v>2029</v>
      </c>
      <c r="K987" t="s">
        <v>3016</v>
      </c>
      <c r="L987" t="s">
        <v>4032</v>
      </c>
      <c r="M987">
        <f>GL_Table[[#This Row],[Debit]]-GL_Table[[#This Row],[Credit]]</f>
        <v>-2516.86</v>
      </c>
      <c r="N987">
        <f>INDEX(ExchangeRate[Rate2USD], MATCH(GL!L:L,ExchangeRate[Currency], 0))</f>
        <v>0.92</v>
      </c>
      <c r="O987" s="14">
        <f>GL_Table[[#This Row],[Debit]]*GL_Table[[#This Row],[RateToUSD]]</f>
        <v>0</v>
      </c>
      <c r="P987" s="14">
        <f>GL_Table[[#This Row],[Credit]]*GL_Table[[#This Row],[RateToUSD]]</f>
        <v>2315.5112000000004</v>
      </c>
      <c r="Q987" s="14">
        <f>GL_Table[NetAmount]*GL_Table[RateToUSD]</f>
        <v>-2315.5112000000004</v>
      </c>
      <c r="R987" s="14" t="str">
        <f>INDEX(AccountMapping[AccountType],MATCH(GL_Table[AccountName],AccountMapping[AccountName], 0))</f>
        <v>Revenue</v>
      </c>
    </row>
    <row r="988" spans="1:18" x14ac:dyDescent="0.3">
      <c r="A988" t="s">
        <v>996</v>
      </c>
      <c r="B988" s="1">
        <v>45769</v>
      </c>
      <c r="C988">
        <f>YEAR(GL_Table[[#This Row],[TxnDate]])</f>
        <v>2025</v>
      </c>
      <c r="D988" t="str">
        <f>TEXT(GL_Table[[#This Row],[TxnDate]], "mmm")</f>
        <v>Apr</v>
      </c>
      <c r="E988" t="s">
        <v>2014</v>
      </c>
      <c r="F988" t="s">
        <v>2019</v>
      </c>
      <c r="G988">
        <v>0</v>
      </c>
      <c r="H988">
        <v>2267.1999999999998</v>
      </c>
      <c r="I988" t="s">
        <v>2024</v>
      </c>
      <c r="J988" t="s">
        <v>2027</v>
      </c>
      <c r="K988" t="s">
        <v>3017</v>
      </c>
      <c r="L988" t="s">
        <v>4033</v>
      </c>
      <c r="M988">
        <f>GL_Table[[#This Row],[Debit]]-GL_Table[[#This Row],[Credit]]</f>
        <v>-2267.1999999999998</v>
      </c>
      <c r="N988">
        <f>INDEX(ExchangeRate[Rate2USD], MATCH(GL!L:L,ExchangeRate[Currency], 0))</f>
        <v>1.51</v>
      </c>
      <c r="O988" s="14">
        <f>GL_Table[[#This Row],[Debit]]*GL_Table[[#This Row],[RateToUSD]]</f>
        <v>0</v>
      </c>
      <c r="P988" s="14">
        <f>GL_Table[[#This Row],[Credit]]*GL_Table[[#This Row],[RateToUSD]]</f>
        <v>3423.4719999999998</v>
      </c>
      <c r="Q988" s="14">
        <f>GL_Table[NetAmount]*GL_Table[RateToUSD]</f>
        <v>-3423.4719999999998</v>
      </c>
      <c r="R988" s="14" t="str">
        <f>INDEX(AccountMapping[AccountType],MATCH(GL_Table[AccountName],AccountMapping[AccountName], 0))</f>
        <v>Revenue</v>
      </c>
    </row>
    <row r="989" spans="1:18" x14ac:dyDescent="0.3">
      <c r="A989" t="s">
        <v>997</v>
      </c>
      <c r="B989" s="1">
        <v>45572</v>
      </c>
      <c r="C989">
        <f>YEAR(GL_Table[[#This Row],[TxnDate]])</f>
        <v>2024</v>
      </c>
      <c r="D989" t="str">
        <f>TEXT(GL_Table[[#This Row],[TxnDate]], "mmm")</f>
        <v>Oct</v>
      </c>
      <c r="E989" t="s">
        <v>2011</v>
      </c>
      <c r="F989" t="s">
        <v>2016</v>
      </c>
      <c r="G989">
        <v>270.42</v>
      </c>
      <c r="H989">
        <v>0</v>
      </c>
      <c r="I989" t="s">
        <v>2022</v>
      </c>
      <c r="J989" t="s">
        <v>2026</v>
      </c>
      <c r="K989" t="s">
        <v>3018</v>
      </c>
      <c r="L989" t="s">
        <v>4035</v>
      </c>
      <c r="M989">
        <f>GL_Table[[#This Row],[Debit]]-GL_Table[[#This Row],[Credit]]</f>
        <v>270.42</v>
      </c>
      <c r="N989">
        <f>INDEX(ExchangeRate[Rate2USD], MATCH(GL!L:L,ExchangeRate[Currency], 0))</f>
        <v>1.36</v>
      </c>
      <c r="O989" s="14">
        <f>GL_Table[[#This Row],[Debit]]*GL_Table[[#This Row],[RateToUSD]]</f>
        <v>367.77120000000002</v>
      </c>
      <c r="P989" s="14">
        <f>GL_Table[[#This Row],[Credit]]*GL_Table[[#This Row],[RateToUSD]]</f>
        <v>0</v>
      </c>
      <c r="Q989" s="14">
        <f>GL_Table[NetAmount]*GL_Table[RateToUSD]</f>
        <v>367.77120000000002</v>
      </c>
      <c r="R989" s="14" t="str">
        <f>INDEX(AccountMapping[AccountType],MATCH(GL_Table[AccountName],AccountMapping[AccountName], 0))</f>
        <v>COGS</v>
      </c>
    </row>
    <row r="990" spans="1:18" x14ac:dyDescent="0.3">
      <c r="A990" t="s">
        <v>998</v>
      </c>
      <c r="B990" s="1">
        <v>45587</v>
      </c>
      <c r="C990">
        <f>YEAR(GL_Table[[#This Row],[TxnDate]])</f>
        <v>2024</v>
      </c>
      <c r="D990" t="str">
        <f>TEXT(GL_Table[[#This Row],[TxnDate]], "mmm")</f>
        <v>Oct</v>
      </c>
      <c r="E990" t="s">
        <v>2010</v>
      </c>
      <c r="F990" t="s">
        <v>2015</v>
      </c>
      <c r="G990">
        <v>0</v>
      </c>
      <c r="H990">
        <v>1807.47</v>
      </c>
      <c r="I990" t="s">
        <v>2024</v>
      </c>
      <c r="J990" t="s">
        <v>2029</v>
      </c>
      <c r="K990" t="s">
        <v>3019</v>
      </c>
      <c r="L990" t="s">
        <v>4034</v>
      </c>
      <c r="M990">
        <f>GL_Table[[#This Row],[Debit]]-GL_Table[[#This Row],[Credit]]</f>
        <v>-1807.47</v>
      </c>
      <c r="N990">
        <f>INDEX(ExchangeRate[Rate2USD], MATCH(GL!L:L,ExchangeRate[Currency], 0))</f>
        <v>1</v>
      </c>
      <c r="O990" s="14">
        <f>GL_Table[[#This Row],[Debit]]*GL_Table[[#This Row],[RateToUSD]]</f>
        <v>0</v>
      </c>
      <c r="P990" s="14">
        <f>GL_Table[[#This Row],[Credit]]*GL_Table[[#This Row],[RateToUSD]]</f>
        <v>1807.47</v>
      </c>
      <c r="Q990" s="14">
        <f>GL_Table[NetAmount]*GL_Table[RateToUSD]</f>
        <v>-1807.47</v>
      </c>
      <c r="R990" s="14" t="str">
        <f>INDEX(AccountMapping[AccountType],MATCH(GL_Table[AccountName],AccountMapping[AccountName], 0))</f>
        <v>Revenue</v>
      </c>
    </row>
    <row r="991" spans="1:18" x14ac:dyDescent="0.3">
      <c r="A991" t="s">
        <v>999</v>
      </c>
      <c r="B991" s="1">
        <v>45723</v>
      </c>
      <c r="C991">
        <f>YEAR(GL_Table[[#This Row],[TxnDate]])</f>
        <v>2025</v>
      </c>
      <c r="D991" t="str">
        <f>TEXT(GL_Table[[#This Row],[TxnDate]], "mmm")</f>
        <v>Mar</v>
      </c>
      <c r="E991" t="s">
        <v>2011</v>
      </c>
      <c r="F991" t="s">
        <v>2016</v>
      </c>
      <c r="G991">
        <v>1404.46</v>
      </c>
      <c r="H991">
        <v>0</v>
      </c>
      <c r="I991" t="s">
        <v>2022</v>
      </c>
      <c r="J991" t="s">
        <v>2027</v>
      </c>
      <c r="K991" t="s">
        <v>3020</v>
      </c>
      <c r="L991" t="s">
        <v>4035</v>
      </c>
      <c r="M991">
        <f>GL_Table[[#This Row],[Debit]]-GL_Table[[#This Row],[Credit]]</f>
        <v>1404.46</v>
      </c>
      <c r="N991">
        <f>INDEX(ExchangeRate[Rate2USD], MATCH(GL!L:L,ExchangeRate[Currency], 0))</f>
        <v>1.36</v>
      </c>
      <c r="O991" s="14">
        <f>GL_Table[[#This Row],[Debit]]*GL_Table[[#This Row],[RateToUSD]]</f>
        <v>1910.0656000000001</v>
      </c>
      <c r="P991" s="14">
        <f>GL_Table[[#This Row],[Credit]]*GL_Table[[#This Row],[RateToUSD]]</f>
        <v>0</v>
      </c>
      <c r="Q991" s="14">
        <f>GL_Table[NetAmount]*GL_Table[RateToUSD]</f>
        <v>1910.0656000000001</v>
      </c>
      <c r="R991" s="14" t="str">
        <f>INDEX(AccountMapping[AccountType],MATCH(GL_Table[AccountName],AccountMapping[AccountName], 0))</f>
        <v>COGS</v>
      </c>
    </row>
    <row r="992" spans="1:18" x14ac:dyDescent="0.3">
      <c r="A992" t="s">
        <v>1000</v>
      </c>
      <c r="B992" s="1">
        <v>45667</v>
      </c>
      <c r="C992">
        <f>YEAR(GL_Table[[#This Row],[TxnDate]])</f>
        <v>2025</v>
      </c>
      <c r="D992" t="str">
        <f>TEXT(GL_Table[[#This Row],[TxnDate]], "mmm")</f>
        <v>Jan</v>
      </c>
      <c r="E992" t="s">
        <v>2012</v>
      </c>
      <c r="F992" t="s">
        <v>2017</v>
      </c>
      <c r="G992">
        <v>1628.38</v>
      </c>
      <c r="H992">
        <v>0</v>
      </c>
      <c r="I992" t="s">
        <v>2025</v>
      </c>
      <c r="J992" t="s">
        <v>2026</v>
      </c>
      <c r="K992" t="s">
        <v>3021</v>
      </c>
      <c r="L992" t="s">
        <v>4035</v>
      </c>
      <c r="M992">
        <f>GL_Table[[#This Row],[Debit]]-GL_Table[[#This Row],[Credit]]</f>
        <v>1628.38</v>
      </c>
      <c r="N992">
        <f>INDEX(ExchangeRate[Rate2USD], MATCH(GL!L:L,ExchangeRate[Currency], 0))</f>
        <v>1.36</v>
      </c>
      <c r="O992" s="14">
        <f>GL_Table[[#This Row],[Debit]]*GL_Table[[#This Row],[RateToUSD]]</f>
        <v>2214.5968000000003</v>
      </c>
      <c r="P992" s="14">
        <f>GL_Table[[#This Row],[Credit]]*GL_Table[[#This Row],[RateToUSD]]</f>
        <v>0</v>
      </c>
      <c r="Q992" s="14">
        <f>GL_Table[NetAmount]*GL_Table[RateToUSD]</f>
        <v>2214.5968000000003</v>
      </c>
      <c r="R992" s="14" t="str">
        <f>INDEX(AccountMapping[AccountType],MATCH(GL_Table[AccountName],AccountMapping[AccountName], 0))</f>
        <v>Expense</v>
      </c>
    </row>
    <row r="993" spans="1:18" x14ac:dyDescent="0.3">
      <c r="A993" t="s">
        <v>1001</v>
      </c>
      <c r="B993" s="1">
        <v>45132</v>
      </c>
      <c r="C993">
        <f>YEAR(GL_Table[[#This Row],[TxnDate]])</f>
        <v>2023</v>
      </c>
      <c r="D993" t="str">
        <f>TEXT(GL_Table[[#This Row],[TxnDate]], "mmm")</f>
        <v>Jul</v>
      </c>
      <c r="E993" t="s">
        <v>2013</v>
      </c>
      <c r="F993" t="s">
        <v>2018</v>
      </c>
      <c r="G993">
        <v>1593.21</v>
      </c>
      <c r="H993">
        <v>0</v>
      </c>
      <c r="I993" t="s">
        <v>2021</v>
      </c>
      <c r="J993" t="s">
        <v>2029</v>
      </c>
      <c r="K993" t="s">
        <v>3022</v>
      </c>
      <c r="L993" t="s">
        <v>4032</v>
      </c>
      <c r="M993">
        <f>GL_Table[[#This Row],[Debit]]-GL_Table[[#This Row],[Credit]]</f>
        <v>1593.21</v>
      </c>
      <c r="N993">
        <f>INDEX(ExchangeRate[Rate2USD], MATCH(GL!L:L,ExchangeRate[Currency], 0))</f>
        <v>0.92</v>
      </c>
      <c r="O993" s="14">
        <f>GL_Table[[#This Row],[Debit]]*GL_Table[[#This Row],[RateToUSD]]</f>
        <v>1465.7532000000001</v>
      </c>
      <c r="P993" s="14">
        <f>GL_Table[[#This Row],[Credit]]*GL_Table[[#This Row],[RateToUSD]]</f>
        <v>0</v>
      </c>
      <c r="Q993" s="14">
        <f>GL_Table[NetAmount]*GL_Table[RateToUSD]</f>
        <v>1465.7532000000001</v>
      </c>
      <c r="R993" s="14" t="str">
        <f>INDEX(AccountMapping[AccountType],MATCH(GL_Table[AccountName],AccountMapping[AccountName], 0))</f>
        <v>Expense</v>
      </c>
    </row>
    <row r="994" spans="1:18" x14ac:dyDescent="0.3">
      <c r="A994" t="s">
        <v>1002</v>
      </c>
      <c r="B994" s="1">
        <v>45275</v>
      </c>
      <c r="C994">
        <f>YEAR(GL_Table[[#This Row],[TxnDate]])</f>
        <v>2023</v>
      </c>
      <c r="D994" t="str">
        <f>TEXT(GL_Table[[#This Row],[TxnDate]], "mmm")</f>
        <v>Dec</v>
      </c>
      <c r="E994" t="s">
        <v>2010</v>
      </c>
      <c r="F994" t="s">
        <v>2015</v>
      </c>
      <c r="G994">
        <v>0</v>
      </c>
      <c r="H994">
        <v>3100.79</v>
      </c>
      <c r="I994" t="s">
        <v>2024</v>
      </c>
      <c r="J994" t="s">
        <v>2029</v>
      </c>
      <c r="K994" t="s">
        <v>3023</v>
      </c>
      <c r="L994" t="s">
        <v>4035</v>
      </c>
      <c r="M994">
        <f>GL_Table[[#This Row],[Debit]]-GL_Table[[#This Row],[Credit]]</f>
        <v>-3100.79</v>
      </c>
      <c r="N994">
        <f>INDEX(ExchangeRate[Rate2USD], MATCH(GL!L:L,ExchangeRate[Currency], 0))</f>
        <v>1.36</v>
      </c>
      <c r="O994" s="14">
        <f>GL_Table[[#This Row],[Debit]]*GL_Table[[#This Row],[RateToUSD]]</f>
        <v>0</v>
      </c>
      <c r="P994" s="14">
        <f>GL_Table[[#This Row],[Credit]]*GL_Table[[#This Row],[RateToUSD]]</f>
        <v>4217.0744000000004</v>
      </c>
      <c r="Q994" s="14">
        <f>GL_Table[NetAmount]*GL_Table[RateToUSD]</f>
        <v>-4217.0744000000004</v>
      </c>
      <c r="R994" s="14" t="str">
        <f>INDEX(AccountMapping[AccountType],MATCH(GL_Table[AccountName],AccountMapping[AccountName], 0))</f>
        <v>Revenue</v>
      </c>
    </row>
    <row r="995" spans="1:18" x14ac:dyDescent="0.3">
      <c r="A995" t="s">
        <v>1003</v>
      </c>
      <c r="B995" s="1">
        <v>45127</v>
      </c>
      <c r="C995">
        <f>YEAR(GL_Table[[#This Row],[TxnDate]])</f>
        <v>2023</v>
      </c>
      <c r="D995" t="str">
        <f>TEXT(GL_Table[[#This Row],[TxnDate]], "mmm")</f>
        <v>Jul</v>
      </c>
      <c r="E995" t="s">
        <v>2011</v>
      </c>
      <c r="F995" t="s">
        <v>2016</v>
      </c>
      <c r="G995">
        <v>759.38</v>
      </c>
      <c r="H995">
        <v>0</v>
      </c>
      <c r="I995" t="s">
        <v>2020</v>
      </c>
      <c r="J995" t="s">
        <v>2030</v>
      </c>
      <c r="K995" t="s">
        <v>3024</v>
      </c>
      <c r="L995" t="s">
        <v>4033</v>
      </c>
      <c r="M995">
        <f>GL_Table[[#This Row],[Debit]]-GL_Table[[#This Row],[Credit]]</f>
        <v>759.38</v>
      </c>
      <c r="N995">
        <f>INDEX(ExchangeRate[Rate2USD], MATCH(GL!L:L,ExchangeRate[Currency], 0))</f>
        <v>1.51</v>
      </c>
      <c r="O995" s="14">
        <f>GL_Table[[#This Row],[Debit]]*GL_Table[[#This Row],[RateToUSD]]</f>
        <v>1146.6638</v>
      </c>
      <c r="P995" s="14">
        <f>GL_Table[[#This Row],[Credit]]*GL_Table[[#This Row],[RateToUSD]]</f>
        <v>0</v>
      </c>
      <c r="Q995" s="14">
        <f>GL_Table[NetAmount]*GL_Table[RateToUSD]</f>
        <v>1146.6638</v>
      </c>
      <c r="R995" s="14" t="str">
        <f>INDEX(AccountMapping[AccountType],MATCH(GL_Table[AccountName],AccountMapping[AccountName], 0))</f>
        <v>COGS</v>
      </c>
    </row>
    <row r="996" spans="1:18" x14ac:dyDescent="0.3">
      <c r="A996" t="s">
        <v>1004</v>
      </c>
      <c r="B996" s="1">
        <v>45655</v>
      </c>
      <c r="C996">
        <f>YEAR(GL_Table[[#This Row],[TxnDate]])</f>
        <v>2024</v>
      </c>
      <c r="D996" t="str">
        <f>TEXT(GL_Table[[#This Row],[TxnDate]], "mmm")</f>
        <v>Dec</v>
      </c>
      <c r="E996" t="s">
        <v>2012</v>
      </c>
      <c r="F996" t="s">
        <v>2017</v>
      </c>
      <c r="G996">
        <v>818.52</v>
      </c>
      <c r="H996">
        <v>0</v>
      </c>
      <c r="I996" t="s">
        <v>2020</v>
      </c>
      <c r="J996" t="s">
        <v>2026</v>
      </c>
      <c r="K996" t="s">
        <v>3025</v>
      </c>
      <c r="L996" t="s">
        <v>4031</v>
      </c>
      <c r="M996">
        <f>GL_Table[[#This Row],[Debit]]-GL_Table[[#This Row],[Credit]]</f>
        <v>818.52</v>
      </c>
      <c r="N996">
        <f>INDEX(ExchangeRate[Rate2USD], MATCH(GL!L:L,ExchangeRate[Currency], 0))</f>
        <v>0.78</v>
      </c>
      <c r="O996" s="14">
        <f>GL_Table[[#This Row],[Debit]]*GL_Table[[#This Row],[RateToUSD]]</f>
        <v>638.44560000000001</v>
      </c>
      <c r="P996" s="14">
        <f>GL_Table[[#This Row],[Credit]]*GL_Table[[#This Row],[RateToUSD]]</f>
        <v>0</v>
      </c>
      <c r="Q996" s="14">
        <f>GL_Table[NetAmount]*GL_Table[RateToUSD]</f>
        <v>638.44560000000001</v>
      </c>
      <c r="R996" s="14" t="str">
        <f>INDEX(AccountMapping[AccountType],MATCH(GL_Table[AccountName],AccountMapping[AccountName], 0))</f>
        <v>Expense</v>
      </c>
    </row>
    <row r="997" spans="1:18" x14ac:dyDescent="0.3">
      <c r="A997" t="s">
        <v>1005</v>
      </c>
      <c r="B997" s="1">
        <v>44958</v>
      </c>
      <c r="C997">
        <f>YEAR(GL_Table[[#This Row],[TxnDate]])</f>
        <v>2023</v>
      </c>
      <c r="D997" t="str">
        <f>TEXT(GL_Table[[#This Row],[TxnDate]], "mmm")</f>
        <v>Feb</v>
      </c>
      <c r="E997" t="s">
        <v>2012</v>
      </c>
      <c r="F997" t="s">
        <v>2017</v>
      </c>
      <c r="G997">
        <v>1003.28</v>
      </c>
      <c r="H997">
        <v>0</v>
      </c>
      <c r="I997" t="s">
        <v>2020</v>
      </c>
      <c r="J997" t="s">
        <v>2029</v>
      </c>
      <c r="K997" t="s">
        <v>3026</v>
      </c>
      <c r="L997" t="s">
        <v>4033</v>
      </c>
      <c r="M997">
        <f>GL_Table[[#This Row],[Debit]]-GL_Table[[#This Row],[Credit]]</f>
        <v>1003.28</v>
      </c>
      <c r="N997">
        <f>INDEX(ExchangeRate[Rate2USD], MATCH(GL!L:L,ExchangeRate[Currency], 0))</f>
        <v>1.51</v>
      </c>
      <c r="O997" s="14">
        <f>GL_Table[[#This Row],[Debit]]*GL_Table[[#This Row],[RateToUSD]]</f>
        <v>1514.9528</v>
      </c>
      <c r="P997" s="14">
        <f>GL_Table[[#This Row],[Credit]]*GL_Table[[#This Row],[RateToUSD]]</f>
        <v>0</v>
      </c>
      <c r="Q997" s="14">
        <f>GL_Table[NetAmount]*GL_Table[RateToUSD]</f>
        <v>1514.9528</v>
      </c>
      <c r="R997" s="14" t="str">
        <f>INDEX(AccountMapping[AccountType],MATCH(GL_Table[AccountName],AccountMapping[AccountName], 0))</f>
        <v>Expense</v>
      </c>
    </row>
    <row r="998" spans="1:18" x14ac:dyDescent="0.3">
      <c r="A998" t="s">
        <v>1006</v>
      </c>
      <c r="B998" s="1">
        <v>45377</v>
      </c>
      <c r="C998">
        <f>YEAR(GL_Table[[#This Row],[TxnDate]])</f>
        <v>2024</v>
      </c>
      <c r="D998" t="str">
        <f>TEXT(GL_Table[[#This Row],[TxnDate]], "mmm")</f>
        <v>Mar</v>
      </c>
      <c r="E998" t="s">
        <v>2014</v>
      </c>
      <c r="F998" t="s">
        <v>2019</v>
      </c>
      <c r="G998">
        <v>0</v>
      </c>
      <c r="H998">
        <v>3683.5</v>
      </c>
      <c r="I998" t="s">
        <v>2024</v>
      </c>
      <c r="J998" t="s">
        <v>2030</v>
      </c>
      <c r="K998" t="s">
        <v>3027</v>
      </c>
      <c r="L998" t="s">
        <v>4034</v>
      </c>
      <c r="M998">
        <f>GL_Table[[#This Row],[Debit]]-GL_Table[[#This Row],[Credit]]</f>
        <v>-3683.5</v>
      </c>
      <c r="N998">
        <f>INDEX(ExchangeRate[Rate2USD], MATCH(GL!L:L,ExchangeRate[Currency], 0))</f>
        <v>1</v>
      </c>
      <c r="O998" s="14">
        <f>GL_Table[[#This Row],[Debit]]*GL_Table[[#This Row],[RateToUSD]]</f>
        <v>0</v>
      </c>
      <c r="P998" s="14">
        <f>GL_Table[[#This Row],[Credit]]*GL_Table[[#This Row],[RateToUSD]]</f>
        <v>3683.5</v>
      </c>
      <c r="Q998" s="14">
        <f>GL_Table[NetAmount]*GL_Table[RateToUSD]</f>
        <v>-3683.5</v>
      </c>
      <c r="R998" s="14" t="str">
        <f>INDEX(AccountMapping[AccountType],MATCH(GL_Table[AccountName],AccountMapping[AccountName], 0))</f>
        <v>Revenue</v>
      </c>
    </row>
    <row r="999" spans="1:18" x14ac:dyDescent="0.3">
      <c r="A999" t="s">
        <v>1007</v>
      </c>
      <c r="B999" s="1">
        <v>45725</v>
      </c>
      <c r="C999">
        <f>YEAR(GL_Table[[#This Row],[TxnDate]])</f>
        <v>2025</v>
      </c>
      <c r="D999" t="str">
        <f>TEXT(GL_Table[[#This Row],[TxnDate]], "mmm")</f>
        <v>Mar</v>
      </c>
      <c r="E999" t="s">
        <v>2013</v>
      </c>
      <c r="F999" t="s">
        <v>2018</v>
      </c>
      <c r="G999">
        <v>1336.12</v>
      </c>
      <c r="H999">
        <v>0</v>
      </c>
      <c r="I999" t="s">
        <v>2020</v>
      </c>
      <c r="J999" t="s">
        <v>2030</v>
      </c>
      <c r="K999" t="s">
        <v>3028</v>
      </c>
      <c r="L999" t="s">
        <v>4035</v>
      </c>
      <c r="M999">
        <f>GL_Table[[#This Row],[Debit]]-GL_Table[[#This Row],[Credit]]</f>
        <v>1336.12</v>
      </c>
      <c r="N999">
        <f>INDEX(ExchangeRate[Rate2USD], MATCH(GL!L:L,ExchangeRate[Currency], 0))</f>
        <v>1.36</v>
      </c>
      <c r="O999" s="14">
        <f>GL_Table[[#This Row],[Debit]]*GL_Table[[#This Row],[RateToUSD]]</f>
        <v>1817.1232</v>
      </c>
      <c r="P999" s="14">
        <f>GL_Table[[#This Row],[Credit]]*GL_Table[[#This Row],[RateToUSD]]</f>
        <v>0</v>
      </c>
      <c r="Q999" s="14">
        <f>GL_Table[NetAmount]*GL_Table[RateToUSD]</f>
        <v>1817.1232</v>
      </c>
      <c r="R999" s="14" t="str">
        <f>INDEX(AccountMapping[AccountType],MATCH(GL_Table[AccountName],AccountMapping[AccountName], 0))</f>
        <v>Expense</v>
      </c>
    </row>
    <row r="1000" spans="1:18" x14ac:dyDescent="0.3">
      <c r="A1000" t="s">
        <v>1008</v>
      </c>
      <c r="B1000" s="1">
        <v>45490</v>
      </c>
      <c r="C1000">
        <f>YEAR(GL_Table[[#This Row],[TxnDate]])</f>
        <v>2024</v>
      </c>
      <c r="D1000" t="str">
        <f>TEXT(GL_Table[[#This Row],[TxnDate]], "mmm")</f>
        <v>Jul</v>
      </c>
      <c r="E1000" t="s">
        <v>2010</v>
      </c>
      <c r="F1000" t="s">
        <v>2015</v>
      </c>
      <c r="G1000">
        <v>0</v>
      </c>
      <c r="H1000">
        <v>142.47999999999999</v>
      </c>
      <c r="I1000" t="s">
        <v>2024</v>
      </c>
      <c r="J1000" t="s">
        <v>2030</v>
      </c>
      <c r="K1000" t="s">
        <v>3029</v>
      </c>
      <c r="L1000" t="s">
        <v>4031</v>
      </c>
      <c r="M1000">
        <f>GL_Table[[#This Row],[Debit]]-GL_Table[[#This Row],[Credit]]</f>
        <v>-142.47999999999999</v>
      </c>
      <c r="N1000">
        <f>INDEX(ExchangeRate[Rate2USD], MATCH(GL!L:L,ExchangeRate[Currency], 0))</f>
        <v>0.78</v>
      </c>
      <c r="O1000" s="14">
        <f>GL_Table[[#This Row],[Debit]]*GL_Table[[#This Row],[RateToUSD]]</f>
        <v>0</v>
      </c>
      <c r="P1000" s="14">
        <f>GL_Table[[#This Row],[Credit]]*GL_Table[[#This Row],[RateToUSD]]</f>
        <v>111.1344</v>
      </c>
      <c r="Q1000" s="14">
        <f>GL_Table[NetAmount]*GL_Table[RateToUSD]</f>
        <v>-111.1344</v>
      </c>
      <c r="R1000" s="14" t="str">
        <f>INDEX(AccountMapping[AccountType],MATCH(GL_Table[AccountName],AccountMapping[AccountName], 0))</f>
        <v>Revenue</v>
      </c>
    </row>
    <row r="1001" spans="1:18" x14ac:dyDescent="0.3">
      <c r="A1001" t="s">
        <v>1009</v>
      </c>
      <c r="B1001" s="1">
        <v>45797</v>
      </c>
      <c r="C1001">
        <f>YEAR(GL_Table[[#This Row],[TxnDate]])</f>
        <v>2025</v>
      </c>
      <c r="D1001" t="str">
        <f>TEXT(GL_Table[[#This Row],[TxnDate]], "mmm")</f>
        <v>May</v>
      </c>
      <c r="E1001" t="s">
        <v>2012</v>
      </c>
      <c r="F1001" t="s">
        <v>2017</v>
      </c>
      <c r="G1001">
        <v>225.03</v>
      </c>
      <c r="H1001">
        <v>0</v>
      </c>
      <c r="I1001" t="s">
        <v>2020</v>
      </c>
      <c r="J1001" t="s">
        <v>2030</v>
      </c>
      <c r="K1001" t="s">
        <v>3030</v>
      </c>
      <c r="L1001" t="s">
        <v>4035</v>
      </c>
      <c r="M1001">
        <f>GL_Table[[#This Row],[Debit]]-GL_Table[[#This Row],[Credit]]</f>
        <v>225.03</v>
      </c>
      <c r="N1001">
        <f>INDEX(ExchangeRate[Rate2USD], MATCH(GL!L:L,ExchangeRate[Currency], 0))</f>
        <v>1.36</v>
      </c>
      <c r="O1001" s="14">
        <f>GL_Table[[#This Row],[Debit]]*GL_Table[[#This Row],[RateToUSD]]</f>
        <v>306.04080000000005</v>
      </c>
      <c r="P1001" s="14">
        <f>GL_Table[[#This Row],[Credit]]*GL_Table[[#This Row],[RateToUSD]]</f>
        <v>0</v>
      </c>
      <c r="Q1001" s="14">
        <f>GL_Table[NetAmount]*GL_Table[RateToUSD]</f>
        <v>306.04080000000005</v>
      </c>
      <c r="R1001" s="14" t="str">
        <f>INDEX(AccountMapping[AccountType],MATCH(GL_Table[AccountName],AccountMapping[AccountName], 0))</f>
        <v>Expense</v>
      </c>
    </row>
    <row r="1002" spans="1:18" x14ac:dyDescent="0.3">
      <c r="A1002" t="s">
        <v>1010</v>
      </c>
      <c r="B1002" s="1">
        <v>45701</v>
      </c>
      <c r="C1002">
        <f>YEAR(GL_Table[[#This Row],[TxnDate]])</f>
        <v>2025</v>
      </c>
      <c r="D1002" t="str">
        <f>TEXT(GL_Table[[#This Row],[TxnDate]], "mmm")</f>
        <v>Feb</v>
      </c>
      <c r="E1002" t="s">
        <v>2011</v>
      </c>
      <c r="F1002" t="s">
        <v>2016</v>
      </c>
      <c r="G1002">
        <v>1959.72</v>
      </c>
      <c r="H1002">
        <v>0</v>
      </c>
      <c r="I1002" t="s">
        <v>2020</v>
      </c>
      <c r="J1002" t="s">
        <v>2029</v>
      </c>
      <c r="K1002" t="s">
        <v>3031</v>
      </c>
      <c r="L1002" t="s">
        <v>4033</v>
      </c>
      <c r="M1002">
        <f>GL_Table[[#This Row],[Debit]]-GL_Table[[#This Row],[Credit]]</f>
        <v>1959.72</v>
      </c>
      <c r="N1002">
        <f>INDEX(ExchangeRate[Rate2USD], MATCH(GL!L:L,ExchangeRate[Currency], 0))</f>
        <v>1.51</v>
      </c>
      <c r="O1002" s="14">
        <f>GL_Table[[#This Row],[Debit]]*GL_Table[[#This Row],[RateToUSD]]</f>
        <v>2959.1772000000001</v>
      </c>
      <c r="P1002" s="14">
        <f>GL_Table[[#This Row],[Credit]]*GL_Table[[#This Row],[RateToUSD]]</f>
        <v>0</v>
      </c>
      <c r="Q1002" s="14">
        <f>GL_Table[NetAmount]*GL_Table[RateToUSD]</f>
        <v>2959.1772000000001</v>
      </c>
      <c r="R1002" s="14" t="str">
        <f>INDEX(AccountMapping[AccountType],MATCH(GL_Table[AccountName],AccountMapping[AccountName], 0))</f>
        <v>COGS</v>
      </c>
    </row>
    <row r="1003" spans="1:18" x14ac:dyDescent="0.3">
      <c r="A1003" t="s">
        <v>1011</v>
      </c>
      <c r="B1003" s="1">
        <v>45528</v>
      </c>
      <c r="C1003">
        <f>YEAR(GL_Table[[#This Row],[TxnDate]])</f>
        <v>2024</v>
      </c>
      <c r="D1003" t="str">
        <f>TEXT(GL_Table[[#This Row],[TxnDate]], "mmm")</f>
        <v>Aug</v>
      </c>
      <c r="E1003" t="s">
        <v>2012</v>
      </c>
      <c r="F1003" t="s">
        <v>2017</v>
      </c>
      <c r="G1003">
        <v>459.97</v>
      </c>
      <c r="H1003">
        <v>0</v>
      </c>
      <c r="I1003" t="s">
        <v>2020</v>
      </c>
      <c r="J1003" t="s">
        <v>2030</v>
      </c>
      <c r="K1003" t="s">
        <v>3032</v>
      </c>
      <c r="L1003" t="s">
        <v>4034</v>
      </c>
      <c r="M1003">
        <f>GL_Table[[#This Row],[Debit]]-GL_Table[[#This Row],[Credit]]</f>
        <v>459.97</v>
      </c>
      <c r="N1003">
        <f>INDEX(ExchangeRate[Rate2USD], MATCH(GL!L:L,ExchangeRate[Currency], 0))</f>
        <v>1</v>
      </c>
      <c r="O1003" s="14">
        <f>GL_Table[[#This Row],[Debit]]*GL_Table[[#This Row],[RateToUSD]]</f>
        <v>459.97</v>
      </c>
      <c r="P1003" s="14">
        <f>GL_Table[[#This Row],[Credit]]*GL_Table[[#This Row],[RateToUSD]]</f>
        <v>0</v>
      </c>
      <c r="Q1003" s="14">
        <f>GL_Table[NetAmount]*GL_Table[RateToUSD]</f>
        <v>459.97</v>
      </c>
      <c r="R1003" s="14" t="str">
        <f>INDEX(AccountMapping[AccountType],MATCH(GL_Table[AccountName],AccountMapping[AccountName], 0))</f>
        <v>Expense</v>
      </c>
    </row>
    <row r="1004" spans="1:18" x14ac:dyDescent="0.3">
      <c r="A1004" t="s">
        <v>1012</v>
      </c>
      <c r="B1004" s="1">
        <v>45420</v>
      </c>
      <c r="C1004">
        <f>YEAR(GL_Table[[#This Row],[TxnDate]])</f>
        <v>2024</v>
      </c>
      <c r="D1004" t="str">
        <f>TEXT(GL_Table[[#This Row],[TxnDate]], "mmm")</f>
        <v>May</v>
      </c>
      <c r="E1004" t="s">
        <v>2010</v>
      </c>
      <c r="F1004" t="s">
        <v>2015</v>
      </c>
      <c r="G1004">
        <v>0</v>
      </c>
      <c r="H1004">
        <v>1518.16</v>
      </c>
      <c r="I1004" t="s">
        <v>2022</v>
      </c>
      <c r="J1004" t="s">
        <v>2026</v>
      </c>
      <c r="K1004" t="s">
        <v>3033</v>
      </c>
      <c r="L1004" t="s">
        <v>4034</v>
      </c>
      <c r="M1004">
        <f>GL_Table[[#This Row],[Debit]]-GL_Table[[#This Row],[Credit]]</f>
        <v>-1518.16</v>
      </c>
      <c r="N1004">
        <f>INDEX(ExchangeRate[Rate2USD], MATCH(GL!L:L,ExchangeRate[Currency], 0))</f>
        <v>1</v>
      </c>
      <c r="O1004" s="14">
        <f>GL_Table[[#This Row],[Debit]]*GL_Table[[#This Row],[RateToUSD]]</f>
        <v>0</v>
      </c>
      <c r="P1004" s="14">
        <f>GL_Table[[#This Row],[Credit]]*GL_Table[[#This Row],[RateToUSD]]</f>
        <v>1518.16</v>
      </c>
      <c r="Q1004" s="14">
        <f>GL_Table[NetAmount]*GL_Table[RateToUSD]</f>
        <v>-1518.16</v>
      </c>
      <c r="R1004" s="14" t="str">
        <f>INDEX(AccountMapping[AccountType],MATCH(GL_Table[AccountName],AccountMapping[AccountName], 0))</f>
        <v>Revenue</v>
      </c>
    </row>
    <row r="1005" spans="1:18" x14ac:dyDescent="0.3">
      <c r="A1005" t="s">
        <v>1013</v>
      </c>
      <c r="B1005" s="1">
        <v>45471</v>
      </c>
      <c r="C1005">
        <f>YEAR(GL_Table[[#This Row],[TxnDate]])</f>
        <v>2024</v>
      </c>
      <c r="D1005" t="str">
        <f>TEXT(GL_Table[[#This Row],[TxnDate]], "mmm")</f>
        <v>Jun</v>
      </c>
      <c r="E1005" t="s">
        <v>2012</v>
      </c>
      <c r="F1005" t="s">
        <v>2017</v>
      </c>
      <c r="G1005">
        <v>1278.1199999999999</v>
      </c>
      <c r="H1005">
        <v>0</v>
      </c>
      <c r="I1005" t="s">
        <v>2025</v>
      </c>
      <c r="J1005" t="s">
        <v>2026</v>
      </c>
      <c r="K1005" t="s">
        <v>3034</v>
      </c>
      <c r="L1005" t="s">
        <v>4032</v>
      </c>
      <c r="M1005">
        <f>GL_Table[[#This Row],[Debit]]-GL_Table[[#This Row],[Credit]]</f>
        <v>1278.1199999999999</v>
      </c>
      <c r="N1005">
        <f>INDEX(ExchangeRate[Rate2USD], MATCH(GL!L:L,ExchangeRate[Currency], 0))</f>
        <v>0.92</v>
      </c>
      <c r="O1005" s="14">
        <f>GL_Table[[#This Row],[Debit]]*GL_Table[[#This Row],[RateToUSD]]</f>
        <v>1175.8704</v>
      </c>
      <c r="P1005" s="14">
        <f>GL_Table[[#This Row],[Credit]]*GL_Table[[#This Row],[RateToUSD]]</f>
        <v>0</v>
      </c>
      <c r="Q1005" s="14">
        <f>GL_Table[NetAmount]*GL_Table[RateToUSD]</f>
        <v>1175.8704</v>
      </c>
      <c r="R1005" s="14" t="str">
        <f>INDEX(AccountMapping[AccountType],MATCH(GL_Table[AccountName],AccountMapping[AccountName], 0))</f>
        <v>Expense</v>
      </c>
    </row>
    <row r="1006" spans="1:18" x14ac:dyDescent="0.3">
      <c r="A1006" t="s">
        <v>1014</v>
      </c>
      <c r="B1006" s="1">
        <v>45410</v>
      </c>
      <c r="C1006">
        <f>YEAR(GL_Table[[#This Row],[TxnDate]])</f>
        <v>2024</v>
      </c>
      <c r="D1006" t="str">
        <f>TEXT(GL_Table[[#This Row],[TxnDate]], "mmm")</f>
        <v>Apr</v>
      </c>
      <c r="E1006" t="s">
        <v>2011</v>
      </c>
      <c r="F1006" t="s">
        <v>2016</v>
      </c>
      <c r="G1006">
        <v>1956.42</v>
      </c>
      <c r="H1006">
        <v>0</v>
      </c>
      <c r="I1006" t="s">
        <v>2020</v>
      </c>
      <c r="J1006" t="s">
        <v>2030</v>
      </c>
      <c r="K1006" t="s">
        <v>3035</v>
      </c>
      <c r="L1006" t="s">
        <v>4032</v>
      </c>
      <c r="M1006">
        <f>GL_Table[[#This Row],[Debit]]-GL_Table[[#This Row],[Credit]]</f>
        <v>1956.42</v>
      </c>
      <c r="N1006">
        <f>INDEX(ExchangeRate[Rate2USD], MATCH(GL!L:L,ExchangeRate[Currency], 0))</f>
        <v>0.92</v>
      </c>
      <c r="O1006" s="14">
        <f>GL_Table[[#This Row],[Debit]]*GL_Table[[#This Row],[RateToUSD]]</f>
        <v>1799.9064000000001</v>
      </c>
      <c r="P1006" s="14">
        <f>GL_Table[[#This Row],[Credit]]*GL_Table[[#This Row],[RateToUSD]]</f>
        <v>0</v>
      </c>
      <c r="Q1006" s="14">
        <f>GL_Table[NetAmount]*GL_Table[RateToUSD]</f>
        <v>1799.9064000000001</v>
      </c>
      <c r="R1006" s="14" t="str">
        <f>INDEX(AccountMapping[AccountType],MATCH(GL_Table[AccountName],AccountMapping[AccountName], 0))</f>
        <v>COGS</v>
      </c>
    </row>
    <row r="1007" spans="1:18" x14ac:dyDescent="0.3">
      <c r="A1007" t="s">
        <v>1015</v>
      </c>
      <c r="B1007" s="1">
        <v>45445</v>
      </c>
      <c r="C1007">
        <f>YEAR(GL_Table[[#This Row],[TxnDate]])</f>
        <v>2024</v>
      </c>
      <c r="D1007" t="str">
        <f>TEXT(GL_Table[[#This Row],[TxnDate]], "mmm")</f>
        <v>Jun</v>
      </c>
      <c r="E1007" t="s">
        <v>2013</v>
      </c>
      <c r="F1007" t="s">
        <v>2018</v>
      </c>
      <c r="G1007">
        <v>1816.11</v>
      </c>
      <c r="H1007">
        <v>0</v>
      </c>
      <c r="I1007" t="s">
        <v>2022</v>
      </c>
      <c r="J1007" t="s">
        <v>2028</v>
      </c>
      <c r="K1007" t="s">
        <v>3036</v>
      </c>
      <c r="L1007" t="s">
        <v>4031</v>
      </c>
      <c r="M1007">
        <f>GL_Table[[#This Row],[Debit]]-GL_Table[[#This Row],[Credit]]</f>
        <v>1816.11</v>
      </c>
      <c r="N1007">
        <f>INDEX(ExchangeRate[Rate2USD], MATCH(GL!L:L,ExchangeRate[Currency], 0))</f>
        <v>0.78</v>
      </c>
      <c r="O1007" s="14">
        <f>GL_Table[[#This Row],[Debit]]*GL_Table[[#This Row],[RateToUSD]]</f>
        <v>1416.5658000000001</v>
      </c>
      <c r="P1007" s="14">
        <f>GL_Table[[#This Row],[Credit]]*GL_Table[[#This Row],[RateToUSD]]</f>
        <v>0</v>
      </c>
      <c r="Q1007" s="14">
        <f>GL_Table[NetAmount]*GL_Table[RateToUSD]</f>
        <v>1416.5658000000001</v>
      </c>
      <c r="R1007" s="14" t="str">
        <f>INDEX(AccountMapping[AccountType],MATCH(GL_Table[AccountName],AccountMapping[AccountName], 0))</f>
        <v>Expense</v>
      </c>
    </row>
    <row r="1008" spans="1:18" x14ac:dyDescent="0.3">
      <c r="A1008" t="s">
        <v>1016</v>
      </c>
      <c r="B1008" s="1">
        <v>45615</v>
      </c>
      <c r="C1008">
        <f>YEAR(GL_Table[[#This Row],[TxnDate]])</f>
        <v>2024</v>
      </c>
      <c r="D1008" t="str">
        <f>TEXT(GL_Table[[#This Row],[TxnDate]], "mmm")</f>
        <v>Nov</v>
      </c>
      <c r="E1008" t="s">
        <v>2011</v>
      </c>
      <c r="F1008" t="s">
        <v>2016</v>
      </c>
      <c r="G1008">
        <v>1309.5</v>
      </c>
      <c r="H1008">
        <v>0</v>
      </c>
      <c r="I1008" t="s">
        <v>2024</v>
      </c>
      <c r="J1008" t="s">
        <v>2027</v>
      </c>
      <c r="K1008" t="s">
        <v>3037</v>
      </c>
      <c r="L1008" t="s">
        <v>4032</v>
      </c>
      <c r="M1008">
        <f>GL_Table[[#This Row],[Debit]]-GL_Table[[#This Row],[Credit]]</f>
        <v>1309.5</v>
      </c>
      <c r="N1008">
        <f>INDEX(ExchangeRate[Rate2USD], MATCH(GL!L:L,ExchangeRate[Currency], 0))</f>
        <v>0.92</v>
      </c>
      <c r="O1008" s="14">
        <f>GL_Table[[#This Row],[Debit]]*GL_Table[[#This Row],[RateToUSD]]</f>
        <v>1204.74</v>
      </c>
      <c r="P1008" s="14">
        <f>GL_Table[[#This Row],[Credit]]*GL_Table[[#This Row],[RateToUSD]]</f>
        <v>0</v>
      </c>
      <c r="Q1008" s="14">
        <f>GL_Table[NetAmount]*GL_Table[RateToUSD]</f>
        <v>1204.74</v>
      </c>
      <c r="R1008" s="14" t="str">
        <f>INDEX(AccountMapping[AccountType],MATCH(GL_Table[AccountName],AccountMapping[AccountName], 0))</f>
        <v>COGS</v>
      </c>
    </row>
    <row r="1009" spans="1:18" x14ac:dyDescent="0.3">
      <c r="A1009" t="s">
        <v>1017</v>
      </c>
      <c r="B1009" s="1">
        <v>45101</v>
      </c>
      <c r="C1009">
        <f>YEAR(GL_Table[[#This Row],[TxnDate]])</f>
        <v>2023</v>
      </c>
      <c r="D1009" t="str">
        <f>TEXT(GL_Table[[#This Row],[TxnDate]], "mmm")</f>
        <v>Jun</v>
      </c>
      <c r="E1009" t="s">
        <v>2011</v>
      </c>
      <c r="F1009" t="s">
        <v>2016</v>
      </c>
      <c r="G1009">
        <v>316.43</v>
      </c>
      <c r="H1009">
        <v>0</v>
      </c>
      <c r="I1009" t="s">
        <v>2022</v>
      </c>
      <c r="J1009" t="s">
        <v>2030</v>
      </c>
      <c r="K1009" t="s">
        <v>3038</v>
      </c>
      <c r="L1009" t="s">
        <v>4032</v>
      </c>
      <c r="M1009">
        <f>GL_Table[[#This Row],[Debit]]-GL_Table[[#This Row],[Credit]]</f>
        <v>316.43</v>
      </c>
      <c r="N1009">
        <f>INDEX(ExchangeRate[Rate2USD], MATCH(GL!L:L,ExchangeRate[Currency], 0))</f>
        <v>0.92</v>
      </c>
      <c r="O1009" s="14">
        <f>GL_Table[[#This Row],[Debit]]*GL_Table[[#This Row],[RateToUSD]]</f>
        <v>291.11560000000003</v>
      </c>
      <c r="P1009" s="14">
        <f>GL_Table[[#This Row],[Credit]]*GL_Table[[#This Row],[RateToUSD]]</f>
        <v>0</v>
      </c>
      <c r="Q1009" s="14">
        <f>GL_Table[NetAmount]*GL_Table[RateToUSD]</f>
        <v>291.11560000000003</v>
      </c>
      <c r="R1009" s="14" t="str">
        <f>INDEX(AccountMapping[AccountType],MATCH(GL_Table[AccountName],AccountMapping[AccountName], 0))</f>
        <v>COGS</v>
      </c>
    </row>
    <row r="1010" spans="1:18" x14ac:dyDescent="0.3">
      <c r="A1010" t="s">
        <v>1018</v>
      </c>
      <c r="B1010" s="1">
        <v>45407</v>
      </c>
      <c r="C1010">
        <f>YEAR(GL_Table[[#This Row],[TxnDate]])</f>
        <v>2024</v>
      </c>
      <c r="D1010" t="str">
        <f>TEXT(GL_Table[[#This Row],[TxnDate]], "mmm")</f>
        <v>Apr</v>
      </c>
      <c r="E1010" t="s">
        <v>2010</v>
      </c>
      <c r="F1010" t="s">
        <v>2015</v>
      </c>
      <c r="G1010">
        <v>0</v>
      </c>
      <c r="H1010">
        <v>4239.59</v>
      </c>
      <c r="I1010" t="s">
        <v>2020</v>
      </c>
      <c r="J1010" t="s">
        <v>2030</v>
      </c>
      <c r="K1010" t="s">
        <v>3039</v>
      </c>
      <c r="L1010" t="s">
        <v>4032</v>
      </c>
      <c r="M1010">
        <f>GL_Table[[#This Row],[Debit]]-GL_Table[[#This Row],[Credit]]</f>
        <v>-4239.59</v>
      </c>
      <c r="N1010">
        <f>INDEX(ExchangeRate[Rate2USD], MATCH(GL!L:L,ExchangeRate[Currency], 0))</f>
        <v>0.92</v>
      </c>
      <c r="O1010" s="14">
        <f>GL_Table[[#This Row],[Debit]]*GL_Table[[#This Row],[RateToUSD]]</f>
        <v>0</v>
      </c>
      <c r="P1010" s="14">
        <f>GL_Table[[#This Row],[Credit]]*GL_Table[[#This Row],[RateToUSD]]</f>
        <v>3900.4228000000003</v>
      </c>
      <c r="Q1010" s="14">
        <f>GL_Table[NetAmount]*GL_Table[RateToUSD]</f>
        <v>-3900.4228000000003</v>
      </c>
      <c r="R1010" s="14" t="str">
        <f>INDEX(AccountMapping[AccountType],MATCH(GL_Table[AccountName],AccountMapping[AccountName], 0))</f>
        <v>Revenue</v>
      </c>
    </row>
    <row r="1011" spans="1:18" x14ac:dyDescent="0.3">
      <c r="A1011" t="s">
        <v>1019</v>
      </c>
      <c r="B1011" s="1">
        <v>45607</v>
      </c>
      <c r="C1011">
        <f>YEAR(GL_Table[[#This Row],[TxnDate]])</f>
        <v>2024</v>
      </c>
      <c r="D1011" t="str">
        <f>TEXT(GL_Table[[#This Row],[TxnDate]], "mmm")</f>
        <v>Nov</v>
      </c>
      <c r="E1011" t="s">
        <v>2011</v>
      </c>
      <c r="F1011" t="s">
        <v>2016</v>
      </c>
      <c r="G1011">
        <v>497.55</v>
      </c>
      <c r="H1011">
        <v>0</v>
      </c>
      <c r="I1011" t="s">
        <v>2020</v>
      </c>
      <c r="J1011" t="s">
        <v>2027</v>
      </c>
      <c r="K1011" t="s">
        <v>3040</v>
      </c>
      <c r="L1011" t="s">
        <v>4031</v>
      </c>
      <c r="M1011">
        <f>GL_Table[[#This Row],[Debit]]-GL_Table[[#This Row],[Credit]]</f>
        <v>497.55</v>
      </c>
      <c r="N1011">
        <f>INDEX(ExchangeRate[Rate2USD], MATCH(GL!L:L,ExchangeRate[Currency], 0))</f>
        <v>0.78</v>
      </c>
      <c r="O1011" s="14">
        <f>GL_Table[[#This Row],[Debit]]*GL_Table[[#This Row],[RateToUSD]]</f>
        <v>388.089</v>
      </c>
      <c r="P1011" s="14">
        <f>GL_Table[[#This Row],[Credit]]*GL_Table[[#This Row],[RateToUSD]]</f>
        <v>0</v>
      </c>
      <c r="Q1011" s="14">
        <f>GL_Table[NetAmount]*GL_Table[RateToUSD]</f>
        <v>388.089</v>
      </c>
      <c r="R1011" s="14" t="str">
        <f>INDEX(AccountMapping[AccountType],MATCH(GL_Table[AccountName],AccountMapping[AccountName], 0))</f>
        <v>COGS</v>
      </c>
    </row>
    <row r="1012" spans="1:18" x14ac:dyDescent="0.3">
      <c r="A1012" t="s">
        <v>1020</v>
      </c>
      <c r="B1012" s="1">
        <v>45729</v>
      </c>
      <c r="C1012">
        <f>YEAR(GL_Table[[#This Row],[TxnDate]])</f>
        <v>2025</v>
      </c>
      <c r="D1012" t="str">
        <f>TEXT(GL_Table[[#This Row],[TxnDate]], "mmm")</f>
        <v>Mar</v>
      </c>
      <c r="E1012" t="s">
        <v>2012</v>
      </c>
      <c r="F1012" t="s">
        <v>2017</v>
      </c>
      <c r="G1012">
        <v>1978.21</v>
      </c>
      <c r="H1012">
        <v>0</v>
      </c>
      <c r="I1012" t="s">
        <v>2021</v>
      </c>
      <c r="J1012" t="s">
        <v>2026</v>
      </c>
      <c r="K1012" t="s">
        <v>3041</v>
      </c>
      <c r="L1012" t="s">
        <v>4034</v>
      </c>
      <c r="M1012">
        <f>GL_Table[[#This Row],[Debit]]-GL_Table[[#This Row],[Credit]]</f>
        <v>1978.21</v>
      </c>
      <c r="N1012">
        <f>INDEX(ExchangeRate[Rate2USD], MATCH(GL!L:L,ExchangeRate[Currency], 0))</f>
        <v>1</v>
      </c>
      <c r="O1012" s="14">
        <f>GL_Table[[#This Row],[Debit]]*GL_Table[[#This Row],[RateToUSD]]</f>
        <v>1978.21</v>
      </c>
      <c r="P1012" s="14">
        <f>GL_Table[[#This Row],[Credit]]*GL_Table[[#This Row],[RateToUSD]]</f>
        <v>0</v>
      </c>
      <c r="Q1012" s="14">
        <f>GL_Table[NetAmount]*GL_Table[RateToUSD]</f>
        <v>1978.21</v>
      </c>
      <c r="R1012" s="14" t="str">
        <f>INDEX(AccountMapping[AccountType],MATCH(GL_Table[AccountName],AccountMapping[AccountName], 0))</f>
        <v>Expense</v>
      </c>
    </row>
    <row r="1013" spans="1:18" x14ac:dyDescent="0.3">
      <c r="A1013" t="s">
        <v>1021</v>
      </c>
      <c r="B1013" s="1">
        <v>45055</v>
      </c>
      <c r="C1013">
        <f>YEAR(GL_Table[[#This Row],[TxnDate]])</f>
        <v>2023</v>
      </c>
      <c r="D1013" t="str">
        <f>TEXT(GL_Table[[#This Row],[TxnDate]], "mmm")</f>
        <v>May</v>
      </c>
      <c r="E1013" t="s">
        <v>2011</v>
      </c>
      <c r="F1013" t="s">
        <v>2016</v>
      </c>
      <c r="G1013">
        <v>1691.11</v>
      </c>
      <c r="H1013">
        <v>0</v>
      </c>
      <c r="I1013" t="s">
        <v>2022</v>
      </c>
      <c r="J1013" t="s">
        <v>2027</v>
      </c>
      <c r="K1013" t="s">
        <v>3042</v>
      </c>
      <c r="L1013" t="s">
        <v>4031</v>
      </c>
      <c r="M1013">
        <f>GL_Table[[#This Row],[Debit]]-GL_Table[[#This Row],[Credit]]</f>
        <v>1691.11</v>
      </c>
      <c r="N1013">
        <f>INDEX(ExchangeRate[Rate2USD], MATCH(GL!L:L,ExchangeRate[Currency], 0))</f>
        <v>0.78</v>
      </c>
      <c r="O1013" s="14">
        <f>GL_Table[[#This Row],[Debit]]*GL_Table[[#This Row],[RateToUSD]]</f>
        <v>1319.0657999999999</v>
      </c>
      <c r="P1013" s="14">
        <f>GL_Table[[#This Row],[Credit]]*GL_Table[[#This Row],[RateToUSD]]</f>
        <v>0</v>
      </c>
      <c r="Q1013" s="14">
        <f>GL_Table[NetAmount]*GL_Table[RateToUSD]</f>
        <v>1319.0657999999999</v>
      </c>
      <c r="R1013" s="14" t="str">
        <f>INDEX(AccountMapping[AccountType],MATCH(GL_Table[AccountName],AccountMapping[AccountName], 0))</f>
        <v>COGS</v>
      </c>
    </row>
    <row r="1014" spans="1:18" x14ac:dyDescent="0.3">
      <c r="A1014" t="s">
        <v>1022</v>
      </c>
      <c r="B1014" s="1">
        <v>45282</v>
      </c>
      <c r="C1014">
        <f>YEAR(GL_Table[[#This Row],[TxnDate]])</f>
        <v>2023</v>
      </c>
      <c r="D1014" t="str">
        <f>TEXT(GL_Table[[#This Row],[TxnDate]], "mmm")</f>
        <v>Dec</v>
      </c>
      <c r="E1014" t="s">
        <v>2010</v>
      </c>
      <c r="F1014" t="s">
        <v>2015</v>
      </c>
      <c r="G1014">
        <v>0</v>
      </c>
      <c r="H1014">
        <v>3238.48</v>
      </c>
      <c r="I1014" t="s">
        <v>2020</v>
      </c>
      <c r="J1014" t="s">
        <v>2027</v>
      </c>
      <c r="K1014" t="s">
        <v>3043</v>
      </c>
      <c r="L1014" t="s">
        <v>4031</v>
      </c>
      <c r="M1014">
        <f>GL_Table[[#This Row],[Debit]]-GL_Table[[#This Row],[Credit]]</f>
        <v>-3238.48</v>
      </c>
      <c r="N1014">
        <f>INDEX(ExchangeRate[Rate2USD], MATCH(GL!L:L,ExchangeRate[Currency], 0))</f>
        <v>0.78</v>
      </c>
      <c r="O1014" s="14">
        <f>GL_Table[[#This Row],[Debit]]*GL_Table[[#This Row],[RateToUSD]]</f>
        <v>0</v>
      </c>
      <c r="P1014" s="14">
        <f>GL_Table[[#This Row],[Credit]]*GL_Table[[#This Row],[RateToUSD]]</f>
        <v>2526.0144</v>
      </c>
      <c r="Q1014" s="14">
        <f>GL_Table[NetAmount]*GL_Table[RateToUSD]</f>
        <v>-2526.0144</v>
      </c>
      <c r="R1014" s="14" t="str">
        <f>INDEX(AccountMapping[AccountType],MATCH(GL_Table[AccountName],AccountMapping[AccountName], 0))</f>
        <v>Revenue</v>
      </c>
    </row>
    <row r="1015" spans="1:18" x14ac:dyDescent="0.3">
      <c r="A1015" t="s">
        <v>1023</v>
      </c>
      <c r="B1015" s="1">
        <v>44955</v>
      </c>
      <c r="C1015">
        <f>YEAR(GL_Table[[#This Row],[TxnDate]])</f>
        <v>2023</v>
      </c>
      <c r="D1015" t="str">
        <f>TEXT(GL_Table[[#This Row],[TxnDate]], "mmm")</f>
        <v>Jan</v>
      </c>
      <c r="E1015" t="s">
        <v>2014</v>
      </c>
      <c r="F1015" t="s">
        <v>2019</v>
      </c>
      <c r="G1015">
        <v>0</v>
      </c>
      <c r="H1015">
        <v>2318.9699999999998</v>
      </c>
      <c r="I1015" t="s">
        <v>2025</v>
      </c>
      <c r="J1015" t="s">
        <v>2026</v>
      </c>
      <c r="K1015" t="s">
        <v>3044</v>
      </c>
      <c r="L1015" t="s">
        <v>4033</v>
      </c>
      <c r="M1015">
        <f>GL_Table[[#This Row],[Debit]]-GL_Table[[#This Row],[Credit]]</f>
        <v>-2318.9699999999998</v>
      </c>
      <c r="N1015">
        <f>INDEX(ExchangeRate[Rate2USD], MATCH(GL!L:L,ExchangeRate[Currency], 0))</f>
        <v>1.51</v>
      </c>
      <c r="O1015" s="14">
        <f>GL_Table[[#This Row],[Debit]]*GL_Table[[#This Row],[RateToUSD]]</f>
        <v>0</v>
      </c>
      <c r="P1015" s="14">
        <f>GL_Table[[#This Row],[Credit]]*GL_Table[[#This Row],[RateToUSD]]</f>
        <v>3501.6446999999998</v>
      </c>
      <c r="Q1015" s="14">
        <f>GL_Table[NetAmount]*GL_Table[RateToUSD]</f>
        <v>-3501.6446999999998</v>
      </c>
      <c r="R1015" s="14" t="str">
        <f>INDEX(AccountMapping[AccountType],MATCH(GL_Table[AccountName],AccountMapping[AccountName], 0))</f>
        <v>Revenue</v>
      </c>
    </row>
    <row r="1016" spans="1:18" x14ac:dyDescent="0.3">
      <c r="A1016" t="s">
        <v>1024</v>
      </c>
      <c r="B1016" s="1">
        <v>45255</v>
      </c>
      <c r="C1016">
        <f>YEAR(GL_Table[[#This Row],[TxnDate]])</f>
        <v>2023</v>
      </c>
      <c r="D1016" t="str">
        <f>TEXT(GL_Table[[#This Row],[TxnDate]], "mmm")</f>
        <v>Nov</v>
      </c>
      <c r="E1016" t="s">
        <v>2011</v>
      </c>
      <c r="F1016" t="s">
        <v>2016</v>
      </c>
      <c r="G1016">
        <v>683.66</v>
      </c>
      <c r="H1016">
        <v>0</v>
      </c>
      <c r="I1016" t="s">
        <v>2021</v>
      </c>
      <c r="J1016" t="s">
        <v>2029</v>
      </c>
      <c r="K1016" t="s">
        <v>3045</v>
      </c>
      <c r="L1016" t="s">
        <v>4033</v>
      </c>
      <c r="M1016">
        <f>GL_Table[[#This Row],[Debit]]-GL_Table[[#This Row],[Credit]]</f>
        <v>683.66</v>
      </c>
      <c r="N1016">
        <f>INDEX(ExchangeRate[Rate2USD], MATCH(GL!L:L,ExchangeRate[Currency], 0))</f>
        <v>1.51</v>
      </c>
      <c r="O1016" s="14">
        <f>GL_Table[[#This Row],[Debit]]*GL_Table[[#This Row],[RateToUSD]]</f>
        <v>1032.3265999999999</v>
      </c>
      <c r="P1016" s="14">
        <f>GL_Table[[#This Row],[Credit]]*GL_Table[[#This Row],[RateToUSD]]</f>
        <v>0</v>
      </c>
      <c r="Q1016" s="14">
        <f>GL_Table[NetAmount]*GL_Table[RateToUSD]</f>
        <v>1032.3265999999999</v>
      </c>
      <c r="R1016" s="14" t="str">
        <f>INDEX(AccountMapping[AccountType],MATCH(GL_Table[AccountName],AccountMapping[AccountName], 0))</f>
        <v>COGS</v>
      </c>
    </row>
    <row r="1017" spans="1:18" x14ac:dyDescent="0.3">
      <c r="A1017" t="s">
        <v>1025</v>
      </c>
      <c r="B1017" s="1">
        <v>45087</v>
      </c>
      <c r="C1017">
        <f>YEAR(GL_Table[[#This Row],[TxnDate]])</f>
        <v>2023</v>
      </c>
      <c r="D1017" t="str">
        <f>TEXT(GL_Table[[#This Row],[TxnDate]], "mmm")</f>
        <v>Jun</v>
      </c>
      <c r="E1017" t="s">
        <v>2012</v>
      </c>
      <c r="F1017" t="s">
        <v>2017</v>
      </c>
      <c r="G1017">
        <v>1309.76</v>
      </c>
      <c r="H1017">
        <v>0</v>
      </c>
      <c r="I1017" t="s">
        <v>2021</v>
      </c>
      <c r="J1017" t="s">
        <v>2026</v>
      </c>
      <c r="K1017" t="s">
        <v>3046</v>
      </c>
      <c r="L1017" t="s">
        <v>4033</v>
      </c>
      <c r="M1017">
        <f>GL_Table[[#This Row],[Debit]]-GL_Table[[#This Row],[Credit]]</f>
        <v>1309.76</v>
      </c>
      <c r="N1017">
        <f>INDEX(ExchangeRate[Rate2USD], MATCH(GL!L:L,ExchangeRate[Currency], 0))</f>
        <v>1.51</v>
      </c>
      <c r="O1017" s="14">
        <f>GL_Table[[#This Row],[Debit]]*GL_Table[[#This Row],[RateToUSD]]</f>
        <v>1977.7375999999999</v>
      </c>
      <c r="P1017" s="14">
        <f>GL_Table[[#This Row],[Credit]]*GL_Table[[#This Row],[RateToUSD]]</f>
        <v>0</v>
      </c>
      <c r="Q1017" s="14">
        <f>GL_Table[NetAmount]*GL_Table[RateToUSD]</f>
        <v>1977.7375999999999</v>
      </c>
      <c r="R1017" s="14" t="str">
        <f>INDEX(AccountMapping[AccountType],MATCH(GL_Table[AccountName],AccountMapping[AccountName], 0))</f>
        <v>Expense</v>
      </c>
    </row>
    <row r="1018" spans="1:18" x14ac:dyDescent="0.3">
      <c r="A1018" t="s">
        <v>1026</v>
      </c>
      <c r="B1018" s="1">
        <v>45017</v>
      </c>
      <c r="C1018">
        <f>YEAR(GL_Table[[#This Row],[TxnDate]])</f>
        <v>2023</v>
      </c>
      <c r="D1018" t="str">
        <f>TEXT(GL_Table[[#This Row],[TxnDate]], "mmm")</f>
        <v>Apr</v>
      </c>
      <c r="E1018" t="s">
        <v>2012</v>
      </c>
      <c r="F1018" t="s">
        <v>2017</v>
      </c>
      <c r="G1018">
        <v>988.94</v>
      </c>
      <c r="H1018">
        <v>0</v>
      </c>
      <c r="I1018" t="s">
        <v>2025</v>
      </c>
      <c r="J1018" t="s">
        <v>2029</v>
      </c>
      <c r="K1018" t="s">
        <v>3047</v>
      </c>
      <c r="L1018" t="s">
        <v>4034</v>
      </c>
      <c r="M1018">
        <f>GL_Table[[#This Row],[Debit]]-GL_Table[[#This Row],[Credit]]</f>
        <v>988.94</v>
      </c>
      <c r="N1018">
        <f>INDEX(ExchangeRate[Rate2USD], MATCH(GL!L:L,ExchangeRate[Currency], 0))</f>
        <v>1</v>
      </c>
      <c r="O1018" s="14">
        <f>GL_Table[[#This Row],[Debit]]*GL_Table[[#This Row],[RateToUSD]]</f>
        <v>988.94</v>
      </c>
      <c r="P1018" s="14">
        <f>GL_Table[[#This Row],[Credit]]*GL_Table[[#This Row],[RateToUSD]]</f>
        <v>0</v>
      </c>
      <c r="Q1018" s="14">
        <f>GL_Table[NetAmount]*GL_Table[RateToUSD]</f>
        <v>988.94</v>
      </c>
      <c r="R1018" s="14" t="str">
        <f>INDEX(AccountMapping[AccountType],MATCH(GL_Table[AccountName],AccountMapping[AccountName], 0))</f>
        <v>Expense</v>
      </c>
    </row>
    <row r="1019" spans="1:18" x14ac:dyDescent="0.3">
      <c r="A1019" t="s">
        <v>1027</v>
      </c>
      <c r="B1019" s="1">
        <v>45642</v>
      </c>
      <c r="C1019">
        <f>YEAR(GL_Table[[#This Row],[TxnDate]])</f>
        <v>2024</v>
      </c>
      <c r="D1019" t="str">
        <f>TEXT(GL_Table[[#This Row],[TxnDate]], "mmm")</f>
        <v>Dec</v>
      </c>
      <c r="E1019" t="s">
        <v>2010</v>
      </c>
      <c r="F1019" t="s">
        <v>2015</v>
      </c>
      <c r="G1019">
        <v>0</v>
      </c>
      <c r="H1019">
        <v>3981.75</v>
      </c>
      <c r="I1019" t="s">
        <v>2024</v>
      </c>
      <c r="J1019" t="s">
        <v>2028</v>
      </c>
      <c r="K1019" t="s">
        <v>3048</v>
      </c>
      <c r="L1019" t="s">
        <v>4033</v>
      </c>
      <c r="M1019">
        <f>GL_Table[[#This Row],[Debit]]-GL_Table[[#This Row],[Credit]]</f>
        <v>-3981.75</v>
      </c>
      <c r="N1019">
        <f>INDEX(ExchangeRate[Rate2USD], MATCH(GL!L:L,ExchangeRate[Currency], 0))</f>
        <v>1.51</v>
      </c>
      <c r="O1019" s="14">
        <f>GL_Table[[#This Row],[Debit]]*GL_Table[[#This Row],[RateToUSD]]</f>
        <v>0</v>
      </c>
      <c r="P1019" s="14">
        <f>GL_Table[[#This Row],[Credit]]*GL_Table[[#This Row],[RateToUSD]]</f>
        <v>6012.4425000000001</v>
      </c>
      <c r="Q1019" s="14">
        <f>GL_Table[NetAmount]*GL_Table[RateToUSD]</f>
        <v>-6012.4425000000001</v>
      </c>
      <c r="R1019" s="14" t="str">
        <f>INDEX(AccountMapping[AccountType],MATCH(GL_Table[AccountName],AccountMapping[AccountName], 0))</f>
        <v>Revenue</v>
      </c>
    </row>
    <row r="1020" spans="1:18" x14ac:dyDescent="0.3">
      <c r="A1020" t="s">
        <v>1028</v>
      </c>
      <c r="B1020" s="1">
        <v>45669</v>
      </c>
      <c r="C1020">
        <f>YEAR(GL_Table[[#This Row],[TxnDate]])</f>
        <v>2025</v>
      </c>
      <c r="D1020" t="str">
        <f>TEXT(GL_Table[[#This Row],[TxnDate]], "mmm")</f>
        <v>Jan</v>
      </c>
      <c r="E1020" t="s">
        <v>2014</v>
      </c>
      <c r="F1020" t="s">
        <v>2019</v>
      </c>
      <c r="G1020">
        <v>0</v>
      </c>
      <c r="H1020">
        <v>4727.49</v>
      </c>
      <c r="I1020" t="s">
        <v>2024</v>
      </c>
      <c r="J1020" t="s">
        <v>2027</v>
      </c>
      <c r="K1020" t="s">
        <v>3049</v>
      </c>
      <c r="L1020" t="s">
        <v>4034</v>
      </c>
      <c r="M1020">
        <f>GL_Table[[#This Row],[Debit]]-GL_Table[[#This Row],[Credit]]</f>
        <v>-4727.49</v>
      </c>
      <c r="N1020">
        <f>INDEX(ExchangeRate[Rate2USD], MATCH(GL!L:L,ExchangeRate[Currency], 0))</f>
        <v>1</v>
      </c>
      <c r="O1020" s="14">
        <f>GL_Table[[#This Row],[Debit]]*GL_Table[[#This Row],[RateToUSD]]</f>
        <v>0</v>
      </c>
      <c r="P1020" s="14">
        <f>GL_Table[[#This Row],[Credit]]*GL_Table[[#This Row],[RateToUSD]]</f>
        <v>4727.49</v>
      </c>
      <c r="Q1020" s="14">
        <f>GL_Table[NetAmount]*GL_Table[RateToUSD]</f>
        <v>-4727.49</v>
      </c>
      <c r="R1020" s="14" t="str">
        <f>INDEX(AccountMapping[AccountType],MATCH(GL_Table[AccountName],AccountMapping[AccountName], 0))</f>
        <v>Revenue</v>
      </c>
    </row>
    <row r="1021" spans="1:18" x14ac:dyDescent="0.3">
      <c r="A1021" t="s">
        <v>1029</v>
      </c>
      <c r="B1021" s="1">
        <v>45226</v>
      </c>
      <c r="C1021">
        <f>YEAR(GL_Table[[#This Row],[TxnDate]])</f>
        <v>2023</v>
      </c>
      <c r="D1021" t="str">
        <f>TEXT(GL_Table[[#This Row],[TxnDate]], "mmm")</f>
        <v>Oct</v>
      </c>
      <c r="E1021" t="s">
        <v>2010</v>
      </c>
      <c r="F1021" t="s">
        <v>2015</v>
      </c>
      <c r="G1021">
        <v>0</v>
      </c>
      <c r="H1021">
        <v>4557.5600000000004</v>
      </c>
      <c r="I1021" t="s">
        <v>2023</v>
      </c>
      <c r="J1021" t="s">
        <v>2029</v>
      </c>
      <c r="K1021" t="s">
        <v>3050</v>
      </c>
      <c r="L1021" t="s">
        <v>4035</v>
      </c>
      <c r="M1021">
        <f>GL_Table[[#This Row],[Debit]]-GL_Table[[#This Row],[Credit]]</f>
        <v>-4557.5600000000004</v>
      </c>
      <c r="N1021">
        <f>INDEX(ExchangeRate[Rate2USD], MATCH(GL!L:L,ExchangeRate[Currency], 0))</f>
        <v>1.36</v>
      </c>
      <c r="O1021" s="14">
        <f>GL_Table[[#This Row],[Debit]]*GL_Table[[#This Row],[RateToUSD]]</f>
        <v>0</v>
      </c>
      <c r="P1021" s="14">
        <f>GL_Table[[#This Row],[Credit]]*GL_Table[[#This Row],[RateToUSD]]</f>
        <v>6198.2816000000012</v>
      </c>
      <c r="Q1021" s="14">
        <f>GL_Table[NetAmount]*GL_Table[RateToUSD]</f>
        <v>-6198.2816000000012</v>
      </c>
      <c r="R1021" s="14" t="str">
        <f>INDEX(AccountMapping[AccountType],MATCH(GL_Table[AccountName],AccountMapping[AccountName], 0))</f>
        <v>Revenue</v>
      </c>
    </row>
    <row r="1022" spans="1:18" x14ac:dyDescent="0.3">
      <c r="A1022" t="s">
        <v>1030</v>
      </c>
      <c r="B1022" s="1">
        <v>45540</v>
      </c>
      <c r="C1022">
        <f>YEAR(GL_Table[[#This Row],[TxnDate]])</f>
        <v>2024</v>
      </c>
      <c r="D1022" t="str">
        <f>TEXT(GL_Table[[#This Row],[TxnDate]], "mmm")</f>
        <v>Sep</v>
      </c>
      <c r="E1022" t="s">
        <v>2011</v>
      </c>
      <c r="F1022" t="s">
        <v>2016</v>
      </c>
      <c r="G1022">
        <v>402.15</v>
      </c>
      <c r="H1022">
        <v>0</v>
      </c>
      <c r="I1022" t="s">
        <v>2025</v>
      </c>
      <c r="J1022" t="s">
        <v>2026</v>
      </c>
      <c r="K1022" t="s">
        <v>3051</v>
      </c>
      <c r="L1022" t="s">
        <v>4032</v>
      </c>
      <c r="M1022">
        <f>GL_Table[[#This Row],[Debit]]-GL_Table[[#This Row],[Credit]]</f>
        <v>402.15</v>
      </c>
      <c r="N1022">
        <f>INDEX(ExchangeRate[Rate2USD], MATCH(GL!L:L,ExchangeRate[Currency], 0))</f>
        <v>0.92</v>
      </c>
      <c r="O1022" s="14">
        <f>GL_Table[[#This Row],[Debit]]*GL_Table[[#This Row],[RateToUSD]]</f>
        <v>369.97800000000001</v>
      </c>
      <c r="P1022" s="14">
        <f>GL_Table[[#This Row],[Credit]]*GL_Table[[#This Row],[RateToUSD]]</f>
        <v>0</v>
      </c>
      <c r="Q1022" s="14">
        <f>GL_Table[NetAmount]*GL_Table[RateToUSD]</f>
        <v>369.97800000000001</v>
      </c>
      <c r="R1022" s="14" t="str">
        <f>INDEX(AccountMapping[AccountType],MATCH(GL_Table[AccountName],AccountMapping[AccountName], 0))</f>
        <v>COGS</v>
      </c>
    </row>
    <row r="1023" spans="1:18" x14ac:dyDescent="0.3">
      <c r="A1023" t="s">
        <v>1031</v>
      </c>
      <c r="B1023" s="1">
        <v>45811</v>
      </c>
      <c r="C1023">
        <f>YEAR(GL_Table[[#This Row],[TxnDate]])</f>
        <v>2025</v>
      </c>
      <c r="D1023" t="str">
        <f>TEXT(GL_Table[[#This Row],[TxnDate]], "mmm")</f>
        <v>Jun</v>
      </c>
      <c r="E1023" t="s">
        <v>2010</v>
      </c>
      <c r="F1023" t="s">
        <v>2015</v>
      </c>
      <c r="G1023">
        <v>0</v>
      </c>
      <c r="H1023">
        <v>1210.2</v>
      </c>
      <c r="I1023" t="s">
        <v>2021</v>
      </c>
      <c r="J1023" t="s">
        <v>2026</v>
      </c>
      <c r="K1023" t="s">
        <v>3052</v>
      </c>
      <c r="L1023" t="s">
        <v>4034</v>
      </c>
      <c r="M1023">
        <f>GL_Table[[#This Row],[Debit]]-GL_Table[[#This Row],[Credit]]</f>
        <v>-1210.2</v>
      </c>
      <c r="N1023">
        <f>INDEX(ExchangeRate[Rate2USD], MATCH(GL!L:L,ExchangeRate[Currency], 0))</f>
        <v>1</v>
      </c>
      <c r="O1023" s="14">
        <f>GL_Table[[#This Row],[Debit]]*GL_Table[[#This Row],[RateToUSD]]</f>
        <v>0</v>
      </c>
      <c r="P1023" s="14">
        <f>GL_Table[[#This Row],[Credit]]*GL_Table[[#This Row],[RateToUSD]]</f>
        <v>1210.2</v>
      </c>
      <c r="Q1023" s="14">
        <f>GL_Table[NetAmount]*GL_Table[RateToUSD]</f>
        <v>-1210.2</v>
      </c>
      <c r="R1023" s="14" t="str">
        <f>INDEX(AccountMapping[AccountType],MATCH(GL_Table[AccountName],AccountMapping[AccountName], 0))</f>
        <v>Revenue</v>
      </c>
    </row>
    <row r="1024" spans="1:18" x14ac:dyDescent="0.3">
      <c r="A1024" t="s">
        <v>1032</v>
      </c>
      <c r="B1024" s="1">
        <v>44949</v>
      </c>
      <c r="C1024">
        <f>YEAR(GL_Table[[#This Row],[TxnDate]])</f>
        <v>2023</v>
      </c>
      <c r="D1024" t="str">
        <f>TEXT(GL_Table[[#This Row],[TxnDate]], "mmm")</f>
        <v>Jan</v>
      </c>
      <c r="E1024" t="s">
        <v>2010</v>
      </c>
      <c r="F1024" t="s">
        <v>2015</v>
      </c>
      <c r="G1024">
        <v>0</v>
      </c>
      <c r="H1024">
        <v>256.32</v>
      </c>
      <c r="I1024" t="s">
        <v>2020</v>
      </c>
      <c r="J1024" t="s">
        <v>2026</v>
      </c>
      <c r="K1024" t="s">
        <v>3053</v>
      </c>
      <c r="L1024" t="s">
        <v>4035</v>
      </c>
      <c r="M1024">
        <f>GL_Table[[#This Row],[Debit]]-GL_Table[[#This Row],[Credit]]</f>
        <v>-256.32</v>
      </c>
      <c r="N1024">
        <f>INDEX(ExchangeRate[Rate2USD], MATCH(GL!L:L,ExchangeRate[Currency], 0))</f>
        <v>1.36</v>
      </c>
      <c r="O1024" s="14">
        <f>GL_Table[[#This Row],[Debit]]*GL_Table[[#This Row],[RateToUSD]]</f>
        <v>0</v>
      </c>
      <c r="P1024" s="14">
        <f>GL_Table[[#This Row],[Credit]]*GL_Table[[#This Row],[RateToUSD]]</f>
        <v>348.59520000000003</v>
      </c>
      <c r="Q1024" s="14">
        <f>GL_Table[NetAmount]*GL_Table[RateToUSD]</f>
        <v>-348.59520000000003</v>
      </c>
      <c r="R1024" s="14" t="str">
        <f>INDEX(AccountMapping[AccountType],MATCH(GL_Table[AccountName],AccountMapping[AccountName], 0))</f>
        <v>Revenue</v>
      </c>
    </row>
    <row r="1025" spans="1:18" x14ac:dyDescent="0.3">
      <c r="A1025" t="s">
        <v>1033</v>
      </c>
      <c r="B1025" s="1">
        <v>45584</v>
      </c>
      <c r="C1025">
        <f>YEAR(GL_Table[[#This Row],[TxnDate]])</f>
        <v>2024</v>
      </c>
      <c r="D1025" t="str">
        <f>TEXT(GL_Table[[#This Row],[TxnDate]], "mmm")</f>
        <v>Oct</v>
      </c>
      <c r="E1025" t="s">
        <v>2011</v>
      </c>
      <c r="F1025" t="s">
        <v>2016</v>
      </c>
      <c r="G1025">
        <v>1493.77</v>
      </c>
      <c r="H1025">
        <v>0</v>
      </c>
      <c r="I1025" t="s">
        <v>2021</v>
      </c>
      <c r="J1025" t="s">
        <v>2029</v>
      </c>
      <c r="K1025" t="s">
        <v>3054</v>
      </c>
      <c r="L1025" t="s">
        <v>4035</v>
      </c>
      <c r="M1025">
        <f>GL_Table[[#This Row],[Debit]]-GL_Table[[#This Row],[Credit]]</f>
        <v>1493.77</v>
      </c>
      <c r="N1025">
        <f>INDEX(ExchangeRate[Rate2USD], MATCH(GL!L:L,ExchangeRate[Currency], 0))</f>
        <v>1.36</v>
      </c>
      <c r="O1025" s="14">
        <f>GL_Table[[#This Row],[Debit]]*GL_Table[[#This Row],[RateToUSD]]</f>
        <v>2031.5272000000002</v>
      </c>
      <c r="P1025" s="14">
        <f>GL_Table[[#This Row],[Credit]]*GL_Table[[#This Row],[RateToUSD]]</f>
        <v>0</v>
      </c>
      <c r="Q1025" s="14">
        <f>GL_Table[NetAmount]*GL_Table[RateToUSD]</f>
        <v>2031.5272000000002</v>
      </c>
      <c r="R1025" s="14" t="str">
        <f>INDEX(AccountMapping[AccountType],MATCH(GL_Table[AccountName],AccountMapping[AccountName], 0))</f>
        <v>COGS</v>
      </c>
    </row>
    <row r="1026" spans="1:18" x14ac:dyDescent="0.3">
      <c r="A1026" t="s">
        <v>1034</v>
      </c>
      <c r="B1026" s="1">
        <v>45332</v>
      </c>
      <c r="C1026">
        <f>YEAR(GL_Table[[#This Row],[TxnDate]])</f>
        <v>2024</v>
      </c>
      <c r="D1026" t="str">
        <f>TEXT(GL_Table[[#This Row],[TxnDate]], "mmm")</f>
        <v>Feb</v>
      </c>
      <c r="E1026" t="s">
        <v>2012</v>
      </c>
      <c r="F1026" t="s">
        <v>2017</v>
      </c>
      <c r="G1026">
        <v>1946.64</v>
      </c>
      <c r="H1026">
        <v>0</v>
      </c>
      <c r="I1026" t="s">
        <v>2024</v>
      </c>
      <c r="J1026" t="s">
        <v>2028</v>
      </c>
      <c r="K1026" t="s">
        <v>3055</v>
      </c>
      <c r="L1026" t="s">
        <v>4035</v>
      </c>
      <c r="M1026">
        <f>GL_Table[[#This Row],[Debit]]-GL_Table[[#This Row],[Credit]]</f>
        <v>1946.64</v>
      </c>
      <c r="N1026">
        <f>INDEX(ExchangeRate[Rate2USD], MATCH(GL!L:L,ExchangeRate[Currency], 0))</f>
        <v>1.36</v>
      </c>
      <c r="O1026" s="14">
        <f>GL_Table[[#This Row],[Debit]]*GL_Table[[#This Row],[RateToUSD]]</f>
        <v>2647.4304000000002</v>
      </c>
      <c r="P1026" s="14">
        <f>GL_Table[[#This Row],[Credit]]*GL_Table[[#This Row],[RateToUSD]]</f>
        <v>0</v>
      </c>
      <c r="Q1026" s="14">
        <f>GL_Table[NetAmount]*GL_Table[RateToUSD]</f>
        <v>2647.4304000000002</v>
      </c>
      <c r="R1026" s="14" t="str">
        <f>INDEX(AccountMapping[AccountType],MATCH(GL_Table[AccountName],AccountMapping[AccountName], 0))</f>
        <v>Expense</v>
      </c>
    </row>
    <row r="1027" spans="1:18" x14ac:dyDescent="0.3">
      <c r="A1027" t="s">
        <v>1035</v>
      </c>
      <c r="B1027" s="1">
        <v>44943</v>
      </c>
      <c r="C1027">
        <f>YEAR(GL_Table[[#This Row],[TxnDate]])</f>
        <v>2023</v>
      </c>
      <c r="D1027" t="str">
        <f>TEXT(GL_Table[[#This Row],[TxnDate]], "mmm")</f>
        <v>Jan</v>
      </c>
      <c r="E1027" t="s">
        <v>2014</v>
      </c>
      <c r="F1027" t="s">
        <v>2019</v>
      </c>
      <c r="G1027">
        <v>0</v>
      </c>
      <c r="H1027">
        <v>3890.34</v>
      </c>
      <c r="I1027" t="s">
        <v>2025</v>
      </c>
      <c r="J1027" t="s">
        <v>2027</v>
      </c>
      <c r="K1027" t="s">
        <v>3056</v>
      </c>
      <c r="L1027" t="s">
        <v>4033</v>
      </c>
      <c r="M1027">
        <f>GL_Table[[#This Row],[Debit]]-GL_Table[[#This Row],[Credit]]</f>
        <v>-3890.34</v>
      </c>
      <c r="N1027">
        <f>INDEX(ExchangeRate[Rate2USD], MATCH(GL!L:L,ExchangeRate[Currency], 0))</f>
        <v>1.51</v>
      </c>
      <c r="O1027" s="14">
        <f>GL_Table[[#This Row],[Debit]]*GL_Table[[#This Row],[RateToUSD]]</f>
        <v>0</v>
      </c>
      <c r="P1027" s="14">
        <f>GL_Table[[#This Row],[Credit]]*GL_Table[[#This Row],[RateToUSD]]</f>
        <v>5874.4134000000004</v>
      </c>
      <c r="Q1027" s="14">
        <f>GL_Table[NetAmount]*GL_Table[RateToUSD]</f>
        <v>-5874.4134000000004</v>
      </c>
      <c r="R1027" s="14" t="str">
        <f>INDEX(AccountMapping[AccountType],MATCH(GL_Table[AccountName],AccountMapping[AccountName], 0))</f>
        <v>Revenue</v>
      </c>
    </row>
    <row r="1028" spans="1:18" x14ac:dyDescent="0.3">
      <c r="A1028" t="s">
        <v>1036</v>
      </c>
      <c r="B1028" s="1">
        <v>45406</v>
      </c>
      <c r="C1028">
        <f>YEAR(GL_Table[[#This Row],[TxnDate]])</f>
        <v>2024</v>
      </c>
      <c r="D1028" t="str">
        <f>TEXT(GL_Table[[#This Row],[TxnDate]], "mmm")</f>
        <v>Apr</v>
      </c>
      <c r="E1028" t="s">
        <v>2013</v>
      </c>
      <c r="F1028" t="s">
        <v>2018</v>
      </c>
      <c r="G1028">
        <v>1085.95</v>
      </c>
      <c r="H1028">
        <v>0</v>
      </c>
      <c r="I1028" t="s">
        <v>2020</v>
      </c>
      <c r="J1028" t="s">
        <v>2029</v>
      </c>
      <c r="K1028" t="s">
        <v>3057</v>
      </c>
      <c r="L1028" t="s">
        <v>4033</v>
      </c>
      <c r="M1028">
        <f>GL_Table[[#This Row],[Debit]]-GL_Table[[#This Row],[Credit]]</f>
        <v>1085.95</v>
      </c>
      <c r="N1028">
        <f>INDEX(ExchangeRate[Rate2USD], MATCH(GL!L:L,ExchangeRate[Currency], 0))</f>
        <v>1.51</v>
      </c>
      <c r="O1028" s="14">
        <f>GL_Table[[#This Row],[Debit]]*GL_Table[[#This Row],[RateToUSD]]</f>
        <v>1639.7845</v>
      </c>
      <c r="P1028" s="14">
        <f>GL_Table[[#This Row],[Credit]]*GL_Table[[#This Row],[RateToUSD]]</f>
        <v>0</v>
      </c>
      <c r="Q1028" s="14">
        <f>GL_Table[NetAmount]*GL_Table[RateToUSD]</f>
        <v>1639.7845</v>
      </c>
      <c r="R1028" s="14" t="str">
        <f>INDEX(AccountMapping[AccountType],MATCH(GL_Table[AccountName],AccountMapping[AccountName], 0))</f>
        <v>Expense</v>
      </c>
    </row>
    <row r="1029" spans="1:18" x14ac:dyDescent="0.3">
      <c r="A1029" t="s">
        <v>1037</v>
      </c>
      <c r="B1029" s="1">
        <v>45721</v>
      </c>
      <c r="C1029">
        <f>YEAR(GL_Table[[#This Row],[TxnDate]])</f>
        <v>2025</v>
      </c>
      <c r="D1029" t="str">
        <f>TEXT(GL_Table[[#This Row],[TxnDate]], "mmm")</f>
        <v>Mar</v>
      </c>
      <c r="E1029" t="s">
        <v>2012</v>
      </c>
      <c r="F1029" t="s">
        <v>2017</v>
      </c>
      <c r="G1029">
        <v>1425.4</v>
      </c>
      <c r="H1029">
        <v>0</v>
      </c>
      <c r="I1029" t="s">
        <v>2021</v>
      </c>
      <c r="J1029" t="s">
        <v>2027</v>
      </c>
      <c r="K1029" t="s">
        <v>3058</v>
      </c>
      <c r="L1029" t="s">
        <v>4033</v>
      </c>
      <c r="M1029">
        <f>GL_Table[[#This Row],[Debit]]-GL_Table[[#This Row],[Credit]]</f>
        <v>1425.4</v>
      </c>
      <c r="N1029">
        <f>INDEX(ExchangeRate[Rate2USD], MATCH(GL!L:L,ExchangeRate[Currency], 0))</f>
        <v>1.51</v>
      </c>
      <c r="O1029" s="14">
        <f>GL_Table[[#This Row],[Debit]]*GL_Table[[#This Row],[RateToUSD]]</f>
        <v>2152.3540000000003</v>
      </c>
      <c r="P1029" s="14">
        <f>GL_Table[[#This Row],[Credit]]*GL_Table[[#This Row],[RateToUSD]]</f>
        <v>0</v>
      </c>
      <c r="Q1029" s="14">
        <f>GL_Table[NetAmount]*GL_Table[RateToUSD]</f>
        <v>2152.3540000000003</v>
      </c>
      <c r="R1029" s="14" t="str">
        <f>INDEX(AccountMapping[AccountType],MATCH(GL_Table[AccountName],AccountMapping[AccountName], 0))</f>
        <v>Expense</v>
      </c>
    </row>
    <row r="1030" spans="1:18" x14ac:dyDescent="0.3">
      <c r="A1030" t="s">
        <v>1038</v>
      </c>
      <c r="B1030" s="1">
        <v>45510</v>
      </c>
      <c r="C1030">
        <f>YEAR(GL_Table[[#This Row],[TxnDate]])</f>
        <v>2024</v>
      </c>
      <c r="D1030" t="str">
        <f>TEXT(GL_Table[[#This Row],[TxnDate]], "mmm")</f>
        <v>Aug</v>
      </c>
      <c r="E1030" t="s">
        <v>2013</v>
      </c>
      <c r="F1030" t="s">
        <v>2018</v>
      </c>
      <c r="G1030">
        <v>910.93</v>
      </c>
      <c r="H1030">
        <v>0</v>
      </c>
      <c r="I1030" t="s">
        <v>2023</v>
      </c>
      <c r="J1030" t="s">
        <v>2027</v>
      </c>
      <c r="K1030" t="s">
        <v>3059</v>
      </c>
      <c r="L1030" t="s">
        <v>4031</v>
      </c>
      <c r="M1030">
        <f>GL_Table[[#This Row],[Debit]]-GL_Table[[#This Row],[Credit]]</f>
        <v>910.93</v>
      </c>
      <c r="N1030">
        <f>INDEX(ExchangeRate[Rate2USD], MATCH(GL!L:L,ExchangeRate[Currency], 0))</f>
        <v>0.78</v>
      </c>
      <c r="O1030" s="14">
        <f>GL_Table[[#This Row],[Debit]]*GL_Table[[#This Row],[RateToUSD]]</f>
        <v>710.52539999999999</v>
      </c>
      <c r="P1030" s="14">
        <f>GL_Table[[#This Row],[Credit]]*GL_Table[[#This Row],[RateToUSD]]</f>
        <v>0</v>
      </c>
      <c r="Q1030" s="14">
        <f>GL_Table[NetAmount]*GL_Table[RateToUSD]</f>
        <v>710.52539999999999</v>
      </c>
      <c r="R1030" s="14" t="str">
        <f>INDEX(AccountMapping[AccountType],MATCH(GL_Table[AccountName],AccountMapping[AccountName], 0))</f>
        <v>Expense</v>
      </c>
    </row>
    <row r="1031" spans="1:18" x14ac:dyDescent="0.3">
      <c r="A1031" t="s">
        <v>1039</v>
      </c>
      <c r="B1031" s="1">
        <v>45574</v>
      </c>
      <c r="C1031">
        <f>YEAR(GL_Table[[#This Row],[TxnDate]])</f>
        <v>2024</v>
      </c>
      <c r="D1031" t="str">
        <f>TEXT(GL_Table[[#This Row],[TxnDate]], "mmm")</f>
        <v>Oct</v>
      </c>
      <c r="E1031" t="s">
        <v>2012</v>
      </c>
      <c r="F1031" t="s">
        <v>2017</v>
      </c>
      <c r="G1031">
        <v>973.12</v>
      </c>
      <c r="H1031">
        <v>0</v>
      </c>
      <c r="I1031" t="s">
        <v>2022</v>
      </c>
      <c r="J1031" t="s">
        <v>2030</v>
      </c>
      <c r="K1031" t="s">
        <v>3060</v>
      </c>
      <c r="L1031" t="s">
        <v>4031</v>
      </c>
      <c r="M1031">
        <f>GL_Table[[#This Row],[Debit]]-GL_Table[[#This Row],[Credit]]</f>
        <v>973.12</v>
      </c>
      <c r="N1031">
        <f>INDEX(ExchangeRate[Rate2USD], MATCH(GL!L:L,ExchangeRate[Currency], 0))</f>
        <v>0.78</v>
      </c>
      <c r="O1031" s="14">
        <f>GL_Table[[#This Row],[Debit]]*GL_Table[[#This Row],[RateToUSD]]</f>
        <v>759.03359999999998</v>
      </c>
      <c r="P1031" s="14">
        <f>GL_Table[[#This Row],[Credit]]*GL_Table[[#This Row],[RateToUSD]]</f>
        <v>0</v>
      </c>
      <c r="Q1031" s="14">
        <f>GL_Table[NetAmount]*GL_Table[RateToUSD]</f>
        <v>759.03359999999998</v>
      </c>
      <c r="R1031" s="14" t="str">
        <f>INDEX(AccountMapping[AccountType],MATCH(GL_Table[AccountName],AccountMapping[AccountName], 0))</f>
        <v>Expense</v>
      </c>
    </row>
    <row r="1032" spans="1:18" x14ac:dyDescent="0.3">
      <c r="A1032" t="s">
        <v>1040</v>
      </c>
      <c r="B1032" s="1">
        <v>45255</v>
      </c>
      <c r="C1032">
        <f>YEAR(GL_Table[[#This Row],[TxnDate]])</f>
        <v>2023</v>
      </c>
      <c r="D1032" t="str">
        <f>TEXT(GL_Table[[#This Row],[TxnDate]], "mmm")</f>
        <v>Nov</v>
      </c>
      <c r="E1032" t="s">
        <v>2014</v>
      </c>
      <c r="F1032" t="s">
        <v>2019</v>
      </c>
      <c r="G1032">
        <v>0</v>
      </c>
      <c r="H1032">
        <v>3221.92</v>
      </c>
      <c r="I1032" t="s">
        <v>2020</v>
      </c>
      <c r="J1032" t="s">
        <v>2028</v>
      </c>
      <c r="K1032" t="s">
        <v>3061</v>
      </c>
      <c r="L1032" t="s">
        <v>4034</v>
      </c>
      <c r="M1032">
        <f>GL_Table[[#This Row],[Debit]]-GL_Table[[#This Row],[Credit]]</f>
        <v>-3221.92</v>
      </c>
      <c r="N1032">
        <f>INDEX(ExchangeRate[Rate2USD], MATCH(GL!L:L,ExchangeRate[Currency], 0))</f>
        <v>1</v>
      </c>
      <c r="O1032" s="14">
        <f>GL_Table[[#This Row],[Debit]]*GL_Table[[#This Row],[RateToUSD]]</f>
        <v>0</v>
      </c>
      <c r="P1032" s="14">
        <f>GL_Table[[#This Row],[Credit]]*GL_Table[[#This Row],[RateToUSD]]</f>
        <v>3221.92</v>
      </c>
      <c r="Q1032" s="14">
        <f>GL_Table[NetAmount]*GL_Table[RateToUSD]</f>
        <v>-3221.92</v>
      </c>
      <c r="R1032" s="14" t="str">
        <f>INDEX(AccountMapping[AccountType],MATCH(GL_Table[AccountName],AccountMapping[AccountName], 0))</f>
        <v>Revenue</v>
      </c>
    </row>
    <row r="1033" spans="1:18" x14ac:dyDescent="0.3">
      <c r="A1033" t="s">
        <v>1041</v>
      </c>
      <c r="B1033" s="1">
        <v>45499</v>
      </c>
      <c r="C1033">
        <f>YEAR(GL_Table[[#This Row],[TxnDate]])</f>
        <v>2024</v>
      </c>
      <c r="D1033" t="str">
        <f>TEXT(GL_Table[[#This Row],[TxnDate]], "mmm")</f>
        <v>Jul</v>
      </c>
      <c r="E1033" t="s">
        <v>2014</v>
      </c>
      <c r="F1033" t="s">
        <v>2019</v>
      </c>
      <c r="G1033">
        <v>0</v>
      </c>
      <c r="H1033">
        <v>4508.8599999999997</v>
      </c>
      <c r="I1033" t="s">
        <v>2022</v>
      </c>
      <c r="J1033" t="s">
        <v>2027</v>
      </c>
      <c r="K1033" t="s">
        <v>3062</v>
      </c>
      <c r="L1033" t="s">
        <v>4035</v>
      </c>
      <c r="M1033">
        <f>GL_Table[[#This Row],[Debit]]-GL_Table[[#This Row],[Credit]]</f>
        <v>-4508.8599999999997</v>
      </c>
      <c r="N1033">
        <f>INDEX(ExchangeRate[Rate2USD], MATCH(GL!L:L,ExchangeRate[Currency], 0))</f>
        <v>1.36</v>
      </c>
      <c r="O1033" s="14">
        <f>GL_Table[[#This Row],[Debit]]*GL_Table[[#This Row],[RateToUSD]]</f>
        <v>0</v>
      </c>
      <c r="P1033" s="14">
        <f>GL_Table[[#This Row],[Credit]]*GL_Table[[#This Row],[RateToUSD]]</f>
        <v>6132.0496000000003</v>
      </c>
      <c r="Q1033" s="14">
        <f>GL_Table[NetAmount]*GL_Table[RateToUSD]</f>
        <v>-6132.0496000000003</v>
      </c>
      <c r="R1033" s="14" t="str">
        <f>INDEX(AccountMapping[AccountType],MATCH(GL_Table[AccountName],AccountMapping[AccountName], 0))</f>
        <v>Revenue</v>
      </c>
    </row>
    <row r="1034" spans="1:18" x14ac:dyDescent="0.3">
      <c r="A1034" t="s">
        <v>1042</v>
      </c>
      <c r="B1034" s="1">
        <v>44970</v>
      </c>
      <c r="C1034">
        <f>YEAR(GL_Table[[#This Row],[TxnDate]])</f>
        <v>2023</v>
      </c>
      <c r="D1034" t="str">
        <f>TEXT(GL_Table[[#This Row],[TxnDate]], "mmm")</f>
        <v>Feb</v>
      </c>
      <c r="E1034" t="s">
        <v>2014</v>
      </c>
      <c r="F1034" t="s">
        <v>2019</v>
      </c>
      <c r="G1034">
        <v>0</v>
      </c>
      <c r="H1034">
        <v>882.66</v>
      </c>
      <c r="I1034" t="s">
        <v>2023</v>
      </c>
      <c r="J1034" t="s">
        <v>2028</v>
      </c>
      <c r="K1034" t="s">
        <v>3063</v>
      </c>
      <c r="L1034" t="s">
        <v>4034</v>
      </c>
      <c r="M1034">
        <f>GL_Table[[#This Row],[Debit]]-GL_Table[[#This Row],[Credit]]</f>
        <v>-882.66</v>
      </c>
      <c r="N1034">
        <f>INDEX(ExchangeRate[Rate2USD], MATCH(GL!L:L,ExchangeRate[Currency], 0))</f>
        <v>1</v>
      </c>
      <c r="O1034" s="14">
        <f>GL_Table[[#This Row],[Debit]]*GL_Table[[#This Row],[RateToUSD]]</f>
        <v>0</v>
      </c>
      <c r="P1034" s="14">
        <f>GL_Table[[#This Row],[Credit]]*GL_Table[[#This Row],[RateToUSD]]</f>
        <v>882.66</v>
      </c>
      <c r="Q1034" s="14">
        <f>GL_Table[NetAmount]*GL_Table[RateToUSD]</f>
        <v>-882.66</v>
      </c>
      <c r="R1034" s="14" t="str">
        <f>INDEX(AccountMapping[AccountType],MATCH(GL_Table[AccountName],AccountMapping[AccountName], 0))</f>
        <v>Revenue</v>
      </c>
    </row>
    <row r="1035" spans="1:18" x14ac:dyDescent="0.3">
      <c r="A1035" t="s">
        <v>1043</v>
      </c>
      <c r="B1035" s="1">
        <v>45370</v>
      </c>
      <c r="C1035">
        <f>YEAR(GL_Table[[#This Row],[TxnDate]])</f>
        <v>2024</v>
      </c>
      <c r="D1035" t="str">
        <f>TEXT(GL_Table[[#This Row],[TxnDate]], "mmm")</f>
        <v>Mar</v>
      </c>
      <c r="E1035" t="s">
        <v>2012</v>
      </c>
      <c r="F1035" t="s">
        <v>2017</v>
      </c>
      <c r="G1035">
        <v>432.35</v>
      </c>
      <c r="H1035">
        <v>0</v>
      </c>
      <c r="I1035" t="s">
        <v>2022</v>
      </c>
      <c r="J1035" t="s">
        <v>2027</v>
      </c>
      <c r="K1035" t="s">
        <v>3064</v>
      </c>
      <c r="L1035" t="s">
        <v>4035</v>
      </c>
      <c r="M1035">
        <f>GL_Table[[#This Row],[Debit]]-GL_Table[[#This Row],[Credit]]</f>
        <v>432.35</v>
      </c>
      <c r="N1035">
        <f>INDEX(ExchangeRate[Rate2USD], MATCH(GL!L:L,ExchangeRate[Currency], 0))</f>
        <v>1.36</v>
      </c>
      <c r="O1035" s="14">
        <f>GL_Table[[#This Row],[Debit]]*GL_Table[[#This Row],[RateToUSD]]</f>
        <v>587.99600000000009</v>
      </c>
      <c r="P1035" s="14">
        <f>GL_Table[[#This Row],[Credit]]*GL_Table[[#This Row],[RateToUSD]]</f>
        <v>0</v>
      </c>
      <c r="Q1035" s="14">
        <f>GL_Table[NetAmount]*GL_Table[RateToUSD]</f>
        <v>587.99600000000009</v>
      </c>
      <c r="R1035" s="14" t="str">
        <f>INDEX(AccountMapping[AccountType],MATCH(GL_Table[AccountName],AccountMapping[AccountName], 0))</f>
        <v>Expense</v>
      </c>
    </row>
    <row r="1036" spans="1:18" x14ac:dyDescent="0.3">
      <c r="A1036" t="s">
        <v>1044</v>
      </c>
      <c r="B1036" s="1">
        <v>45050</v>
      </c>
      <c r="C1036">
        <f>YEAR(GL_Table[[#This Row],[TxnDate]])</f>
        <v>2023</v>
      </c>
      <c r="D1036" t="str">
        <f>TEXT(GL_Table[[#This Row],[TxnDate]], "mmm")</f>
        <v>May</v>
      </c>
      <c r="E1036" t="s">
        <v>2010</v>
      </c>
      <c r="F1036" t="s">
        <v>2015</v>
      </c>
      <c r="G1036">
        <v>0</v>
      </c>
      <c r="H1036">
        <v>1578.7</v>
      </c>
      <c r="I1036" t="s">
        <v>2023</v>
      </c>
      <c r="J1036" t="s">
        <v>2030</v>
      </c>
      <c r="K1036" t="s">
        <v>3065</v>
      </c>
      <c r="L1036" t="s">
        <v>4034</v>
      </c>
      <c r="M1036">
        <f>GL_Table[[#This Row],[Debit]]-GL_Table[[#This Row],[Credit]]</f>
        <v>-1578.7</v>
      </c>
      <c r="N1036">
        <f>INDEX(ExchangeRate[Rate2USD], MATCH(GL!L:L,ExchangeRate[Currency], 0))</f>
        <v>1</v>
      </c>
      <c r="O1036" s="14">
        <f>GL_Table[[#This Row],[Debit]]*GL_Table[[#This Row],[RateToUSD]]</f>
        <v>0</v>
      </c>
      <c r="P1036" s="14">
        <f>GL_Table[[#This Row],[Credit]]*GL_Table[[#This Row],[RateToUSD]]</f>
        <v>1578.7</v>
      </c>
      <c r="Q1036" s="14">
        <f>GL_Table[NetAmount]*GL_Table[RateToUSD]</f>
        <v>-1578.7</v>
      </c>
      <c r="R1036" s="14" t="str">
        <f>INDEX(AccountMapping[AccountType],MATCH(GL_Table[AccountName],AccountMapping[AccountName], 0))</f>
        <v>Revenue</v>
      </c>
    </row>
    <row r="1037" spans="1:18" x14ac:dyDescent="0.3">
      <c r="A1037" t="s">
        <v>1045</v>
      </c>
      <c r="B1037" s="1">
        <v>45117</v>
      </c>
      <c r="C1037">
        <f>YEAR(GL_Table[[#This Row],[TxnDate]])</f>
        <v>2023</v>
      </c>
      <c r="D1037" t="str">
        <f>TEXT(GL_Table[[#This Row],[TxnDate]], "mmm")</f>
        <v>Jul</v>
      </c>
      <c r="E1037" t="s">
        <v>2012</v>
      </c>
      <c r="F1037" t="s">
        <v>2017</v>
      </c>
      <c r="G1037">
        <v>880.83</v>
      </c>
      <c r="H1037">
        <v>0</v>
      </c>
      <c r="I1037" t="s">
        <v>2023</v>
      </c>
      <c r="J1037" t="s">
        <v>2026</v>
      </c>
      <c r="K1037" t="s">
        <v>3066</v>
      </c>
      <c r="L1037" t="s">
        <v>4031</v>
      </c>
      <c r="M1037">
        <f>GL_Table[[#This Row],[Debit]]-GL_Table[[#This Row],[Credit]]</f>
        <v>880.83</v>
      </c>
      <c r="N1037">
        <f>INDEX(ExchangeRate[Rate2USD], MATCH(GL!L:L,ExchangeRate[Currency], 0))</f>
        <v>0.78</v>
      </c>
      <c r="O1037" s="14">
        <f>GL_Table[[#This Row],[Debit]]*GL_Table[[#This Row],[RateToUSD]]</f>
        <v>687.04740000000004</v>
      </c>
      <c r="P1037" s="14">
        <f>GL_Table[[#This Row],[Credit]]*GL_Table[[#This Row],[RateToUSD]]</f>
        <v>0</v>
      </c>
      <c r="Q1037" s="14">
        <f>GL_Table[NetAmount]*GL_Table[RateToUSD]</f>
        <v>687.04740000000004</v>
      </c>
      <c r="R1037" s="14" t="str">
        <f>INDEX(AccountMapping[AccountType],MATCH(GL_Table[AccountName],AccountMapping[AccountName], 0))</f>
        <v>Expense</v>
      </c>
    </row>
    <row r="1038" spans="1:18" x14ac:dyDescent="0.3">
      <c r="A1038" t="s">
        <v>1046</v>
      </c>
      <c r="B1038" s="1">
        <v>45392</v>
      </c>
      <c r="C1038">
        <f>YEAR(GL_Table[[#This Row],[TxnDate]])</f>
        <v>2024</v>
      </c>
      <c r="D1038" t="str">
        <f>TEXT(GL_Table[[#This Row],[TxnDate]], "mmm")</f>
        <v>Apr</v>
      </c>
      <c r="E1038" t="s">
        <v>2010</v>
      </c>
      <c r="F1038" t="s">
        <v>2015</v>
      </c>
      <c r="G1038">
        <v>0</v>
      </c>
      <c r="H1038">
        <v>1378.62</v>
      </c>
      <c r="I1038" t="s">
        <v>2022</v>
      </c>
      <c r="J1038" t="s">
        <v>2026</v>
      </c>
      <c r="K1038" t="s">
        <v>3067</v>
      </c>
      <c r="L1038" t="s">
        <v>4033</v>
      </c>
      <c r="M1038">
        <f>GL_Table[[#This Row],[Debit]]-GL_Table[[#This Row],[Credit]]</f>
        <v>-1378.62</v>
      </c>
      <c r="N1038">
        <f>INDEX(ExchangeRate[Rate2USD], MATCH(GL!L:L,ExchangeRate[Currency], 0))</f>
        <v>1.51</v>
      </c>
      <c r="O1038" s="14">
        <f>GL_Table[[#This Row],[Debit]]*GL_Table[[#This Row],[RateToUSD]]</f>
        <v>0</v>
      </c>
      <c r="P1038" s="14">
        <f>GL_Table[[#This Row],[Credit]]*GL_Table[[#This Row],[RateToUSD]]</f>
        <v>2081.7161999999998</v>
      </c>
      <c r="Q1038" s="14">
        <f>GL_Table[NetAmount]*GL_Table[RateToUSD]</f>
        <v>-2081.7161999999998</v>
      </c>
      <c r="R1038" s="14" t="str">
        <f>INDEX(AccountMapping[AccountType],MATCH(GL_Table[AccountName],AccountMapping[AccountName], 0))</f>
        <v>Revenue</v>
      </c>
    </row>
    <row r="1039" spans="1:18" x14ac:dyDescent="0.3">
      <c r="A1039" t="s">
        <v>1047</v>
      </c>
      <c r="B1039" s="1">
        <v>45371</v>
      </c>
      <c r="C1039">
        <f>YEAR(GL_Table[[#This Row],[TxnDate]])</f>
        <v>2024</v>
      </c>
      <c r="D1039" t="str">
        <f>TEXT(GL_Table[[#This Row],[TxnDate]], "mmm")</f>
        <v>Mar</v>
      </c>
      <c r="E1039" t="s">
        <v>2010</v>
      </c>
      <c r="F1039" t="s">
        <v>2015</v>
      </c>
      <c r="G1039">
        <v>0</v>
      </c>
      <c r="H1039">
        <v>1884.23</v>
      </c>
      <c r="I1039" t="s">
        <v>2025</v>
      </c>
      <c r="J1039" t="s">
        <v>2026</v>
      </c>
      <c r="K1039" t="s">
        <v>3068</v>
      </c>
      <c r="L1039" t="s">
        <v>4034</v>
      </c>
      <c r="M1039">
        <f>GL_Table[[#This Row],[Debit]]-GL_Table[[#This Row],[Credit]]</f>
        <v>-1884.23</v>
      </c>
      <c r="N1039">
        <f>INDEX(ExchangeRate[Rate2USD], MATCH(GL!L:L,ExchangeRate[Currency], 0))</f>
        <v>1</v>
      </c>
      <c r="O1039" s="14">
        <f>GL_Table[[#This Row],[Debit]]*GL_Table[[#This Row],[RateToUSD]]</f>
        <v>0</v>
      </c>
      <c r="P1039" s="14">
        <f>GL_Table[[#This Row],[Credit]]*GL_Table[[#This Row],[RateToUSD]]</f>
        <v>1884.23</v>
      </c>
      <c r="Q1039" s="14">
        <f>GL_Table[NetAmount]*GL_Table[RateToUSD]</f>
        <v>-1884.23</v>
      </c>
      <c r="R1039" s="14" t="str">
        <f>INDEX(AccountMapping[AccountType],MATCH(GL_Table[AccountName],AccountMapping[AccountName], 0))</f>
        <v>Revenue</v>
      </c>
    </row>
    <row r="1040" spans="1:18" x14ac:dyDescent="0.3">
      <c r="A1040" t="s">
        <v>1048</v>
      </c>
      <c r="B1040" s="1">
        <v>45429</v>
      </c>
      <c r="C1040">
        <f>YEAR(GL_Table[[#This Row],[TxnDate]])</f>
        <v>2024</v>
      </c>
      <c r="D1040" t="str">
        <f>TEXT(GL_Table[[#This Row],[TxnDate]], "mmm")</f>
        <v>May</v>
      </c>
      <c r="E1040" t="s">
        <v>2011</v>
      </c>
      <c r="F1040" t="s">
        <v>2016</v>
      </c>
      <c r="G1040">
        <v>398.06</v>
      </c>
      <c r="H1040">
        <v>0</v>
      </c>
      <c r="I1040" t="s">
        <v>2024</v>
      </c>
      <c r="J1040" t="s">
        <v>2029</v>
      </c>
      <c r="K1040" t="s">
        <v>3069</v>
      </c>
      <c r="L1040" t="s">
        <v>4031</v>
      </c>
      <c r="M1040">
        <f>GL_Table[[#This Row],[Debit]]-GL_Table[[#This Row],[Credit]]</f>
        <v>398.06</v>
      </c>
      <c r="N1040">
        <f>INDEX(ExchangeRate[Rate2USD], MATCH(GL!L:L,ExchangeRate[Currency], 0))</f>
        <v>0.78</v>
      </c>
      <c r="O1040" s="14">
        <f>GL_Table[[#This Row],[Debit]]*GL_Table[[#This Row],[RateToUSD]]</f>
        <v>310.48680000000002</v>
      </c>
      <c r="P1040" s="14">
        <f>GL_Table[[#This Row],[Credit]]*GL_Table[[#This Row],[RateToUSD]]</f>
        <v>0</v>
      </c>
      <c r="Q1040" s="14">
        <f>GL_Table[NetAmount]*GL_Table[RateToUSD]</f>
        <v>310.48680000000002</v>
      </c>
      <c r="R1040" s="14" t="str">
        <f>INDEX(AccountMapping[AccountType],MATCH(GL_Table[AccountName],AccountMapping[AccountName], 0))</f>
        <v>COGS</v>
      </c>
    </row>
    <row r="1041" spans="1:18" x14ac:dyDescent="0.3">
      <c r="A1041" t="s">
        <v>1049</v>
      </c>
      <c r="B1041" s="1">
        <v>45093</v>
      </c>
      <c r="C1041">
        <f>YEAR(GL_Table[[#This Row],[TxnDate]])</f>
        <v>2023</v>
      </c>
      <c r="D1041" t="str">
        <f>TEXT(GL_Table[[#This Row],[TxnDate]], "mmm")</f>
        <v>Jun</v>
      </c>
      <c r="E1041" t="s">
        <v>2012</v>
      </c>
      <c r="F1041" t="s">
        <v>2017</v>
      </c>
      <c r="G1041">
        <v>1030.76</v>
      </c>
      <c r="H1041">
        <v>0</v>
      </c>
      <c r="I1041" t="s">
        <v>2022</v>
      </c>
      <c r="J1041" t="s">
        <v>2026</v>
      </c>
      <c r="K1041" t="s">
        <v>3070</v>
      </c>
      <c r="L1041" t="s">
        <v>4032</v>
      </c>
      <c r="M1041">
        <f>GL_Table[[#This Row],[Debit]]-GL_Table[[#This Row],[Credit]]</f>
        <v>1030.76</v>
      </c>
      <c r="N1041">
        <f>INDEX(ExchangeRate[Rate2USD], MATCH(GL!L:L,ExchangeRate[Currency], 0))</f>
        <v>0.92</v>
      </c>
      <c r="O1041" s="14">
        <f>GL_Table[[#This Row],[Debit]]*GL_Table[[#This Row],[RateToUSD]]</f>
        <v>948.29920000000004</v>
      </c>
      <c r="P1041" s="14">
        <f>GL_Table[[#This Row],[Credit]]*GL_Table[[#This Row],[RateToUSD]]</f>
        <v>0</v>
      </c>
      <c r="Q1041" s="14">
        <f>GL_Table[NetAmount]*GL_Table[RateToUSD]</f>
        <v>948.29920000000004</v>
      </c>
      <c r="R1041" s="14" t="str">
        <f>INDEX(AccountMapping[AccountType],MATCH(GL_Table[AccountName],AccountMapping[AccountName], 0))</f>
        <v>Expense</v>
      </c>
    </row>
    <row r="1042" spans="1:18" x14ac:dyDescent="0.3">
      <c r="A1042" t="s">
        <v>1050</v>
      </c>
      <c r="B1042" s="1">
        <v>45195</v>
      </c>
      <c r="C1042">
        <f>YEAR(GL_Table[[#This Row],[TxnDate]])</f>
        <v>2023</v>
      </c>
      <c r="D1042" t="str">
        <f>TEXT(GL_Table[[#This Row],[TxnDate]], "mmm")</f>
        <v>Sep</v>
      </c>
      <c r="E1042" t="s">
        <v>2013</v>
      </c>
      <c r="F1042" t="s">
        <v>2018</v>
      </c>
      <c r="G1042">
        <v>1713</v>
      </c>
      <c r="H1042">
        <v>0</v>
      </c>
      <c r="I1042" t="s">
        <v>2024</v>
      </c>
      <c r="J1042" t="s">
        <v>2029</v>
      </c>
      <c r="K1042" t="s">
        <v>3071</v>
      </c>
      <c r="L1042" t="s">
        <v>4033</v>
      </c>
      <c r="M1042">
        <f>GL_Table[[#This Row],[Debit]]-GL_Table[[#This Row],[Credit]]</f>
        <v>1713</v>
      </c>
      <c r="N1042">
        <f>INDEX(ExchangeRate[Rate2USD], MATCH(GL!L:L,ExchangeRate[Currency], 0))</f>
        <v>1.51</v>
      </c>
      <c r="O1042" s="14">
        <f>GL_Table[[#This Row],[Debit]]*GL_Table[[#This Row],[RateToUSD]]</f>
        <v>2586.63</v>
      </c>
      <c r="P1042" s="14">
        <f>GL_Table[[#This Row],[Credit]]*GL_Table[[#This Row],[RateToUSD]]</f>
        <v>0</v>
      </c>
      <c r="Q1042" s="14">
        <f>GL_Table[NetAmount]*GL_Table[RateToUSD]</f>
        <v>2586.63</v>
      </c>
      <c r="R1042" s="14" t="str">
        <f>INDEX(AccountMapping[AccountType],MATCH(GL_Table[AccountName],AccountMapping[AccountName], 0))</f>
        <v>Expense</v>
      </c>
    </row>
    <row r="1043" spans="1:18" x14ac:dyDescent="0.3">
      <c r="A1043" t="s">
        <v>1051</v>
      </c>
      <c r="B1043" s="1">
        <v>45573</v>
      </c>
      <c r="C1043">
        <f>YEAR(GL_Table[[#This Row],[TxnDate]])</f>
        <v>2024</v>
      </c>
      <c r="D1043" t="str">
        <f>TEXT(GL_Table[[#This Row],[TxnDate]], "mmm")</f>
        <v>Oct</v>
      </c>
      <c r="E1043" t="s">
        <v>2010</v>
      </c>
      <c r="F1043" t="s">
        <v>2015</v>
      </c>
      <c r="G1043">
        <v>0</v>
      </c>
      <c r="H1043">
        <v>3214.89</v>
      </c>
      <c r="I1043" t="s">
        <v>2022</v>
      </c>
      <c r="J1043" t="s">
        <v>2026</v>
      </c>
      <c r="K1043" t="s">
        <v>3072</v>
      </c>
      <c r="L1043" t="s">
        <v>4033</v>
      </c>
      <c r="M1043">
        <f>GL_Table[[#This Row],[Debit]]-GL_Table[[#This Row],[Credit]]</f>
        <v>-3214.89</v>
      </c>
      <c r="N1043">
        <f>INDEX(ExchangeRate[Rate2USD], MATCH(GL!L:L,ExchangeRate[Currency], 0))</f>
        <v>1.51</v>
      </c>
      <c r="O1043" s="14">
        <f>GL_Table[[#This Row],[Debit]]*GL_Table[[#This Row],[RateToUSD]]</f>
        <v>0</v>
      </c>
      <c r="P1043" s="14">
        <f>GL_Table[[#This Row],[Credit]]*GL_Table[[#This Row],[RateToUSD]]</f>
        <v>4854.4839000000002</v>
      </c>
      <c r="Q1043" s="14">
        <f>GL_Table[NetAmount]*GL_Table[RateToUSD]</f>
        <v>-4854.4839000000002</v>
      </c>
      <c r="R1043" s="14" t="str">
        <f>INDEX(AccountMapping[AccountType],MATCH(GL_Table[AccountName],AccountMapping[AccountName], 0))</f>
        <v>Revenue</v>
      </c>
    </row>
    <row r="1044" spans="1:18" x14ac:dyDescent="0.3">
      <c r="A1044" t="s">
        <v>1052</v>
      </c>
      <c r="B1044" s="1">
        <v>45364</v>
      </c>
      <c r="C1044">
        <f>YEAR(GL_Table[[#This Row],[TxnDate]])</f>
        <v>2024</v>
      </c>
      <c r="D1044" t="str">
        <f>TEXT(GL_Table[[#This Row],[TxnDate]], "mmm")</f>
        <v>Mar</v>
      </c>
      <c r="E1044" t="s">
        <v>2010</v>
      </c>
      <c r="F1044" t="s">
        <v>2015</v>
      </c>
      <c r="G1044">
        <v>0</v>
      </c>
      <c r="H1044">
        <v>284.06</v>
      </c>
      <c r="I1044" t="s">
        <v>2025</v>
      </c>
      <c r="J1044" t="s">
        <v>2026</v>
      </c>
      <c r="K1044" t="s">
        <v>3073</v>
      </c>
      <c r="L1044" t="s">
        <v>4033</v>
      </c>
      <c r="M1044">
        <f>GL_Table[[#This Row],[Debit]]-GL_Table[[#This Row],[Credit]]</f>
        <v>-284.06</v>
      </c>
      <c r="N1044">
        <f>INDEX(ExchangeRate[Rate2USD], MATCH(GL!L:L,ExchangeRate[Currency], 0))</f>
        <v>1.51</v>
      </c>
      <c r="O1044" s="14">
        <f>GL_Table[[#This Row],[Debit]]*GL_Table[[#This Row],[RateToUSD]]</f>
        <v>0</v>
      </c>
      <c r="P1044" s="14">
        <f>GL_Table[[#This Row],[Credit]]*GL_Table[[#This Row],[RateToUSD]]</f>
        <v>428.93060000000003</v>
      </c>
      <c r="Q1044" s="14">
        <f>GL_Table[NetAmount]*GL_Table[RateToUSD]</f>
        <v>-428.93060000000003</v>
      </c>
      <c r="R1044" s="14" t="str">
        <f>INDEX(AccountMapping[AccountType],MATCH(GL_Table[AccountName],AccountMapping[AccountName], 0))</f>
        <v>Revenue</v>
      </c>
    </row>
    <row r="1045" spans="1:18" x14ac:dyDescent="0.3">
      <c r="A1045" t="s">
        <v>1053</v>
      </c>
      <c r="B1045" s="1">
        <v>45236</v>
      </c>
      <c r="C1045">
        <f>YEAR(GL_Table[[#This Row],[TxnDate]])</f>
        <v>2023</v>
      </c>
      <c r="D1045" t="str">
        <f>TEXT(GL_Table[[#This Row],[TxnDate]], "mmm")</f>
        <v>Nov</v>
      </c>
      <c r="E1045" t="s">
        <v>2014</v>
      </c>
      <c r="F1045" t="s">
        <v>2019</v>
      </c>
      <c r="G1045">
        <v>0</v>
      </c>
      <c r="H1045">
        <v>3835.49</v>
      </c>
      <c r="I1045" t="s">
        <v>2020</v>
      </c>
      <c r="J1045" t="s">
        <v>2027</v>
      </c>
      <c r="K1045" t="s">
        <v>3074</v>
      </c>
      <c r="L1045" t="s">
        <v>4031</v>
      </c>
      <c r="M1045">
        <f>GL_Table[[#This Row],[Debit]]-GL_Table[[#This Row],[Credit]]</f>
        <v>-3835.49</v>
      </c>
      <c r="N1045">
        <f>INDEX(ExchangeRate[Rate2USD], MATCH(GL!L:L,ExchangeRate[Currency], 0))</f>
        <v>0.78</v>
      </c>
      <c r="O1045" s="14">
        <f>GL_Table[[#This Row],[Debit]]*GL_Table[[#This Row],[RateToUSD]]</f>
        <v>0</v>
      </c>
      <c r="P1045" s="14">
        <f>GL_Table[[#This Row],[Credit]]*GL_Table[[#This Row],[RateToUSD]]</f>
        <v>2991.6821999999997</v>
      </c>
      <c r="Q1045" s="14">
        <f>GL_Table[NetAmount]*GL_Table[RateToUSD]</f>
        <v>-2991.6821999999997</v>
      </c>
      <c r="R1045" s="14" t="str">
        <f>INDEX(AccountMapping[AccountType],MATCH(GL_Table[AccountName],AccountMapping[AccountName], 0))</f>
        <v>Revenue</v>
      </c>
    </row>
    <row r="1046" spans="1:18" x14ac:dyDescent="0.3">
      <c r="A1046" t="s">
        <v>1054</v>
      </c>
      <c r="B1046" s="1">
        <v>45141</v>
      </c>
      <c r="C1046">
        <f>YEAR(GL_Table[[#This Row],[TxnDate]])</f>
        <v>2023</v>
      </c>
      <c r="D1046" t="str">
        <f>TEXT(GL_Table[[#This Row],[TxnDate]], "mmm")</f>
        <v>Aug</v>
      </c>
      <c r="E1046" t="s">
        <v>2011</v>
      </c>
      <c r="F1046" t="s">
        <v>2016</v>
      </c>
      <c r="G1046">
        <v>357.85</v>
      </c>
      <c r="H1046">
        <v>0</v>
      </c>
      <c r="I1046" t="s">
        <v>2021</v>
      </c>
      <c r="J1046" t="s">
        <v>2028</v>
      </c>
      <c r="K1046" t="s">
        <v>3075</v>
      </c>
      <c r="L1046" t="s">
        <v>4031</v>
      </c>
      <c r="M1046">
        <f>GL_Table[[#This Row],[Debit]]-GL_Table[[#This Row],[Credit]]</f>
        <v>357.85</v>
      </c>
      <c r="N1046">
        <f>INDEX(ExchangeRate[Rate2USD], MATCH(GL!L:L,ExchangeRate[Currency], 0))</f>
        <v>0.78</v>
      </c>
      <c r="O1046" s="14">
        <f>GL_Table[[#This Row],[Debit]]*GL_Table[[#This Row],[RateToUSD]]</f>
        <v>279.12300000000005</v>
      </c>
      <c r="P1046" s="14">
        <f>GL_Table[[#This Row],[Credit]]*GL_Table[[#This Row],[RateToUSD]]</f>
        <v>0</v>
      </c>
      <c r="Q1046" s="14">
        <f>GL_Table[NetAmount]*GL_Table[RateToUSD]</f>
        <v>279.12300000000005</v>
      </c>
      <c r="R1046" s="14" t="str">
        <f>INDEX(AccountMapping[AccountType],MATCH(GL_Table[AccountName],AccountMapping[AccountName], 0))</f>
        <v>COGS</v>
      </c>
    </row>
    <row r="1047" spans="1:18" x14ac:dyDescent="0.3">
      <c r="A1047" t="s">
        <v>1055</v>
      </c>
      <c r="B1047" s="1">
        <v>45052</v>
      </c>
      <c r="C1047">
        <f>YEAR(GL_Table[[#This Row],[TxnDate]])</f>
        <v>2023</v>
      </c>
      <c r="D1047" t="str">
        <f>TEXT(GL_Table[[#This Row],[TxnDate]], "mmm")</f>
        <v>May</v>
      </c>
      <c r="E1047" t="s">
        <v>2014</v>
      </c>
      <c r="F1047" t="s">
        <v>2019</v>
      </c>
      <c r="G1047">
        <v>0</v>
      </c>
      <c r="H1047">
        <v>1435.58</v>
      </c>
      <c r="I1047" t="s">
        <v>2023</v>
      </c>
      <c r="J1047" t="s">
        <v>2029</v>
      </c>
      <c r="K1047" t="s">
        <v>3076</v>
      </c>
      <c r="L1047" t="s">
        <v>4031</v>
      </c>
      <c r="M1047">
        <f>GL_Table[[#This Row],[Debit]]-GL_Table[[#This Row],[Credit]]</f>
        <v>-1435.58</v>
      </c>
      <c r="N1047">
        <f>INDEX(ExchangeRate[Rate2USD], MATCH(GL!L:L,ExchangeRate[Currency], 0))</f>
        <v>0.78</v>
      </c>
      <c r="O1047" s="14">
        <f>GL_Table[[#This Row],[Debit]]*GL_Table[[#This Row],[RateToUSD]]</f>
        <v>0</v>
      </c>
      <c r="P1047" s="14">
        <f>GL_Table[[#This Row],[Credit]]*GL_Table[[#This Row],[RateToUSD]]</f>
        <v>1119.7524000000001</v>
      </c>
      <c r="Q1047" s="14">
        <f>GL_Table[NetAmount]*GL_Table[RateToUSD]</f>
        <v>-1119.7524000000001</v>
      </c>
      <c r="R1047" s="14" t="str">
        <f>INDEX(AccountMapping[AccountType],MATCH(GL_Table[AccountName],AccountMapping[AccountName], 0))</f>
        <v>Revenue</v>
      </c>
    </row>
    <row r="1048" spans="1:18" x14ac:dyDescent="0.3">
      <c r="A1048" t="s">
        <v>1056</v>
      </c>
      <c r="B1048" s="1">
        <v>45108</v>
      </c>
      <c r="C1048">
        <f>YEAR(GL_Table[[#This Row],[TxnDate]])</f>
        <v>2023</v>
      </c>
      <c r="D1048" t="str">
        <f>TEXT(GL_Table[[#This Row],[TxnDate]], "mmm")</f>
        <v>Jul</v>
      </c>
      <c r="E1048" t="s">
        <v>2011</v>
      </c>
      <c r="F1048" t="s">
        <v>2016</v>
      </c>
      <c r="G1048">
        <v>163.47999999999999</v>
      </c>
      <c r="H1048">
        <v>0</v>
      </c>
      <c r="I1048" t="s">
        <v>2025</v>
      </c>
      <c r="J1048" t="s">
        <v>2029</v>
      </c>
      <c r="K1048" t="s">
        <v>3077</v>
      </c>
      <c r="L1048" t="s">
        <v>4033</v>
      </c>
      <c r="M1048">
        <f>GL_Table[[#This Row],[Debit]]-GL_Table[[#This Row],[Credit]]</f>
        <v>163.47999999999999</v>
      </c>
      <c r="N1048">
        <f>INDEX(ExchangeRate[Rate2USD], MATCH(GL!L:L,ExchangeRate[Currency], 0))</f>
        <v>1.51</v>
      </c>
      <c r="O1048" s="14">
        <f>GL_Table[[#This Row],[Debit]]*GL_Table[[#This Row],[RateToUSD]]</f>
        <v>246.85479999999998</v>
      </c>
      <c r="P1048" s="14">
        <f>GL_Table[[#This Row],[Credit]]*GL_Table[[#This Row],[RateToUSD]]</f>
        <v>0</v>
      </c>
      <c r="Q1048" s="14">
        <f>GL_Table[NetAmount]*GL_Table[RateToUSD]</f>
        <v>246.85479999999998</v>
      </c>
      <c r="R1048" s="14" t="str">
        <f>INDEX(AccountMapping[AccountType],MATCH(GL_Table[AccountName],AccountMapping[AccountName], 0))</f>
        <v>COGS</v>
      </c>
    </row>
    <row r="1049" spans="1:18" x14ac:dyDescent="0.3">
      <c r="A1049" t="s">
        <v>1057</v>
      </c>
      <c r="B1049" s="1">
        <v>45478</v>
      </c>
      <c r="C1049">
        <f>YEAR(GL_Table[[#This Row],[TxnDate]])</f>
        <v>2024</v>
      </c>
      <c r="D1049" t="str">
        <f>TEXT(GL_Table[[#This Row],[TxnDate]], "mmm")</f>
        <v>Jul</v>
      </c>
      <c r="E1049" t="s">
        <v>2013</v>
      </c>
      <c r="F1049" t="s">
        <v>2018</v>
      </c>
      <c r="G1049">
        <v>1586.3</v>
      </c>
      <c r="H1049">
        <v>0</v>
      </c>
      <c r="I1049" t="s">
        <v>2025</v>
      </c>
      <c r="J1049" t="s">
        <v>2028</v>
      </c>
      <c r="K1049" t="s">
        <v>3078</v>
      </c>
      <c r="L1049" t="s">
        <v>4035</v>
      </c>
      <c r="M1049">
        <f>GL_Table[[#This Row],[Debit]]-GL_Table[[#This Row],[Credit]]</f>
        <v>1586.3</v>
      </c>
      <c r="N1049">
        <f>INDEX(ExchangeRate[Rate2USD], MATCH(GL!L:L,ExchangeRate[Currency], 0))</f>
        <v>1.36</v>
      </c>
      <c r="O1049" s="14">
        <f>GL_Table[[#This Row],[Debit]]*GL_Table[[#This Row],[RateToUSD]]</f>
        <v>2157.3679999999999</v>
      </c>
      <c r="P1049" s="14">
        <f>GL_Table[[#This Row],[Credit]]*GL_Table[[#This Row],[RateToUSD]]</f>
        <v>0</v>
      </c>
      <c r="Q1049" s="14">
        <f>GL_Table[NetAmount]*GL_Table[RateToUSD]</f>
        <v>2157.3679999999999</v>
      </c>
      <c r="R1049" s="14" t="str">
        <f>INDEX(AccountMapping[AccountType],MATCH(GL_Table[AccountName],AccountMapping[AccountName], 0))</f>
        <v>Expense</v>
      </c>
    </row>
    <row r="1050" spans="1:18" x14ac:dyDescent="0.3">
      <c r="A1050" t="s">
        <v>1058</v>
      </c>
      <c r="B1050" s="1">
        <v>45059</v>
      </c>
      <c r="C1050">
        <f>YEAR(GL_Table[[#This Row],[TxnDate]])</f>
        <v>2023</v>
      </c>
      <c r="D1050" t="str">
        <f>TEXT(GL_Table[[#This Row],[TxnDate]], "mmm")</f>
        <v>May</v>
      </c>
      <c r="E1050" t="s">
        <v>2014</v>
      </c>
      <c r="F1050" t="s">
        <v>2019</v>
      </c>
      <c r="G1050">
        <v>0</v>
      </c>
      <c r="H1050">
        <v>1071.1300000000001</v>
      </c>
      <c r="I1050" t="s">
        <v>2021</v>
      </c>
      <c r="J1050" t="s">
        <v>2029</v>
      </c>
      <c r="K1050" t="s">
        <v>3079</v>
      </c>
      <c r="L1050" t="s">
        <v>4034</v>
      </c>
      <c r="M1050">
        <f>GL_Table[[#This Row],[Debit]]-GL_Table[[#This Row],[Credit]]</f>
        <v>-1071.1300000000001</v>
      </c>
      <c r="N1050">
        <f>INDEX(ExchangeRate[Rate2USD], MATCH(GL!L:L,ExchangeRate[Currency], 0))</f>
        <v>1</v>
      </c>
      <c r="O1050" s="14">
        <f>GL_Table[[#This Row],[Debit]]*GL_Table[[#This Row],[RateToUSD]]</f>
        <v>0</v>
      </c>
      <c r="P1050" s="14">
        <f>GL_Table[[#This Row],[Credit]]*GL_Table[[#This Row],[RateToUSD]]</f>
        <v>1071.1300000000001</v>
      </c>
      <c r="Q1050" s="14">
        <f>GL_Table[NetAmount]*GL_Table[RateToUSD]</f>
        <v>-1071.1300000000001</v>
      </c>
      <c r="R1050" s="14" t="str">
        <f>INDEX(AccountMapping[AccountType],MATCH(GL_Table[AccountName],AccountMapping[AccountName], 0))</f>
        <v>Revenue</v>
      </c>
    </row>
    <row r="1051" spans="1:18" x14ac:dyDescent="0.3">
      <c r="A1051" t="s">
        <v>1059</v>
      </c>
      <c r="B1051" s="1">
        <v>45508</v>
      </c>
      <c r="C1051">
        <f>YEAR(GL_Table[[#This Row],[TxnDate]])</f>
        <v>2024</v>
      </c>
      <c r="D1051" t="str">
        <f>TEXT(GL_Table[[#This Row],[TxnDate]], "mmm")</f>
        <v>Aug</v>
      </c>
      <c r="E1051" t="s">
        <v>2013</v>
      </c>
      <c r="F1051" t="s">
        <v>2018</v>
      </c>
      <c r="G1051">
        <v>1888.6</v>
      </c>
      <c r="H1051">
        <v>0</v>
      </c>
      <c r="I1051" t="s">
        <v>2024</v>
      </c>
      <c r="J1051" t="s">
        <v>2029</v>
      </c>
      <c r="K1051" t="s">
        <v>3080</v>
      </c>
      <c r="L1051" t="s">
        <v>4032</v>
      </c>
      <c r="M1051">
        <f>GL_Table[[#This Row],[Debit]]-GL_Table[[#This Row],[Credit]]</f>
        <v>1888.6</v>
      </c>
      <c r="N1051">
        <f>INDEX(ExchangeRate[Rate2USD], MATCH(GL!L:L,ExchangeRate[Currency], 0))</f>
        <v>0.92</v>
      </c>
      <c r="O1051" s="14">
        <f>GL_Table[[#This Row],[Debit]]*GL_Table[[#This Row],[RateToUSD]]</f>
        <v>1737.5119999999999</v>
      </c>
      <c r="P1051" s="14">
        <f>GL_Table[[#This Row],[Credit]]*GL_Table[[#This Row],[RateToUSD]]</f>
        <v>0</v>
      </c>
      <c r="Q1051" s="14">
        <f>GL_Table[NetAmount]*GL_Table[RateToUSD]</f>
        <v>1737.5119999999999</v>
      </c>
      <c r="R1051" s="14" t="str">
        <f>INDEX(AccountMapping[AccountType],MATCH(GL_Table[AccountName],AccountMapping[AccountName], 0))</f>
        <v>Expense</v>
      </c>
    </row>
    <row r="1052" spans="1:18" x14ac:dyDescent="0.3">
      <c r="A1052" t="s">
        <v>1060</v>
      </c>
      <c r="B1052" s="1">
        <v>45244</v>
      </c>
      <c r="C1052">
        <f>YEAR(GL_Table[[#This Row],[TxnDate]])</f>
        <v>2023</v>
      </c>
      <c r="D1052" t="str">
        <f>TEXT(GL_Table[[#This Row],[TxnDate]], "mmm")</f>
        <v>Nov</v>
      </c>
      <c r="E1052" t="s">
        <v>2012</v>
      </c>
      <c r="F1052" t="s">
        <v>2017</v>
      </c>
      <c r="G1052">
        <v>1396.76</v>
      </c>
      <c r="H1052">
        <v>0</v>
      </c>
      <c r="I1052" t="s">
        <v>2021</v>
      </c>
      <c r="J1052" t="s">
        <v>2029</v>
      </c>
      <c r="K1052" t="s">
        <v>3081</v>
      </c>
      <c r="L1052" t="s">
        <v>4034</v>
      </c>
      <c r="M1052">
        <f>GL_Table[[#This Row],[Debit]]-GL_Table[[#This Row],[Credit]]</f>
        <v>1396.76</v>
      </c>
      <c r="N1052">
        <f>INDEX(ExchangeRate[Rate2USD], MATCH(GL!L:L,ExchangeRate[Currency], 0))</f>
        <v>1</v>
      </c>
      <c r="O1052" s="14">
        <f>GL_Table[[#This Row],[Debit]]*GL_Table[[#This Row],[RateToUSD]]</f>
        <v>1396.76</v>
      </c>
      <c r="P1052" s="14">
        <f>GL_Table[[#This Row],[Credit]]*GL_Table[[#This Row],[RateToUSD]]</f>
        <v>0</v>
      </c>
      <c r="Q1052" s="14">
        <f>GL_Table[NetAmount]*GL_Table[RateToUSD]</f>
        <v>1396.76</v>
      </c>
      <c r="R1052" s="14" t="str">
        <f>INDEX(AccountMapping[AccountType],MATCH(GL_Table[AccountName],AccountMapping[AccountName], 0))</f>
        <v>Expense</v>
      </c>
    </row>
    <row r="1053" spans="1:18" x14ac:dyDescent="0.3">
      <c r="A1053" t="s">
        <v>1061</v>
      </c>
      <c r="B1053" s="1">
        <v>44968</v>
      </c>
      <c r="C1053">
        <f>YEAR(GL_Table[[#This Row],[TxnDate]])</f>
        <v>2023</v>
      </c>
      <c r="D1053" t="str">
        <f>TEXT(GL_Table[[#This Row],[TxnDate]], "mmm")</f>
        <v>Feb</v>
      </c>
      <c r="E1053" t="s">
        <v>2010</v>
      </c>
      <c r="F1053" t="s">
        <v>2015</v>
      </c>
      <c r="G1053">
        <v>0</v>
      </c>
      <c r="H1053">
        <v>458.3</v>
      </c>
      <c r="I1053" t="s">
        <v>2024</v>
      </c>
      <c r="J1053" t="s">
        <v>2030</v>
      </c>
      <c r="K1053" t="s">
        <v>3082</v>
      </c>
      <c r="L1053" t="s">
        <v>4032</v>
      </c>
      <c r="M1053">
        <f>GL_Table[[#This Row],[Debit]]-GL_Table[[#This Row],[Credit]]</f>
        <v>-458.3</v>
      </c>
      <c r="N1053">
        <f>INDEX(ExchangeRate[Rate2USD], MATCH(GL!L:L,ExchangeRate[Currency], 0))</f>
        <v>0.92</v>
      </c>
      <c r="O1053" s="14">
        <f>GL_Table[[#This Row],[Debit]]*GL_Table[[#This Row],[RateToUSD]]</f>
        <v>0</v>
      </c>
      <c r="P1053" s="14">
        <f>GL_Table[[#This Row],[Credit]]*GL_Table[[#This Row],[RateToUSD]]</f>
        <v>421.63600000000002</v>
      </c>
      <c r="Q1053" s="14">
        <f>GL_Table[NetAmount]*GL_Table[RateToUSD]</f>
        <v>-421.63600000000002</v>
      </c>
      <c r="R1053" s="14" t="str">
        <f>INDEX(AccountMapping[AccountType],MATCH(GL_Table[AccountName],AccountMapping[AccountName], 0))</f>
        <v>Revenue</v>
      </c>
    </row>
    <row r="1054" spans="1:18" x14ac:dyDescent="0.3">
      <c r="A1054" t="s">
        <v>1062</v>
      </c>
      <c r="B1054" s="1">
        <v>45813</v>
      </c>
      <c r="C1054">
        <f>YEAR(GL_Table[[#This Row],[TxnDate]])</f>
        <v>2025</v>
      </c>
      <c r="D1054" t="str">
        <f>TEXT(GL_Table[[#This Row],[TxnDate]], "mmm")</f>
        <v>Jun</v>
      </c>
      <c r="E1054" t="s">
        <v>2012</v>
      </c>
      <c r="F1054" t="s">
        <v>2017</v>
      </c>
      <c r="G1054">
        <v>1873.98</v>
      </c>
      <c r="H1054">
        <v>0</v>
      </c>
      <c r="I1054" t="s">
        <v>2022</v>
      </c>
      <c r="J1054" t="s">
        <v>2026</v>
      </c>
      <c r="K1054" t="s">
        <v>3083</v>
      </c>
      <c r="L1054" t="s">
        <v>4035</v>
      </c>
      <c r="M1054">
        <f>GL_Table[[#This Row],[Debit]]-GL_Table[[#This Row],[Credit]]</f>
        <v>1873.98</v>
      </c>
      <c r="N1054">
        <f>INDEX(ExchangeRate[Rate2USD], MATCH(GL!L:L,ExchangeRate[Currency], 0))</f>
        <v>1.36</v>
      </c>
      <c r="O1054" s="14">
        <f>GL_Table[[#This Row],[Debit]]*GL_Table[[#This Row],[RateToUSD]]</f>
        <v>2548.6128000000003</v>
      </c>
      <c r="P1054" s="14">
        <f>GL_Table[[#This Row],[Credit]]*GL_Table[[#This Row],[RateToUSD]]</f>
        <v>0</v>
      </c>
      <c r="Q1054" s="14">
        <f>GL_Table[NetAmount]*GL_Table[RateToUSD]</f>
        <v>2548.6128000000003</v>
      </c>
      <c r="R1054" s="14" t="str">
        <f>INDEX(AccountMapping[AccountType],MATCH(GL_Table[AccountName],AccountMapping[AccountName], 0))</f>
        <v>Expense</v>
      </c>
    </row>
    <row r="1055" spans="1:18" x14ac:dyDescent="0.3">
      <c r="A1055" t="s">
        <v>1063</v>
      </c>
      <c r="B1055" s="1">
        <v>45459</v>
      </c>
      <c r="C1055">
        <f>YEAR(GL_Table[[#This Row],[TxnDate]])</f>
        <v>2024</v>
      </c>
      <c r="D1055" t="str">
        <f>TEXT(GL_Table[[#This Row],[TxnDate]], "mmm")</f>
        <v>Jun</v>
      </c>
      <c r="E1055" t="s">
        <v>2014</v>
      </c>
      <c r="F1055" t="s">
        <v>2019</v>
      </c>
      <c r="G1055">
        <v>0</v>
      </c>
      <c r="H1055">
        <v>550.03</v>
      </c>
      <c r="I1055" t="s">
        <v>2022</v>
      </c>
      <c r="J1055" t="s">
        <v>2030</v>
      </c>
      <c r="K1055" t="s">
        <v>3084</v>
      </c>
      <c r="L1055" t="s">
        <v>4033</v>
      </c>
      <c r="M1055">
        <f>GL_Table[[#This Row],[Debit]]-GL_Table[[#This Row],[Credit]]</f>
        <v>-550.03</v>
      </c>
      <c r="N1055">
        <f>INDEX(ExchangeRate[Rate2USD], MATCH(GL!L:L,ExchangeRate[Currency], 0))</f>
        <v>1.51</v>
      </c>
      <c r="O1055" s="14">
        <f>GL_Table[[#This Row],[Debit]]*GL_Table[[#This Row],[RateToUSD]]</f>
        <v>0</v>
      </c>
      <c r="P1055" s="14">
        <f>GL_Table[[#This Row],[Credit]]*GL_Table[[#This Row],[RateToUSD]]</f>
        <v>830.5453</v>
      </c>
      <c r="Q1055" s="14">
        <f>GL_Table[NetAmount]*GL_Table[RateToUSD]</f>
        <v>-830.5453</v>
      </c>
      <c r="R1055" s="14" t="str">
        <f>INDEX(AccountMapping[AccountType],MATCH(GL_Table[AccountName],AccountMapping[AccountName], 0))</f>
        <v>Revenue</v>
      </c>
    </row>
    <row r="1056" spans="1:18" x14ac:dyDescent="0.3">
      <c r="A1056" t="s">
        <v>1064</v>
      </c>
      <c r="B1056" s="1">
        <v>45144</v>
      </c>
      <c r="C1056">
        <f>YEAR(GL_Table[[#This Row],[TxnDate]])</f>
        <v>2023</v>
      </c>
      <c r="D1056" t="str">
        <f>TEXT(GL_Table[[#This Row],[TxnDate]], "mmm")</f>
        <v>Aug</v>
      </c>
      <c r="E1056" t="s">
        <v>2013</v>
      </c>
      <c r="F1056" t="s">
        <v>2018</v>
      </c>
      <c r="G1056">
        <v>1300.8599999999999</v>
      </c>
      <c r="H1056">
        <v>0</v>
      </c>
      <c r="I1056" t="s">
        <v>2025</v>
      </c>
      <c r="J1056" t="s">
        <v>2027</v>
      </c>
      <c r="K1056" t="s">
        <v>3085</v>
      </c>
      <c r="L1056" t="s">
        <v>4032</v>
      </c>
      <c r="M1056">
        <f>GL_Table[[#This Row],[Debit]]-GL_Table[[#This Row],[Credit]]</f>
        <v>1300.8599999999999</v>
      </c>
      <c r="N1056">
        <f>INDEX(ExchangeRate[Rate2USD], MATCH(GL!L:L,ExchangeRate[Currency], 0))</f>
        <v>0.92</v>
      </c>
      <c r="O1056" s="14">
        <f>GL_Table[[#This Row],[Debit]]*GL_Table[[#This Row],[RateToUSD]]</f>
        <v>1196.7911999999999</v>
      </c>
      <c r="P1056" s="14">
        <f>GL_Table[[#This Row],[Credit]]*GL_Table[[#This Row],[RateToUSD]]</f>
        <v>0</v>
      </c>
      <c r="Q1056" s="14">
        <f>GL_Table[NetAmount]*GL_Table[RateToUSD]</f>
        <v>1196.7911999999999</v>
      </c>
      <c r="R1056" s="14" t="str">
        <f>INDEX(AccountMapping[AccountType],MATCH(GL_Table[AccountName],AccountMapping[AccountName], 0))</f>
        <v>Expense</v>
      </c>
    </row>
    <row r="1057" spans="1:18" x14ac:dyDescent="0.3">
      <c r="A1057" t="s">
        <v>1065</v>
      </c>
      <c r="B1057" s="1">
        <v>45254</v>
      </c>
      <c r="C1057">
        <f>YEAR(GL_Table[[#This Row],[TxnDate]])</f>
        <v>2023</v>
      </c>
      <c r="D1057" t="str">
        <f>TEXT(GL_Table[[#This Row],[TxnDate]], "mmm")</f>
        <v>Nov</v>
      </c>
      <c r="E1057" t="s">
        <v>2012</v>
      </c>
      <c r="F1057" t="s">
        <v>2017</v>
      </c>
      <c r="G1057">
        <v>509.12</v>
      </c>
      <c r="H1057">
        <v>0</v>
      </c>
      <c r="I1057" t="s">
        <v>2025</v>
      </c>
      <c r="J1057" t="s">
        <v>2027</v>
      </c>
      <c r="K1057" t="s">
        <v>3086</v>
      </c>
      <c r="L1057" t="s">
        <v>4035</v>
      </c>
      <c r="M1057">
        <f>GL_Table[[#This Row],[Debit]]-GL_Table[[#This Row],[Credit]]</f>
        <v>509.12</v>
      </c>
      <c r="N1057">
        <f>INDEX(ExchangeRate[Rate2USD], MATCH(GL!L:L,ExchangeRate[Currency], 0))</f>
        <v>1.36</v>
      </c>
      <c r="O1057" s="14">
        <f>GL_Table[[#This Row],[Debit]]*GL_Table[[#This Row],[RateToUSD]]</f>
        <v>692.40320000000008</v>
      </c>
      <c r="P1057" s="14">
        <f>GL_Table[[#This Row],[Credit]]*GL_Table[[#This Row],[RateToUSD]]</f>
        <v>0</v>
      </c>
      <c r="Q1057" s="14">
        <f>GL_Table[NetAmount]*GL_Table[RateToUSD]</f>
        <v>692.40320000000008</v>
      </c>
      <c r="R1057" s="14" t="str">
        <f>INDEX(AccountMapping[AccountType],MATCH(GL_Table[AccountName],AccountMapping[AccountName], 0))</f>
        <v>Expense</v>
      </c>
    </row>
    <row r="1058" spans="1:18" x14ac:dyDescent="0.3">
      <c r="A1058" t="s">
        <v>1066</v>
      </c>
      <c r="B1058" s="1">
        <v>45782</v>
      </c>
      <c r="C1058">
        <f>YEAR(GL_Table[[#This Row],[TxnDate]])</f>
        <v>2025</v>
      </c>
      <c r="D1058" t="str">
        <f>TEXT(GL_Table[[#This Row],[TxnDate]], "mmm")</f>
        <v>May</v>
      </c>
      <c r="E1058" t="s">
        <v>2012</v>
      </c>
      <c r="F1058" t="s">
        <v>2017</v>
      </c>
      <c r="G1058">
        <v>1328.19</v>
      </c>
      <c r="H1058">
        <v>0</v>
      </c>
      <c r="I1058" t="s">
        <v>2024</v>
      </c>
      <c r="J1058" t="s">
        <v>2026</v>
      </c>
      <c r="K1058" t="s">
        <v>3087</v>
      </c>
      <c r="L1058" t="s">
        <v>4035</v>
      </c>
      <c r="M1058">
        <f>GL_Table[[#This Row],[Debit]]-GL_Table[[#This Row],[Credit]]</f>
        <v>1328.19</v>
      </c>
      <c r="N1058">
        <f>INDEX(ExchangeRate[Rate2USD], MATCH(GL!L:L,ExchangeRate[Currency], 0))</f>
        <v>1.36</v>
      </c>
      <c r="O1058" s="14">
        <f>GL_Table[[#This Row],[Debit]]*GL_Table[[#This Row],[RateToUSD]]</f>
        <v>1806.3384000000001</v>
      </c>
      <c r="P1058" s="14">
        <f>GL_Table[[#This Row],[Credit]]*GL_Table[[#This Row],[RateToUSD]]</f>
        <v>0</v>
      </c>
      <c r="Q1058" s="14">
        <f>GL_Table[NetAmount]*GL_Table[RateToUSD]</f>
        <v>1806.3384000000001</v>
      </c>
      <c r="R1058" s="14" t="str">
        <f>INDEX(AccountMapping[AccountType],MATCH(GL_Table[AccountName],AccountMapping[AccountName], 0))</f>
        <v>Expense</v>
      </c>
    </row>
    <row r="1059" spans="1:18" x14ac:dyDescent="0.3">
      <c r="A1059" t="s">
        <v>1067</v>
      </c>
      <c r="B1059" s="1">
        <v>45559</v>
      </c>
      <c r="C1059">
        <f>YEAR(GL_Table[[#This Row],[TxnDate]])</f>
        <v>2024</v>
      </c>
      <c r="D1059" t="str">
        <f>TEXT(GL_Table[[#This Row],[TxnDate]], "mmm")</f>
        <v>Sep</v>
      </c>
      <c r="E1059" t="s">
        <v>2010</v>
      </c>
      <c r="F1059" t="s">
        <v>2015</v>
      </c>
      <c r="G1059">
        <v>0</v>
      </c>
      <c r="H1059">
        <v>2455.5100000000002</v>
      </c>
      <c r="I1059" t="s">
        <v>2020</v>
      </c>
      <c r="J1059" t="s">
        <v>2026</v>
      </c>
      <c r="K1059" t="s">
        <v>3088</v>
      </c>
      <c r="L1059" t="s">
        <v>4033</v>
      </c>
      <c r="M1059">
        <f>GL_Table[[#This Row],[Debit]]-GL_Table[[#This Row],[Credit]]</f>
        <v>-2455.5100000000002</v>
      </c>
      <c r="N1059">
        <f>INDEX(ExchangeRate[Rate2USD], MATCH(GL!L:L,ExchangeRate[Currency], 0))</f>
        <v>1.51</v>
      </c>
      <c r="O1059" s="14">
        <f>GL_Table[[#This Row],[Debit]]*GL_Table[[#This Row],[RateToUSD]]</f>
        <v>0</v>
      </c>
      <c r="P1059" s="14">
        <f>GL_Table[[#This Row],[Credit]]*GL_Table[[#This Row],[RateToUSD]]</f>
        <v>3707.8201000000004</v>
      </c>
      <c r="Q1059" s="14">
        <f>GL_Table[NetAmount]*GL_Table[RateToUSD]</f>
        <v>-3707.8201000000004</v>
      </c>
      <c r="R1059" s="14" t="str">
        <f>INDEX(AccountMapping[AccountType],MATCH(GL_Table[AccountName],AccountMapping[AccountName], 0))</f>
        <v>Revenue</v>
      </c>
    </row>
    <row r="1060" spans="1:18" x14ac:dyDescent="0.3">
      <c r="A1060" t="s">
        <v>1068</v>
      </c>
      <c r="B1060" s="1">
        <v>45791</v>
      </c>
      <c r="C1060">
        <f>YEAR(GL_Table[[#This Row],[TxnDate]])</f>
        <v>2025</v>
      </c>
      <c r="D1060" t="str">
        <f>TEXT(GL_Table[[#This Row],[TxnDate]], "mmm")</f>
        <v>May</v>
      </c>
      <c r="E1060" t="s">
        <v>2010</v>
      </c>
      <c r="F1060" t="s">
        <v>2015</v>
      </c>
      <c r="G1060">
        <v>0</v>
      </c>
      <c r="H1060">
        <v>723.85</v>
      </c>
      <c r="I1060" t="s">
        <v>2025</v>
      </c>
      <c r="J1060" t="s">
        <v>2026</v>
      </c>
      <c r="K1060" t="s">
        <v>3089</v>
      </c>
      <c r="L1060" t="s">
        <v>4034</v>
      </c>
      <c r="M1060">
        <f>GL_Table[[#This Row],[Debit]]-GL_Table[[#This Row],[Credit]]</f>
        <v>-723.85</v>
      </c>
      <c r="N1060">
        <f>INDEX(ExchangeRate[Rate2USD], MATCH(GL!L:L,ExchangeRate[Currency], 0))</f>
        <v>1</v>
      </c>
      <c r="O1060" s="14">
        <f>GL_Table[[#This Row],[Debit]]*GL_Table[[#This Row],[RateToUSD]]</f>
        <v>0</v>
      </c>
      <c r="P1060" s="14">
        <f>GL_Table[[#This Row],[Credit]]*GL_Table[[#This Row],[RateToUSD]]</f>
        <v>723.85</v>
      </c>
      <c r="Q1060" s="14">
        <f>GL_Table[NetAmount]*GL_Table[RateToUSD]</f>
        <v>-723.85</v>
      </c>
      <c r="R1060" s="14" t="str">
        <f>INDEX(AccountMapping[AccountType],MATCH(GL_Table[AccountName],AccountMapping[AccountName], 0))</f>
        <v>Revenue</v>
      </c>
    </row>
    <row r="1061" spans="1:18" x14ac:dyDescent="0.3">
      <c r="A1061" t="s">
        <v>1069</v>
      </c>
      <c r="B1061" s="1">
        <v>45287</v>
      </c>
      <c r="C1061">
        <f>YEAR(GL_Table[[#This Row],[TxnDate]])</f>
        <v>2023</v>
      </c>
      <c r="D1061" t="str">
        <f>TEXT(GL_Table[[#This Row],[TxnDate]], "mmm")</f>
        <v>Dec</v>
      </c>
      <c r="E1061" t="s">
        <v>2014</v>
      </c>
      <c r="F1061" t="s">
        <v>2019</v>
      </c>
      <c r="G1061">
        <v>0</v>
      </c>
      <c r="H1061">
        <v>544.42999999999995</v>
      </c>
      <c r="I1061" t="s">
        <v>2021</v>
      </c>
      <c r="J1061" t="s">
        <v>2026</v>
      </c>
      <c r="K1061" t="s">
        <v>3090</v>
      </c>
      <c r="L1061" t="s">
        <v>4035</v>
      </c>
      <c r="M1061">
        <f>GL_Table[[#This Row],[Debit]]-GL_Table[[#This Row],[Credit]]</f>
        <v>-544.42999999999995</v>
      </c>
      <c r="N1061">
        <f>INDEX(ExchangeRate[Rate2USD], MATCH(GL!L:L,ExchangeRate[Currency], 0))</f>
        <v>1.36</v>
      </c>
      <c r="O1061" s="14">
        <f>GL_Table[[#This Row],[Debit]]*GL_Table[[#This Row],[RateToUSD]]</f>
        <v>0</v>
      </c>
      <c r="P1061" s="14">
        <f>GL_Table[[#This Row],[Credit]]*GL_Table[[#This Row],[RateToUSD]]</f>
        <v>740.4248</v>
      </c>
      <c r="Q1061" s="14">
        <f>GL_Table[NetAmount]*GL_Table[RateToUSD]</f>
        <v>-740.4248</v>
      </c>
      <c r="R1061" s="14" t="str">
        <f>INDEX(AccountMapping[AccountType],MATCH(GL_Table[AccountName],AccountMapping[AccountName], 0))</f>
        <v>Revenue</v>
      </c>
    </row>
    <row r="1062" spans="1:18" x14ac:dyDescent="0.3">
      <c r="A1062" t="s">
        <v>1070</v>
      </c>
      <c r="B1062" s="1">
        <v>45175</v>
      </c>
      <c r="C1062">
        <f>YEAR(GL_Table[[#This Row],[TxnDate]])</f>
        <v>2023</v>
      </c>
      <c r="D1062" t="str">
        <f>TEXT(GL_Table[[#This Row],[TxnDate]], "mmm")</f>
        <v>Sep</v>
      </c>
      <c r="E1062" t="s">
        <v>2011</v>
      </c>
      <c r="F1062" t="s">
        <v>2016</v>
      </c>
      <c r="G1062">
        <v>1812.2</v>
      </c>
      <c r="H1062">
        <v>0</v>
      </c>
      <c r="I1062" t="s">
        <v>2021</v>
      </c>
      <c r="J1062" t="s">
        <v>2030</v>
      </c>
      <c r="K1062" t="s">
        <v>3091</v>
      </c>
      <c r="L1062" t="s">
        <v>4031</v>
      </c>
      <c r="M1062">
        <f>GL_Table[[#This Row],[Debit]]-GL_Table[[#This Row],[Credit]]</f>
        <v>1812.2</v>
      </c>
      <c r="N1062">
        <f>INDEX(ExchangeRate[Rate2USD], MATCH(GL!L:L,ExchangeRate[Currency], 0))</f>
        <v>0.78</v>
      </c>
      <c r="O1062" s="14">
        <f>GL_Table[[#This Row],[Debit]]*GL_Table[[#This Row],[RateToUSD]]</f>
        <v>1413.5160000000001</v>
      </c>
      <c r="P1062" s="14">
        <f>GL_Table[[#This Row],[Credit]]*GL_Table[[#This Row],[RateToUSD]]</f>
        <v>0</v>
      </c>
      <c r="Q1062" s="14">
        <f>GL_Table[NetAmount]*GL_Table[RateToUSD]</f>
        <v>1413.5160000000001</v>
      </c>
      <c r="R1062" s="14" t="str">
        <f>INDEX(AccountMapping[AccountType],MATCH(GL_Table[AccountName],AccountMapping[AccountName], 0))</f>
        <v>COGS</v>
      </c>
    </row>
    <row r="1063" spans="1:18" x14ac:dyDescent="0.3">
      <c r="A1063" t="s">
        <v>1071</v>
      </c>
      <c r="B1063" s="1">
        <v>45242</v>
      </c>
      <c r="C1063">
        <f>YEAR(GL_Table[[#This Row],[TxnDate]])</f>
        <v>2023</v>
      </c>
      <c r="D1063" t="str">
        <f>TEXT(GL_Table[[#This Row],[TxnDate]], "mmm")</f>
        <v>Nov</v>
      </c>
      <c r="E1063" t="s">
        <v>2013</v>
      </c>
      <c r="F1063" t="s">
        <v>2018</v>
      </c>
      <c r="G1063">
        <v>1323.46</v>
      </c>
      <c r="H1063">
        <v>0</v>
      </c>
      <c r="I1063" t="s">
        <v>2022</v>
      </c>
      <c r="J1063" t="s">
        <v>2030</v>
      </c>
      <c r="K1063" t="s">
        <v>3092</v>
      </c>
      <c r="L1063" t="s">
        <v>4031</v>
      </c>
      <c r="M1063">
        <f>GL_Table[[#This Row],[Debit]]-GL_Table[[#This Row],[Credit]]</f>
        <v>1323.46</v>
      </c>
      <c r="N1063">
        <f>INDEX(ExchangeRate[Rate2USD], MATCH(GL!L:L,ExchangeRate[Currency], 0))</f>
        <v>0.78</v>
      </c>
      <c r="O1063" s="14">
        <f>GL_Table[[#This Row],[Debit]]*GL_Table[[#This Row],[RateToUSD]]</f>
        <v>1032.2988</v>
      </c>
      <c r="P1063" s="14">
        <f>GL_Table[[#This Row],[Credit]]*GL_Table[[#This Row],[RateToUSD]]</f>
        <v>0</v>
      </c>
      <c r="Q1063" s="14">
        <f>GL_Table[NetAmount]*GL_Table[RateToUSD]</f>
        <v>1032.2988</v>
      </c>
      <c r="R1063" s="14" t="str">
        <f>INDEX(AccountMapping[AccountType],MATCH(GL_Table[AccountName],AccountMapping[AccountName], 0))</f>
        <v>Expense</v>
      </c>
    </row>
    <row r="1064" spans="1:18" x14ac:dyDescent="0.3">
      <c r="A1064" t="s">
        <v>1072</v>
      </c>
      <c r="B1064" s="1">
        <v>45315</v>
      </c>
      <c r="C1064">
        <f>YEAR(GL_Table[[#This Row],[TxnDate]])</f>
        <v>2024</v>
      </c>
      <c r="D1064" t="str">
        <f>TEXT(GL_Table[[#This Row],[TxnDate]], "mmm")</f>
        <v>Jan</v>
      </c>
      <c r="E1064" t="s">
        <v>2011</v>
      </c>
      <c r="F1064" t="s">
        <v>2016</v>
      </c>
      <c r="G1064">
        <v>254.62</v>
      </c>
      <c r="H1064">
        <v>0</v>
      </c>
      <c r="I1064" t="s">
        <v>2020</v>
      </c>
      <c r="J1064" t="s">
        <v>2027</v>
      </c>
      <c r="K1064" t="s">
        <v>3093</v>
      </c>
      <c r="L1064" t="s">
        <v>4034</v>
      </c>
      <c r="M1064">
        <f>GL_Table[[#This Row],[Debit]]-GL_Table[[#This Row],[Credit]]</f>
        <v>254.62</v>
      </c>
      <c r="N1064">
        <f>INDEX(ExchangeRate[Rate2USD], MATCH(GL!L:L,ExchangeRate[Currency], 0))</f>
        <v>1</v>
      </c>
      <c r="O1064" s="14">
        <f>GL_Table[[#This Row],[Debit]]*GL_Table[[#This Row],[RateToUSD]]</f>
        <v>254.62</v>
      </c>
      <c r="P1064" s="14">
        <f>GL_Table[[#This Row],[Credit]]*GL_Table[[#This Row],[RateToUSD]]</f>
        <v>0</v>
      </c>
      <c r="Q1064" s="14">
        <f>GL_Table[NetAmount]*GL_Table[RateToUSD]</f>
        <v>254.62</v>
      </c>
      <c r="R1064" s="14" t="str">
        <f>INDEX(AccountMapping[AccountType],MATCH(GL_Table[AccountName],AccountMapping[AccountName], 0))</f>
        <v>COGS</v>
      </c>
    </row>
    <row r="1065" spans="1:18" x14ac:dyDescent="0.3">
      <c r="A1065" t="s">
        <v>1073</v>
      </c>
      <c r="B1065" s="1">
        <v>45567</v>
      </c>
      <c r="C1065">
        <f>YEAR(GL_Table[[#This Row],[TxnDate]])</f>
        <v>2024</v>
      </c>
      <c r="D1065" t="str">
        <f>TEXT(GL_Table[[#This Row],[TxnDate]], "mmm")</f>
        <v>Oct</v>
      </c>
      <c r="E1065" t="s">
        <v>2013</v>
      </c>
      <c r="F1065" t="s">
        <v>2018</v>
      </c>
      <c r="G1065">
        <v>1198.8900000000001</v>
      </c>
      <c r="H1065">
        <v>0</v>
      </c>
      <c r="I1065" t="s">
        <v>2025</v>
      </c>
      <c r="J1065" t="s">
        <v>2027</v>
      </c>
      <c r="K1065" t="s">
        <v>3094</v>
      </c>
      <c r="L1065" t="s">
        <v>4031</v>
      </c>
      <c r="M1065">
        <f>GL_Table[[#This Row],[Debit]]-GL_Table[[#This Row],[Credit]]</f>
        <v>1198.8900000000001</v>
      </c>
      <c r="N1065">
        <f>INDEX(ExchangeRate[Rate2USD], MATCH(GL!L:L,ExchangeRate[Currency], 0))</f>
        <v>0.78</v>
      </c>
      <c r="O1065" s="14">
        <f>GL_Table[[#This Row],[Debit]]*GL_Table[[#This Row],[RateToUSD]]</f>
        <v>935.13420000000008</v>
      </c>
      <c r="P1065" s="14">
        <f>GL_Table[[#This Row],[Credit]]*GL_Table[[#This Row],[RateToUSD]]</f>
        <v>0</v>
      </c>
      <c r="Q1065" s="14">
        <f>GL_Table[NetAmount]*GL_Table[RateToUSD]</f>
        <v>935.13420000000008</v>
      </c>
      <c r="R1065" s="14" t="str">
        <f>INDEX(AccountMapping[AccountType],MATCH(GL_Table[AccountName],AccountMapping[AccountName], 0))</f>
        <v>Expense</v>
      </c>
    </row>
    <row r="1066" spans="1:18" x14ac:dyDescent="0.3">
      <c r="A1066" t="s">
        <v>1074</v>
      </c>
      <c r="B1066" s="1">
        <v>45462</v>
      </c>
      <c r="C1066">
        <f>YEAR(GL_Table[[#This Row],[TxnDate]])</f>
        <v>2024</v>
      </c>
      <c r="D1066" t="str">
        <f>TEXT(GL_Table[[#This Row],[TxnDate]], "mmm")</f>
        <v>Jun</v>
      </c>
      <c r="E1066" t="s">
        <v>2013</v>
      </c>
      <c r="F1066" t="s">
        <v>2018</v>
      </c>
      <c r="G1066">
        <v>556.48</v>
      </c>
      <c r="H1066">
        <v>0</v>
      </c>
      <c r="I1066" t="s">
        <v>2023</v>
      </c>
      <c r="J1066" t="s">
        <v>2030</v>
      </c>
      <c r="K1066" t="s">
        <v>3095</v>
      </c>
      <c r="L1066" t="s">
        <v>4031</v>
      </c>
      <c r="M1066">
        <f>GL_Table[[#This Row],[Debit]]-GL_Table[[#This Row],[Credit]]</f>
        <v>556.48</v>
      </c>
      <c r="N1066">
        <f>INDEX(ExchangeRate[Rate2USD], MATCH(GL!L:L,ExchangeRate[Currency], 0))</f>
        <v>0.78</v>
      </c>
      <c r="O1066" s="14">
        <f>GL_Table[[#This Row],[Debit]]*GL_Table[[#This Row],[RateToUSD]]</f>
        <v>434.05440000000004</v>
      </c>
      <c r="P1066" s="14">
        <f>GL_Table[[#This Row],[Credit]]*GL_Table[[#This Row],[RateToUSD]]</f>
        <v>0</v>
      </c>
      <c r="Q1066" s="14">
        <f>GL_Table[NetAmount]*GL_Table[RateToUSD]</f>
        <v>434.05440000000004</v>
      </c>
      <c r="R1066" s="14" t="str">
        <f>INDEX(AccountMapping[AccountType],MATCH(GL_Table[AccountName],AccountMapping[AccountName], 0))</f>
        <v>Expense</v>
      </c>
    </row>
    <row r="1067" spans="1:18" x14ac:dyDescent="0.3">
      <c r="A1067" t="s">
        <v>1075</v>
      </c>
      <c r="B1067" s="1">
        <v>45103</v>
      </c>
      <c r="C1067">
        <f>YEAR(GL_Table[[#This Row],[TxnDate]])</f>
        <v>2023</v>
      </c>
      <c r="D1067" t="str">
        <f>TEXT(GL_Table[[#This Row],[TxnDate]], "mmm")</f>
        <v>Jun</v>
      </c>
      <c r="E1067" t="s">
        <v>2014</v>
      </c>
      <c r="F1067" t="s">
        <v>2019</v>
      </c>
      <c r="G1067">
        <v>0</v>
      </c>
      <c r="H1067">
        <v>3204.3</v>
      </c>
      <c r="I1067" t="s">
        <v>2025</v>
      </c>
      <c r="J1067" t="s">
        <v>2030</v>
      </c>
      <c r="K1067" t="s">
        <v>3096</v>
      </c>
      <c r="L1067" t="s">
        <v>4035</v>
      </c>
      <c r="M1067">
        <f>GL_Table[[#This Row],[Debit]]-GL_Table[[#This Row],[Credit]]</f>
        <v>-3204.3</v>
      </c>
      <c r="N1067">
        <f>INDEX(ExchangeRate[Rate2USD], MATCH(GL!L:L,ExchangeRate[Currency], 0))</f>
        <v>1.36</v>
      </c>
      <c r="O1067" s="14">
        <f>GL_Table[[#This Row],[Debit]]*GL_Table[[#This Row],[RateToUSD]]</f>
        <v>0</v>
      </c>
      <c r="P1067" s="14">
        <f>GL_Table[[#This Row],[Credit]]*GL_Table[[#This Row],[RateToUSD]]</f>
        <v>4357.8480000000009</v>
      </c>
      <c r="Q1067" s="14">
        <f>GL_Table[NetAmount]*GL_Table[RateToUSD]</f>
        <v>-4357.8480000000009</v>
      </c>
      <c r="R1067" s="14" t="str">
        <f>INDEX(AccountMapping[AccountType],MATCH(GL_Table[AccountName],AccountMapping[AccountName], 0))</f>
        <v>Revenue</v>
      </c>
    </row>
    <row r="1068" spans="1:18" x14ac:dyDescent="0.3">
      <c r="A1068" t="s">
        <v>1076</v>
      </c>
      <c r="B1068" s="1">
        <v>45827</v>
      </c>
      <c r="C1068">
        <f>YEAR(GL_Table[[#This Row],[TxnDate]])</f>
        <v>2025</v>
      </c>
      <c r="D1068" t="str">
        <f>TEXT(GL_Table[[#This Row],[TxnDate]], "mmm")</f>
        <v>Jun</v>
      </c>
      <c r="E1068" t="s">
        <v>2012</v>
      </c>
      <c r="F1068" t="s">
        <v>2017</v>
      </c>
      <c r="G1068">
        <v>322.5</v>
      </c>
      <c r="H1068">
        <v>0</v>
      </c>
      <c r="I1068" t="s">
        <v>2021</v>
      </c>
      <c r="J1068" t="s">
        <v>2030</v>
      </c>
      <c r="K1068" t="s">
        <v>3097</v>
      </c>
      <c r="L1068" t="s">
        <v>4032</v>
      </c>
      <c r="M1068">
        <f>GL_Table[[#This Row],[Debit]]-GL_Table[[#This Row],[Credit]]</f>
        <v>322.5</v>
      </c>
      <c r="N1068">
        <f>INDEX(ExchangeRate[Rate2USD], MATCH(GL!L:L,ExchangeRate[Currency], 0))</f>
        <v>0.92</v>
      </c>
      <c r="O1068" s="14">
        <f>GL_Table[[#This Row],[Debit]]*GL_Table[[#This Row],[RateToUSD]]</f>
        <v>296.7</v>
      </c>
      <c r="P1068" s="14">
        <f>GL_Table[[#This Row],[Credit]]*GL_Table[[#This Row],[RateToUSD]]</f>
        <v>0</v>
      </c>
      <c r="Q1068" s="14">
        <f>GL_Table[NetAmount]*GL_Table[RateToUSD]</f>
        <v>296.7</v>
      </c>
      <c r="R1068" s="14" t="str">
        <f>INDEX(AccountMapping[AccountType],MATCH(GL_Table[AccountName],AccountMapping[AccountName], 0))</f>
        <v>Expense</v>
      </c>
    </row>
    <row r="1069" spans="1:18" x14ac:dyDescent="0.3">
      <c r="A1069" t="s">
        <v>1077</v>
      </c>
      <c r="B1069" s="1">
        <v>45033</v>
      </c>
      <c r="C1069">
        <f>YEAR(GL_Table[[#This Row],[TxnDate]])</f>
        <v>2023</v>
      </c>
      <c r="D1069" t="str">
        <f>TEXT(GL_Table[[#This Row],[TxnDate]], "mmm")</f>
        <v>Apr</v>
      </c>
      <c r="E1069" t="s">
        <v>2012</v>
      </c>
      <c r="F1069" t="s">
        <v>2017</v>
      </c>
      <c r="G1069">
        <v>916.19</v>
      </c>
      <c r="H1069">
        <v>0</v>
      </c>
      <c r="I1069" t="s">
        <v>2025</v>
      </c>
      <c r="J1069" t="s">
        <v>2029</v>
      </c>
      <c r="K1069" t="s">
        <v>3098</v>
      </c>
      <c r="L1069" t="s">
        <v>4031</v>
      </c>
      <c r="M1069">
        <f>GL_Table[[#This Row],[Debit]]-GL_Table[[#This Row],[Credit]]</f>
        <v>916.19</v>
      </c>
      <c r="N1069">
        <f>INDEX(ExchangeRate[Rate2USD], MATCH(GL!L:L,ExchangeRate[Currency], 0))</f>
        <v>0.78</v>
      </c>
      <c r="O1069" s="14">
        <f>GL_Table[[#This Row],[Debit]]*GL_Table[[#This Row],[RateToUSD]]</f>
        <v>714.62820000000011</v>
      </c>
      <c r="P1069" s="14">
        <f>GL_Table[[#This Row],[Credit]]*GL_Table[[#This Row],[RateToUSD]]</f>
        <v>0</v>
      </c>
      <c r="Q1069" s="14">
        <f>GL_Table[NetAmount]*GL_Table[RateToUSD]</f>
        <v>714.62820000000011</v>
      </c>
      <c r="R1069" s="14" t="str">
        <f>INDEX(AccountMapping[AccountType],MATCH(GL_Table[AccountName],AccountMapping[AccountName], 0))</f>
        <v>Expense</v>
      </c>
    </row>
    <row r="1070" spans="1:18" x14ac:dyDescent="0.3">
      <c r="A1070" t="s">
        <v>1078</v>
      </c>
      <c r="B1070" s="1">
        <v>45756</v>
      </c>
      <c r="C1070">
        <f>YEAR(GL_Table[[#This Row],[TxnDate]])</f>
        <v>2025</v>
      </c>
      <c r="D1070" t="str">
        <f>TEXT(GL_Table[[#This Row],[TxnDate]], "mmm")</f>
        <v>Apr</v>
      </c>
      <c r="E1070" t="s">
        <v>2013</v>
      </c>
      <c r="F1070" t="s">
        <v>2018</v>
      </c>
      <c r="G1070">
        <v>202.58</v>
      </c>
      <c r="H1070">
        <v>0</v>
      </c>
      <c r="I1070" t="s">
        <v>2025</v>
      </c>
      <c r="J1070" t="s">
        <v>2029</v>
      </c>
      <c r="K1070" t="s">
        <v>3099</v>
      </c>
      <c r="L1070" t="s">
        <v>4033</v>
      </c>
      <c r="M1070">
        <f>GL_Table[[#This Row],[Debit]]-GL_Table[[#This Row],[Credit]]</f>
        <v>202.58</v>
      </c>
      <c r="N1070">
        <f>INDEX(ExchangeRate[Rate2USD], MATCH(GL!L:L,ExchangeRate[Currency], 0))</f>
        <v>1.51</v>
      </c>
      <c r="O1070" s="14">
        <f>GL_Table[[#This Row],[Debit]]*GL_Table[[#This Row],[RateToUSD]]</f>
        <v>305.89580000000001</v>
      </c>
      <c r="P1070" s="14">
        <f>GL_Table[[#This Row],[Credit]]*GL_Table[[#This Row],[RateToUSD]]</f>
        <v>0</v>
      </c>
      <c r="Q1070" s="14">
        <f>GL_Table[NetAmount]*GL_Table[RateToUSD]</f>
        <v>305.89580000000001</v>
      </c>
      <c r="R1070" s="14" t="str">
        <f>INDEX(AccountMapping[AccountType],MATCH(GL_Table[AccountName],AccountMapping[AccountName], 0))</f>
        <v>Expense</v>
      </c>
    </row>
    <row r="1071" spans="1:18" x14ac:dyDescent="0.3">
      <c r="A1071" t="s">
        <v>1079</v>
      </c>
      <c r="B1071" s="1">
        <v>45633</v>
      </c>
      <c r="C1071">
        <f>YEAR(GL_Table[[#This Row],[TxnDate]])</f>
        <v>2024</v>
      </c>
      <c r="D1071" t="str">
        <f>TEXT(GL_Table[[#This Row],[TxnDate]], "mmm")</f>
        <v>Dec</v>
      </c>
      <c r="E1071" t="s">
        <v>2010</v>
      </c>
      <c r="F1071" t="s">
        <v>2015</v>
      </c>
      <c r="G1071">
        <v>0</v>
      </c>
      <c r="H1071">
        <v>4558.3900000000003</v>
      </c>
      <c r="I1071" t="s">
        <v>2024</v>
      </c>
      <c r="J1071" t="s">
        <v>2028</v>
      </c>
      <c r="K1071" t="s">
        <v>3100</v>
      </c>
      <c r="L1071" t="s">
        <v>4032</v>
      </c>
      <c r="M1071">
        <f>GL_Table[[#This Row],[Debit]]-GL_Table[[#This Row],[Credit]]</f>
        <v>-4558.3900000000003</v>
      </c>
      <c r="N1071">
        <f>INDEX(ExchangeRate[Rate2USD], MATCH(GL!L:L,ExchangeRate[Currency], 0))</f>
        <v>0.92</v>
      </c>
      <c r="O1071" s="14">
        <f>GL_Table[[#This Row],[Debit]]*GL_Table[[#This Row],[RateToUSD]]</f>
        <v>0</v>
      </c>
      <c r="P1071" s="14">
        <f>GL_Table[[#This Row],[Credit]]*GL_Table[[#This Row],[RateToUSD]]</f>
        <v>4193.7188000000006</v>
      </c>
      <c r="Q1071" s="14">
        <f>GL_Table[NetAmount]*GL_Table[RateToUSD]</f>
        <v>-4193.7188000000006</v>
      </c>
      <c r="R1071" s="14" t="str">
        <f>INDEX(AccountMapping[AccountType],MATCH(GL_Table[AccountName],AccountMapping[AccountName], 0))</f>
        <v>Revenue</v>
      </c>
    </row>
    <row r="1072" spans="1:18" x14ac:dyDescent="0.3">
      <c r="A1072" t="s">
        <v>1080</v>
      </c>
      <c r="B1072" s="1">
        <v>45018</v>
      </c>
      <c r="C1072">
        <f>YEAR(GL_Table[[#This Row],[TxnDate]])</f>
        <v>2023</v>
      </c>
      <c r="D1072" t="str">
        <f>TEXT(GL_Table[[#This Row],[TxnDate]], "mmm")</f>
        <v>Apr</v>
      </c>
      <c r="E1072" t="s">
        <v>2012</v>
      </c>
      <c r="F1072" t="s">
        <v>2017</v>
      </c>
      <c r="G1072">
        <v>962.74</v>
      </c>
      <c r="H1072">
        <v>0</v>
      </c>
      <c r="I1072" t="s">
        <v>2021</v>
      </c>
      <c r="J1072" t="s">
        <v>2030</v>
      </c>
      <c r="K1072" t="s">
        <v>3101</v>
      </c>
      <c r="L1072" t="s">
        <v>4034</v>
      </c>
      <c r="M1072">
        <f>GL_Table[[#This Row],[Debit]]-GL_Table[[#This Row],[Credit]]</f>
        <v>962.74</v>
      </c>
      <c r="N1072">
        <f>INDEX(ExchangeRate[Rate2USD], MATCH(GL!L:L,ExchangeRate[Currency], 0))</f>
        <v>1</v>
      </c>
      <c r="O1072" s="14">
        <f>GL_Table[[#This Row],[Debit]]*GL_Table[[#This Row],[RateToUSD]]</f>
        <v>962.74</v>
      </c>
      <c r="P1072" s="14">
        <f>GL_Table[[#This Row],[Credit]]*GL_Table[[#This Row],[RateToUSD]]</f>
        <v>0</v>
      </c>
      <c r="Q1072" s="14">
        <f>GL_Table[NetAmount]*GL_Table[RateToUSD]</f>
        <v>962.74</v>
      </c>
      <c r="R1072" s="14" t="str">
        <f>INDEX(AccountMapping[AccountType],MATCH(GL_Table[AccountName],AccountMapping[AccountName], 0))</f>
        <v>Expense</v>
      </c>
    </row>
    <row r="1073" spans="1:18" x14ac:dyDescent="0.3">
      <c r="A1073" t="s">
        <v>1081</v>
      </c>
      <c r="B1073" s="1">
        <v>45389</v>
      </c>
      <c r="C1073">
        <f>YEAR(GL_Table[[#This Row],[TxnDate]])</f>
        <v>2024</v>
      </c>
      <c r="D1073" t="str">
        <f>TEXT(GL_Table[[#This Row],[TxnDate]], "mmm")</f>
        <v>Apr</v>
      </c>
      <c r="E1073" t="s">
        <v>2012</v>
      </c>
      <c r="F1073" t="s">
        <v>2017</v>
      </c>
      <c r="G1073">
        <v>996.08</v>
      </c>
      <c r="H1073">
        <v>0</v>
      </c>
      <c r="I1073" t="s">
        <v>2021</v>
      </c>
      <c r="J1073" t="s">
        <v>2030</v>
      </c>
      <c r="K1073" t="s">
        <v>3102</v>
      </c>
      <c r="L1073" t="s">
        <v>4032</v>
      </c>
      <c r="M1073">
        <f>GL_Table[[#This Row],[Debit]]-GL_Table[[#This Row],[Credit]]</f>
        <v>996.08</v>
      </c>
      <c r="N1073">
        <f>INDEX(ExchangeRate[Rate2USD], MATCH(GL!L:L,ExchangeRate[Currency], 0))</f>
        <v>0.92</v>
      </c>
      <c r="O1073" s="14">
        <f>GL_Table[[#This Row],[Debit]]*GL_Table[[#This Row],[RateToUSD]]</f>
        <v>916.39360000000011</v>
      </c>
      <c r="P1073" s="14">
        <f>GL_Table[[#This Row],[Credit]]*GL_Table[[#This Row],[RateToUSD]]</f>
        <v>0</v>
      </c>
      <c r="Q1073" s="14">
        <f>GL_Table[NetAmount]*GL_Table[RateToUSD]</f>
        <v>916.39360000000011</v>
      </c>
      <c r="R1073" s="14" t="str">
        <f>INDEX(AccountMapping[AccountType],MATCH(GL_Table[AccountName],AccountMapping[AccountName], 0))</f>
        <v>Expense</v>
      </c>
    </row>
    <row r="1074" spans="1:18" x14ac:dyDescent="0.3">
      <c r="A1074" t="s">
        <v>1082</v>
      </c>
      <c r="B1074" s="1">
        <v>45680</v>
      </c>
      <c r="C1074">
        <f>YEAR(GL_Table[[#This Row],[TxnDate]])</f>
        <v>2025</v>
      </c>
      <c r="D1074" t="str">
        <f>TEXT(GL_Table[[#This Row],[TxnDate]], "mmm")</f>
        <v>Jan</v>
      </c>
      <c r="E1074" t="s">
        <v>2012</v>
      </c>
      <c r="F1074" t="s">
        <v>2017</v>
      </c>
      <c r="G1074">
        <v>1399.67</v>
      </c>
      <c r="H1074">
        <v>0</v>
      </c>
      <c r="I1074" t="s">
        <v>2024</v>
      </c>
      <c r="J1074" t="s">
        <v>2030</v>
      </c>
      <c r="K1074" t="s">
        <v>3103</v>
      </c>
      <c r="L1074" t="s">
        <v>4035</v>
      </c>
      <c r="M1074">
        <f>GL_Table[[#This Row],[Debit]]-GL_Table[[#This Row],[Credit]]</f>
        <v>1399.67</v>
      </c>
      <c r="N1074">
        <f>INDEX(ExchangeRate[Rate2USD], MATCH(GL!L:L,ExchangeRate[Currency], 0))</f>
        <v>1.36</v>
      </c>
      <c r="O1074" s="14">
        <f>GL_Table[[#This Row],[Debit]]*GL_Table[[#This Row],[RateToUSD]]</f>
        <v>1903.5512000000003</v>
      </c>
      <c r="P1074" s="14">
        <f>GL_Table[[#This Row],[Credit]]*GL_Table[[#This Row],[RateToUSD]]</f>
        <v>0</v>
      </c>
      <c r="Q1074" s="14">
        <f>GL_Table[NetAmount]*GL_Table[RateToUSD]</f>
        <v>1903.5512000000003</v>
      </c>
      <c r="R1074" s="14" t="str">
        <f>INDEX(AccountMapping[AccountType],MATCH(GL_Table[AccountName],AccountMapping[AccountName], 0))</f>
        <v>Expense</v>
      </c>
    </row>
    <row r="1075" spans="1:18" x14ac:dyDescent="0.3">
      <c r="A1075" t="s">
        <v>1083</v>
      </c>
      <c r="B1075" s="1">
        <v>45213</v>
      </c>
      <c r="C1075">
        <f>YEAR(GL_Table[[#This Row],[TxnDate]])</f>
        <v>2023</v>
      </c>
      <c r="D1075" t="str">
        <f>TEXT(GL_Table[[#This Row],[TxnDate]], "mmm")</f>
        <v>Oct</v>
      </c>
      <c r="E1075" t="s">
        <v>2014</v>
      </c>
      <c r="F1075" t="s">
        <v>2019</v>
      </c>
      <c r="G1075">
        <v>0</v>
      </c>
      <c r="H1075">
        <v>1644.76</v>
      </c>
      <c r="I1075" t="s">
        <v>2021</v>
      </c>
      <c r="J1075" t="s">
        <v>2026</v>
      </c>
      <c r="K1075" t="s">
        <v>3104</v>
      </c>
      <c r="L1075" t="s">
        <v>4035</v>
      </c>
      <c r="M1075">
        <f>GL_Table[[#This Row],[Debit]]-GL_Table[[#This Row],[Credit]]</f>
        <v>-1644.76</v>
      </c>
      <c r="N1075">
        <f>INDEX(ExchangeRate[Rate2USD], MATCH(GL!L:L,ExchangeRate[Currency], 0))</f>
        <v>1.36</v>
      </c>
      <c r="O1075" s="14">
        <f>GL_Table[[#This Row],[Debit]]*GL_Table[[#This Row],[RateToUSD]]</f>
        <v>0</v>
      </c>
      <c r="P1075" s="14">
        <f>GL_Table[[#This Row],[Credit]]*GL_Table[[#This Row],[RateToUSD]]</f>
        <v>2236.8736000000004</v>
      </c>
      <c r="Q1075" s="14">
        <f>GL_Table[NetAmount]*GL_Table[RateToUSD]</f>
        <v>-2236.8736000000004</v>
      </c>
      <c r="R1075" s="14" t="str">
        <f>INDEX(AccountMapping[AccountType],MATCH(GL_Table[AccountName],AccountMapping[AccountName], 0))</f>
        <v>Revenue</v>
      </c>
    </row>
    <row r="1076" spans="1:18" x14ac:dyDescent="0.3">
      <c r="A1076" t="s">
        <v>1084</v>
      </c>
      <c r="B1076" s="1">
        <v>45360</v>
      </c>
      <c r="C1076">
        <f>YEAR(GL_Table[[#This Row],[TxnDate]])</f>
        <v>2024</v>
      </c>
      <c r="D1076" t="str">
        <f>TEXT(GL_Table[[#This Row],[TxnDate]], "mmm")</f>
        <v>Mar</v>
      </c>
      <c r="E1076" t="s">
        <v>2011</v>
      </c>
      <c r="F1076" t="s">
        <v>2016</v>
      </c>
      <c r="G1076">
        <v>1049.23</v>
      </c>
      <c r="H1076">
        <v>0</v>
      </c>
      <c r="I1076" t="s">
        <v>2020</v>
      </c>
      <c r="J1076" t="s">
        <v>2026</v>
      </c>
      <c r="K1076" t="s">
        <v>3105</v>
      </c>
      <c r="L1076" t="s">
        <v>4033</v>
      </c>
      <c r="M1076">
        <f>GL_Table[[#This Row],[Debit]]-GL_Table[[#This Row],[Credit]]</f>
        <v>1049.23</v>
      </c>
      <c r="N1076">
        <f>INDEX(ExchangeRate[Rate2USD], MATCH(GL!L:L,ExchangeRate[Currency], 0))</f>
        <v>1.51</v>
      </c>
      <c r="O1076" s="14">
        <f>GL_Table[[#This Row],[Debit]]*GL_Table[[#This Row],[RateToUSD]]</f>
        <v>1584.3373000000001</v>
      </c>
      <c r="P1076" s="14">
        <f>GL_Table[[#This Row],[Credit]]*GL_Table[[#This Row],[RateToUSD]]</f>
        <v>0</v>
      </c>
      <c r="Q1076" s="14">
        <f>GL_Table[NetAmount]*GL_Table[RateToUSD]</f>
        <v>1584.3373000000001</v>
      </c>
      <c r="R1076" s="14" t="str">
        <f>INDEX(AccountMapping[AccountType],MATCH(GL_Table[AccountName],AccountMapping[AccountName], 0))</f>
        <v>COGS</v>
      </c>
    </row>
    <row r="1077" spans="1:18" x14ac:dyDescent="0.3">
      <c r="A1077" t="s">
        <v>1085</v>
      </c>
      <c r="B1077" s="1">
        <v>45072</v>
      </c>
      <c r="C1077">
        <f>YEAR(GL_Table[[#This Row],[TxnDate]])</f>
        <v>2023</v>
      </c>
      <c r="D1077" t="str">
        <f>TEXT(GL_Table[[#This Row],[TxnDate]], "mmm")</f>
        <v>May</v>
      </c>
      <c r="E1077" t="s">
        <v>2011</v>
      </c>
      <c r="F1077" t="s">
        <v>2016</v>
      </c>
      <c r="G1077">
        <v>1655.29</v>
      </c>
      <c r="H1077">
        <v>0</v>
      </c>
      <c r="I1077" t="s">
        <v>2021</v>
      </c>
      <c r="J1077" t="s">
        <v>2026</v>
      </c>
      <c r="K1077" t="s">
        <v>3106</v>
      </c>
      <c r="L1077" t="s">
        <v>4034</v>
      </c>
      <c r="M1077">
        <f>GL_Table[[#This Row],[Debit]]-GL_Table[[#This Row],[Credit]]</f>
        <v>1655.29</v>
      </c>
      <c r="N1077">
        <f>INDEX(ExchangeRate[Rate2USD], MATCH(GL!L:L,ExchangeRate[Currency], 0))</f>
        <v>1</v>
      </c>
      <c r="O1077" s="14">
        <f>GL_Table[[#This Row],[Debit]]*GL_Table[[#This Row],[RateToUSD]]</f>
        <v>1655.29</v>
      </c>
      <c r="P1077" s="14">
        <f>GL_Table[[#This Row],[Credit]]*GL_Table[[#This Row],[RateToUSD]]</f>
        <v>0</v>
      </c>
      <c r="Q1077" s="14">
        <f>GL_Table[NetAmount]*GL_Table[RateToUSD]</f>
        <v>1655.29</v>
      </c>
      <c r="R1077" s="14" t="str">
        <f>INDEX(AccountMapping[AccountType],MATCH(GL_Table[AccountName],AccountMapping[AccountName], 0))</f>
        <v>COGS</v>
      </c>
    </row>
    <row r="1078" spans="1:18" x14ac:dyDescent="0.3">
      <c r="A1078" t="s">
        <v>1086</v>
      </c>
      <c r="B1078" s="1">
        <v>45656</v>
      </c>
      <c r="C1078">
        <f>YEAR(GL_Table[[#This Row],[TxnDate]])</f>
        <v>2024</v>
      </c>
      <c r="D1078" t="str">
        <f>TEXT(GL_Table[[#This Row],[TxnDate]], "mmm")</f>
        <v>Dec</v>
      </c>
      <c r="E1078" t="s">
        <v>2013</v>
      </c>
      <c r="F1078" t="s">
        <v>2018</v>
      </c>
      <c r="G1078">
        <v>1402.31</v>
      </c>
      <c r="H1078">
        <v>0</v>
      </c>
      <c r="I1078" t="s">
        <v>2025</v>
      </c>
      <c r="J1078" t="s">
        <v>2030</v>
      </c>
      <c r="K1078" t="s">
        <v>3107</v>
      </c>
      <c r="L1078" t="s">
        <v>4032</v>
      </c>
      <c r="M1078">
        <f>GL_Table[[#This Row],[Debit]]-GL_Table[[#This Row],[Credit]]</f>
        <v>1402.31</v>
      </c>
      <c r="N1078">
        <f>INDEX(ExchangeRate[Rate2USD], MATCH(GL!L:L,ExchangeRate[Currency], 0))</f>
        <v>0.92</v>
      </c>
      <c r="O1078" s="14">
        <f>GL_Table[[#This Row],[Debit]]*GL_Table[[#This Row],[RateToUSD]]</f>
        <v>1290.1251999999999</v>
      </c>
      <c r="P1078" s="14">
        <f>GL_Table[[#This Row],[Credit]]*GL_Table[[#This Row],[RateToUSD]]</f>
        <v>0</v>
      </c>
      <c r="Q1078" s="14">
        <f>GL_Table[NetAmount]*GL_Table[RateToUSD]</f>
        <v>1290.1251999999999</v>
      </c>
      <c r="R1078" s="14" t="str">
        <f>INDEX(AccountMapping[AccountType],MATCH(GL_Table[AccountName],AccountMapping[AccountName], 0))</f>
        <v>Expense</v>
      </c>
    </row>
    <row r="1079" spans="1:18" x14ac:dyDescent="0.3">
      <c r="A1079" t="s">
        <v>1087</v>
      </c>
      <c r="B1079" s="1">
        <v>45134</v>
      </c>
      <c r="C1079">
        <f>YEAR(GL_Table[[#This Row],[TxnDate]])</f>
        <v>2023</v>
      </c>
      <c r="D1079" t="str">
        <f>TEXT(GL_Table[[#This Row],[TxnDate]], "mmm")</f>
        <v>Jul</v>
      </c>
      <c r="E1079" t="s">
        <v>2013</v>
      </c>
      <c r="F1079" t="s">
        <v>2018</v>
      </c>
      <c r="G1079">
        <v>833.9</v>
      </c>
      <c r="H1079">
        <v>0</v>
      </c>
      <c r="I1079" t="s">
        <v>2020</v>
      </c>
      <c r="J1079" t="s">
        <v>2028</v>
      </c>
      <c r="K1079" t="s">
        <v>3108</v>
      </c>
      <c r="L1079" t="s">
        <v>4032</v>
      </c>
      <c r="M1079">
        <f>GL_Table[[#This Row],[Debit]]-GL_Table[[#This Row],[Credit]]</f>
        <v>833.9</v>
      </c>
      <c r="N1079">
        <f>INDEX(ExchangeRate[Rate2USD], MATCH(GL!L:L,ExchangeRate[Currency], 0))</f>
        <v>0.92</v>
      </c>
      <c r="O1079" s="14">
        <f>GL_Table[[#This Row],[Debit]]*GL_Table[[#This Row],[RateToUSD]]</f>
        <v>767.18799999999999</v>
      </c>
      <c r="P1079" s="14">
        <f>GL_Table[[#This Row],[Credit]]*GL_Table[[#This Row],[RateToUSD]]</f>
        <v>0</v>
      </c>
      <c r="Q1079" s="14">
        <f>GL_Table[NetAmount]*GL_Table[RateToUSD]</f>
        <v>767.18799999999999</v>
      </c>
      <c r="R1079" s="14" t="str">
        <f>INDEX(AccountMapping[AccountType],MATCH(GL_Table[AccountName],AccountMapping[AccountName], 0))</f>
        <v>Expense</v>
      </c>
    </row>
    <row r="1080" spans="1:18" x14ac:dyDescent="0.3">
      <c r="A1080" t="s">
        <v>1088</v>
      </c>
      <c r="B1080" s="1">
        <v>45032</v>
      </c>
      <c r="C1080">
        <f>YEAR(GL_Table[[#This Row],[TxnDate]])</f>
        <v>2023</v>
      </c>
      <c r="D1080" t="str">
        <f>TEXT(GL_Table[[#This Row],[TxnDate]], "mmm")</f>
        <v>Apr</v>
      </c>
      <c r="E1080" t="s">
        <v>2010</v>
      </c>
      <c r="F1080" t="s">
        <v>2015</v>
      </c>
      <c r="G1080">
        <v>0</v>
      </c>
      <c r="H1080">
        <v>3759.18</v>
      </c>
      <c r="I1080" t="s">
        <v>2023</v>
      </c>
      <c r="J1080" t="s">
        <v>2026</v>
      </c>
      <c r="K1080" t="s">
        <v>3109</v>
      </c>
      <c r="L1080" t="s">
        <v>4035</v>
      </c>
      <c r="M1080">
        <f>GL_Table[[#This Row],[Debit]]-GL_Table[[#This Row],[Credit]]</f>
        <v>-3759.18</v>
      </c>
      <c r="N1080">
        <f>INDEX(ExchangeRate[Rate2USD], MATCH(GL!L:L,ExchangeRate[Currency], 0))</f>
        <v>1.36</v>
      </c>
      <c r="O1080" s="14">
        <f>GL_Table[[#This Row],[Debit]]*GL_Table[[#This Row],[RateToUSD]]</f>
        <v>0</v>
      </c>
      <c r="P1080" s="14">
        <f>GL_Table[[#This Row],[Credit]]*GL_Table[[#This Row],[RateToUSD]]</f>
        <v>5112.4848000000002</v>
      </c>
      <c r="Q1080" s="14">
        <f>GL_Table[NetAmount]*GL_Table[RateToUSD]</f>
        <v>-5112.4848000000002</v>
      </c>
      <c r="R1080" s="14" t="str">
        <f>INDEX(AccountMapping[AccountType],MATCH(GL_Table[AccountName],AccountMapping[AccountName], 0))</f>
        <v>Revenue</v>
      </c>
    </row>
    <row r="1081" spans="1:18" x14ac:dyDescent="0.3">
      <c r="A1081" t="s">
        <v>1089</v>
      </c>
      <c r="B1081" s="1">
        <v>45470</v>
      </c>
      <c r="C1081">
        <f>YEAR(GL_Table[[#This Row],[TxnDate]])</f>
        <v>2024</v>
      </c>
      <c r="D1081" t="str">
        <f>TEXT(GL_Table[[#This Row],[TxnDate]], "mmm")</f>
        <v>Jun</v>
      </c>
      <c r="E1081" t="s">
        <v>2012</v>
      </c>
      <c r="F1081" t="s">
        <v>2017</v>
      </c>
      <c r="G1081">
        <v>67.150000000000006</v>
      </c>
      <c r="H1081">
        <v>0</v>
      </c>
      <c r="I1081" t="s">
        <v>2023</v>
      </c>
      <c r="J1081" t="s">
        <v>2027</v>
      </c>
      <c r="K1081" t="s">
        <v>3110</v>
      </c>
      <c r="L1081" t="s">
        <v>4034</v>
      </c>
      <c r="M1081">
        <f>GL_Table[[#This Row],[Debit]]-GL_Table[[#This Row],[Credit]]</f>
        <v>67.150000000000006</v>
      </c>
      <c r="N1081">
        <f>INDEX(ExchangeRate[Rate2USD], MATCH(GL!L:L,ExchangeRate[Currency], 0))</f>
        <v>1</v>
      </c>
      <c r="O1081" s="14">
        <f>GL_Table[[#This Row],[Debit]]*GL_Table[[#This Row],[RateToUSD]]</f>
        <v>67.150000000000006</v>
      </c>
      <c r="P1081" s="14">
        <f>GL_Table[[#This Row],[Credit]]*GL_Table[[#This Row],[RateToUSD]]</f>
        <v>0</v>
      </c>
      <c r="Q1081" s="14">
        <f>GL_Table[NetAmount]*GL_Table[RateToUSD]</f>
        <v>67.150000000000006</v>
      </c>
      <c r="R1081" s="14" t="str">
        <f>INDEX(AccountMapping[AccountType],MATCH(GL_Table[AccountName],AccountMapping[AccountName], 0))</f>
        <v>Expense</v>
      </c>
    </row>
    <row r="1082" spans="1:18" x14ac:dyDescent="0.3">
      <c r="A1082" t="s">
        <v>1090</v>
      </c>
      <c r="B1082" s="1">
        <v>44968</v>
      </c>
      <c r="C1082">
        <f>YEAR(GL_Table[[#This Row],[TxnDate]])</f>
        <v>2023</v>
      </c>
      <c r="D1082" t="str">
        <f>TEXT(GL_Table[[#This Row],[TxnDate]], "mmm")</f>
        <v>Feb</v>
      </c>
      <c r="E1082" t="s">
        <v>2011</v>
      </c>
      <c r="F1082" t="s">
        <v>2016</v>
      </c>
      <c r="G1082">
        <v>1138.3599999999999</v>
      </c>
      <c r="H1082">
        <v>0</v>
      </c>
      <c r="I1082" t="s">
        <v>2025</v>
      </c>
      <c r="J1082" t="s">
        <v>2028</v>
      </c>
      <c r="K1082" t="s">
        <v>3111</v>
      </c>
      <c r="L1082" t="s">
        <v>4035</v>
      </c>
      <c r="M1082">
        <f>GL_Table[[#This Row],[Debit]]-GL_Table[[#This Row],[Credit]]</f>
        <v>1138.3599999999999</v>
      </c>
      <c r="N1082">
        <f>INDEX(ExchangeRate[Rate2USD], MATCH(GL!L:L,ExchangeRate[Currency], 0))</f>
        <v>1.36</v>
      </c>
      <c r="O1082" s="14">
        <f>GL_Table[[#This Row],[Debit]]*GL_Table[[#This Row],[RateToUSD]]</f>
        <v>1548.1695999999999</v>
      </c>
      <c r="P1082" s="14">
        <f>GL_Table[[#This Row],[Credit]]*GL_Table[[#This Row],[RateToUSD]]</f>
        <v>0</v>
      </c>
      <c r="Q1082" s="14">
        <f>GL_Table[NetAmount]*GL_Table[RateToUSD]</f>
        <v>1548.1695999999999</v>
      </c>
      <c r="R1082" s="14" t="str">
        <f>INDEX(AccountMapping[AccountType],MATCH(GL_Table[AccountName],AccountMapping[AccountName], 0))</f>
        <v>COGS</v>
      </c>
    </row>
    <row r="1083" spans="1:18" x14ac:dyDescent="0.3">
      <c r="A1083" t="s">
        <v>1091</v>
      </c>
      <c r="B1083" s="1">
        <v>45066</v>
      </c>
      <c r="C1083">
        <f>YEAR(GL_Table[[#This Row],[TxnDate]])</f>
        <v>2023</v>
      </c>
      <c r="D1083" t="str">
        <f>TEXT(GL_Table[[#This Row],[TxnDate]], "mmm")</f>
        <v>May</v>
      </c>
      <c r="E1083" t="s">
        <v>2012</v>
      </c>
      <c r="F1083" t="s">
        <v>2017</v>
      </c>
      <c r="G1083">
        <v>1356.38</v>
      </c>
      <c r="H1083">
        <v>0</v>
      </c>
      <c r="I1083" t="s">
        <v>2024</v>
      </c>
      <c r="J1083" t="s">
        <v>2029</v>
      </c>
      <c r="K1083" t="s">
        <v>3112</v>
      </c>
      <c r="L1083" t="s">
        <v>4035</v>
      </c>
      <c r="M1083">
        <f>GL_Table[[#This Row],[Debit]]-GL_Table[[#This Row],[Credit]]</f>
        <v>1356.38</v>
      </c>
      <c r="N1083">
        <f>INDEX(ExchangeRate[Rate2USD], MATCH(GL!L:L,ExchangeRate[Currency], 0))</f>
        <v>1.36</v>
      </c>
      <c r="O1083" s="14">
        <f>GL_Table[[#This Row],[Debit]]*GL_Table[[#This Row],[RateToUSD]]</f>
        <v>1844.6768000000002</v>
      </c>
      <c r="P1083" s="14">
        <f>GL_Table[[#This Row],[Credit]]*GL_Table[[#This Row],[RateToUSD]]</f>
        <v>0</v>
      </c>
      <c r="Q1083" s="14">
        <f>GL_Table[NetAmount]*GL_Table[RateToUSD]</f>
        <v>1844.6768000000002</v>
      </c>
      <c r="R1083" s="14" t="str">
        <f>INDEX(AccountMapping[AccountType],MATCH(GL_Table[AccountName],AccountMapping[AccountName], 0))</f>
        <v>Expense</v>
      </c>
    </row>
    <row r="1084" spans="1:18" x14ac:dyDescent="0.3">
      <c r="A1084" t="s">
        <v>1092</v>
      </c>
      <c r="B1084" s="1">
        <v>45721</v>
      </c>
      <c r="C1084">
        <f>YEAR(GL_Table[[#This Row],[TxnDate]])</f>
        <v>2025</v>
      </c>
      <c r="D1084" t="str">
        <f>TEXT(GL_Table[[#This Row],[TxnDate]], "mmm")</f>
        <v>Mar</v>
      </c>
      <c r="E1084" t="s">
        <v>2013</v>
      </c>
      <c r="F1084" t="s">
        <v>2018</v>
      </c>
      <c r="G1084">
        <v>1770.21</v>
      </c>
      <c r="H1084">
        <v>0</v>
      </c>
      <c r="I1084" t="s">
        <v>2020</v>
      </c>
      <c r="J1084" t="s">
        <v>2029</v>
      </c>
      <c r="K1084" t="s">
        <v>3113</v>
      </c>
      <c r="L1084" t="s">
        <v>4031</v>
      </c>
      <c r="M1084">
        <f>GL_Table[[#This Row],[Debit]]-GL_Table[[#This Row],[Credit]]</f>
        <v>1770.21</v>
      </c>
      <c r="N1084">
        <f>INDEX(ExchangeRate[Rate2USD], MATCH(GL!L:L,ExchangeRate[Currency], 0))</f>
        <v>0.78</v>
      </c>
      <c r="O1084" s="14">
        <f>GL_Table[[#This Row],[Debit]]*GL_Table[[#This Row],[RateToUSD]]</f>
        <v>1380.7638000000002</v>
      </c>
      <c r="P1084" s="14">
        <f>GL_Table[[#This Row],[Credit]]*GL_Table[[#This Row],[RateToUSD]]</f>
        <v>0</v>
      </c>
      <c r="Q1084" s="14">
        <f>GL_Table[NetAmount]*GL_Table[RateToUSD]</f>
        <v>1380.7638000000002</v>
      </c>
      <c r="R1084" s="14" t="str">
        <f>INDEX(AccountMapping[AccountType],MATCH(GL_Table[AccountName],AccountMapping[AccountName], 0))</f>
        <v>Expense</v>
      </c>
    </row>
    <row r="1085" spans="1:18" x14ac:dyDescent="0.3">
      <c r="A1085" t="s">
        <v>1093</v>
      </c>
      <c r="B1085" s="1">
        <v>45716</v>
      </c>
      <c r="C1085">
        <f>YEAR(GL_Table[[#This Row],[TxnDate]])</f>
        <v>2025</v>
      </c>
      <c r="D1085" t="str">
        <f>TEXT(GL_Table[[#This Row],[TxnDate]], "mmm")</f>
        <v>Feb</v>
      </c>
      <c r="E1085" t="s">
        <v>2011</v>
      </c>
      <c r="F1085" t="s">
        <v>2016</v>
      </c>
      <c r="G1085">
        <v>1240.48</v>
      </c>
      <c r="H1085">
        <v>0</v>
      </c>
      <c r="I1085" t="s">
        <v>2023</v>
      </c>
      <c r="J1085" t="s">
        <v>2027</v>
      </c>
      <c r="K1085" t="s">
        <v>3114</v>
      </c>
      <c r="L1085" t="s">
        <v>4032</v>
      </c>
      <c r="M1085">
        <f>GL_Table[[#This Row],[Debit]]-GL_Table[[#This Row],[Credit]]</f>
        <v>1240.48</v>
      </c>
      <c r="N1085">
        <f>INDEX(ExchangeRate[Rate2USD], MATCH(GL!L:L,ExchangeRate[Currency], 0))</f>
        <v>0.92</v>
      </c>
      <c r="O1085" s="14">
        <f>GL_Table[[#This Row],[Debit]]*GL_Table[[#This Row],[RateToUSD]]</f>
        <v>1141.2416000000001</v>
      </c>
      <c r="P1085" s="14">
        <f>GL_Table[[#This Row],[Credit]]*GL_Table[[#This Row],[RateToUSD]]</f>
        <v>0</v>
      </c>
      <c r="Q1085" s="14">
        <f>GL_Table[NetAmount]*GL_Table[RateToUSD]</f>
        <v>1141.2416000000001</v>
      </c>
      <c r="R1085" s="14" t="str">
        <f>INDEX(AccountMapping[AccountType],MATCH(GL_Table[AccountName],AccountMapping[AccountName], 0))</f>
        <v>COGS</v>
      </c>
    </row>
    <row r="1086" spans="1:18" x14ac:dyDescent="0.3">
      <c r="A1086" t="s">
        <v>1094</v>
      </c>
      <c r="B1086" s="1">
        <v>45752</v>
      </c>
      <c r="C1086">
        <f>YEAR(GL_Table[[#This Row],[TxnDate]])</f>
        <v>2025</v>
      </c>
      <c r="D1086" t="str">
        <f>TEXT(GL_Table[[#This Row],[TxnDate]], "mmm")</f>
        <v>Apr</v>
      </c>
      <c r="E1086" t="s">
        <v>2013</v>
      </c>
      <c r="F1086" t="s">
        <v>2018</v>
      </c>
      <c r="G1086">
        <v>1870.74</v>
      </c>
      <c r="H1086">
        <v>0</v>
      </c>
      <c r="I1086" t="s">
        <v>2021</v>
      </c>
      <c r="J1086" t="s">
        <v>2029</v>
      </c>
      <c r="K1086" t="s">
        <v>3115</v>
      </c>
      <c r="L1086" t="s">
        <v>4033</v>
      </c>
      <c r="M1086">
        <f>GL_Table[[#This Row],[Debit]]-GL_Table[[#This Row],[Credit]]</f>
        <v>1870.74</v>
      </c>
      <c r="N1086">
        <f>INDEX(ExchangeRate[Rate2USD], MATCH(GL!L:L,ExchangeRate[Currency], 0))</f>
        <v>1.51</v>
      </c>
      <c r="O1086" s="14">
        <f>GL_Table[[#This Row],[Debit]]*GL_Table[[#This Row],[RateToUSD]]</f>
        <v>2824.8173999999999</v>
      </c>
      <c r="P1086" s="14">
        <f>GL_Table[[#This Row],[Credit]]*GL_Table[[#This Row],[RateToUSD]]</f>
        <v>0</v>
      </c>
      <c r="Q1086" s="14">
        <f>GL_Table[NetAmount]*GL_Table[RateToUSD]</f>
        <v>2824.8173999999999</v>
      </c>
      <c r="R1086" s="14" t="str">
        <f>INDEX(AccountMapping[AccountType],MATCH(GL_Table[AccountName],AccountMapping[AccountName], 0))</f>
        <v>Expense</v>
      </c>
    </row>
    <row r="1087" spans="1:18" x14ac:dyDescent="0.3">
      <c r="A1087" t="s">
        <v>1095</v>
      </c>
      <c r="B1087" s="1">
        <v>45628</v>
      </c>
      <c r="C1087">
        <f>YEAR(GL_Table[[#This Row],[TxnDate]])</f>
        <v>2024</v>
      </c>
      <c r="D1087" t="str">
        <f>TEXT(GL_Table[[#This Row],[TxnDate]], "mmm")</f>
        <v>Dec</v>
      </c>
      <c r="E1087" t="s">
        <v>2013</v>
      </c>
      <c r="F1087" t="s">
        <v>2018</v>
      </c>
      <c r="G1087">
        <v>1295.49</v>
      </c>
      <c r="H1087">
        <v>0</v>
      </c>
      <c r="I1087" t="s">
        <v>2020</v>
      </c>
      <c r="J1087" t="s">
        <v>2029</v>
      </c>
      <c r="K1087" t="s">
        <v>3116</v>
      </c>
      <c r="L1087" t="s">
        <v>4031</v>
      </c>
      <c r="M1087">
        <f>GL_Table[[#This Row],[Debit]]-GL_Table[[#This Row],[Credit]]</f>
        <v>1295.49</v>
      </c>
      <c r="N1087">
        <f>INDEX(ExchangeRate[Rate2USD], MATCH(GL!L:L,ExchangeRate[Currency], 0))</f>
        <v>0.78</v>
      </c>
      <c r="O1087" s="14">
        <f>GL_Table[[#This Row],[Debit]]*GL_Table[[#This Row],[RateToUSD]]</f>
        <v>1010.4822</v>
      </c>
      <c r="P1087" s="14">
        <f>GL_Table[[#This Row],[Credit]]*GL_Table[[#This Row],[RateToUSD]]</f>
        <v>0</v>
      </c>
      <c r="Q1087" s="14">
        <f>GL_Table[NetAmount]*GL_Table[RateToUSD]</f>
        <v>1010.4822</v>
      </c>
      <c r="R1087" s="14" t="str">
        <f>INDEX(AccountMapping[AccountType],MATCH(GL_Table[AccountName],AccountMapping[AccountName], 0))</f>
        <v>Expense</v>
      </c>
    </row>
    <row r="1088" spans="1:18" x14ac:dyDescent="0.3">
      <c r="A1088" t="s">
        <v>1096</v>
      </c>
      <c r="B1088" s="1">
        <v>45827</v>
      </c>
      <c r="C1088">
        <f>YEAR(GL_Table[[#This Row],[TxnDate]])</f>
        <v>2025</v>
      </c>
      <c r="D1088" t="str">
        <f>TEXT(GL_Table[[#This Row],[TxnDate]], "mmm")</f>
        <v>Jun</v>
      </c>
      <c r="E1088" t="s">
        <v>2013</v>
      </c>
      <c r="F1088" t="s">
        <v>2018</v>
      </c>
      <c r="G1088">
        <v>403.44</v>
      </c>
      <c r="H1088">
        <v>0</v>
      </c>
      <c r="I1088" t="s">
        <v>2023</v>
      </c>
      <c r="J1088" t="s">
        <v>2030</v>
      </c>
      <c r="K1088" t="s">
        <v>3117</v>
      </c>
      <c r="L1088" t="s">
        <v>4032</v>
      </c>
      <c r="M1088">
        <f>GL_Table[[#This Row],[Debit]]-GL_Table[[#This Row],[Credit]]</f>
        <v>403.44</v>
      </c>
      <c r="N1088">
        <f>INDEX(ExchangeRate[Rate2USD], MATCH(GL!L:L,ExchangeRate[Currency], 0))</f>
        <v>0.92</v>
      </c>
      <c r="O1088" s="14">
        <f>GL_Table[[#This Row],[Debit]]*GL_Table[[#This Row],[RateToUSD]]</f>
        <v>371.16480000000001</v>
      </c>
      <c r="P1088" s="14">
        <f>GL_Table[[#This Row],[Credit]]*GL_Table[[#This Row],[RateToUSD]]</f>
        <v>0</v>
      </c>
      <c r="Q1088" s="14">
        <f>GL_Table[NetAmount]*GL_Table[RateToUSD]</f>
        <v>371.16480000000001</v>
      </c>
      <c r="R1088" s="14" t="str">
        <f>INDEX(AccountMapping[AccountType],MATCH(GL_Table[AccountName],AccountMapping[AccountName], 0))</f>
        <v>Expense</v>
      </c>
    </row>
    <row r="1089" spans="1:18" x14ac:dyDescent="0.3">
      <c r="A1089" t="s">
        <v>1097</v>
      </c>
      <c r="B1089" s="1">
        <v>45215</v>
      </c>
      <c r="C1089">
        <f>YEAR(GL_Table[[#This Row],[TxnDate]])</f>
        <v>2023</v>
      </c>
      <c r="D1089" t="str">
        <f>TEXT(GL_Table[[#This Row],[TxnDate]], "mmm")</f>
        <v>Oct</v>
      </c>
      <c r="E1089" t="s">
        <v>2014</v>
      </c>
      <c r="F1089" t="s">
        <v>2019</v>
      </c>
      <c r="G1089">
        <v>0</v>
      </c>
      <c r="H1089">
        <v>298.58</v>
      </c>
      <c r="I1089" t="s">
        <v>2022</v>
      </c>
      <c r="J1089" t="s">
        <v>2027</v>
      </c>
      <c r="K1089" t="s">
        <v>3118</v>
      </c>
      <c r="L1089" t="s">
        <v>4033</v>
      </c>
      <c r="M1089">
        <f>GL_Table[[#This Row],[Debit]]-GL_Table[[#This Row],[Credit]]</f>
        <v>-298.58</v>
      </c>
      <c r="N1089">
        <f>INDEX(ExchangeRate[Rate2USD], MATCH(GL!L:L,ExchangeRate[Currency], 0))</f>
        <v>1.51</v>
      </c>
      <c r="O1089" s="14">
        <f>GL_Table[[#This Row],[Debit]]*GL_Table[[#This Row],[RateToUSD]]</f>
        <v>0</v>
      </c>
      <c r="P1089" s="14">
        <f>GL_Table[[#This Row],[Credit]]*GL_Table[[#This Row],[RateToUSD]]</f>
        <v>450.85579999999999</v>
      </c>
      <c r="Q1089" s="14">
        <f>GL_Table[NetAmount]*GL_Table[RateToUSD]</f>
        <v>-450.85579999999999</v>
      </c>
      <c r="R1089" s="14" t="str">
        <f>INDEX(AccountMapping[AccountType],MATCH(GL_Table[AccountName],AccountMapping[AccountName], 0))</f>
        <v>Revenue</v>
      </c>
    </row>
    <row r="1090" spans="1:18" x14ac:dyDescent="0.3">
      <c r="A1090" t="s">
        <v>1098</v>
      </c>
      <c r="B1090" s="1">
        <v>45314</v>
      </c>
      <c r="C1090">
        <f>YEAR(GL_Table[[#This Row],[TxnDate]])</f>
        <v>2024</v>
      </c>
      <c r="D1090" t="str">
        <f>TEXT(GL_Table[[#This Row],[TxnDate]], "mmm")</f>
        <v>Jan</v>
      </c>
      <c r="E1090" t="s">
        <v>2014</v>
      </c>
      <c r="F1090" t="s">
        <v>2019</v>
      </c>
      <c r="G1090">
        <v>0</v>
      </c>
      <c r="H1090">
        <v>2967.77</v>
      </c>
      <c r="I1090" t="s">
        <v>2025</v>
      </c>
      <c r="J1090" t="s">
        <v>2026</v>
      </c>
      <c r="K1090" t="s">
        <v>3119</v>
      </c>
      <c r="L1090" t="s">
        <v>4031</v>
      </c>
      <c r="M1090">
        <f>GL_Table[[#This Row],[Debit]]-GL_Table[[#This Row],[Credit]]</f>
        <v>-2967.77</v>
      </c>
      <c r="N1090">
        <f>INDEX(ExchangeRate[Rate2USD], MATCH(GL!L:L,ExchangeRate[Currency], 0))</f>
        <v>0.78</v>
      </c>
      <c r="O1090" s="14">
        <f>GL_Table[[#This Row],[Debit]]*GL_Table[[#This Row],[RateToUSD]]</f>
        <v>0</v>
      </c>
      <c r="P1090" s="14">
        <f>GL_Table[[#This Row],[Credit]]*GL_Table[[#This Row],[RateToUSD]]</f>
        <v>2314.8606</v>
      </c>
      <c r="Q1090" s="14">
        <f>GL_Table[NetAmount]*GL_Table[RateToUSD]</f>
        <v>-2314.8606</v>
      </c>
      <c r="R1090" s="14" t="str">
        <f>INDEX(AccountMapping[AccountType],MATCH(GL_Table[AccountName],AccountMapping[AccountName], 0))</f>
        <v>Revenue</v>
      </c>
    </row>
    <row r="1091" spans="1:18" x14ac:dyDescent="0.3">
      <c r="A1091" t="s">
        <v>1099</v>
      </c>
      <c r="B1091" s="1">
        <v>44958</v>
      </c>
      <c r="C1091">
        <f>YEAR(GL_Table[[#This Row],[TxnDate]])</f>
        <v>2023</v>
      </c>
      <c r="D1091" t="str">
        <f>TEXT(GL_Table[[#This Row],[TxnDate]], "mmm")</f>
        <v>Feb</v>
      </c>
      <c r="E1091" t="s">
        <v>2014</v>
      </c>
      <c r="F1091" t="s">
        <v>2019</v>
      </c>
      <c r="G1091">
        <v>0</v>
      </c>
      <c r="H1091">
        <v>322.85000000000002</v>
      </c>
      <c r="I1091" t="s">
        <v>2025</v>
      </c>
      <c r="J1091" t="s">
        <v>2028</v>
      </c>
      <c r="K1091" t="s">
        <v>3120</v>
      </c>
      <c r="L1091" t="s">
        <v>4034</v>
      </c>
      <c r="M1091">
        <f>GL_Table[[#This Row],[Debit]]-GL_Table[[#This Row],[Credit]]</f>
        <v>-322.85000000000002</v>
      </c>
      <c r="N1091">
        <f>INDEX(ExchangeRate[Rate2USD], MATCH(GL!L:L,ExchangeRate[Currency], 0))</f>
        <v>1</v>
      </c>
      <c r="O1091" s="14">
        <f>GL_Table[[#This Row],[Debit]]*GL_Table[[#This Row],[RateToUSD]]</f>
        <v>0</v>
      </c>
      <c r="P1091" s="14">
        <f>GL_Table[[#This Row],[Credit]]*GL_Table[[#This Row],[RateToUSD]]</f>
        <v>322.85000000000002</v>
      </c>
      <c r="Q1091" s="14">
        <f>GL_Table[NetAmount]*GL_Table[RateToUSD]</f>
        <v>-322.85000000000002</v>
      </c>
      <c r="R1091" s="14" t="str">
        <f>INDEX(AccountMapping[AccountType],MATCH(GL_Table[AccountName],AccountMapping[AccountName], 0))</f>
        <v>Revenue</v>
      </c>
    </row>
    <row r="1092" spans="1:18" x14ac:dyDescent="0.3">
      <c r="A1092" t="s">
        <v>1100</v>
      </c>
      <c r="B1092" s="1">
        <v>45025</v>
      </c>
      <c r="C1092">
        <f>YEAR(GL_Table[[#This Row],[TxnDate]])</f>
        <v>2023</v>
      </c>
      <c r="D1092" t="str">
        <f>TEXT(GL_Table[[#This Row],[TxnDate]], "mmm")</f>
        <v>Apr</v>
      </c>
      <c r="E1092" t="s">
        <v>2013</v>
      </c>
      <c r="F1092" t="s">
        <v>2018</v>
      </c>
      <c r="G1092">
        <v>1178.57</v>
      </c>
      <c r="H1092">
        <v>0</v>
      </c>
      <c r="I1092" t="s">
        <v>2022</v>
      </c>
      <c r="J1092" t="s">
        <v>2030</v>
      </c>
      <c r="K1092" t="s">
        <v>3121</v>
      </c>
      <c r="L1092" t="s">
        <v>4035</v>
      </c>
      <c r="M1092">
        <f>GL_Table[[#This Row],[Debit]]-GL_Table[[#This Row],[Credit]]</f>
        <v>1178.57</v>
      </c>
      <c r="N1092">
        <f>INDEX(ExchangeRate[Rate2USD], MATCH(GL!L:L,ExchangeRate[Currency], 0))</f>
        <v>1.36</v>
      </c>
      <c r="O1092" s="14">
        <f>GL_Table[[#This Row],[Debit]]*GL_Table[[#This Row],[RateToUSD]]</f>
        <v>1602.8552</v>
      </c>
      <c r="P1092" s="14">
        <f>GL_Table[[#This Row],[Credit]]*GL_Table[[#This Row],[RateToUSD]]</f>
        <v>0</v>
      </c>
      <c r="Q1092" s="14">
        <f>GL_Table[NetAmount]*GL_Table[RateToUSD]</f>
        <v>1602.8552</v>
      </c>
      <c r="R1092" s="14" t="str">
        <f>INDEX(AccountMapping[AccountType],MATCH(GL_Table[AccountName],AccountMapping[AccountName], 0))</f>
        <v>Expense</v>
      </c>
    </row>
    <row r="1093" spans="1:18" x14ac:dyDescent="0.3">
      <c r="A1093" t="s">
        <v>1101</v>
      </c>
      <c r="B1093" s="1">
        <v>45454</v>
      </c>
      <c r="C1093">
        <f>YEAR(GL_Table[[#This Row],[TxnDate]])</f>
        <v>2024</v>
      </c>
      <c r="D1093" t="str">
        <f>TEXT(GL_Table[[#This Row],[TxnDate]], "mmm")</f>
        <v>Jun</v>
      </c>
      <c r="E1093" t="s">
        <v>2013</v>
      </c>
      <c r="F1093" t="s">
        <v>2018</v>
      </c>
      <c r="G1093">
        <v>572.52</v>
      </c>
      <c r="H1093">
        <v>0</v>
      </c>
      <c r="I1093" t="s">
        <v>2025</v>
      </c>
      <c r="J1093" t="s">
        <v>2029</v>
      </c>
      <c r="K1093" t="s">
        <v>3122</v>
      </c>
      <c r="L1093" t="s">
        <v>4034</v>
      </c>
      <c r="M1093">
        <f>GL_Table[[#This Row],[Debit]]-GL_Table[[#This Row],[Credit]]</f>
        <v>572.52</v>
      </c>
      <c r="N1093">
        <f>INDEX(ExchangeRate[Rate2USD], MATCH(GL!L:L,ExchangeRate[Currency], 0))</f>
        <v>1</v>
      </c>
      <c r="O1093" s="14">
        <f>GL_Table[[#This Row],[Debit]]*GL_Table[[#This Row],[RateToUSD]]</f>
        <v>572.52</v>
      </c>
      <c r="P1093" s="14">
        <f>GL_Table[[#This Row],[Credit]]*GL_Table[[#This Row],[RateToUSD]]</f>
        <v>0</v>
      </c>
      <c r="Q1093" s="14">
        <f>GL_Table[NetAmount]*GL_Table[RateToUSD]</f>
        <v>572.52</v>
      </c>
      <c r="R1093" s="14" t="str">
        <f>INDEX(AccountMapping[AccountType],MATCH(GL_Table[AccountName],AccountMapping[AccountName], 0))</f>
        <v>Expense</v>
      </c>
    </row>
    <row r="1094" spans="1:18" x14ac:dyDescent="0.3">
      <c r="A1094" t="s">
        <v>1102</v>
      </c>
      <c r="B1094" s="1">
        <v>45228</v>
      </c>
      <c r="C1094">
        <f>YEAR(GL_Table[[#This Row],[TxnDate]])</f>
        <v>2023</v>
      </c>
      <c r="D1094" t="str">
        <f>TEXT(GL_Table[[#This Row],[TxnDate]], "mmm")</f>
        <v>Oct</v>
      </c>
      <c r="E1094" t="s">
        <v>2010</v>
      </c>
      <c r="F1094" t="s">
        <v>2015</v>
      </c>
      <c r="G1094">
        <v>0</v>
      </c>
      <c r="H1094">
        <v>1038.25</v>
      </c>
      <c r="I1094" t="s">
        <v>2023</v>
      </c>
      <c r="J1094" t="s">
        <v>2028</v>
      </c>
      <c r="K1094" t="s">
        <v>3123</v>
      </c>
      <c r="L1094" t="s">
        <v>4031</v>
      </c>
      <c r="M1094">
        <f>GL_Table[[#This Row],[Debit]]-GL_Table[[#This Row],[Credit]]</f>
        <v>-1038.25</v>
      </c>
      <c r="N1094">
        <f>INDEX(ExchangeRate[Rate2USD], MATCH(GL!L:L,ExchangeRate[Currency], 0))</f>
        <v>0.78</v>
      </c>
      <c r="O1094" s="14">
        <f>GL_Table[[#This Row],[Debit]]*GL_Table[[#This Row],[RateToUSD]]</f>
        <v>0</v>
      </c>
      <c r="P1094" s="14">
        <f>GL_Table[[#This Row],[Credit]]*GL_Table[[#This Row],[RateToUSD]]</f>
        <v>809.83500000000004</v>
      </c>
      <c r="Q1094" s="14">
        <f>GL_Table[NetAmount]*GL_Table[RateToUSD]</f>
        <v>-809.83500000000004</v>
      </c>
      <c r="R1094" s="14" t="str">
        <f>INDEX(AccountMapping[AccountType],MATCH(GL_Table[AccountName],AccountMapping[AccountName], 0))</f>
        <v>Revenue</v>
      </c>
    </row>
    <row r="1095" spans="1:18" x14ac:dyDescent="0.3">
      <c r="A1095" t="s">
        <v>1103</v>
      </c>
      <c r="B1095" s="1">
        <v>44982</v>
      </c>
      <c r="C1095">
        <f>YEAR(GL_Table[[#This Row],[TxnDate]])</f>
        <v>2023</v>
      </c>
      <c r="D1095" t="str">
        <f>TEXT(GL_Table[[#This Row],[TxnDate]], "mmm")</f>
        <v>Feb</v>
      </c>
      <c r="E1095" t="s">
        <v>2013</v>
      </c>
      <c r="F1095" t="s">
        <v>2018</v>
      </c>
      <c r="G1095">
        <v>54.75</v>
      </c>
      <c r="H1095">
        <v>0</v>
      </c>
      <c r="I1095" t="s">
        <v>2021</v>
      </c>
      <c r="J1095" t="s">
        <v>2027</v>
      </c>
      <c r="K1095" t="s">
        <v>3124</v>
      </c>
      <c r="L1095" t="s">
        <v>4031</v>
      </c>
      <c r="M1095">
        <f>GL_Table[[#This Row],[Debit]]-GL_Table[[#This Row],[Credit]]</f>
        <v>54.75</v>
      </c>
      <c r="N1095">
        <f>INDEX(ExchangeRate[Rate2USD], MATCH(GL!L:L,ExchangeRate[Currency], 0))</f>
        <v>0.78</v>
      </c>
      <c r="O1095" s="14">
        <f>GL_Table[[#This Row],[Debit]]*GL_Table[[#This Row],[RateToUSD]]</f>
        <v>42.704999999999998</v>
      </c>
      <c r="P1095" s="14">
        <f>GL_Table[[#This Row],[Credit]]*GL_Table[[#This Row],[RateToUSD]]</f>
        <v>0</v>
      </c>
      <c r="Q1095" s="14">
        <f>GL_Table[NetAmount]*GL_Table[RateToUSD]</f>
        <v>42.704999999999998</v>
      </c>
      <c r="R1095" s="14" t="str">
        <f>INDEX(AccountMapping[AccountType],MATCH(GL_Table[AccountName],AccountMapping[AccountName], 0))</f>
        <v>Expense</v>
      </c>
    </row>
    <row r="1096" spans="1:18" x14ac:dyDescent="0.3">
      <c r="A1096" t="s">
        <v>1104</v>
      </c>
      <c r="B1096" s="1">
        <v>45401</v>
      </c>
      <c r="C1096">
        <f>YEAR(GL_Table[[#This Row],[TxnDate]])</f>
        <v>2024</v>
      </c>
      <c r="D1096" t="str">
        <f>TEXT(GL_Table[[#This Row],[TxnDate]], "mmm")</f>
        <v>Apr</v>
      </c>
      <c r="E1096" t="s">
        <v>2013</v>
      </c>
      <c r="F1096" t="s">
        <v>2018</v>
      </c>
      <c r="G1096">
        <v>229.78</v>
      </c>
      <c r="H1096">
        <v>0</v>
      </c>
      <c r="I1096" t="s">
        <v>2023</v>
      </c>
      <c r="J1096" t="s">
        <v>2027</v>
      </c>
      <c r="K1096" t="s">
        <v>3125</v>
      </c>
      <c r="L1096" t="s">
        <v>4034</v>
      </c>
      <c r="M1096">
        <f>GL_Table[[#This Row],[Debit]]-GL_Table[[#This Row],[Credit]]</f>
        <v>229.78</v>
      </c>
      <c r="N1096">
        <f>INDEX(ExchangeRate[Rate2USD], MATCH(GL!L:L,ExchangeRate[Currency], 0))</f>
        <v>1</v>
      </c>
      <c r="O1096" s="14">
        <f>GL_Table[[#This Row],[Debit]]*GL_Table[[#This Row],[RateToUSD]]</f>
        <v>229.78</v>
      </c>
      <c r="P1096" s="14">
        <f>GL_Table[[#This Row],[Credit]]*GL_Table[[#This Row],[RateToUSD]]</f>
        <v>0</v>
      </c>
      <c r="Q1096" s="14">
        <f>GL_Table[NetAmount]*GL_Table[RateToUSD]</f>
        <v>229.78</v>
      </c>
      <c r="R1096" s="14" t="str">
        <f>INDEX(AccountMapping[AccountType],MATCH(GL_Table[AccountName],AccountMapping[AccountName], 0))</f>
        <v>Expense</v>
      </c>
    </row>
    <row r="1097" spans="1:18" x14ac:dyDescent="0.3">
      <c r="A1097" t="s">
        <v>1105</v>
      </c>
      <c r="B1097" s="1">
        <v>45497</v>
      </c>
      <c r="C1097">
        <f>YEAR(GL_Table[[#This Row],[TxnDate]])</f>
        <v>2024</v>
      </c>
      <c r="D1097" t="str">
        <f>TEXT(GL_Table[[#This Row],[TxnDate]], "mmm")</f>
        <v>Jul</v>
      </c>
      <c r="E1097" t="s">
        <v>2013</v>
      </c>
      <c r="F1097" t="s">
        <v>2018</v>
      </c>
      <c r="G1097">
        <v>1195.8599999999999</v>
      </c>
      <c r="H1097">
        <v>0</v>
      </c>
      <c r="I1097" t="s">
        <v>2025</v>
      </c>
      <c r="J1097" t="s">
        <v>2027</v>
      </c>
      <c r="K1097" t="s">
        <v>3126</v>
      </c>
      <c r="L1097" t="s">
        <v>4035</v>
      </c>
      <c r="M1097">
        <f>GL_Table[[#This Row],[Debit]]-GL_Table[[#This Row],[Credit]]</f>
        <v>1195.8599999999999</v>
      </c>
      <c r="N1097">
        <f>INDEX(ExchangeRate[Rate2USD], MATCH(GL!L:L,ExchangeRate[Currency], 0))</f>
        <v>1.36</v>
      </c>
      <c r="O1097" s="14">
        <f>GL_Table[[#This Row],[Debit]]*GL_Table[[#This Row],[RateToUSD]]</f>
        <v>1626.3696</v>
      </c>
      <c r="P1097" s="14">
        <f>GL_Table[[#This Row],[Credit]]*GL_Table[[#This Row],[RateToUSD]]</f>
        <v>0</v>
      </c>
      <c r="Q1097" s="14">
        <f>GL_Table[NetAmount]*GL_Table[RateToUSD]</f>
        <v>1626.3696</v>
      </c>
      <c r="R1097" s="14" t="str">
        <f>INDEX(AccountMapping[AccountType],MATCH(GL_Table[AccountName],AccountMapping[AccountName], 0))</f>
        <v>Expense</v>
      </c>
    </row>
    <row r="1098" spans="1:18" x14ac:dyDescent="0.3">
      <c r="A1098" t="s">
        <v>1106</v>
      </c>
      <c r="B1098" s="1">
        <v>45765</v>
      </c>
      <c r="C1098">
        <f>YEAR(GL_Table[[#This Row],[TxnDate]])</f>
        <v>2025</v>
      </c>
      <c r="D1098" t="str">
        <f>TEXT(GL_Table[[#This Row],[TxnDate]], "mmm")</f>
        <v>Apr</v>
      </c>
      <c r="E1098" t="s">
        <v>2010</v>
      </c>
      <c r="F1098" t="s">
        <v>2015</v>
      </c>
      <c r="G1098">
        <v>0</v>
      </c>
      <c r="H1098">
        <v>183.89</v>
      </c>
      <c r="I1098" t="s">
        <v>2023</v>
      </c>
      <c r="J1098" t="s">
        <v>2029</v>
      </c>
      <c r="K1098" t="s">
        <v>3127</v>
      </c>
      <c r="L1098" t="s">
        <v>4033</v>
      </c>
      <c r="M1098">
        <f>GL_Table[[#This Row],[Debit]]-GL_Table[[#This Row],[Credit]]</f>
        <v>-183.89</v>
      </c>
      <c r="N1098">
        <f>INDEX(ExchangeRate[Rate2USD], MATCH(GL!L:L,ExchangeRate[Currency], 0))</f>
        <v>1.51</v>
      </c>
      <c r="O1098" s="14">
        <f>GL_Table[[#This Row],[Debit]]*GL_Table[[#This Row],[RateToUSD]]</f>
        <v>0</v>
      </c>
      <c r="P1098" s="14">
        <f>GL_Table[[#This Row],[Credit]]*GL_Table[[#This Row],[RateToUSD]]</f>
        <v>277.6739</v>
      </c>
      <c r="Q1098" s="14">
        <f>GL_Table[NetAmount]*GL_Table[RateToUSD]</f>
        <v>-277.6739</v>
      </c>
      <c r="R1098" s="14" t="str">
        <f>INDEX(AccountMapping[AccountType],MATCH(GL_Table[AccountName],AccountMapping[AccountName], 0))</f>
        <v>Revenue</v>
      </c>
    </row>
    <row r="1099" spans="1:18" x14ac:dyDescent="0.3">
      <c r="A1099" t="s">
        <v>1107</v>
      </c>
      <c r="B1099" s="1">
        <v>45708</v>
      </c>
      <c r="C1099">
        <f>YEAR(GL_Table[[#This Row],[TxnDate]])</f>
        <v>2025</v>
      </c>
      <c r="D1099" t="str">
        <f>TEXT(GL_Table[[#This Row],[TxnDate]], "mmm")</f>
        <v>Feb</v>
      </c>
      <c r="E1099" t="s">
        <v>2013</v>
      </c>
      <c r="F1099" t="s">
        <v>2018</v>
      </c>
      <c r="G1099">
        <v>786.38</v>
      </c>
      <c r="H1099">
        <v>0</v>
      </c>
      <c r="I1099" t="s">
        <v>2024</v>
      </c>
      <c r="J1099" t="s">
        <v>2029</v>
      </c>
      <c r="K1099" t="s">
        <v>3128</v>
      </c>
      <c r="L1099" t="s">
        <v>4035</v>
      </c>
      <c r="M1099">
        <f>GL_Table[[#This Row],[Debit]]-GL_Table[[#This Row],[Credit]]</f>
        <v>786.38</v>
      </c>
      <c r="N1099">
        <f>INDEX(ExchangeRate[Rate2USD], MATCH(GL!L:L,ExchangeRate[Currency], 0))</f>
        <v>1.36</v>
      </c>
      <c r="O1099" s="14">
        <f>GL_Table[[#This Row],[Debit]]*GL_Table[[#This Row],[RateToUSD]]</f>
        <v>1069.4768000000001</v>
      </c>
      <c r="P1099" s="14">
        <f>GL_Table[[#This Row],[Credit]]*GL_Table[[#This Row],[RateToUSD]]</f>
        <v>0</v>
      </c>
      <c r="Q1099" s="14">
        <f>GL_Table[NetAmount]*GL_Table[RateToUSD]</f>
        <v>1069.4768000000001</v>
      </c>
      <c r="R1099" s="14" t="str">
        <f>INDEX(AccountMapping[AccountType],MATCH(GL_Table[AccountName],AccountMapping[AccountName], 0))</f>
        <v>Expense</v>
      </c>
    </row>
    <row r="1100" spans="1:18" x14ac:dyDescent="0.3">
      <c r="A1100" t="s">
        <v>1108</v>
      </c>
      <c r="B1100" s="1">
        <v>45809</v>
      </c>
      <c r="C1100">
        <f>YEAR(GL_Table[[#This Row],[TxnDate]])</f>
        <v>2025</v>
      </c>
      <c r="D1100" t="str">
        <f>TEXT(GL_Table[[#This Row],[TxnDate]], "mmm")</f>
        <v>Jun</v>
      </c>
      <c r="E1100" t="s">
        <v>2013</v>
      </c>
      <c r="F1100" t="s">
        <v>2018</v>
      </c>
      <c r="G1100">
        <v>352.55</v>
      </c>
      <c r="H1100">
        <v>0</v>
      </c>
      <c r="I1100" t="s">
        <v>2022</v>
      </c>
      <c r="J1100" t="s">
        <v>2029</v>
      </c>
      <c r="K1100" t="s">
        <v>3129</v>
      </c>
      <c r="L1100" t="s">
        <v>4032</v>
      </c>
      <c r="M1100">
        <f>GL_Table[[#This Row],[Debit]]-GL_Table[[#This Row],[Credit]]</f>
        <v>352.55</v>
      </c>
      <c r="N1100">
        <f>INDEX(ExchangeRate[Rate2USD], MATCH(GL!L:L,ExchangeRate[Currency], 0))</f>
        <v>0.92</v>
      </c>
      <c r="O1100" s="14">
        <f>GL_Table[[#This Row],[Debit]]*GL_Table[[#This Row],[RateToUSD]]</f>
        <v>324.346</v>
      </c>
      <c r="P1100" s="14">
        <f>GL_Table[[#This Row],[Credit]]*GL_Table[[#This Row],[RateToUSD]]</f>
        <v>0</v>
      </c>
      <c r="Q1100" s="14">
        <f>GL_Table[NetAmount]*GL_Table[RateToUSD]</f>
        <v>324.346</v>
      </c>
      <c r="R1100" s="14" t="str">
        <f>INDEX(AccountMapping[AccountType],MATCH(GL_Table[AccountName],AccountMapping[AccountName], 0))</f>
        <v>Expense</v>
      </c>
    </row>
    <row r="1101" spans="1:18" x14ac:dyDescent="0.3">
      <c r="A1101" t="s">
        <v>1109</v>
      </c>
      <c r="B1101" s="1">
        <v>45094</v>
      </c>
      <c r="C1101">
        <f>YEAR(GL_Table[[#This Row],[TxnDate]])</f>
        <v>2023</v>
      </c>
      <c r="D1101" t="str">
        <f>TEXT(GL_Table[[#This Row],[TxnDate]], "mmm")</f>
        <v>Jun</v>
      </c>
      <c r="E1101" t="s">
        <v>2012</v>
      </c>
      <c r="F1101" t="s">
        <v>2017</v>
      </c>
      <c r="G1101">
        <v>1814.7</v>
      </c>
      <c r="H1101">
        <v>0</v>
      </c>
      <c r="I1101" t="s">
        <v>2022</v>
      </c>
      <c r="J1101" t="s">
        <v>2030</v>
      </c>
      <c r="K1101" t="s">
        <v>3130</v>
      </c>
      <c r="L1101" t="s">
        <v>4034</v>
      </c>
      <c r="M1101">
        <f>GL_Table[[#This Row],[Debit]]-GL_Table[[#This Row],[Credit]]</f>
        <v>1814.7</v>
      </c>
      <c r="N1101">
        <f>INDEX(ExchangeRate[Rate2USD], MATCH(GL!L:L,ExchangeRate[Currency], 0))</f>
        <v>1</v>
      </c>
      <c r="O1101" s="14">
        <f>GL_Table[[#This Row],[Debit]]*GL_Table[[#This Row],[RateToUSD]]</f>
        <v>1814.7</v>
      </c>
      <c r="P1101" s="14">
        <f>GL_Table[[#This Row],[Credit]]*GL_Table[[#This Row],[RateToUSD]]</f>
        <v>0</v>
      </c>
      <c r="Q1101" s="14">
        <f>GL_Table[NetAmount]*GL_Table[RateToUSD]</f>
        <v>1814.7</v>
      </c>
      <c r="R1101" s="14" t="str">
        <f>INDEX(AccountMapping[AccountType],MATCH(GL_Table[AccountName],AccountMapping[AccountName], 0))</f>
        <v>Expense</v>
      </c>
    </row>
    <row r="1102" spans="1:18" x14ac:dyDescent="0.3">
      <c r="A1102" t="s">
        <v>1110</v>
      </c>
      <c r="B1102" s="1">
        <v>45182</v>
      </c>
      <c r="C1102">
        <f>YEAR(GL_Table[[#This Row],[TxnDate]])</f>
        <v>2023</v>
      </c>
      <c r="D1102" t="str">
        <f>TEXT(GL_Table[[#This Row],[TxnDate]], "mmm")</f>
        <v>Sep</v>
      </c>
      <c r="E1102" t="s">
        <v>2010</v>
      </c>
      <c r="F1102" t="s">
        <v>2015</v>
      </c>
      <c r="G1102">
        <v>0</v>
      </c>
      <c r="H1102">
        <v>4099.41</v>
      </c>
      <c r="I1102" t="s">
        <v>2023</v>
      </c>
      <c r="J1102" t="s">
        <v>2026</v>
      </c>
      <c r="K1102" t="s">
        <v>3131</v>
      </c>
      <c r="L1102" t="s">
        <v>4034</v>
      </c>
      <c r="M1102">
        <f>GL_Table[[#This Row],[Debit]]-GL_Table[[#This Row],[Credit]]</f>
        <v>-4099.41</v>
      </c>
      <c r="N1102">
        <f>INDEX(ExchangeRate[Rate2USD], MATCH(GL!L:L,ExchangeRate[Currency], 0))</f>
        <v>1</v>
      </c>
      <c r="O1102" s="14">
        <f>GL_Table[[#This Row],[Debit]]*GL_Table[[#This Row],[RateToUSD]]</f>
        <v>0</v>
      </c>
      <c r="P1102" s="14">
        <f>GL_Table[[#This Row],[Credit]]*GL_Table[[#This Row],[RateToUSD]]</f>
        <v>4099.41</v>
      </c>
      <c r="Q1102" s="14">
        <f>GL_Table[NetAmount]*GL_Table[RateToUSD]</f>
        <v>-4099.41</v>
      </c>
      <c r="R1102" s="14" t="str">
        <f>INDEX(AccountMapping[AccountType],MATCH(GL_Table[AccountName],AccountMapping[AccountName], 0))</f>
        <v>Revenue</v>
      </c>
    </row>
    <row r="1103" spans="1:18" x14ac:dyDescent="0.3">
      <c r="A1103" t="s">
        <v>1111</v>
      </c>
      <c r="B1103" s="1">
        <v>45793</v>
      </c>
      <c r="C1103">
        <f>YEAR(GL_Table[[#This Row],[TxnDate]])</f>
        <v>2025</v>
      </c>
      <c r="D1103" t="str">
        <f>TEXT(GL_Table[[#This Row],[TxnDate]], "mmm")</f>
        <v>May</v>
      </c>
      <c r="E1103" t="s">
        <v>2010</v>
      </c>
      <c r="F1103" t="s">
        <v>2015</v>
      </c>
      <c r="G1103">
        <v>0</v>
      </c>
      <c r="H1103">
        <v>1953.74</v>
      </c>
      <c r="I1103" t="s">
        <v>2025</v>
      </c>
      <c r="J1103" t="s">
        <v>2027</v>
      </c>
      <c r="K1103" t="s">
        <v>3132</v>
      </c>
      <c r="L1103" t="s">
        <v>4031</v>
      </c>
      <c r="M1103">
        <f>GL_Table[[#This Row],[Debit]]-GL_Table[[#This Row],[Credit]]</f>
        <v>-1953.74</v>
      </c>
      <c r="N1103">
        <f>INDEX(ExchangeRate[Rate2USD], MATCH(GL!L:L,ExchangeRate[Currency], 0))</f>
        <v>0.78</v>
      </c>
      <c r="O1103" s="14">
        <f>GL_Table[[#This Row],[Debit]]*GL_Table[[#This Row],[RateToUSD]]</f>
        <v>0</v>
      </c>
      <c r="P1103" s="14">
        <f>GL_Table[[#This Row],[Credit]]*GL_Table[[#This Row],[RateToUSD]]</f>
        <v>1523.9172000000001</v>
      </c>
      <c r="Q1103" s="14">
        <f>GL_Table[NetAmount]*GL_Table[RateToUSD]</f>
        <v>-1523.9172000000001</v>
      </c>
      <c r="R1103" s="14" t="str">
        <f>INDEX(AccountMapping[AccountType],MATCH(GL_Table[AccountName],AccountMapping[AccountName], 0))</f>
        <v>Revenue</v>
      </c>
    </row>
    <row r="1104" spans="1:18" x14ac:dyDescent="0.3">
      <c r="A1104" t="s">
        <v>1112</v>
      </c>
      <c r="B1104" s="1">
        <v>45319</v>
      </c>
      <c r="C1104">
        <f>YEAR(GL_Table[[#This Row],[TxnDate]])</f>
        <v>2024</v>
      </c>
      <c r="D1104" t="str">
        <f>TEXT(GL_Table[[#This Row],[TxnDate]], "mmm")</f>
        <v>Jan</v>
      </c>
      <c r="E1104" t="s">
        <v>2011</v>
      </c>
      <c r="F1104" t="s">
        <v>2016</v>
      </c>
      <c r="G1104">
        <v>242.28</v>
      </c>
      <c r="H1104">
        <v>0</v>
      </c>
      <c r="I1104" t="s">
        <v>2024</v>
      </c>
      <c r="J1104" t="s">
        <v>2028</v>
      </c>
      <c r="K1104" t="s">
        <v>3133</v>
      </c>
      <c r="L1104" t="s">
        <v>4034</v>
      </c>
      <c r="M1104">
        <f>GL_Table[[#This Row],[Debit]]-GL_Table[[#This Row],[Credit]]</f>
        <v>242.28</v>
      </c>
      <c r="N1104">
        <f>INDEX(ExchangeRate[Rate2USD], MATCH(GL!L:L,ExchangeRate[Currency], 0))</f>
        <v>1</v>
      </c>
      <c r="O1104" s="14">
        <f>GL_Table[[#This Row],[Debit]]*GL_Table[[#This Row],[RateToUSD]]</f>
        <v>242.28</v>
      </c>
      <c r="P1104" s="14">
        <f>GL_Table[[#This Row],[Credit]]*GL_Table[[#This Row],[RateToUSD]]</f>
        <v>0</v>
      </c>
      <c r="Q1104" s="14">
        <f>GL_Table[NetAmount]*GL_Table[RateToUSD]</f>
        <v>242.28</v>
      </c>
      <c r="R1104" s="14" t="str">
        <f>INDEX(AccountMapping[AccountType],MATCH(GL_Table[AccountName],AccountMapping[AccountName], 0))</f>
        <v>COGS</v>
      </c>
    </row>
    <row r="1105" spans="1:18" x14ac:dyDescent="0.3">
      <c r="A1105" t="s">
        <v>1113</v>
      </c>
      <c r="B1105" s="1">
        <v>45434</v>
      </c>
      <c r="C1105">
        <f>YEAR(GL_Table[[#This Row],[TxnDate]])</f>
        <v>2024</v>
      </c>
      <c r="D1105" t="str">
        <f>TEXT(GL_Table[[#This Row],[TxnDate]], "mmm")</f>
        <v>May</v>
      </c>
      <c r="E1105" t="s">
        <v>2014</v>
      </c>
      <c r="F1105" t="s">
        <v>2019</v>
      </c>
      <c r="G1105">
        <v>0</v>
      </c>
      <c r="H1105">
        <v>3335.43</v>
      </c>
      <c r="I1105" t="s">
        <v>2025</v>
      </c>
      <c r="J1105" t="s">
        <v>2029</v>
      </c>
      <c r="K1105" t="s">
        <v>3134</v>
      </c>
      <c r="L1105" t="s">
        <v>4034</v>
      </c>
      <c r="M1105">
        <f>GL_Table[[#This Row],[Debit]]-GL_Table[[#This Row],[Credit]]</f>
        <v>-3335.43</v>
      </c>
      <c r="N1105">
        <f>INDEX(ExchangeRate[Rate2USD], MATCH(GL!L:L,ExchangeRate[Currency], 0))</f>
        <v>1</v>
      </c>
      <c r="O1105" s="14">
        <f>GL_Table[[#This Row],[Debit]]*GL_Table[[#This Row],[RateToUSD]]</f>
        <v>0</v>
      </c>
      <c r="P1105" s="14">
        <f>GL_Table[[#This Row],[Credit]]*GL_Table[[#This Row],[RateToUSD]]</f>
        <v>3335.43</v>
      </c>
      <c r="Q1105" s="14">
        <f>GL_Table[NetAmount]*GL_Table[RateToUSD]</f>
        <v>-3335.43</v>
      </c>
      <c r="R1105" s="14" t="str">
        <f>INDEX(AccountMapping[AccountType],MATCH(GL_Table[AccountName],AccountMapping[AccountName], 0))</f>
        <v>Revenue</v>
      </c>
    </row>
    <row r="1106" spans="1:18" x14ac:dyDescent="0.3">
      <c r="A1106" t="s">
        <v>1114</v>
      </c>
      <c r="B1106" s="1">
        <v>45167</v>
      </c>
      <c r="C1106">
        <f>YEAR(GL_Table[[#This Row],[TxnDate]])</f>
        <v>2023</v>
      </c>
      <c r="D1106" t="str">
        <f>TEXT(GL_Table[[#This Row],[TxnDate]], "mmm")</f>
        <v>Aug</v>
      </c>
      <c r="E1106" t="s">
        <v>2013</v>
      </c>
      <c r="F1106" t="s">
        <v>2018</v>
      </c>
      <c r="G1106">
        <v>831.33</v>
      </c>
      <c r="H1106">
        <v>0</v>
      </c>
      <c r="I1106" t="s">
        <v>2025</v>
      </c>
      <c r="J1106" t="s">
        <v>2029</v>
      </c>
      <c r="K1106" t="s">
        <v>3135</v>
      </c>
      <c r="L1106" t="s">
        <v>4035</v>
      </c>
      <c r="M1106">
        <f>GL_Table[[#This Row],[Debit]]-GL_Table[[#This Row],[Credit]]</f>
        <v>831.33</v>
      </c>
      <c r="N1106">
        <f>INDEX(ExchangeRate[Rate2USD], MATCH(GL!L:L,ExchangeRate[Currency], 0))</f>
        <v>1.36</v>
      </c>
      <c r="O1106" s="14">
        <f>GL_Table[[#This Row],[Debit]]*GL_Table[[#This Row],[RateToUSD]]</f>
        <v>1130.6088000000002</v>
      </c>
      <c r="P1106" s="14">
        <f>GL_Table[[#This Row],[Credit]]*GL_Table[[#This Row],[RateToUSD]]</f>
        <v>0</v>
      </c>
      <c r="Q1106" s="14">
        <f>GL_Table[NetAmount]*GL_Table[RateToUSD]</f>
        <v>1130.6088000000002</v>
      </c>
      <c r="R1106" s="14" t="str">
        <f>INDEX(AccountMapping[AccountType],MATCH(GL_Table[AccountName],AccountMapping[AccountName], 0))</f>
        <v>Expense</v>
      </c>
    </row>
    <row r="1107" spans="1:18" x14ac:dyDescent="0.3">
      <c r="A1107" t="s">
        <v>1115</v>
      </c>
      <c r="B1107" s="1">
        <v>45344</v>
      </c>
      <c r="C1107">
        <f>YEAR(GL_Table[[#This Row],[TxnDate]])</f>
        <v>2024</v>
      </c>
      <c r="D1107" t="str">
        <f>TEXT(GL_Table[[#This Row],[TxnDate]], "mmm")</f>
        <v>Feb</v>
      </c>
      <c r="E1107" t="s">
        <v>2010</v>
      </c>
      <c r="F1107" t="s">
        <v>2015</v>
      </c>
      <c r="G1107">
        <v>0</v>
      </c>
      <c r="H1107">
        <v>406.59</v>
      </c>
      <c r="I1107" t="s">
        <v>2020</v>
      </c>
      <c r="J1107" t="s">
        <v>2030</v>
      </c>
      <c r="K1107" t="s">
        <v>3136</v>
      </c>
      <c r="L1107" t="s">
        <v>4032</v>
      </c>
      <c r="M1107">
        <f>GL_Table[[#This Row],[Debit]]-GL_Table[[#This Row],[Credit]]</f>
        <v>-406.59</v>
      </c>
      <c r="N1107">
        <f>INDEX(ExchangeRate[Rate2USD], MATCH(GL!L:L,ExchangeRate[Currency], 0))</f>
        <v>0.92</v>
      </c>
      <c r="O1107" s="14">
        <f>GL_Table[[#This Row],[Debit]]*GL_Table[[#This Row],[RateToUSD]]</f>
        <v>0</v>
      </c>
      <c r="P1107" s="14">
        <f>GL_Table[[#This Row],[Credit]]*GL_Table[[#This Row],[RateToUSD]]</f>
        <v>374.06279999999998</v>
      </c>
      <c r="Q1107" s="14">
        <f>GL_Table[NetAmount]*GL_Table[RateToUSD]</f>
        <v>-374.06279999999998</v>
      </c>
      <c r="R1107" s="14" t="str">
        <f>INDEX(AccountMapping[AccountType],MATCH(GL_Table[AccountName],AccountMapping[AccountName], 0))</f>
        <v>Revenue</v>
      </c>
    </row>
    <row r="1108" spans="1:18" x14ac:dyDescent="0.3">
      <c r="A1108" t="s">
        <v>1116</v>
      </c>
      <c r="B1108" s="1">
        <v>45325</v>
      </c>
      <c r="C1108">
        <f>YEAR(GL_Table[[#This Row],[TxnDate]])</f>
        <v>2024</v>
      </c>
      <c r="D1108" t="str">
        <f>TEXT(GL_Table[[#This Row],[TxnDate]], "mmm")</f>
        <v>Feb</v>
      </c>
      <c r="E1108" t="s">
        <v>2012</v>
      </c>
      <c r="F1108" t="s">
        <v>2017</v>
      </c>
      <c r="G1108">
        <v>1813.03</v>
      </c>
      <c r="H1108">
        <v>0</v>
      </c>
      <c r="I1108" t="s">
        <v>2024</v>
      </c>
      <c r="J1108" t="s">
        <v>2030</v>
      </c>
      <c r="K1108" t="s">
        <v>3137</v>
      </c>
      <c r="L1108" t="s">
        <v>4032</v>
      </c>
      <c r="M1108">
        <f>GL_Table[[#This Row],[Debit]]-GL_Table[[#This Row],[Credit]]</f>
        <v>1813.03</v>
      </c>
      <c r="N1108">
        <f>INDEX(ExchangeRate[Rate2USD], MATCH(GL!L:L,ExchangeRate[Currency], 0))</f>
        <v>0.92</v>
      </c>
      <c r="O1108" s="14">
        <f>GL_Table[[#This Row],[Debit]]*GL_Table[[#This Row],[RateToUSD]]</f>
        <v>1667.9876000000002</v>
      </c>
      <c r="P1108" s="14">
        <f>GL_Table[[#This Row],[Credit]]*GL_Table[[#This Row],[RateToUSD]]</f>
        <v>0</v>
      </c>
      <c r="Q1108" s="14">
        <f>GL_Table[NetAmount]*GL_Table[RateToUSD]</f>
        <v>1667.9876000000002</v>
      </c>
      <c r="R1108" s="14" t="str">
        <f>INDEX(AccountMapping[AccountType],MATCH(GL_Table[AccountName],AccountMapping[AccountName], 0))</f>
        <v>Expense</v>
      </c>
    </row>
    <row r="1109" spans="1:18" x14ac:dyDescent="0.3">
      <c r="A1109" t="s">
        <v>1117</v>
      </c>
      <c r="B1109" s="1">
        <v>45338</v>
      </c>
      <c r="C1109">
        <f>YEAR(GL_Table[[#This Row],[TxnDate]])</f>
        <v>2024</v>
      </c>
      <c r="D1109" t="str">
        <f>TEXT(GL_Table[[#This Row],[TxnDate]], "mmm")</f>
        <v>Feb</v>
      </c>
      <c r="E1109" t="s">
        <v>2010</v>
      </c>
      <c r="F1109" t="s">
        <v>2015</v>
      </c>
      <c r="G1109">
        <v>0</v>
      </c>
      <c r="H1109">
        <v>2019.11</v>
      </c>
      <c r="I1109" t="s">
        <v>2021</v>
      </c>
      <c r="J1109" t="s">
        <v>2027</v>
      </c>
      <c r="K1109" t="s">
        <v>3138</v>
      </c>
      <c r="L1109" t="s">
        <v>4033</v>
      </c>
      <c r="M1109">
        <f>GL_Table[[#This Row],[Debit]]-GL_Table[[#This Row],[Credit]]</f>
        <v>-2019.11</v>
      </c>
      <c r="N1109">
        <f>INDEX(ExchangeRate[Rate2USD], MATCH(GL!L:L,ExchangeRate[Currency], 0))</f>
        <v>1.51</v>
      </c>
      <c r="O1109" s="14">
        <f>GL_Table[[#This Row],[Debit]]*GL_Table[[#This Row],[RateToUSD]]</f>
        <v>0</v>
      </c>
      <c r="P1109" s="14">
        <f>GL_Table[[#This Row],[Credit]]*GL_Table[[#This Row],[RateToUSD]]</f>
        <v>3048.8561</v>
      </c>
      <c r="Q1109" s="14">
        <f>GL_Table[NetAmount]*GL_Table[RateToUSD]</f>
        <v>-3048.8561</v>
      </c>
      <c r="R1109" s="14" t="str">
        <f>INDEX(AccountMapping[AccountType],MATCH(GL_Table[AccountName],AccountMapping[AccountName], 0))</f>
        <v>Revenue</v>
      </c>
    </row>
    <row r="1110" spans="1:18" x14ac:dyDescent="0.3">
      <c r="A1110" t="s">
        <v>1118</v>
      </c>
      <c r="B1110" s="1">
        <v>45359</v>
      </c>
      <c r="C1110">
        <f>YEAR(GL_Table[[#This Row],[TxnDate]])</f>
        <v>2024</v>
      </c>
      <c r="D1110" t="str">
        <f>TEXT(GL_Table[[#This Row],[TxnDate]], "mmm")</f>
        <v>Mar</v>
      </c>
      <c r="E1110" t="s">
        <v>2012</v>
      </c>
      <c r="F1110" t="s">
        <v>2017</v>
      </c>
      <c r="G1110">
        <v>1278.3800000000001</v>
      </c>
      <c r="H1110">
        <v>0</v>
      </c>
      <c r="I1110" t="s">
        <v>2021</v>
      </c>
      <c r="J1110" t="s">
        <v>2029</v>
      </c>
      <c r="K1110" t="s">
        <v>3139</v>
      </c>
      <c r="L1110" t="s">
        <v>4032</v>
      </c>
      <c r="M1110">
        <f>GL_Table[[#This Row],[Debit]]-GL_Table[[#This Row],[Credit]]</f>
        <v>1278.3800000000001</v>
      </c>
      <c r="N1110">
        <f>INDEX(ExchangeRate[Rate2USD], MATCH(GL!L:L,ExchangeRate[Currency], 0))</f>
        <v>0.92</v>
      </c>
      <c r="O1110" s="14">
        <f>GL_Table[[#This Row],[Debit]]*GL_Table[[#This Row],[RateToUSD]]</f>
        <v>1176.1096000000002</v>
      </c>
      <c r="P1110" s="14">
        <f>GL_Table[[#This Row],[Credit]]*GL_Table[[#This Row],[RateToUSD]]</f>
        <v>0</v>
      </c>
      <c r="Q1110" s="14">
        <f>GL_Table[NetAmount]*GL_Table[RateToUSD]</f>
        <v>1176.1096000000002</v>
      </c>
      <c r="R1110" s="14" t="str">
        <f>INDEX(AccountMapping[AccountType],MATCH(GL_Table[AccountName],AccountMapping[AccountName], 0))</f>
        <v>Expense</v>
      </c>
    </row>
    <row r="1111" spans="1:18" x14ac:dyDescent="0.3">
      <c r="A1111" t="s">
        <v>1119</v>
      </c>
      <c r="B1111" s="1">
        <v>45023</v>
      </c>
      <c r="C1111">
        <f>YEAR(GL_Table[[#This Row],[TxnDate]])</f>
        <v>2023</v>
      </c>
      <c r="D1111" t="str">
        <f>TEXT(GL_Table[[#This Row],[TxnDate]], "mmm")</f>
        <v>Apr</v>
      </c>
      <c r="E1111" t="s">
        <v>2010</v>
      </c>
      <c r="F1111" t="s">
        <v>2015</v>
      </c>
      <c r="G1111">
        <v>0</v>
      </c>
      <c r="H1111">
        <v>2058.58</v>
      </c>
      <c r="I1111" t="s">
        <v>2024</v>
      </c>
      <c r="J1111" t="s">
        <v>2027</v>
      </c>
      <c r="K1111" t="s">
        <v>3140</v>
      </c>
      <c r="L1111" t="s">
        <v>4035</v>
      </c>
      <c r="M1111">
        <f>GL_Table[[#This Row],[Debit]]-GL_Table[[#This Row],[Credit]]</f>
        <v>-2058.58</v>
      </c>
      <c r="N1111">
        <f>INDEX(ExchangeRate[Rate2USD], MATCH(GL!L:L,ExchangeRate[Currency], 0))</f>
        <v>1.36</v>
      </c>
      <c r="O1111" s="14">
        <f>GL_Table[[#This Row],[Debit]]*GL_Table[[#This Row],[RateToUSD]]</f>
        <v>0</v>
      </c>
      <c r="P1111" s="14">
        <f>GL_Table[[#This Row],[Credit]]*GL_Table[[#This Row],[RateToUSD]]</f>
        <v>2799.6687999999999</v>
      </c>
      <c r="Q1111" s="14">
        <f>GL_Table[NetAmount]*GL_Table[RateToUSD]</f>
        <v>-2799.6687999999999</v>
      </c>
      <c r="R1111" s="14" t="str">
        <f>INDEX(AccountMapping[AccountType],MATCH(GL_Table[AccountName],AccountMapping[AccountName], 0))</f>
        <v>Revenue</v>
      </c>
    </row>
    <row r="1112" spans="1:18" x14ac:dyDescent="0.3">
      <c r="A1112" t="s">
        <v>1120</v>
      </c>
      <c r="B1112" s="1">
        <v>45532</v>
      </c>
      <c r="C1112">
        <f>YEAR(GL_Table[[#This Row],[TxnDate]])</f>
        <v>2024</v>
      </c>
      <c r="D1112" t="str">
        <f>TEXT(GL_Table[[#This Row],[TxnDate]], "mmm")</f>
        <v>Aug</v>
      </c>
      <c r="E1112" t="s">
        <v>2012</v>
      </c>
      <c r="F1112" t="s">
        <v>2017</v>
      </c>
      <c r="G1112">
        <v>1453.63</v>
      </c>
      <c r="H1112">
        <v>0</v>
      </c>
      <c r="I1112" t="s">
        <v>2020</v>
      </c>
      <c r="J1112" t="s">
        <v>2028</v>
      </c>
      <c r="K1112" t="s">
        <v>3141</v>
      </c>
      <c r="L1112" t="s">
        <v>4033</v>
      </c>
      <c r="M1112">
        <f>GL_Table[[#This Row],[Debit]]-GL_Table[[#This Row],[Credit]]</f>
        <v>1453.63</v>
      </c>
      <c r="N1112">
        <f>INDEX(ExchangeRate[Rate2USD], MATCH(GL!L:L,ExchangeRate[Currency], 0))</f>
        <v>1.51</v>
      </c>
      <c r="O1112" s="14">
        <f>GL_Table[[#This Row],[Debit]]*GL_Table[[#This Row],[RateToUSD]]</f>
        <v>2194.9813000000004</v>
      </c>
      <c r="P1112" s="14">
        <f>GL_Table[[#This Row],[Credit]]*GL_Table[[#This Row],[RateToUSD]]</f>
        <v>0</v>
      </c>
      <c r="Q1112" s="14">
        <f>GL_Table[NetAmount]*GL_Table[RateToUSD]</f>
        <v>2194.9813000000004</v>
      </c>
      <c r="R1112" s="14" t="str">
        <f>INDEX(AccountMapping[AccountType],MATCH(GL_Table[AccountName],AccountMapping[AccountName], 0))</f>
        <v>Expense</v>
      </c>
    </row>
    <row r="1113" spans="1:18" x14ac:dyDescent="0.3">
      <c r="A1113" t="s">
        <v>1121</v>
      </c>
      <c r="B1113" s="1">
        <v>45173</v>
      </c>
      <c r="C1113">
        <f>YEAR(GL_Table[[#This Row],[TxnDate]])</f>
        <v>2023</v>
      </c>
      <c r="D1113" t="str">
        <f>TEXT(GL_Table[[#This Row],[TxnDate]], "mmm")</f>
        <v>Sep</v>
      </c>
      <c r="E1113" t="s">
        <v>2010</v>
      </c>
      <c r="F1113" t="s">
        <v>2015</v>
      </c>
      <c r="G1113">
        <v>0</v>
      </c>
      <c r="H1113">
        <v>2233.0500000000002</v>
      </c>
      <c r="I1113" t="s">
        <v>2024</v>
      </c>
      <c r="J1113" t="s">
        <v>2027</v>
      </c>
      <c r="K1113" t="s">
        <v>3142</v>
      </c>
      <c r="L1113" t="s">
        <v>4033</v>
      </c>
      <c r="M1113">
        <f>GL_Table[[#This Row],[Debit]]-GL_Table[[#This Row],[Credit]]</f>
        <v>-2233.0500000000002</v>
      </c>
      <c r="N1113">
        <f>INDEX(ExchangeRate[Rate2USD], MATCH(GL!L:L,ExchangeRate[Currency], 0))</f>
        <v>1.51</v>
      </c>
      <c r="O1113" s="14">
        <f>GL_Table[[#This Row],[Debit]]*GL_Table[[#This Row],[RateToUSD]]</f>
        <v>0</v>
      </c>
      <c r="P1113" s="14">
        <f>GL_Table[[#This Row],[Credit]]*GL_Table[[#This Row],[RateToUSD]]</f>
        <v>3371.9055000000003</v>
      </c>
      <c r="Q1113" s="14">
        <f>GL_Table[NetAmount]*GL_Table[RateToUSD]</f>
        <v>-3371.9055000000003</v>
      </c>
      <c r="R1113" s="14" t="str">
        <f>INDEX(AccountMapping[AccountType],MATCH(GL_Table[AccountName],AccountMapping[AccountName], 0))</f>
        <v>Revenue</v>
      </c>
    </row>
    <row r="1114" spans="1:18" x14ac:dyDescent="0.3">
      <c r="A1114" t="s">
        <v>1122</v>
      </c>
      <c r="B1114" s="1">
        <v>45191</v>
      </c>
      <c r="C1114">
        <f>YEAR(GL_Table[[#This Row],[TxnDate]])</f>
        <v>2023</v>
      </c>
      <c r="D1114" t="str">
        <f>TEXT(GL_Table[[#This Row],[TxnDate]], "mmm")</f>
        <v>Sep</v>
      </c>
      <c r="E1114" t="s">
        <v>2013</v>
      </c>
      <c r="F1114" t="s">
        <v>2018</v>
      </c>
      <c r="G1114">
        <v>836.69</v>
      </c>
      <c r="H1114">
        <v>0</v>
      </c>
      <c r="I1114" t="s">
        <v>2020</v>
      </c>
      <c r="J1114" t="s">
        <v>2027</v>
      </c>
      <c r="K1114" t="s">
        <v>3143</v>
      </c>
      <c r="L1114" t="s">
        <v>4033</v>
      </c>
      <c r="M1114">
        <f>GL_Table[[#This Row],[Debit]]-GL_Table[[#This Row],[Credit]]</f>
        <v>836.69</v>
      </c>
      <c r="N1114">
        <f>INDEX(ExchangeRate[Rate2USD], MATCH(GL!L:L,ExchangeRate[Currency], 0))</f>
        <v>1.51</v>
      </c>
      <c r="O1114" s="14">
        <f>GL_Table[[#This Row],[Debit]]*GL_Table[[#This Row],[RateToUSD]]</f>
        <v>1263.4019000000001</v>
      </c>
      <c r="P1114" s="14">
        <f>GL_Table[[#This Row],[Credit]]*GL_Table[[#This Row],[RateToUSD]]</f>
        <v>0</v>
      </c>
      <c r="Q1114" s="14">
        <f>GL_Table[NetAmount]*GL_Table[RateToUSD]</f>
        <v>1263.4019000000001</v>
      </c>
      <c r="R1114" s="14" t="str">
        <f>INDEX(AccountMapping[AccountType],MATCH(GL_Table[AccountName],AccountMapping[AccountName], 0))</f>
        <v>Expense</v>
      </c>
    </row>
    <row r="1115" spans="1:18" x14ac:dyDescent="0.3">
      <c r="A1115" t="s">
        <v>1123</v>
      </c>
      <c r="B1115" s="1">
        <v>44928</v>
      </c>
      <c r="C1115">
        <f>YEAR(GL_Table[[#This Row],[TxnDate]])</f>
        <v>2023</v>
      </c>
      <c r="D1115" t="str">
        <f>TEXT(GL_Table[[#This Row],[TxnDate]], "mmm")</f>
        <v>Jan</v>
      </c>
      <c r="E1115" t="s">
        <v>2010</v>
      </c>
      <c r="F1115" t="s">
        <v>2015</v>
      </c>
      <c r="G1115">
        <v>0</v>
      </c>
      <c r="H1115">
        <v>2173.0100000000002</v>
      </c>
      <c r="I1115" t="s">
        <v>2023</v>
      </c>
      <c r="J1115" t="s">
        <v>2029</v>
      </c>
      <c r="K1115" t="s">
        <v>3144</v>
      </c>
      <c r="L1115" t="s">
        <v>4031</v>
      </c>
      <c r="M1115">
        <f>GL_Table[[#This Row],[Debit]]-GL_Table[[#This Row],[Credit]]</f>
        <v>-2173.0100000000002</v>
      </c>
      <c r="N1115">
        <f>INDEX(ExchangeRate[Rate2USD], MATCH(GL!L:L,ExchangeRate[Currency], 0))</f>
        <v>0.78</v>
      </c>
      <c r="O1115" s="14">
        <f>GL_Table[[#This Row],[Debit]]*GL_Table[[#This Row],[RateToUSD]]</f>
        <v>0</v>
      </c>
      <c r="P1115" s="14">
        <f>GL_Table[[#This Row],[Credit]]*GL_Table[[#This Row],[RateToUSD]]</f>
        <v>1694.9478000000001</v>
      </c>
      <c r="Q1115" s="14">
        <f>GL_Table[NetAmount]*GL_Table[RateToUSD]</f>
        <v>-1694.9478000000001</v>
      </c>
      <c r="R1115" s="14" t="str">
        <f>INDEX(AccountMapping[AccountType],MATCH(GL_Table[AccountName],AccountMapping[AccountName], 0))</f>
        <v>Revenue</v>
      </c>
    </row>
    <row r="1116" spans="1:18" x14ac:dyDescent="0.3">
      <c r="A1116" t="s">
        <v>1124</v>
      </c>
      <c r="B1116" s="1">
        <v>45334</v>
      </c>
      <c r="C1116">
        <f>YEAR(GL_Table[[#This Row],[TxnDate]])</f>
        <v>2024</v>
      </c>
      <c r="D1116" t="str">
        <f>TEXT(GL_Table[[#This Row],[TxnDate]], "mmm")</f>
        <v>Feb</v>
      </c>
      <c r="E1116" t="s">
        <v>2010</v>
      </c>
      <c r="F1116" t="s">
        <v>2015</v>
      </c>
      <c r="G1116">
        <v>0</v>
      </c>
      <c r="H1116">
        <v>3592.24</v>
      </c>
      <c r="I1116" t="s">
        <v>2024</v>
      </c>
      <c r="J1116" t="s">
        <v>2028</v>
      </c>
      <c r="K1116" t="s">
        <v>3145</v>
      </c>
      <c r="L1116" t="s">
        <v>4033</v>
      </c>
      <c r="M1116">
        <f>GL_Table[[#This Row],[Debit]]-GL_Table[[#This Row],[Credit]]</f>
        <v>-3592.24</v>
      </c>
      <c r="N1116">
        <f>INDEX(ExchangeRate[Rate2USD], MATCH(GL!L:L,ExchangeRate[Currency], 0))</f>
        <v>1.51</v>
      </c>
      <c r="O1116" s="14">
        <f>GL_Table[[#This Row],[Debit]]*GL_Table[[#This Row],[RateToUSD]]</f>
        <v>0</v>
      </c>
      <c r="P1116" s="14">
        <f>GL_Table[[#This Row],[Credit]]*GL_Table[[#This Row],[RateToUSD]]</f>
        <v>5424.2824000000001</v>
      </c>
      <c r="Q1116" s="14">
        <f>GL_Table[NetAmount]*GL_Table[RateToUSD]</f>
        <v>-5424.2824000000001</v>
      </c>
      <c r="R1116" s="14" t="str">
        <f>INDEX(AccountMapping[AccountType],MATCH(GL_Table[AccountName],AccountMapping[AccountName], 0))</f>
        <v>Revenue</v>
      </c>
    </row>
    <row r="1117" spans="1:18" x14ac:dyDescent="0.3">
      <c r="A1117" t="s">
        <v>1125</v>
      </c>
      <c r="B1117" s="1">
        <v>45551</v>
      </c>
      <c r="C1117">
        <f>YEAR(GL_Table[[#This Row],[TxnDate]])</f>
        <v>2024</v>
      </c>
      <c r="D1117" t="str">
        <f>TEXT(GL_Table[[#This Row],[TxnDate]], "mmm")</f>
        <v>Sep</v>
      </c>
      <c r="E1117" t="s">
        <v>2013</v>
      </c>
      <c r="F1117" t="s">
        <v>2018</v>
      </c>
      <c r="G1117">
        <v>412.97</v>
      </c>
      <c r="H1117">
        <v>0</v>
      </c>
      <c r="I1117" t="s">
        <v>2025</v>
      </c>
      <c r="J1117" t="s">
        <v>2028</v>
      </c>
      <c r="K1117" t="s">
        <v>3146</v>
      </c>
      <c r="L1117" t="s">
        <v>4033</v>
      </c>
      <c r="M1117">
        <f>GL_Table[[#This Row],[Debit]]-GL_Table[[#This Row],[Credit]]</f>
        <v>412.97</v>
      </c>
      <c r="N1117">
        <f>INDEX(ExchangeRate[Rate2USD], MATCH(GL!L:L,ExchangeRate[Currency], 0))</f>
        <v>1.51</v>
      </c>
      <c r="O1117" s="14">
        <f>GL_Table[[#This Row],[Debit]]*GL_Table[[#This Row],[RateToUSD]]</f>
        <v>623.5847</v>
      </c>
      <c r="P1117" s="14">
        <f>GL_Table[[#This Row],[Credit]]*GL_Table[[#This Row],[RateToUSD]]</f>
        <v>0</v>
      </c>
      <c r="Q1117" s="14">
        <f>GL_Table[NetAmount]*GL_Table[RateToUSD]</f>
        <v>623.5847</v>
      </c>
      <c r="R1117" s="14" t="str">
        <f>INDEX(AccountMapping[AccountType],MATCH(GL_Table[AccountName],AccountMapping[AccountName], 0))</f>
        <v>Expense</v>
      </c>
    </row>
    <row r="1118" spans="1:18" x14ac:dyDescent="0.3">
      <c r="A1118" t="s">
        <v>1126</v>
      </c>
      <c r="B1118" s="1">
        <v>45370</v>
      </c>
      <c r="C1118">
        <f>YEAR(GL_Table[[#This Row],[TxnDate]])</f>
        <v>2024</v>
      </c>
      <c r="D1118" t="str">
        <f>TEXT(GL_Table[[#This Row],[TxnDate]], "mmm")</f>
        <v>Mar</v>
      </c>
      <c r="E1118" t="s">
        <v>2012</v>
      </c>
      <c r="F1118" t="s">
        <v>2017</v>
      </c>
      <c r="G1118">
        <v>732.61</v>
      </c>
      <c r="H1118">
        <v>0</v>
      </c>
      <c r="I1118" t="s">
        <v>2024</v>
      </c>
      <c r="J1118" t="s">
        <v>2027</v>
      </c>
      <c r="K1118" t="s">
        <v>3147</v>
      </c>
      <c r="L1118" t="s">
        <v>4033</v>
      </c>
      <c r="M1118">
        <f>GL_Table[[#This Row],[Debit]]-GL_Table[[#This Row],[Credit]]</f>
        <v>732.61</v>
      </c>
      <c r="N1118">
        <f>INDEX(ExchangeRate[Rate2USD], MATCH(GL!L:L,ExchangeRate[Currency], 0))</f>
        <v>1.51</v>
      </c>
      <c r="O1118" s="14">
        <f>GL_Table[[#This Row],[Debit]]*GL_Table[[#This Row],[RateToUSD]]</f>
        <v>1106.2411</v>
      </c>
      <c r="P1118" s="14">
        <f>GL_Table[[#This Row],[Credit]]*GL_Table[[#This Row],[RateToUSD]]</f>
        <v>0</v>
      </c>
      <c r="Q1118" s="14">
        <f>GL_Table[NetAmount]*GL_Table[RateToUSD]</f>
        <v>1106.2411</v>
      </c>
      <c r="R1118" s="14" t="str">
        <f>INDEX(AccountMapping[AccountType],MATCH(GL_Table[AccountName],AccountMapping[AccountName], 0))</f>
        <v>Expense</v>
      </c>
    </row>
    <row r="1119" spans="1:18" x14ac:dyDescent="0.3">
      <c r="A1119" t="s">
        <v>1127</v>
      </c>
      <c r="B1119" s="1">
        <v>45219</v>
      </c>
      <c r="C1119">
        <f>YEAR(GL_Table[[#This Row],[TxnDate]])</f>
        <v>2023</v>
      </c>
      <c r="D1119" t="str">
        <f>TEXT(GL_Table[[#This Row],[TxnDate]], "mmm")</f>
        <v>Oct</v>
      </c>
      <c r="E1119" t="s">
        <v>2014</v>
      </c>
      <c r="F1119" t="s">
        <v>2019</v>
      </c>
      <c r="G1119">
        <v>0</v>
      </c>
      <c r="H1119">
        <v>2538.6999999999998</v>
      </c>
      <c r="I1119" t="s">
        <v>2020</v>
      </c>
      <c r="J1119" t="s">
        <v>2030</v>
      </c>
      <c r="K1119" t="s">
        <v>3148</v>
      </c>
      <c r="L1119" t="s">
        <v>4031</v>
      </c>
      <c r="M1119">
        <f>GL_Table[[#This Row],[Debit]]-GL_Table[[#This Row],[Credit]]</f>
        <v>-2538.6999999999998</v>
      </c>
      <c r="N1119">
        <f>INDEX(ExchangeRate[Rate2USD], MATCH(GL!L:L,ExchangeRate[Currency], 0))</f>
        <v>0.78</v>
      </c>
      <c r="O1119" s="14">
        <f>GL_Table[[#This Row],[Debit]]*GL_Table[[#This Row],[RateToUSD]]</f>
        <v>0</v>
      </c>
      <c r="P1119" s="14">
        <f>GL_Table[[#This Row],[Credit]]*GL_Table[[#This Row],[RateToUSD]]</f>
        <v>1980.1859999999999</v>
      </c>
      <c r="Q1119" s="14">
        <f>GL_Table[NetAmount]*GL_Table[RateToUSD]</f>
        <v>-1980.1859999999999</v>
      </c>
      <c r="R1119" s="14" t="str">
        <f>INDEX(AccountMapping[AccountType],MATCH(GL_Table[AccountName],AccountMapping[AccountName], 0))</f>
        <v>Revenue</v>
      </c>
    </row>
    <row r="1120" spans="1:18" x14ac:dyDescent="0.3">
      <c r="A1120" t="s">
        <v>1128</v>
      </c>
      <c r="B1120" s="1">
        <v>45539</v>
      </c>
      <c r="C1120">
        <f>YEAR(GL_Table[[#This Row],[TxnDate]])</f>
        <v>2024</v>
      </c>
      <c r="D1120" t="str">
        <f>TEXT(GL_Table[[#This Row],[TxnDate]], "mmm")</f>
        <v>Sep</v>
      </c>
      <c r="E1120" t="s">
        <v>2013</v>
      </c>
      <c r="F1120" t="s">
        <v>2018</v>
      </c>
      <c r="G1120">
        <v>436.55</v>
      </c>
      <c r="H1120">
        <v>0</v>
      </c>
      <c r="I1120" t="s">
        <v>2020</v>
      </c>
      <c r="J1120" t="s">
        <v>2027</v>
      </c>
      <c r="K1120" t="s">
        <v>3149</v>
      </c>
      <c r="L1120" t="s">
        <v>4031</v>
      </c>
      <c r="M1120">
        <f>GL_Table[[#This Row],[Debit]]-GL_Table[[#This Row],[Credit]]</f>
        <v>436.55</v>
      </c>
      <c r="N1120">
        <f>INDEX(ExchangeRate[Rate2USD], MATCH(GL!L:L,ExchangeRate[Currency], 0))</f>
        <v>0.78</v>
      </c>
      <c r="O1120" s="14">
        <f>GL_Table[[#This Row],[Debit]]*GL_Table[[#This Row],[RateToUSD]]</f>
        <v>340.50900000000001</v>
      </c>
      <c r="P1120" s="14">
        <f>GL_Table[[#This Row],[Credit]]*GL_Table[[#This Row],[RateToUSD]]</f>
        <v>0</v>
      </c>
      <c r="Q1120" s="14">
        <f>GL_Table[NetAmount]*GL_Table[RateToUSD]</f>
        <v>340.50900000000001</v>
      </c>
      <c r="R1120" s="14" t="str">
        <f>INDEX(AccountMapping[AccountType],MATCH(GL_Table[AccountName],AccountMapping[AccountName], 0))</f>
        <v>Expense</v>
      </c>
    </row>
    <row r="1121" spans="1:18" x14ac:dyDescent="0.3">
      <c r="A1121" t="s">
        <v>1129</v>
      </c>
      <c r="B1121" s="1">
        <v>45135</v>
      </c>
      <c r="C1121">
        <f>YEAR(GL_Table[[#This Row],[TxnDate]])</f>
        <v>2023</v>
      </c>
      <c r="D1121" t="str">
        <f>TEXT(GL_Table[[#This Row],[TxnDate]], "mmm")</f>
        <v>Jul</v>
      </c>
      <c r="E1121" t="s">
        <v>2013</v>
      </c>
      <c r="F1121" t="s">
        <v>2018</v>
      </c>
      <c r="G1121">
        <v>1687.08</v>
      </c>
      <c r="H1121">
        <v>0</v>
      </c>
      <c r="I1121" t="s">
        <v>2025</v>
      </c>
      <c r="J1121" t="s">
        <v>2029</v>
      </c>
      <c r="K1121" t="s">
        <v>3150</v>
      </c>
      <c r="L1121" t="s">
        <v>4035</v>
      </c>
      <c r="M1121">
        <f>GL_Table[[#This Row],[Debit]]-GL_Table[[#This Row],[Credit]]</f>
        <v>1687.08</v>
      </c>
      <c r="N1121">
        <f>INDEX(ExchangeRate[Rate2USD], MATCH(GL!L:L,ExchangeRate[Currency], 0))</f>
        <v>1.36</v>
      </c>
      <c r="O1121" s="14">
        <f>GL_Table[[#This Row],[Debit]]*GL_Table[[#This Row],[RateToUSD]]</f>
        <v>2294.4288000000001</v>
      </c>
      <c r="P1121" s="14">
        <f>GL_Table[[#This Row],[Credit]]*GL_Table[[#This Row],[RateToUSD]]</f>
        <v>0</v>
      </c>
      <c r="Q1121" s="14">
        <f>GL_Table[NetAmount]*GL_Table[RateToUSD]</f>
        <v>2294.4288000000001</v>
      </c>
      <c r="R1121" s="14" t="str">
        <f>INDEX(AccountMapping[AccountType],MATCH(GL_Table[AccountName],AccountMapping[AccountName], 0))</f>
        <v>Expense</v>
      </c>
    </row>
    <row r="1122" spans="1:18" x14ac:dyDescent="0.3">
      <c r="A1122" t="s">
        <v>1130</v>
      </c>
      <c r="B1122" s="1">
        <v>45342</v>
      </c>
      <c r="C1122">
        <f>YEAR(GL_Table[[#This Row],[TxnDate]])</f>
        <v>2024</v>
      </c>
      <c r="D1122" t="str">
        <f>TEXT(GL_Table[[#This Row],[TxnDate]], "mmm")</f>
        <v>Feb</v>
      </c>
      <c r="E1122" t="s">
        <v>2011</v>
      </c>
      <c r="F1122" t="s">
        <v>2016</v>
      </c>
      <c r="G1122">
        <v>1337.28</v>
      </c>
      <c r="H1122">
        <v>0</v>
      </c>
      <c r="I1122" t="s">
        <v>2021</v>
      </c>
      <c r="J1122" t="s">
        <v>2028</v>
      </c>
      <c r="K1122" t="s">
        <v>3151</v>
      </c>
      <c r="L1122" t="s">
        <v>4031</v>
      </c>
      <c r="M1122">
        <f>GL_Table[[#This Row],[Debit]]-GL_Table[[#This Row],[Credit]]</f>
        <v>1337.28</v>
      </c>
      <c r="N1122">
        <f>INDEX(ExchangeRate[Rate2USD], MATCH(GL!L:L,ExchangeRate[Currency], 0))</f>
        <v>0.78</v>
      </c>
      <c r="O1122" s="14">
        <f>GL_Table[[#This Row],[Debit]]*GL_Table[[#This Row],[RateToUSD]]</f>
        <v>1043.0784000000001</v>
      </c>
      <c r="P1122" s="14">
        <f>GL_Table[[#This Row],[Credit]]*GL_Table[[#This Row],[RateToUSD]]</f>
        <v>0</v>
      </c>
      <c r="Q1122" s="14">
        <f>GL_Table[NetAmount]*GL_Table[RateToUSD]</f>
        <v>1043.0784000000001</v>
      </c>
      <c r="R1122" s="14" t="str">
        <f>INDEX(AccountMapping[AccountType],MATCH(GL_Table[AccountName],AccountMapping[AccountName], 0))</f>
        <v>COGS</v>
      </c>
    </row>
    <row r="1123" spans="1:18" x14ac:dyDescent="0.3">
      <c r="A1123" t="s">
        <v>1131</v>
      </c>
      <c r="B1123" s="1">
        <v>45712</v>
      </c>
      <c r="C1123">
        <f>YEAR(GL_Table[[#This Row],[TxnDate]])</f>
        <v>2025</v>
      </c>
      <c r="D1123" t="str">
        <f>TEXT(GL_Table[[#This Row],[TxnDate]], "mmm")</f>
        <v>Feb</v>
      </c>
      <c r="E1123" t="s">
        <v>2014</v>
      </c>
      <c r="F1123" t="s">
        <v>2019</v>
      </c>
      <c r="G1123">
        <v>0</v>
      </c>
      <c r="H1123">
        <v>2049.4499999999998</v>
      </c>
      <c r="I1123" t="s">
        <v>2024</v>
      </c>
      <c r="J1123" t="s">
        <v>2027</v>
      </c>
      <c r="K1123" t="s">
        <v>3152</v>
      </c>
      <c r="L1123" t="s">
        <v>4035</v>
      </c>
      <c r="M1123">
        <f>GL_Table[[#This Row],[Debit]]-GL_Table[[#This Row],[Credit]]</f>
        <v>-2049.4499999999998</v>
      </c>
      <c r="N1123">
        <f>INDEX(ExchangeRate[Rate2USD], MATCH(GL!L:L,ExchangeRate[Currency], 0))</f>
        <v>1.36</v>
      </c>
      <c r="O1123" s="14">
        <f>GL_Table[[#This Row],[Debit]]*GL_Table[[#This Row],[RateToUSD]]</f>
        <v>0</v>
      </c>
      <c r="P1123" s="14">
        <f>GL_Table[[#This Row],[Credit]]*GL_Table[[#This Row],[RateToUSD]]</f>
        <v>2787.252</v>
      </c>
      <c r="Q1123" s="14">
        <f>GL_Table[NetAmount]*GL_Table[RateToUSD]</f>
        <v>-2787.252</v>
      </c>
      <c r="R1123" s="14" t="str">
        <f>INDEX(AccountMapping[AccountType],MATCH(GL_Table[AccountName],AccountMapping[AccountName], 0))</f>
        <v>Revenue</v>
      </c>
    </row>
    <row r="1124" spans="1:18" x14ac:dyDescent="0.3">
      <c r="A1124" t="s">
        <v>1132</v>
      </c>
      <c r="B1124" s="1">
        <v>45122</v>
      </c>
      <c r="C1124">
        <f>YEAR(GL_Table[[#This Row],[TxnDate]])</f>
        <v>2023</v>
      </c>
      <c r="D1124" t="str">
        <f>TEXT(GL_Table[[#This Row],[TxnDate]], "mmm")</f>
        <v>Jul</v>
      </c>
      <c r="E1124" t="s">
        <v>2014</v>
      </c>
      <c r="F1124" t="s">
        <v>2019</v>
      </c>
      <c r="G1124">
        <v>0</v>
      </c>
      <c r="H1124">
        <v>760.5</v>
      </c>
      <c r="I1124" t="s">
        <v>2023</v>
      </c>
      <c r="J1124" t="s">
        <v>2028</v>
      </c>
      <c r="K1124" t="s">
        <v>3153</v>
      </c>
      <c r="L1124" t="s">
        <v>4035</v>
      </c>
      <c r="M1124">
        <f>GL_Table[[#This Row],[Debit]]-GL_Table[[#This Row],[Credit]]</f>
        <v>-760.5</v>
      </c>
      <c r="N1124">
        <f>INDEX(ExchangeRate[Rate2USD], MATCH(GL!L:L,ExchangeRate[Currency], 0))</f>
        <v>1.36</v>
      </c>
      <c r="O1124" s="14">
        <f>GL_Table[[#This Row],[Debit]]*GL_Table[[#This Row],[RateToUSD]]</f>
        <v>0</v>
      </c>
      <c r="P1124" s="14">
        <f>GL_Table[[#This Row],[Credit]]*GL_Table[[#This Row],[RateToUSD]]</f>
        <v>1034.28</v>
      </c>
      <c r="Q1124" s="14">
        <f>GL_Table[NetAmount]*GL_Table[RateToUSD]</f>
        <v>-1034.28</v>
      </c>
      <c r="R1124" s="14" t="str">
        <f>INDEX(AccountMapping[AccountType],MATCH(GL_Table[AccountName],AccountMapping[AccountName], 0))</f>
        <v>Revenue</v>
      </c>
    </row>
    <row r="1125" spans="1:18" x14ac:dyDescent="0.3">
      <c r="A1125" t="s">
        <v>1133</v>
      </c>
      <c r="B1125" s="1">
        <v>45582</v>
      </c>
      <c r="C1125">
        <f>YEAR(GL_Table[[#This Row],[TxnDate]])</f>
        <v>2024</v>
      </c>
      <c r="D1125" t="str">
        <f>TEXT(GL_Table[[#This Row],[TxnDate]], "mmm")</f>
        <v>Oct</v>
      </c>
      <c r="E1125" t="s">
        <v>2012</v>
      </c>
      <c r="F1125" t="s">
        <v>2017</v>
      </c>
      <c r="G1125">
        <v>239.34</v>
      </c>
      <c r="H1125">
        <v>0</v>
      </c>
      <c r="I1125" t="s">
        <v>2021</v>
      </c>
      <c r="J1125" t="s">
        <v>2030</v>
      </c>
      <c r="K1125" t="s">
        <v>3154</v>
      </c>
      <c r="L1125" t="s">
        <v>4031</v>
      </c>
      <c r="M1125">
        <f>GL_Table[[#This Row],[Debit]]-GL_Table[[#This Row],[Credit]]</f>
        <v>239.34</v>
      </c>
      <c r="N1125">
        <f>INDEX(ExchangeRate[Rate2USD], MATCH(GL!L:L,ExchangeRate[Currency], 0))</f>
        <v>0.78</v>
      </c>
      <c r="O1125" s="14">
        <f>GL_Table[[#This Row],[Debit]]*GL_Table[[#This Row],[RateToUSD]]</f>
        <v>186.68520000000001</v>
      </c>
      <c r="P1125" s="14">
        <f>GL_Table[[#This Row],[Credit]]*GL_Table[[#This Row],[RateToUSD]]</f>
        <v>0</v>
      </c>
      <c r="Q1125" s="14">
        <f>GL_Table[NetAmount]*GL_Table[RateToUSD]</f>
        <v>186.68520000000001</v>
      </c>
      <c r="R1125" s="14" t="str">
        <f>INDEX(AccountMapping[AccountType],MATCH(GL_Table[AccountName],AccountMapping[AccountName], 0))</f>
        <v>Expense</v>
      </c>
    </row>
    <row r="1126" spans="1:18" x14ac:dyDescent="0.3">
      <c r="A1126" t="s">
        <v>1134</v>
      </c>
      <c r="B1126" s="1">
        <v>45722</v>
      </c>
      <c r="C1126">
        <f>YEAR(GL_Table[[#This Row],[TxnDate]])</f>
        <v>2025</v>
      </c>
      <c r="D1126" t="str">
        <f>TEXT(GL_Table[[#This Row],[TxnDate]], "mmm")</f>
        <v>Mar</v>
      </c>
      <c r="E1126" t="s">
        <v>2012</v>
      </c>
      <c r="F1126" t="s">
        <v>2017</v>
      </c>
      <c r="G1126">
        <v>882.43</v>
      </c>
      <c r="H1126">
        <v>0</v>
      </c>
      <c r="I1126" t="s">
        <v>2020</v>
      </c>
      <c r="J1126" t="s">
        <v>2026</v>
      </c>
      <c r="K1126" t="s">
        <v>3155</v>
      </c>
      <c r="L1126" t="s">
        <v>4032</v>
      </c>
      <c r="M1126">
        <f>GL_Table[[#This Row],[Debit]]-GL_Table[[#This Row],[Credit]]</f>
        <v>882.43</v>
      </c>
      <c r="N1126">
        <f>INDEX(ExchangeRate[Rate2USD], MATCH(GL!L:L,ExchangeRate[Currency], 0))</f>
        <v>0.92</v>
      </c>
      <c r="O1126" s="14">
        <f>GL_Table[[#This Row],[Debit]]*GL_Table[[#This Row],[RateToUSD]]</f>
        <v>811.8356</v>
      </c>
      <c r="P1126" s="14">
        <f>GL_Table[[#This Row],[Credit]]*GL_Table[[#This Row],[RateToUSD]]</f>
        <v>0</v>
      </c>
      <c r="Q1126" s="14">
        <f>GL_Table[NetAmount]*GL_Table[RateToUSD]</f>
        <v>811.8356</v>
      </c>
      <c r="R1126" s="14" t="str">
        <f>INDEX(AccountMapping[AccountType],MATCH(GL_Table[AccountName],AccountMapping[AccountName], 0))</f>
        <v>Expense</v>
      </c>
    </row>
    <row r="1127" spans="1:18" x14ac:dyDescent="0.3">
      <c r="A1127" t="s">
        <v>1135</v>
      </c>
      <c r="B1127" s="1">
        <v>45451</v>
      </c>
      <c r="C1127">
        <f>YEAR(GL_Table[[#This Row],[TxnDate]])</f>
        <v>2024</v>
      </c>
      <c r="D1127" t="str">
        <f>TEXT(GL_Table[[#This Row],[TxnDate]], "mmm")</f>
        <v>Jun</v>
      </c>
      <c r="E1127" t="s">
        <v>2014</v>
      </c>
      <c r="F1127" t="s">
        <v>2019</v>
      </c>
      <c r="G1127">
        <v>0</v>
      </c>
      <c r="H1127">
        <v>4016.46</v>
      </c>
      <c r="I1127" t="s">
        <v>2024</v>
      </c>
      <c r="J1127" t="s">
        <v>2027</v>
      </c>
      <c r="K1127" t="s">
        <v>3156</v>
      </c>
      <c r="L1127" t="s">
        <v>4032</v>
      </c>
      <c r="M1127">
        <f>GL_Table[[#This Row],[Debit]]-GL_Table[[#This Row],[Credit]]</f>
        <v>-4016.46</v>
      </c>
      <c r="N1127">
        <f>INDEX(ExchangeRate[Rate2USD], MATCH(GL!L:L,ExchangeRate[Currency], 0))</f>
        <v>0.92</v>
      </c>
      <c r="O1127" s="14">
        <f>GL_Table[[#This Row],[Debit]]*GL_Table[[#This Row],[RateToUSD]]</f>
        <v>0</v>
      </c>
      <c r="P1127" s="14">
        <f>GL_Table[[#This Row],[Credit]]*GL_Table[[#This Row],[RateToUSD]]</f>
        <v>3695.1432</v>
      </c>
      <c r="Q1127" s="14">
        <f>GL_Table[NetAmount]*GL_Table[RateToUSD]</f>
        <v>-3695.1432</v>
      </c>
      <c r="R1127" s="14" t="str">
        <f>INDEX(AccountMapping[AccountType],MATCH(GL_Table[AccountName],AccountMapping[AccountName], 0))</f>
        <v>Revenue</v>
      </c>
    </row>
    <row r="1128" spans="1:18" x14ac:dyDescent="0.3">
      <c r="A1128" t="s">
        <v>1136</v>
      </c>
      <c r="B1128" s="1">
        <v>45027</v>
      </c>
      <c r="C1128">
        <f>YEAR(GL_Table[[#This Row],[TxnDate]])</f>
        <v>2023</v>
      </c>
      <c r="D1128" t="str">
        <f>TEXT(GL_Table[[#This Row],[TxnDate]], "mmm")</f>
        <v>Apr</v>
      </c>
      <c r="E1128" t="s">
        <v>2012</v>
      </c>
      <c r="F1128" t="s">
        <v>2017</v>
      </c>
      <c r="G1128">
        <v>1217.1199999999999</v>
      </c>
      <c r="H1128">
        <v>0</v>
      </c>
      <c r="I1128" t="s">
        <v>2024</v>
      </c>
      <c r="J1128" t="s">
        <v>2026</v>
      </c>
      <c r="K1128" t="s">
        <v>3157</v>
      </c>
      <c r="L1128" t="s">
        <v>4033</v>
      </c>
      <c r="M1128">
        <f>GL_Table[[#This Row],[Debit]]-GL_Table[[#This Row],[Credit]]</f>
        <v>1217.1199999999999</v>
      </c>
      <c r="N1128">
        <f>INDEX(ExchangeRate[Rate2USD], MATCH(GL!L:L,ExchangeRate[Currency], 0))</f>
        <v>1.51</v>
      </c>
      <c r="O1128" s="14">
        <f>GL_Table[[#This Row],[Debit]]*GL_Table[[#This Row],[RateToUSD]]</f>
        <v>1837.8511999999998</v>
      </c>
      <c r="P1128" s="14">
        <f>GL_Table[[#This Row],[Credit]]*GL_Table[[#This Row],[RateToUSD]]</f>
        <v>0</v>
      </c>
      <c r="Q1128" s="14">
        <f>GL_Table[NetAmount]*GL_Table[RateToUSD]</f>
        <v>1837.8511999999998</v>
      </c>
      <c r="R1128" s="14" t="str">
        <f>INDEX(AccountMapping[AccountType],MATCH(GL_Table[AccountName],AccountMapping[AccountName], 0))</f>
        <v>Expense</v>
      </c>
    </row>
    <row r="1129" spans="1:18" x14ac:dyDescent="0.3">
      <c r="A1129" t="s">
        <v>1137</v>
      </c>
      <c r="B1129" s="1">
        <v>45570</v>
      </c>
      <c r="C1129">
        <f>YEAR(GL_Table[[#This Row],[TxnDate]])</f>
        <v>2024</v>
      </c>
      <c r="D1129" t="str">
        <f>TEXT(GL_Table[[#This Row],[TxnDate]], "mmm")</f>
        <v>Oct</v>
      </c>
      <c r="E1129" t="s">
        <v>2010</v>
      </c>
      <c r="F1129" t="s">
        <v>2015</v>
      </c>
      <c r="G1129">
        <v>0</v>
      </c>
      <c r="H1129">
        <v>396.28</v>
      </c>
      <c r="I1129" t="s">
        <v>2020</v>
      </c>
      <c r="J1129" t="s">
        <v>2029</v>
      </c>
      <c r="K1129" t="s">
        <v>3158</v>
      </c>
      <c r="L1129" t="s">
        <v>4033</v>
      </c>
      <c r="M1129">
        <f>GL_Table[[#This Row],[Debit]]-GL_Table[[#This Row],[Credit]]</f>
        <v>-396.28</v>
      </c>
      <c r="N1129">
        <f>INDEX(ExchangeRate[Rate2USD], MATCH(GL!L:L,ExchangeRate[Currency], 0))</f>
        <v>1.51</v>
      </c>
      <c r="O1129" s="14">
        <f>GL_Table[[#This Row],[Debit]]*GL_Table[[#This Row],[RateToUSD]]</f>
        <v>0</v>
      </c>
      <c r="P1129" s="14">
        <f>GL_Table[[#This Row],[Credit]]*GL_Table[[#This Row],[RateToUSD]]</f>
        <v>598.38279999999997</v>
      </c>
      <c r="Q1129" s="14">
        <f>GL_Table[NetAmount]*GL_Table[RateToUSD]</f>
        <v>-598.38279999999997</v>
      </c>
      <c r="R1129" s="14" t="str">
        <f>INDEX(AccountMapping[AccountType],MATCH(GL_Table[AccountName],AccountMapping[AccountName], 0))</f>
        <v>Revenue</v>
      </c>
    </row>
    <row r="1130" spans="1:18" x14ac:dyDescent="0.3">
      <c r="A1130" t="s">
        <v>1138</v>
      </c>
      <c r="B1130" s="1">
        <v>45060</v>
      </c>
      <c r="C1130">
        <f>YEAR(GL_Table[[#This Row],[TxnDate]])</f>
        <v>2023</v>
      </c>
      <c r="D1130" t="str">
        <f>TEXT(GL_Table[[#This Row],[TxnDate]], "mmm")</f>
        <v>May</v>
      </c>
      <c r="E1130" t="s">
        <v>2013</v>
      </c>
      <c r="F1130" t="s">
        <v>2018</v>
      </c>
      <c r="G1130">
        <v>682.65</v>
      </c>
      <c r="H1130">
        <v>0</v>
      </c>
      <c r="I1130" t="s">
        <v>2020</v>
      </c>
      <c r="J1130" t="s">
        <v>2028</v>
      </c>
      <c r="K1130" t="s">
        <v>3159</v>
      </c>
      <c r="L1130" t="s">
        <v>4031</v>
      </c>
      <c r="M1130">
        <f>GL_Table[[#This Row],[Debit]]-GL_Table[[#This Row],[Credit]]</f>
        <v>682.65</v>
      </c>
      <c r="N1130">
        <f>INDEX(ExchangeRate[Rate2USD], MATCH(GL!L:L,ExchangeRate[Currency], 0))</f>
        <v>0.78</v>
      </c>
      <c r="O1130" s="14">
        <f>GL_Table[[#This Row],[Debit]]*GL_Table[[#This Row],[RateToUSD]]</f>
        <v>532.46699999999998</v>
      </c>
      <c r="P1130" s="14">
        <f>GL_Table[[#This Row],[Credit]]*GL_Table[[#This Row],[RateToUSD]]</f>
        <v>0</v>
      </c>
      <c r="Q1130" s="14">
        <f>GL_Table[NetAmount]*GL_Table[RateToUSD]</f>
        <v>532.46699999999998</v>
      </c>
      <c r="R1130" s="14" t="str">
        <f>INDEX(AccountMapping[AccountType],MATCH(GL_Table[AccountName],AccountMapping[AccountName], 0))</f>
        <v>Expense</v>
      </c>
    </row>
    <row r="1131" spans="1:18" x14ac:dyDescent="0.3">
      <c r="A1131" t="s">
        <v>1139</v>
      </c>
      <c r="B1131" s="1">
        <v>45039</v>
      </c>
      <c r="C1131">
        <f>YEAR(GL_Table[[#This Row],[TxnDate]])</f>
        <v>2023</v>
      </c>
      <c r="D1131" t="str">
        <f>TEXT(GL_Table[[#This Row],[TxnDate]], "mmm")</f>
        <v>Apr</v>
      </c>
      <c r="E1131" t="s">
        <v>2011</v>
      </c>
      <c r="F1131" t="s">
        <v>2016</v>
      </c>
      <c r="G1131">
        <v>959.31</v>
      </c>
      <c r="H1131">
        <v>0</v>
      </c>
      <c r="I1131" t="s">
        <v>2020</v>
      </c>
      <c r="J1131" t="s">
        <v>2027</v>
      </c>
      <c r="K1131" t="s">
        <v>3160</v>
      </c>
      <c r="L1131" t="s">
        <v>4031</v>
      </c>
      <c r="M1131">
        <f>GL_Table[[#This Row],[Debit]]-GL_Table[[#This Row],[Credit]]</f>
        <v>959.31</v>
      </c>
      <c r="N1131">
        <f>INDEX(ExchangeRate[Rate2USD], MATCH(GL!L:L,ExchangeRate[Currency], 0))</f>
        <v>0.78</v>
      </c>
      <c r="O1131" s="14">
        <f>GL_Table[[#This Row],[Debit]]*GL_Table[[#This Row],[RateToUSD]]</f>
        <v>748.26179999999999</v>
      </c>
      <c r="P1131" s="14">
        <f>GL_Table[[#This Row],[Credit]]*GL_Table[[#This Row],[RateToUSD]]</f>
        <v>0</v>
      </c>
      <c r="Q1131" s="14">
        <f>GL_Table[NetAmount]*GL_Table[RateToUSD]</f>
        <v>748.26179999999999</v>
      </c>
      <c r="R1131" s="14" t="str">
        <f>INDEX(AccountMapping[AccountType],MATCH(GL_Table[AccountName],AccountMapping[AccountName], 0))</f>
        <v>COGS</v>
      </c>
    </row>
    <row r="1132" spans="1:18" x14ac:dyDescent="0.3">
      <c r="A1132" t="s">
        <v>1140</v>
      </c>
      <c r="B1132" s="1">
        <v>45371</v>
      </c>
      <c r="C1132">
        <f>YEAR(GL_Table[[#This Row],[TxnDate]])</f>
        <v>2024</v>
      </c>
      <c r="D1132" t="str">
        <f>TEXT(GL_Table[[#This Row],[TxnDate]], "mmm")</f>
        <v>Mar</v>
      </c>
      <c r="E1132" t="s">
        <v>2012</v>
      </c>
      <c r="F1132" t="s">
        <v>2017</v>
      </c>
      <c r="G1132">
        <v>431.95</v>
      </c>
      <c r="H1132">
        <v>0</v>
      </c>
      <c r="I1132" t="s">
        <v>2023</v>
      </c>
      <c r="J1132" t="s">
        <v>2028</v>
      </c>
      <c r="K1132" t="s">
        <v>3161</v>
      </c>
      <c r="L1132" t="s">
        <v>4034</v>
      </c>
      <c r="M1132">
        <f>GL_Table[[#This Row],[Debit]]-GL_Table[[#This Row],[Credit]]</f>
        <v>431.95</v>
      </c>
      <c r="N1132">
        <f>INDEX(ExchangeRate[Rate2USD], MATCH(GL!L:L,ExchangeRate[Currency], 0))</f>
        <v>1</v>
      </c>
      <c r="O1132" s="14">
        <f>GL_Table[[#This Row],[Debit]]*GL_Table[[#This Row],[RateToUSD]]</f>
        <v>431.95</v>
      </c>
      <c r="P1132" s="14">
        <f>GL_Table[[#This Row],[Credit]]*GL_Table[[#This Row],[RateToUSD]]</f>
        <v>0</v>
      </c>
      <c r="Q1132" s="14">
        <f>GL_Table[NetAmount]*GL_Table[RateToUSD]</f>
        <v>431.95</v>
      </c>
      <c r="R1132" s="14" t="str">
        <f>INDEX(AccountMapping[AccountType],MATCH(GL_Table[AccountName],AccountMapping[AccountName], 0))</f>
        <v>Expense</v>
      </c>
    </row>
    <row r="1133" spans="1:18" x14ac:dyDescent="0.3">
      <c r="A1133" t="s">
        <v>1141</v>
      </c>
      <c r="B1133" s="1">
        <v>45817</v>
      </c>
      <c r="C1133">
        <f>YEAR(GL_Table[[#This Row],[TxnDate]])</f>
        <v>2025</v>
      </c>
      <c r="D1133" t="str">
        <f>TEXT(GL_Table[[#This Row],[TxnDate]], "mmm")</f>
        <v>Jun</v>
      </c>
      <c r="E1133" t="s">
        <v>2011</v>
      </c>
      <c r="F1133" t="s">
        <v>2016</v>
      </c>
      <c r="G1133">
        <v>274.33</v>
      </c>
      <c r="H1133">
        <v>0</v>
      </c>
      <c r="I1133" t="s">
        <v>2024</v>
      </c>
      <c r="J1133" t="s">
        <v>2028</v>
      </c>
      <c r="K1133" t="s">
        <v>3162</v>
      </c>
      <c r="L1133" t="s">
        <v>4035</v>
      </c>
      <c r="M1133">
        <f>GL_Table[[#This Row],[Debit]]-GL_Table[[#This Row],[Credit]]</f>
        <v>274.33</v>
      </c>
      <c r="N1133">
        <f>INDEX(ExchangeRate[Rate2USD], MATCH(GL!L:L,ExchangeRate[Currency], 0))</f>
        <v>1.36</v>
      </c>
      <c r="O1133" s="14">
        <f>GL_Table[[#This Row],[Debit]]*GL_Table[[#This Row],[RateToUSD]]</f>
        <v>373.08879999999999</v>
      </c>
      <c r="P1133" s="14">
        <f>GL_Table[[#This Row],[Credit]]*GL_Table[[#This Row],[RateToUSD]]</f>
        <v>0</v>
      </c>
      <c r="Q1133" s="14">
        <f>GL_Table[NetAmount]*GL_Table[RateToUSD]</f>
        <v>373.08879999999999</v>
      </c>
      <c r="R1133" s="14" t="str">
        <f>INDEX(AccountMapping[AccountType],MATCH(GL_Table[AccountName],AccountMapping[AccountName], 0))</f>
        <v>COGS</v>
      </c>
    </row>
    <row r="1134" spans="1:18" x14ac:dyDescent="0.3">
      <c r="A1134" t="s">
        <v>1142</v>
      </c>
      <c r="B1134" s="1">
        <v>45544</v>
      </c>
      <c r="C1134">
        <f>YEAR(GL_Table[[#This Row],[TxnDate]])</f>
        <v>2024</v>
      </c>
      <c r="D1134" t="str">
        <f>TEXT(GL_Table[[#This Row],[TxnDate]], "mmm")</f>
        <v>Sep</v>
      </c>
      <c r="E1134" t="s">
        <v>2010</v>
      </c>
      <c r="F1134" t="s">
        <v>2015</v>
      </c>
      <c r="G1134">
        <v>0</v>
      </c>
      <c r="H1134">
        <v>4439.8900000000003</v>
      </c>
      <c r="I1134" t="s">
        <v>2020</v>
      </c>
      <c r="J1134" t="s">
        <v>2028</v>
      </c>
      <c r="K1134" t="s">
        <v>3163</v>
      </c>
      <c r="L1134" t="s">
        <v>4032</v>
      </c>
      <c r="M1134">
        <f>GL_Table[[#This Row],[Debit]]-GL_Table[[#This Row],[Credit]]</f>
        <v>-4439.8900000000003</v>
      </c>
      <c r="N1134">
        <f>INDEX(ExchangeRate[Rate2USD], MATCH(GL!L:L,ExchangeRate[Currency], 0))</f>
        <v>0.92</v>
      </c>
      <c r="O1134" s="14">
        <f>GL_Table[[#This Row],[Debit]]*GL_Table[[#This Row],[RateToUSD]]</f>
        <v>0</v>
      </c>
      <c r="P1134" s="14">
        <f>GL_Table[[#This Row],[Credit]]*GL_Table[[#This Row],[RateToUSD]]</f>
        <v>4084.6988000000006</v>
      </c>
      <c r="Q1134" s="14">
        <f>GL_Table[NetAmount]*GL_Table[RateToUSD]</f>
        <v>-4084.6988000000006</v>
      </c>
      <c r="R1134" s="14" t="str">
        <f>INDEX(AccountMapping[AccountType],MATCH(GL_Table[AccountName],AccountMapping[AccountName], 0))</f>
        <v>Revenue</v>
      </c>
    </row>
    <row r="1135" spans="1:18" x14ac:dyDescent="0.3">
      <c r="A1135" t="s">
        <v>1143</v>
      </c>
      <c r="B1135" s="1">
        <v>45490</v>
      </c>
      <c r="C1135">
        <f>YEAR(GL_Table[[#This Row],[TxnDate]])</f>
        <v>2024</v>
      </c>
      <c r="D1135" t="str">
        <f>TEXT(GL_Table[[#This Row],[TxnDate]], "mmm")</f>
        <v>Jul</v>
      </c>
      <c r="E1135" t="s">
        <v>2014</v>
      </c>
      <c r="F1135" t="s">
        <v>2019</v>
      </c>
      <c r="G1135">
        <v>0</v>
      </c>
      <c r="H1135">
        <v>1093.95</v>
      </c>
      <c r="I1135" t="s">
        <v>2024</v>
      </c>
      <c r="J1135" t="s">
        <v>2030</v>
      </c>
      <c r="K1135" t="s">
        <v>3164</v>
      </c>
      <c r="L1135" t="s">
        <v>4034</v>
      </c>
      <c r="M1135">
        <f>GL_Table[[#This Row],[Debit]]-GL_Table[[#This Row],[Credit]]</f>
        <v>-1093.95</v>
      </c>
      <c r="N1135">
        <f>INDEX(ExchangeRate[Rate2USD], MATCH(GL!L:L,ExchangeRate[Currency], 0))</f>
        <v>1</v>
      </c>
      <c r="O1135" s="14">
        <f>GL_Table[[#This Row],[Debit]]*GL_Table[[#This Row],[RateToUSD]]</f>
        <v>0</v>
      </c>
      <c r="P1135" s="14">
        <f>GL_Table[[#This Row],[Credit]]*GL_Table[[#This Row],[RateToUSD]]</f>
        <v>1093.95</v>
      </c>
      <c r="Q1135" s="14">
        <f>GL_Table[NetAmount]*GL_Table[RateToUSD]</f>
        <v>-1093.95</v>
      </c>
      <c r="R1135" s="14" t="str">
        <f>INDEX(AccountMapping[AccountType],MATCH(GL_Table[AccountName],AccountMapping[AccountName], 0))</f>
        <v>Revenue</v>
      </c>
    </row>
    <row r="1136" spans="1:18" x14ac:dyDescent="0.3">
      <c r="A1136" t="s">
        <v>1144</v>
      </c>
      <c r="B1136" s="1">
        <v>45614</v>
      </c>
      <c r="C1136">
        <f>YEAR(GL_Table[[#This Row],[TxnDate]])</f>
        <v>2024</v>
      </c>
      <c r="D1136" t="str">
        <f>TEXT(GL_Table[[#This Row],[TxnDate]], "mmm")</f>
        <v>Nov</v>
      </c>
      <c r="E1136" t="s">
        <v>2011</v>
      </c>
      <c r="F1136" t="s">
        <v>2016</v>
      </c>
      <c r="G1136">
        <v>900.67</v>
      </c>
      <c r="H1136">
        <v>0</v>
      </c>
      <c r="I1136" t="s">
        <v>2023</v>
      </c>
      <c r="J1136" t="s">
        <v>2029</v>
      </c>
      <c r="K1136" t="s">
        <v>3165</v>
      </c>
      <c r="L1136" t="s">
        <v>4033</v>
      </c>
      <c r="M1136">
        <f>GL_Table[[#This Row],[Debit]]-GL_Table[[#This Row],[Credit]]</f>
        <v>900.67</v>
      </c>
      <c r="N1136">
        <f>INDEX(ExchangeRate[Rate2USD], MATCH(GL!L:L,ExchangeRate[Currency], 0))</f>
        <v>1.51</v>
      </c>
      <c r="O1136" s="14">
        <f>GL_Table[[#This Row],[Debit]]*GL_Table[[#This Row],[RateToUSD]]</f>
        <v>1360.0117</v>
      </c>
      <c r="P1136" s="14">
        <f>GL_Table[[#This Row],[Credit]]*GL_Table[[#This Row],[RateToUSD]]</f>
        <v>0</v>
      </c>
      <c r="Q1136" s="14">
        <f>GL_Table[NetAmount]*GL_Table[RateToUSD]</f>
        <v>1360.0117</v>
      </c>
      <c r="R1136" s="14" t="str">
        <f>INDEX(AccountMapping[AccountType],MATCH(GL_Table[AccountName],AccountMapping[AccountName], 0))</f>
        <v>COGS</v>
      </c>
    </row>
    <row r="1137" spans="1:18" x14ac:dyDescent="0.3">
      <c r="A1137" t="s">
        <v>1145</v>
      </c>
      <c r="B1137" s="1">
        <v>45242</v>
      </c>
      <c r="C1137">
        <f>YEAR(GL_Table[[#This Row],[TxnDate]])</f>
        <v>2023</v>
      </c>
      <c r="D1137" t="str">
        <f>TEXT(GL_Table[[#This Row],[TxnDate]], "mmm")</f>
        <v>Nov</v>
      </c>
      <c r="E1137" t="s">
        <v>2010</v>
      </c>
      <c r="F1137" t="s">
        <v>2015</v>
      </c>
      <c r="G1137">
        <v>0</v>
      </c>
      <c r="H1137">
        <v>2284.31</v>
      </c>
      <c r="I1137" t="s">
        <v>2022</v>
      </c>
      <c r="J1137" t="s">
        <v>2026</v>
      </c>
      <c r="K1137" t="s">
        <v>3166</v>
      </c>
      <c r="L1137" t="s">
        <v>4033</v>
      </c>
      <c r="M1137">
        <f>GL_Table[[#This Row],[Debit]]-GL_Table[[#This Row],[Credit]]</f>
        <v>-2284.31</v>
      </c>
      <c r="N1137">
        <f>INDEX(ExchangeRate[Rate2USD], MATCH(GL!L:L,ExchangeRate[Currency], 0))</f>
        <v>1.51</v>
      </c>
      <c r="O1137" s="14">
        <f>GL_Table[[#This Row],[Debit]]*GL_Table[[#This Row],[RateToUSD]]</f>
        <v>0</v>
      </c>
      <c r="P1137" s="14">
        <f>GL_Table[[#This Row],[Credit]]*GL_Table[[#This Row],[RateToUSD]]</f>
        <v>3449.3080999999997</v>
      </c>
      <c r="Q1137" s="14">
        <f>GL_Table[NetAmount]*GL_Table[RateToUSD]</f>
        <v>-3449.3080999999997</v>
      </c>
      <c r="R1137" s="14" t="str">
        <f>INDEX(AccountMapping[AccountType],MATCH(GL_Table[AccountName],AccountMapping[AccountName], 0))</f>
        <v>Revenue</v>
      </c>
    </row>
    <row r="1138" spans="1:18" x14ac:dyDescent="0.3">
      <c r="A1138" t="s">
        <v>1146</v>
      </c>
      <c r="B1138" s="1">
        <v>45280</v>
      </c>
      <c r="C1138">
        <f>YEAR(GL_Table[[#This Row],[TxnDate]])</f>
        <v>2023</v>
      </c>
      <c r="D1138" t="str">
        <f>TEXT(GL_Table[[#This Row],[TxnDate]], "mmm")</f>
        <v>Dec</v>
      </c>
      <c r="E1138" t="s">
        <v>2011</v>
      </c>
      <c r="F1138" t="s">
        <v>2016</v>
      </c>
      <c r="G1138">
        <v>1994.11</v>
      </c>
      <c r="H1138">
        <v>0</v>
      </c>
      <c r="I1138" t="s">
        <v>2025</v>
      </c>
      <c r="J1138" t="s">
        <v>2028</v>
      </c>
      <c r="K1138" t="s">
        <v>3167</v>
      </c>
      <c r="L1138" t="s">
        <v>4033</v>
      </c>
      <c r="M1138">
        <f>GL_Table[[#This Row],[Debit]]-GL_Table[[#This Row],[Credit]]</f>
        <v>1994.11</v>
      </c>
      <c r="N1138">
        <f>INDEX(ExchangeRate[Rate2USD], MATCH(GL!L:L,ExchangeRate[Currency], 0))</f>
        <v>1.51</v>
      </c>
      <c r="O1138" s="14">
        <f>GL_Table[[#This Row],[Debit]]*GL_Table[[#This Row],[RateToUSD]]</f>
        <v>3011.1061</v>
      </c>
      <c r="P1138" s="14">
        <f>GL_Table[[#This Row],[Credit]]*GL_Table[[#This Row],[RateToUSD]]</f>
        <v>0</v>
      </c>
      <c r="Q1138" s="14">
        <f>GL_Table[NetAmount]*GL_Table[RateToUSD]</f>
        <v>3011.1061</v>
      </c>
      <c r="R1138" s="14" t="str">
        <f>INDEX(AccountMapping[AccountType],MATCH(GL_Table[AccountName],AccountMapping[AccountName], 0))</f>
        <v>COGS</v>
      </c>
    </row>
    <row r="1139" spans="1:18" x14ac:dyDescent="0.3">
      <c r="A1139" t="s">
        <v>1147</v>
      </c>
      <c r="B1139" s="1">
        <v>45083</v>
      </c>
      <c r="C1139">
        <f>YEAR(GL_Table[[#This Row],[TxnDate]])</f>
        <v>2023</v>
      </c>
      <c r="D1139" t="str">
        <f>TEXT(GL_Table[[#This Row],[TxnDate]], "mmm")</f>
        <v>Jun</v>
      </c>
      <c r="E1139" t="s">
        <v>2011</v>
      </c>
      <c r="F1139" t="s">
        <v>2016</v>
      </c>
      <c r="G1139">
        <v>286.3</v>
      </c>
      <c r="H1139">
        <v>0</v>
      </c>
      <c r="I1139" t="s">
        <v>2023</v>
      </c>
      <c r="J1139" t="s">
        <v>2029</v>
      </c>
      <c r="K1139" t="s">
        <v>3168</v>
      </c>
      <c r="L1139" t="s">
        <v>4035</v>
      </c>
      <c r="M1139">
        <f>GL_Table[[#This Row],[Debit]]-GL_Table[[#This Row],[Credit]]</f>
        <v>286.3</v>
      </c>
      <c r="N1139">
        <f>INDEX(ExchangeRate[Rate2USD], MATCH(GL!L:L,ExchangeRate[Currency], 0))</f>
        <v>1.36</v>
      </c>
      <c r="O1139" s="14">
        <f>GL_Table[[#This Row],[Debit]]*GL_Table[[#This Row],[RateToUSD]]</f>
        <v>389.36800000000005</v>
      </c>
      <c r="P1139" s="14">
        <f>GL_Table[[#This Row],[Credit]]*GL_Table[[#This Row],[RateToUSD]]</f>
        <v>0</v>
      </c>
      <c r="Q1139" s="14">
        <f>GL_Table[NetAmount]*GL_Table[RateToUSD]</f>
        <v>389.36800000000005</v>
      </c>
      <c r="R1139" s="14" t="str">
        <f>INDEX(AccountMapping[AccountType],MATCH(GL_Table[AccountName],AccountMapping[AccountName], 0))</f>
        <v>COGS</v>
      </c>
    </row>
    <row r="1140" spans="1:18" x14ac:dyDescent="0.3">
      <c r="A1140" t="s">
        <v>1148</v>
      </c>
      <c r="B1140" s="1">
        <v>44953</v>
      </c>
      <c r="C1140">
        <f>YEAR(GL_Table[[#This Row],[TxnDate]])</f>
        <v>2023</v>
      </c>
      <c r="D1140" t="str">
        <f>TEXT(GL_Table[[#This Row],[TxnDate]], "mmm")</f>
        <v>Jan</v>
      </c>
      <c r="E1140" t="s">
        <v>2012</v>
      </c>
      <c r="F1140" t="s">
        <v>2017</v>
      </c>
      <c r="G1140">
        <v>1069.23</v>
      </c>
      <c r="H1140">
        <v>0</v>
      </c>
      <c r="I1140" t="s">
        <v>2025</v>
      </c>
      <c r="J1140" t="s">
        <v>2028</v>
      </c>
      <c r="K1140" t="s">
        <v>3169</v>
      </c>
      <c r="L1140" t="s">
        <v>4035</v>
      </c>
      <c r="M1140">
        <f>GL_Table[[#This Row],[Debit]]-GL_Table[[#This Row],[Credit]]</f>
        <v>1069.23</v>
      </c>
      <c r="N1140">
        <f>INDEX(ExchangeRate[Rate2USD], MATCH(GL!L:L,ExchangeRate[Currency], 0))</f>
        <v>1.36</v>
      </c>
      <c r="O1140" s="14">
        <f>GL_Table[[#This Row],[Debit]]*GL_Table[[#This Row],[RateToUSD]]</f>
        <v>1454.1528000000001</v>
      </c>
      <c r="P1140" s="14">
        <f>GL_Table[[#This Row],[Credit]]*GL_Table[[#This Row],[RateToUSD]]</f>
        <v>0</v>
      </c>
      <c r="Q1140" s="14">
        <f>GL_Table[NetAmount]*GL_Table[RateToUSD]</f>
        <v>1454.1528000000001</v>
      </c>
      <c r="R1140" s="14" t="str">
        <f>INDEX(AccountMapping[AccountType],MATCH(GL_Table[AccountName],AccountMapping[AccountName], 0))</f>
        <v>Expense</v>
      </c>
    </row>
    <row r="1141" spans="1:18" x14ac:dyDescent="0.3">
      <c r="A1141" t="s">
        <v>1149</v>
      </c>
      <c r="B1141" s="1">
        <v>45547</v>
      </c>
      <c r="C1141">
        <f>YEAR(GL_Table[[#This Row],[TxnDate]])</f>
        <v>2024</v>
      </c>
      <c r="D1141" t="str">
        <f>TEXT(GL_Table[[#This Row],[TxnDate]], "mmm")</f>
        <v>Sep</v>
      </c>
      <c r="E1141" t="s">
        <v>2012</v>
      </c>
      <c r="F1141" t="s">
        <v>2017</v>
      </c>
      <c r="G1141">
        <v>901.69</v>
      </c>
      <c r="H1141">
        <v>0</v>
      </c>
      <c r="I1141" t="s">
        <v>2021</v>
      </c>
      <c r="J1141" t="s">
        <v>2026</v>
      </c>
      <c r="K1141" t="s">
        <v>3170</v>
      </c>
      <c r="L1141" t="s">
        <v>4033</v>
      </c>
      <c r="M1141">
        <f>GL_Table[[#This Row],[Debit]]-GL_Table[[#This Row],[Credit]]</f>
        <v>901.69</v>
      </c>
      <c r="N1141">
        <f>INDEX(ExchangeRate[Rate2USD], MATCH(GL!L:L,ExchangeRate[Currency], 0))</f>
        <v>1.51</v>
      </c>
      <c r="O1141" s="14">
        <f>GL_Table[[#This Row],[Debit]]*GL_Table[[#This Row],[RateToUSD]]</f>
        <v>1361.5519000000002</v>
      </c>
      <c r="P1141" s="14">
        <f>GL_Table[[#This Row],[Credit]]*GL_Table[[#This Row],[RateToUSD]]</f>
        <v>0</v>
      </c>
      <c r="Q1141" s="14">
        <f>GL_Table[NetAmount]*GL_Table[RateToUSD]</f>
        <v>1361.5519000000002</v>
      </c>
      <c r="R1141" s="14" t="str">
        <f>INDEX(AccountMapping[AccountType],MATCH(GL_Table[AccountName],AccountMapping[AccountName], 0))</f>
        <v>Expense</v>
      </c>
    </row>
    <row r="1142" spans="1:18" x14ac:dyDescent="0.3">
      <c r="A1142" t="s">
        <v>1150</v>
      </c>
      <c r="B1142" s="1">
        <v>45251</v>
      </c>
      <c r="C1142">
        <f>YEAR(GL_Table[[#This Row],[TxnDate]])</f>
        <v>2023</v>
      </c>
      <c r="D1142" t="str">
        <f>TEXT(GL_Table[[#This Row],[TxnDate]], "mmm")</f>
        <v>Nov</v>
      </c>
      <c r="E1142" t="s">
        <v>2012</v>
      </c>
      <c r="F1142" t="s">
        <v>2017</v>
      </c>
      <c r="G1142">
        <v>1692.4</v>
      </c>
      <c r="H1142">
        <v>0</v>
      </c>
      <c r="I1142" t="s">
        <v>2022</v>
      </c>
      <c r="J1142" t="s">
        <v>2029</v>
      </c>
      <c r="K1142" t="s">
        <v>3171</v>
      </c>
      <c r="L1142" t="s">
        <v>4035</v>
      </c>
      <c r="M1142">
        <f>GL_Table[[#This Row],[Debit]]-GL_Table[[#This Row],[Credit]]</f>
        <v>1692.4</v>
      </c>
      <c r="N1142">
        <f>INDEX(ExchangeRate[Rate2USD], MATCH(GL!L:L,ExchangeRate[Currency], 0))</f>
        <v>1.36</v>
      </c>
      <c r="O1142" s="14">
        <f>GL_Table[[#This Row],[Debit]]*GL_Table[[#This Row],[RateToUSD]]</f>
        <v>2301.6640000000002</v>
      </c>
      <c r="P1142" s="14">
        <f>GL_Table[[#This Row],[Credit]]*GL_Table[[#This Row],[RateToUSD]]</f>
        <v>0</v>
      </c>
      <c r="Q1142" s="14">
        <f>GL_Table[NetAmount]*GL_Table[RateToUSD]</f>
        <v>2301.6640000000002</v>
      </c>
      <c r="R1142" s="14" t="str">
        <f>INDEX(AccountMapping[AccountType],MATCH(GL_Table[AccountName],AccountMapping[AccountName], 0))</f>
        <v>Expense</v>
      </c>
    </row>
    <row r="1143" spans="1:18" x14ac:dyDescent="0.3">
      <c r="A1143" t="s">
        <v>1151</v>
      </c>
      <c r="B1143" s="1">
        <v>45504</v>
      </c>
      <c r="C1143">
        <f>YEAR(GL_Table[[#This Row],[TxnDate]])</f>
        <v>2024</v>
      </c>
      <c r="D1143" t="str">
        <f>TEXT(GL_Table[[#This Row],[TxnDate]], "mmm")</f>
        <v>Jul</v>
      </c>
      <c r="E1143" t="s">
        <v>2014</v>
      </c>
      <c r="F1143" t="s">
        <v>2019</v>
      </c>
      <c r="G1143">
        <v>0</v>
      </c>
      <c r="H1143">
        <v>4894.3999999999996</v>
      </c>
      <c r="I1143" t="s">
        <v>2020</v>
      </c>
      <c r="J1143" t="s">
        <v>2026</v>
      </c>
      <c r="K1143" t="s">
        <v>3172</v>
      </c>
      <c r="L1143" t="s">
        <v>4034</v>
      </c>
      <c r="M1143">
        <f>GL_Table[[#This Row],[Debit]]-GL_Table[[#This Row],[Credit]]</f>
        <v>-4894.3999999999996</v>
      </c>
      <c r="N1143">
        <f>INDEX(ExchangeRate[Rate2USD], MATCH(GL!L:L,ExchangeRate[Currency], 0))</f>
        <v>1</v>
      </c>
      <c r="O1143" s="14">
        <f>GL_Table[[#This Row],[Debit]]*GL_Table[[#This Row],[RateToUSD]]</f>
        <v>0</v>
      </c>
      <c r="P1143" s="14">
        <f>GL_Table[[#This Row],[Credit]]*GL_Table[[#This Row],[RateToUSD]]</f>
        <v>4894.3999999999996</v>
      </c>
      <c r="Q1143" s="14">
        <f>GL_Table[NetAmount]*GL_Table[RateToUSD]</f>
        <v>-4894.3999999999996</v>
      </c>
      <c r="R1143" s="14" t="str">
        <f>INDEX(AccountMapping[AccountType],MATCH(GL_Table[AccountName],AccountMapping[AccountName], 0))</f>
        <v>Revenue</v>
      </c>
    </row>
    <row r="1144" spans="1:18" x14ac:dyDescent="0.3">
      <c r="A1144" t="s">
        <v>1152</v>
      </c>
      <c r="B1144" s="1">
        <v>45290</v>
      </c>
      <c r="C1144">
        <f>YEAR(GL_Table[[#This Row],[TxnDate]])</f>
        <v>2023</v>
      </c>
      <c r="D1144" t="str">
        <f>TEXT(GL_Table[[#This Row],[TxnDate]], "mmm")</f>
        <v>Dec</v>
      </c>
      <c r="E1144" t="s">
        <v>2011</v>
      </c>
      <c r="F1144" t="s">
        <v>2016</v>
      </c>
      <c r="G1144">
        <v>535.66999999999996</v>
      </c>
      <c r="H1144">
        <v>0</v>
      </c>
      <c r="I1144" t="s">
        <v>2020</v>
      </c>
      <c r="J1144" t="s">
        <v>2026</v>
      </c>
      <c r="K1144" t="s">
        <v>3173</v>
      </c>
      <c r="L1144" t="s">
        <v>4035</v>
      </c>
      <c r="M1144">
        <f>GL_Table[[#This Row],[Debit]]-GL_Table[[#This Row],[Credit]]</f>
        <v>535.66999999999996</v>
      </c>
      <c r="N1144">
        <f>INDEX(ExchangeRate[Rate2USD], MATCH(GL!L:L,ExchangeRate[Currency], 0))</f>
        <v>1.36</v>
      </c>
      <c r="O1144" s="14">
        <f>GL_Table[[#This Row],[Debit]]*GL_Table[[#This Row],[RateToUSD]]</f>
        <v>728.51120000000003</v>
      </c>
      <c r="P1144" s="14">
        <f>GL_Table[[#This Row],[Credit]]*GL_Table[[#This Row],[RateToUSD]]</f>
        <v>0</v>
      </c>
      <c r="Q1144" s="14">
        <f>GL_Table[NetAmount]*GL_Table[RateToUSD]</f>
        <v>728.51120000000003</v>
      </c>
      <c r="R1144" s="14" t="str">
        <f>INDEX(AccountMapping[AccountType],MATCH(GL_Table[AccountName],AccountMapping[AccountName], 0))</f>
        <v>COGS</v>
      </c>
    </row>
    <row r="1145" spans="1:18" x14ac:dyDescent="0.3">
      <c r="A1145" t="s">
        <v>1153</v>
      </c>
      <c r="B1145" s="1">
        <v>45512</v>
      </c>
      <c r="C1145">
        <f>YEAR(GL_Table[[#This Row],[TxnDate]])</f>
        <v>2024</v>
      </c>
      <c r="D1145" t="str">
        <f>TEXT(GL_Table[[#This Row],[TxnDate]], "mmm")</f>
        <v>Aug</v>
      </c>
      <c r="E1145" t="s">
        <v>2012</v>
      </c>
      <c r="F1145" t="s">
        <v>2017</v>
      </c>
      <c r="G1145">
        <v>1153.45</v>
      </c>
      <c r="H1145">
        <v>0</v>
      </c>
      <c r="I1145" t="s">
        <v>2025</v>
      </c>
      <c r="J1145" t="s">
        <v>2028</v>
      </c>
      <c r="K1145" t="s">
        <v>3174</v>
      </c>
      <c r="L1145" t="s">
        <v>4031</v>
      </c>
      <c r="M1145">
        <f>GL_Table[[#This Row],[Debit]]-GL_Table[[#This Row],[Credit]]</f>
        <v>1153.45</v>
      </c>
      <c r="N1145">
        <f>INDEX(ExchangeRate[Rate2USD], MATCH(GL!L:L,ExchangeRate[Currency], 0))</f>
        <v>0.78</v>
      </c>
      <c r="O1145" s="14">
        <f>GL_Table[[#This Row],[Debit]]*GL_Table[[#This Row],[RateToUSD]]</f>
        <v>899.69100000000003</v>
      </c>
      <c r="P1145" s="14">
        <f>GL_Table[[#This Row],[Credit]]*GL_Table[[#This Row],[RateToUSD]]</f>
        <v>0</v>
      </c>
      <c r="Q1145" s="14">
        <f>GL_Table[NetAmount]*GL_Table[RateToUSD]</f>
        <v>899.69100000000003</v>
      </c>
      <c r="R1145" s="14" t="str">
        <f>INDEX(AccountMapping[AccountType],MATCH(GL_Table[AccountName],AccountMapping[AccountName], 0))</f>
        <v>Expense</v>
      </c>
    </row>
    <row r="1146" spans="1:18" x14ac:dyDescent="0.3">
      <c r="A1146" t="s">
        <v>1154</v>
      </c>
      <c r="B1146" s="1">
        <v>45139</v>
      </c>
      <c r="C1146">
        <f>YEAR(GL_Table[[#This Row],[TxnDate]])</f>
        <v>2023</v>
      </c>
      <c r="D1146" t="str">
        <f>TEXT(GL_Table[[#This Row],[TxnDate]], "mmm")</f>
        <v>Aug</v>
      </c>
      <c r="E1146" t="s">
        <v>2014</v>
      </c>
      <c r="F1146" t="s">
        <v>2019</v>
      </c>
      <c r="G1146">
        <v>0</v>
      </c>
      <c r="H1146">
        <v>2523.88</v>
      </c>
      <c r="I1146" t="s">
        <v>2021</v>
      </c>
      <c r="J1146" t="s">
        <v>2027</v>
      </c>
      <c r="K1146" t="s">
        <v>3175</v>
      </c>
      <c r="L1146" t="s">
        <v>4033</v>
      </c>
      <c r="M1146">
        <f>GL_Table[[#This Row],[Debit]]-GL_Table[[#This Row],[Credit]]</f>
        <v>-2523.88</v>
      </c>
      <c r="N1146">
        <f>INDEX(ExchangeRate[Rate2USD], MATCH(GL!L:L,ExchangeRate[Currency], 0))</f>
        <v>1.51</v>
      </c>
      <c r="O1146" s="14">
        <f>GL_Table[[#This Row],[Debit]]*GL_Table[[#This Row],[RateToUSD]]</f>
        <v>0</v>
      </c>
      <c r="P1146" s="14">
        <f>GL_Table[[#This Row],[Credit]]*GL_Table[[#This Row],[RateToUSD]]</f>
        <v>3811.0588000000002</v>
      </c>
      <c r="Q1146" s="14">
        <f>GL_Table[NetAmount]*GL_Table[RateToUSD]</f>
        <v>-3811.0588000000002</v>
      </c>
      <c r="R1146" s="14" t="str">
        <f>INDEX(AccountMapping[AccountType],MATCH(GL_Table[AccountName],AccountMapping[AccountName], 0))</f>
        <v>Revenue</v>
      </c>
    </row>
    <row r="1147" spans="1:18" x14ac:dyDescent="0.3">
      <c r="A1147" t="s">
        <v>1155</v>
      </c>
      <c r="B1147" s="1">
        <v>45216</v>
      </c>
      <c r="C1147">
        <f>YEAR(GL_Table[[#This Row],[TxnDate]])</f>
        <v>2023</v>
      </c>
      <c r="D1147" t="str">
        <f>TEXT(GL_Table[[#This Row],[TxnDate]], "mmm")</f>
        <v>Oct</v>
      </c>
      <c r="E1147" t="s">
        <v>2012</v>
      </c>
      <c r="F1147" t="s">
        <v>2017</v>
      </c>
      <c r="G1147">
        <v>621.37</v>
      </c>
      <c r="H1147">
        <v>0</v>
      </c>
      <c r="I1147" t="s">
        <v>2023</v>
      </c>
      <c r="J1147" t="s">
        <v>2027</v>
      </c>
      <c r="K1147" t="s">
        <v>3176</v>
      </c>
      <c r="L1147" t="s">
        <v>4032</v>
      </c>
      <c r="M1147">
        <f>GL_Table[[#This Row],[Debit]]-GL_Table[[#This Row],[Credit]]</f>
        <v>621.37</v>
      </c>
      <c r="N1147">
        <f>INDEX(ExchangeRate[Rate2USD], MATCH(GL!L:L,ExchangeRate[Currency], 0))</f>
        <v>0.92</v>
      </c>
      <c r="O1147" s="14">
        <f>GL_Table[[#This Row],[Debit]]*GL_Table[[#This Row],[RateToUSD]]</f>
        <v>571.66039999999998</v>
      </c>
      <c r="P1147" s="14">
        <f>GL_Table[[#This Row],[Credit]]*GL_Table[[#This Row],[RateToUSD]]</f>
        <v>0</v>
      </c>
      <c r="Q1147" s="14">
        <f>GL_Table[NetAmount]*GL_Table[RateToUSD]</f>
        <v>571.66039999999998</v>
      </c>
      <c r="R1147" s="14" t="str">
        <f>INDEX(AccountMapping[AccountType],MATCH(GL_Table[AccountName],AccountMapping[AccountName], 0))</f>
        <v>Expense</v>
      </c>
    </row>
    <row r="1148" spans="1:18" x14ac:dyDescent="0.3">
      <c r="A1148" t="s">
        <v>1156</v>
      </c>
      <c r="B1148" s="1">
        <v>45681</v>
      </c>
      <c r="C1148">
        <f>YEAR(GL_Table[[#This Row],[TxnDate]])</f>
        <v>2025</v>
      </c>
      <c r="D1148" t="str">
        <f>TEXT(GL_Table[[#This Row],[TxnDate]], "mmm")</f>
        <v>Jan</v>
      </c>
      <c r="E1148" t="s">
        <v>2013</v>
      </c>
      <c r="F1148" t="s">
        <v>2018</v>
      </c>
      <c r="G1148">
        <v>991.7</v>
      </c>
      <c r="H1148">
        <v>0</v>
      </c>
      <c r="I1148" t="s">
        <v>2021</v>
      </c>
      <c r="J1148" t="s">
        <v>2026</v>
      </c>
      <c r="K1148" t="s">
        <v>3177</v>
      </c>
      <c r="L1148" t="s">
        <v>4032</v>
      </c>
      <c r="M1148">
        <f>GL_Table[[#This Row],[Debit]]-GL_Table[[#This Row],[Credit]]</f>
        <v>991.7</v>
      </c>
      <c r="N1148">
        <f>INDEX(ExchangeRate[Rate2USD], MATCH(GL!L:L,ExchangeRate[Currency], 0))</f>
        <v>0.92</v>
      </c>
      <c r="O1148" s="14">
        <f>GL_Table[[#This Row],[Debit]]*GL_Table[[#This Row],[RateToUSD]]</f>
        <v>912.36400000000003</v>
      </c>
      <c r="P1148" s="14">
        <f>GL_Table[[#This Row],[Credit]]*GL_Table[[#This Row],[RateToUSD]]</f>
        <v>0</v>
      </c>
      <c r="Q1148" s="14">
        <f>GL_Table[NetAmount]*GL_Table[RateToUSD]</f>
        <v>912.36400000000003</v>
      </c>
      <c r="R1148" s="14" t="str">
        <f>INDEX(AccountMapping[AccountType],MATCH(GL_Table[AccountName],AccountMapping[AccountName], 0))</f>
        <v>Expense</v>
      </c>
    </row>
    <row r="1149" spans="1:18" x14ac:dyDescent="0.3">
      <c r="A1149" t="s">
        <v>1157</v>
      </c>
      <c r="B1149" s="1">
        <v>45800</v>
      </c>
      <c r="C1149">
        <f>YEAR(GL_Table[[#This Row],[TxnDate]])</f>
        <v>2025</v>
      </c>
      <c r="D1149" t="str">
        <f>TEXT(GL_Table[[#This Row],[TxnDate]], "mmm")</f>
        <v>May</v>
      </c>
      <c r="E1149" t="s">
        <v>2012</v>
      </c>
      <c r="F1149" t="s">
        <v>2017</v>
      </c>
      <c r="G1149">
        <v>1727.08</v>
      </c>
      <c r="H1149">
        <v>0</v>
      </c>
      <c r="I1149" t="s">
        <v>2022</v>
      </c>
      <c r="J1149" t="s">
        <v>2027</v>
      </c>
      <c r="K1149" t="s">
        <v>3178</v>
      </c>
      <c r="L1149" t="s">
        <v>4033</v>
      </c>
      <c r="M1149">
        <f>GL_Table[[#This Row],[Debit]]-GL_Table[[#This Row],[Credit]]</f>
        <v>1727.08</v>
      </c>
      <c r="N1149">
        <f>INDEX(ExchangeRate[Rate2USD], MATCH(GL!L:L,ExchangeRate[Currency], 0))</f>
        <v>1.51</v>
      </c>
      <c r="O1149" s="14">
        <f>GL_Table[[#This Row],[Debit]]*GL_Table[[#This Row],[RateToUSD]]</f>
        <v>2607.8908000000001</v>
      </c>
      <c r="P1149" s="14">
        <f>GL_Table[[#This Row],[Credit]]*GL_Table[[#This Row],[RateToUSD]]</f>
        <v>0</v>
      </c>
      <c r="Q1149" s="14">
        <f>GL_Table[NetAmount]*GL_Table[RateToUSD]</f>
        <v>2607.8908000000001</v>
      </c>
      <c r="R1149" s="14" t="str">
        <f>INDEX(AccountMapping[AccountType],MATCH(GL_Table[AccountName],AccountMapping[AccountName], 0))</f>
        <v>Expense</v>
      </c>
    </row>
    <row r="1150" spans="1:18" x14ac:dyDescent="0.3">
      <c r="A1150" t="s">
        <v>1158</v>
      </c>
      <c r="B1150" s="1">
        <v>45236</v>
      </c>
      <c r="C1150">
        <f>YEAR(GL_Table[[#This Row],[TxnDate]])</f>
        <v>2023</v>
      </c>
      <c r="D1150" t="str">
        <f>TEXT(GL_Table[[#This Row],[TxnDate]], "mmm")</f>
        <v>Nov</v>
      </c>
      <c r="E1150" t="s">
        <v>2012</v>
      </c>
      <c r="F1150" t="s">
        <v>2017</v>
      </c>
      <c r="G1150">
        <v>1518.91</v>
      </c>
      <c r="H1150">
        <v>0</v>
      </c>
      <c r="I1150" t="s">
        <v>2020</v>
      </c>
      <c r="J1150" t="s">
        <v>2030</v>
      </c>
      <c r="K1150" t="s">
        <v>3179</v>
      </c>
      <c r="L1150" t="s">
        <v>4033</v>
      </c>
      <c r="M1150">
        <f>GL_Table[[#This Row],[Debit]]-GL_Table[[#This Row],[Credit]]</f>
        <v>1518.91</v>
      </c>
      <c r="N1150">
        <f>INDEX(ExchangeRate[Rate2USD], MATCH(GL!L:L,ExchangeRate[Currency], 0))</f>
        <v>1.51</v>
      </c>
      <c r="O1150" s="14">
        <f>GL_Table[[#This Row],[Debit]]*GL_Table[[#This Row],[RateToUSD]]</f>
        <v>2293.5541000000003</v>
      </c>
      <c r="P1150" s="14">
        <f>GL_Table[[#This Row],[Credit]]*GL_Table[[#This Row],[RateToUSD]]</f>
        <v>0</v>
      </c>
      <c r="Q1150" s="14">
        <f>GL_Table[NetAmount]*GL_Table[RateToUSD]</f>
        <v>2293.5541000000003</v>
      </c>
      <c r="R1150" s="14" t="str">
        <f>INDEX(AccountMapping[AccountType],MATCH(GL_Table[AccountName],AccountMapping[AccountName], 0))</f>
        <v>Expense</v>
      </c>
    </row>
    <row r="1151" spans="1:18" x14ac:dyDescent="0.3">
      <c r="A1151" t="s">
        <v>1159</v>
      </c>
      <c r="B1151" s="1">
        <v>45338</v>
      </c>
      <c r="C1151">
        <f>YEAR(GL_Table[[#This Row],[TxnDate]])</f>
        <v>2024</v>
      </c>
      <c r="D1151" t="str">
        <f>TEXT(GL_Table[[#This Row],[TxnDate]], "mmm")</f>
        <v>Feb</v>
      </c>
      <c r="E1151" t="s">
        <v>2010</v>
      </c>
      <c r="F1151" t="s">
        <v>2015</v>
      </c>
      <c r="G1151">
        <v>0</v>
      </c>
      <c r="H1151">
        <v>1266.3499999999999</v>
      </c>
      <c r="I1151" t="s">
        <v>2025</v>
      </c>
      <c r="J1151" t="s">
        <v>2027</v>
      </c>
      <c r="K1151" t="s">
        <v>3180</v>
      </c>
      <c r="L1151" t="s">
        <v>4035</v>
      </c>
      <c r="M1151">
        <f>GL_Table[[#This Row],[Debit]]-GL_Table[[#This Row],[Credit]]</f>
        <v>-1266.3499999999999</v>
      </c>
      <c r="N1151">
        <f>INDEX(ExchangeRate[Rate2USD], MATCH(GL!L:L,ExchangeRate[Currency], 0))</f>
        <v>1.36</v>
      </c>
      <c r="O1151" s="14">
        <f>GL_Table[[#This Row],[Debit]]*GL_Table[[#This Row],[RateToUSD]]</f>
        <v>0</v>
      </c>
      <c r="P1151" s="14">
        <f>GL_Table[[#This Row],[Credit]]*GL_Table[[#This Row],[RateToUSD]]</f>
        <v>1722.2360000000001</v>
      </c>
      <c r="Q1151" s="14">
        <f>GL_Table[NetAmount]*GL_Table[RateToUSD]</f>
        <v>-1722.2360000000001</v>
      </c>
      <c r="R1151" s="14" t="str">
        <f>INDEX(AccountMapping[AccountType],MATCH(GL_Table[AccountName],AccountMapping[AccountName], 0))</f>
        <v>Revenue</v>
      </c>
    </row>
    <row r="1152" spans="1:18" x14ac:dyDescent="0.3">
      <c r="A1152" t="s">
        <v>1160</v>
      </c>
      <c r="B1152" s="1">
        <v>45654</v>
      </c>
      <c r="C1152">
        <f>YEAR(GL_Table[[#This Row],[TxnDate]])</f>
        <v>2024</v>
      </c>
      <c r="D1152" t="str">
        <f>TEXT(GL_Table[[#This Row],[TxnDate]], "mmm")</f>
        <v>Dec</v>
      </c>
      <c r="E1152" t="s">
        <v>2010</v>
      </c>
      <c r="F1152" t="s">
        <v>2015</v>
      </c>
      <c r="G1152">
        <v>0</v>
      </c>
      <c r="H1152">
        <v>3886.29</v>
      </c>
      <c r="I1152" t="s">
        <v>2022</v>
      </c>
      <c r="J1152" t="s">
        <v>2027</v>
      </c>
      <c r="K1152" t="s">
        <v>3181</v>
      </c>
      <c r="L1152" t="s">
        <v>4031</v>
      </c>
      <c r="M1152">
        <f>GL_Table[[#This Row],[Debit]]-GL_Table[[#This Row],[Credit]]</f>
        <v>-3886.29</v>
      </c>
      <c r="N1152">
        <f>INDEX(ExchangeRate[Rate2USD], MATCH(GL!L:L,ExchangeRate[Currency], 0))</f>
        <v>0.78</v>
      </c>
      <c r="O1152" s="14">
        <f>GL_Table[[#This Row],[Debit]]*GL_Table[[#This Row],[RateToUSD]]</f>
        <v>0</v>
      </c>
      <c r="P1152" s="14">
        <f>GL_Table[[#This Row],[Credit]]*GL_Table[[#This Row],[RateToUSD]]</f>
        <v>3031.3062</v>
      </c>
      <c r="Q1152" s="14">
        <f>GL_Table[NetAmount]*GL_Table[RateToUSD]</f>
        <v>-3031.3062</v>
      </c>
      <c r="R1152" s="14" t="str">
        <f>INDEX(AccountMapping[AccountType],MATCH(GL_Table[AccountName],AccountMapping[AccountName], 0))</f>
        <v>Revenue</v>
      </c>
    </row>
    <row r="1153" spans="1:18" x14ac:dyDescent="0.3">
      <c r="A1153" t="s">
        <v>1161</v>
      </c>
      <c r="B1153" s="1">
        <v>44962</v>
      </c>
      <c r="C1153">
        <f>YEAR(GL_Table[[#This Row],[TxnDate]])</f>
        <v>2023</v>
      </c>
      <c r="D1153" t="str">
        <f>TEXT(GL_Table[[#This Row],[TxnDate]], "mmm")</f>
        <v>Feb</v>
      </c>
      <c r="E1153" t="s">
        <v>2012</v>
      </c>
      <c r="F1153" t="s">
        <v>2017</v>
      </c>
      <c r="G1153">
        <v>584.9</v>
      </c>
      <c r="H1153">
        <v>0</v>
      </c>
      <c r="I1153" t="s">
        <v>2022</v>
      </c>
      <c r="J1153" t="s">
        <v>2028</v>
      </c>
      <c r="K1153" t="s">
        <v>3182</v>
      </c>
      <c r="L1153" t="s">
        <v>4032</v>
      </c>
      <c r="M1153">
        <f>GL_Table[[#This Row],[Debit]]-GL_Table[[#This Row],[Credit]]</f>
        <v>584.9</v>
      </c>
      <c r="N1153">
        <f>INDEX(ExchangeRate[Rate2USD], MATCH(GL!L:L,ExchangeRate[Currency], 0))</f>
        <v>0.92</v>
      </c>
      <c r="O1153" s="14">
        <f>GL_Table[[#This Row],[Debit]]*GL_Table[[#This Row],[RateToUSD]]</f>
        <v>538.10799999999995</v>
      </c>
      <c r="P1153" s="14">
        <f>GL_Table[[#This Row],[Credit]]*GL_Table[[#This Row],[RateToUSD]]</f>
        <v>0</v>
      </c>
      <c r="Q1153" s="14">
        <f>GL_Table[NetAmount]*GL_Table[RateToUSD]</f>
        <v>538.10799999999995</v>
      </c>
      <c r="R1153" s="14" t="str">
        <f>INDEX(AccountMapping[AccountType],MATCH(GL_Table[AccountName],AccountMapping[AccountName], 0))</f>
        <v>Expense</v>
      </c>
    </row>
    <row r="1154" spans="1:18" x14ac:dyDescent="0.3">
      <c r="A1154" t="s">
        <v>1162</v>
      </c>
      <c r="B1154" s="1">
        <v>45332</v>
      </c>
      <c r="C1154">
        <f>YEAR(GL_Table[[#This Row],[TxnDate]])</f>
        <v>2024</v>
      </c>
      <c r="D1154" t="str">
        <f>TEXT(GL_Table[[#This Row],[TxnDate]], "mmm")</f>
        <v>Feb</v>
      </c>
      <c r="E1154" t="s">
        <v>2011</v>
      </c>
      <c r="F1154" t="s">
        <v>2016</v>
      </c>
      <c r="G1154">
        <v>1212.48</v>
      </c>
      <c r="H1154">
        <v>0</v>
      </c>
      <c r="I1154" t="s">
        <v>2024</v>
      </c>
      <c r="J1154" t="s">
        <v>2027</v>
      </c>
      <c r="K1154" t="s">
        <v>3183</v>
      </c>
      <c r="L1154" t="s">
        <v>4032</v>
      </c>
      <c r="M1154">
        <f>GL_Table[[#This Row],[Debit]]-GL_Table[[#This Row],[Credit]]</f>
        <v>1212.48</v>
      </c>
      <c r="N1154">
        <f>INDEX(ExchangeRate[Rate2USD], MATCH(GL!L:L,ExchangeRate[Currency], 0))</f>
        <v>0.92</v>
      </c>
      <c r="O1154" s="14">
        <f>GL_Table[[#This Row],[Debit]]*GL_Table[[#This Row],[RateToUSD]]</f>
        <v>1115.4816000000001</v>
      </c>
      <c r="P1154" s="14">
        <f>GL_Table[[#This Row],[Credit]]*GL_Table[[#This Row],[RateToUSD]]</f>
        <v>0</v>
      </c>
      <c r="Q1154" s="14">
        <f>GL_Table[NetAmount]*GL_Table[RateToUSD]</f>
        <v>1115.4816000000001</v>
      </c>
      <c r="R1154" s="14" t="str">
        <f>INDEX(AccountMapping[AccountType],MATCH(GL_Table[AccountName],AccountMapping[AccountName], 0))</f>
        <v>COGS</v>
      </c>
    </row>
    <row r="1155" spans="1:18" x14ac:dyDescent="0.3">
      <c r="A1155" t="s">
        <v>1163</v>
      </c>
      <c r="B1155" s="1">
        <v>45405</v>
      </c>
      <c r="C1155">
        <f>YEAR(GL_Table[[#This Row],[TxnDate]])</f>
        <v>2024</v>
      </c>
      <c r="D1155" t="str">
        <f>TEXT(GL_Table[[#This Row],[TxnDate]], "mmm")</f>
        <v>Apr</v>
      </c>
      <c r="E1155" t="s">
        <v>2012</v>
      </c>
      <c r="F1155" t="s">
        <v>2017</v>
      </c>
      <c r="G1155">
        <v>1084.73</v>
      </c>
      <c r="H1155">
        <v>0</v>
      </c>
      <c r="I1155" t="s">
        <v>2020</v>
      </c>
      <c r="J1155" t="s">
        <v>2030</v>
      </c>
      <c r="K1155" t="s">
        <v>3184</v>
      </c>
      <c r="L1155" t="s">
        <v>4035</v>
      </c>
      <c r="M1155">
        <f>GL_Table[[#This Row],[Debit]]-GL_Table[[#This Row],[Credit]]</f>
        <v>1084.73</v>
      </c>
      <c r="N1155">
        <f>INDEX(ExchangeRate[Rate2USD], MATCH(GL!L:L,ExchangeRate[Currency], 0))</f>
        <v>1.36</v>
      </c>
      <c r="O1155" s="14">
        <f>GL_Table[[#This Row],[Debit]]*GL_Table[[#This Row],[RateToUSD]]</f>
        <v>1475.2328000000002</v>
      </c>
      <c r="P1155" s="14">
        <f>GL_Table[[#This Row],[Credit]]*GL_Table[[#This Row],[RateToUSD]]</f>
        <v>0</v>
      </c>
      <c r="Q1155" s="14">
        <f>GL_Table[NetAmount]*GL_Table[RateToUSD]</f>
        <v>1475.2328000000002</v>
      </c>
      <c r="R1155" s="14" t="str">
        <f>INDEX(AccountMapping[AccountType],MATCH(GL_Table[AccountName],AccountMapping[AccountName], 0))</f>
        <v>Expense</v>
      </c>
    </row>
    <row r="1156" spans="1:18" x14ac:dyDescent="0.3">
      <c r="A1156" t="s">
        <v>1164</v>
      </c>
      <c r="B1156" s="1">
        <v>45274</v>
      </c>
      <c r="C1156">
        <f>YEAR(GL_Table[[#This Row],[TxnDate]])</f>
        <v>2023</v>
      </c>
      <c r="D1156" t="str">
        <f>TEXT(GL_Table[[#This Row],[TxnDate]], "mmm")</f>
        <v>Dec</v>
      </c>
      <c r="E1156" t="s">
        <v>2012</v>
      </c>
      <c r="F1156" t="s">
        <v>2017</v>
      </c>
      <c r="G1156">
        <v>1218.47</v>
      </c>
      <c r="H1156">
        <v>0</v>
      </c>
      <c r="I1156" t="s">
        <v>2021</v>
      </c>
      <c r="J1156" t="s">
        <v>2029</v>
      </c>
      <c r="K1156" t="s">
        <v>3185</v>
      </c>
      <c r="L1156" t="s">
        <v>4031</v>
      </c>
      <c r="M1156">
        <f>GL_Table[[#This Row],[Debit]]-GL_Table[[#This Row],[Credit]]</f>
        <v>1218.47</v>
      </c>
      <c r="N1156">
        <f>INDEX(ExchangeRate[Rate2USD], MATCH(GL!L:L,ExchangeRate[Currency], 0))</f>
        <v>0.78</v>
      </c>
      <c r="O1156" s="14">
        <f>GL_Table[[#This Row],[Debit]]*GL_Table[[#This Row],[RateToUSD]]</f>
        <v>950.40660000000003</v>
      </c>
      <c r="P1156" s="14">
        <f>GL_Table[[#This Row],[Credit]]*GL_Table[[#This Row],[RateToUSD]]</f>
        <v>0</v>
      </c>
      <c r="Q1156" s="14">
        <f>GL_Table[NetAmount]*GL_Table[RateToUSD]</f>
        <v>950.40660000000003</v>
      </c>
      <c r="R1156" s="14" t="str">
        <f>INDEX(AccountMapping[AccountType],MATCH(GL_Table[AccountName],AccountMapping[AccountName], 0))</f>
        <v>Expense</v>
      </c>
    </row>
    <row r="1157" spans="1:18" x14ac:dyDescent="0.3">
      <c r="A1157" t="s">
        <v>1165</v>
      </c>
      <c r="B1157" s="1">
        <v>45370</v>
      </c>
      <c r="C1157">
        <f>YEAR(GL_Table[[#This Row],[TxnDate]])</f>
        <v>2024</v>
      </c>
      <c r="D1157" t="str">
        <f>TEXT(GL_Table[[#This Row],[TxnDate]], "mmm")</f>
        <v>Mar</v>
      </c>
      <c r="E1157" t="s">
        <v>2012</v>
      </c>
      <c r="F1157" t="s">
        <v>2017</v>
      </c>
      <c r="G1157">
        <v>134.03</v>
      </c>
      <c r="H1157">
        <v>0</v>
      </c>
      <c r="I1157" t="s">
        <v>2024</v>
      </c>
      <c r="J1157" t="s">
        <v>2026</v>
      </c>
      <c r="K1157" t="s">
        <v>3186</v>
      </c>
      <c r="L1157" t="s">
        <v>4035</v>
      </c>
      <c r="M1157">
        <f>GL_Table[[#This Row],[Debit]]-GL_Table[[#This Row],[Credit]]</f>
        <v>134.03</v>
      </c>
      <c r="N1157">
        <f>INDEX(ExchangeRate[Rate2USD], MATCH(GL!L:L,ExchangeRate[Currency], 0))</f>
        <v>1.36</v>
      </c>
      <c r="O1157" s="14">
        <f>GL_Table[[#This Row],[Debit]]*GL_Table[[#This Row],[RateToUSD]]</f>
        <v>182.28080000000003</v>
      </c>
      <c r="P1157" s="14">
        <f>GL_Table[[#This Row],[Credit]]*GL_Table[[#This Row],[RateToUSD]]</f>
        <v>0</v>
      </c>
      <c r="Q1157" s="14">
        <f>GL_Table[NetAmount]*GL_Table[RateToUSD]</f>
        <v>182.28080000000003</v>
      </c>
      <c r="R1157" s="14" t="str">
        <f>INDEX(AccountMapping[AccountType],MATCH(GL_Table[AccountName],AccountMapping[AccountName], 0))</f>
        <v>Expense</v>
      </c>
    </row>
    <row r="1158" spans="1:18" x14ac:dyDescent="0.3">
      <c r="A1158" t="s">
        <v>1166</v>
      </c>
      <c r="B1158" s="1">
        <v>45057</v>
      </c>
      <c r="C1158">
        <f>YEAR(GL_Table[[#This Row],[TxnDate]])</f>
        <v>2023</v>
      </c>
      <c r="D1158" t="str">
        <f>TEXT(GL_Table[[#This Row],[TxnDate]], "mmm")</f>
        <v>May</v>
      </c>
      <c r="E1158" t="s">
        <v>2013</v>
      </c>
      <c r="F1158" t="s">
        <v>2018</v>
      </c>
      <c r="G1158">
        <v>1961.58</v>
      </c>
      <c r="H1158">
        <v>0</v>
      </c>
      <c r="I1158" t="s">
        <v>2024</v>
      </c>
      <c r="J1158" t="s">
        <v>2027</v>
      </c>
      <c r="K1158" t="s">
        <v>3187</v>
      </c>
      <c r="L1158" t="s">
        <v>4034</v>
      </c>
      <c r="M1158">
        <f>GL_Table[[#This Row],[Debit]]-GL_Table[[#This Row],[Credit]]</f>
        <v>1961.58</v>
      </c>
      <c r="N1158">
        <f>INDEX(ExchangeRate[Rate2USD], MATCH(GL!L:L,ExchangeRate[Currency], 0))</f>
        <v>1</v>
      </c>
      <c r="O1158" s="14">
        <f>GL_Table[[#This Row],[Debit]]*GL_Table[[#This Row],[RateToUSD]]</f>
        <v>1961.58</v>
      </c>
      <c r="P1158" s="14">
        <f>GL_Table[[#This Row],[Credit]]*GL_Table[[#This Row],[RateToUSD]]</f>
        <v>0</v>
      </c>
      <c r="Q1158" s="14">
        <f>GL_Table[NetAmount]*GL_Table[RateToUSD]</f>
        <v>1961.58</v>
      </c>
      <c r="R1158" s="14" t="str">
        <f>INDEX(AccountMapping[AccountType],MATCH(GL_Table[AccountName],AccountMapping[AccountName], 0))</f>
        <v>Expense</v>
      </c>
    </row>
    <row r="1159" spans="1:18" x14ac:dyDescent="0.3">
      <c r="A1159" t="s">
        <v>1167</v>
      </c>
      <c r="B1159" s="1">
        <v>44953</v>
      </c>
      <c r="C1159">
        <f>YEAR(GL_Table[[#This Row],[TxnDate]])</f>
        <v>2023</v>
      </c>
      <c r="D1159" t="str">
        <f>TEXT(GL_Table[[#This Row],[TxnDate]], "mmm")</f>
        <v>Jan</v>
      </c>
      <c r="E1159" t="s">
        <v>2012</v>
      </c>
      <c r="F1159" t="s">
        <v>2017</v>
      </c>
      <c r="G1159">
        <v>320.36</v>
      </c>
      <c r="H1159">
        <v>0</v>
      </c>
      <c r="I1159" t="s">
        <v>2025</v>
      </c>
      <c r="J1159" t="s">
        <v>2029</v>
      </c>
      <c r="K1159" t="s">
        <v>3188</v>
      </c>
      <c r="L1159" t="s">
        <v>4034</v>
      </c>
      <c r="M1159">
        <f>GL_Table[[#This Row],[Debit]]-GL_Table[[#This Row],[Credit]]</f>
        <v>320.36</v>
      </c>
      <c r="N1159">
        <f>INDEX(ExchangeRate[Rate2USD], MATCH(GL!L:L,ExchangeRate[Currency], 0))</f>
        <v>1</v>
      </c>
      <c r="O1159" s="14">
        <f>GL_Table[[#This Row],[Debit]]*GL_Table[[#This Row],[RateToUSD]]</f>
        <v>320.36</v>
      </c>
      <c r="P1159" s="14">
        <f>GL_Table[[#This Row],[Credit]]*GL_Table[[#This Row],[RateToUSD]]</f>
        <v>0</v>
      </c>
      <c r="Q1159" s="14">
        <f>GL_Table[NetAmount]*GL_Table[RateToUSD]</f>
        <v>320.36</v>
      </c>
      <c r="R1159" s="14" t="str">
        <f>INDEX(AccountMapping[AccountType],MATCH(GL_Table[AccountName],AccountMapping[AccountName], 0))</f>
        <v>Expense</v>
      </c>
    </row>
    <row r="1160" spans="1:18" x14ac:dyDescent="0.3">
      <c r="A1160" t="s">
        <v>1168</v>
      </c>
      <c r="B1160" s="1">
        <v>45541</v>
      </c>
      <c r="C1160">
        <f>YEAR(GL_Table[[#This Row],[TxnDate]])</f>
        <v>2024</v>
      </c>
      <c r="D1160" t="str">
        <f>TEXT(GL_Table[[#This Row],[TxnDate]], "mmm")</f>
        <v>Sep</v>
      </c>
      <c r="E1160" t="s">
        <v>2013</v>
      </c>
      <c r="F1160" t="s">
        <v>2018</v>
      </c>
      <c r="G1160">
        <v>727.24</v>
      </c>
      <c r="H1160">
        <v>0</v>
      </c>
      <c r="I1160" t="s">
        <v>2023</v>
      </c>
      <c r="J1160" t="s">
        <v>2030</v>
      </c>
      <c r="K1160" t="s">
        <v>3189</v>
      </c>
      <c r="L1160" t="s">
        <v>4032</v>
      </c>
      <c r="M1160">
        <f>GL_Table[[#This Row],[Debit]]-GL_Table[[#This Row],[Credit]]</f>
        <v>727.24</v>
      </c>
      <c r="N1160">
        <f>INDEX(ExchangeRate[Rate2USD], MATCH(GL!L:L,ExchangeRate[Currency], 0))</f>
        <v>0.92</v>
      </c>
      <c r="O1160" s="14">
        <f>GL_Table[[#This Row],[Debit]]*GL_Table[[#This Row],[RateToUSD]]</f>
        <v>669.06080000000009</v>
      </c>
      <c r="P1160" s="14">
        <f>GL_Table[[#This Row],[Credit]]*GL_Table[[#This Row],[RateToUSD]]</f>
        <v>0</v>
      </c>
      <c r="Q1160" s="14">
        <f>GL_Table[NetAmount]*GL_Table[RateToUSD]</f>
        <v>669.06080000000009</v>
      </c>
      <c r="R1160" s="14" t="str">
        <f>INDEX(AccountMapping[AccountType],MATCH(GL_Table[AccountName],AccountMapping[AccountName], 0))</f>
        <v>Expense</v>
      </c>
    </row>
    <row r="1161" spans="1:18" x14ac:dyDescent="0.3">
      <c r="A1161" t="s">
        <v>1169</v>
      </c>
      <c r="B1161" s="1">
        <v>45030</v>
      </c>
      <c r="C1161">
        <f>YEAR(GL_Table[[#This Row],[TxnDate]])</f>
        <v>2023</v>
      </c>
      <c r="D1161" t="str">
        <f>TEXT(GL_Table[[#This Row],[TxnDate]], "mmm")</f>
        <v>Apr</v>
      </c>
      <c r="E1161" t="s">
        <v>2011</v>
      </c>
      <c r="F1161" t="s">
        <v>2016</v>
      </c>
      <c r="G1161">
        <v>334.7</v>
      </c>
      <c r="H1161">
        <v>0</v>
      </c>
      <c r="I1161" t="s">
        <v>2025</v>
      </c>
      <c r="J1161" t="s">
        <v>2028</v>
      </c>
      <c r="K1161" t="s">
        <v>3190</v>
      </c>
      <c r="L1161" t="s">
        <v>4032</v>
      </c>
      <c r="M1161">
        <f>GL_Table[[#This Row],[Debit]]-GL_Table[[#This Row],[Credit]]</f>
        <v>334.7</v>
      </c>
      <c r="N1161">
        <f>INDEX(ExchangeRate[Rate2USD], MATCH(GL!L:L,ExchangeRate[Currency], 0))</f>
        <v>0.92</v>
      </c>
      <c r="O1161" s="14">
        <f>GL_Table[[#This Row],[Debit]]*GL_Table[[#This Row],[RateToUSD]]</f>
        <v>307.92399999999998</v>
      </c>
      <c r="P1161" s="14">
        <f>GL_Table[[#This Row],[Credit]]*GL_Table[[#This Row],[RateToUSD]]</f>
        <v>0</v>
      </c>
      <c r="Q1161" s="14">
        <f>GL_Table[NetAmount]*GL_Table[RateToUSD]</f>
        <v>307.92399999999998</v>
      </c>
      <c r="R1161" s="14" t="str">
        <f>INDEX(AccountMapping[AccountType],MATCH(GL_Table[AccountName],AccountMapping[AccountName], 0))</f>
        <v>COGS</v>
      </c>
    </row>
    <row r="1162" spans="1:18" x14ac:dyDescent="0.3">
      <c r="A1162" t="s">
        <v>1170</v>
      </c>
      <c r="B1162" s="1">
        <v>45021</v>
      </c>
      <c r="C1162">
        <f>YEAR(GL_Table[[#This Row],[TxnDate]])</f>
        <v>2023</v>
      </c>
      <c r="D1162" t="str">
        <f>TEXT(GL_Table[[#This Row],[TxnDate]], "mmm")</f>
        <v>Apr</v>
      </c>
      <c r="E1162" t="s">
        <v>2012</v>
      </c>
      <c r="F1162" t="s">
        <v>2017</v>
      </c>
      <c r="G1162">
        <v>620.16999999999996</v>
      </c>
      <c r="H1162">
        <v>0</v>
      </c>
      <c r="I1162" t="s">
        <v>2020</v>
      </c>
      <c r="J1162" t="s">
        <v>2029</v>
      </c>
      <c r="K1162" t="s">
        <v>3191</v>
      </c>
      <c r="L1162" t="s">
        <v>4033</v>
      </c>
      <c r="M1162">
        <f>GL_Table[[#This Row],[Debit]]-GL_Table[[#This Row],[Credit]]</f>
        <v>620.16999999999996</v>
      </c>
      <c r="N1162">
        <f>INDEX(ExchangeRate[Rate2USD], MATCH(GL!L:L,ExchangeRate[Currency], 0))</f>
        <v>1.51</v>
      </c>
      <c r="O1162" s="14">
        <f>GL_Table[[#This Row],[Debit]]*GL_Table[[#This Row],[RateToUSD]]</f>
        <v>936.45669999999996</v>
      </c>
      <c r="P1162" s="14">
        <f>GL_Table[[#This Row],[Credit]]*GL_Table[[#This Row],[RateToUSD]]</f>
        <v>0</v>
      </c>
      <c r="Q1162" s="14">
        <f>GL_Table[NetAmount]*GL_Table[RateToUSD]</f>
        <v>936.45669999999996</v>
      </c>
      <c r="R1162" s="14" t="str">
        <f>INDEX(AccountMapping[AccountType],MATCH(GL_Table[AccountName],AccountMapping[AccountName], 0))</f>
        <v>Expense</v>
      </c>
    </row>
    <row r="1163" spans="1:18" x14ac:dyDescent="0.3">
      <c r="A1163" t="s">
        <v>1171</v>
      </c>
      <c r="B1163" s="1">
        <v>45475</v>
      </c>
      <c r="C1163">
        <f>YEAR(GL_Table[[#This Row],[TxnDate]])</f>
        <v>2024</v>
      </c>
      <c r="D1163" t="str">
        <f>TEXT(GL_Table[[#This Row],[TxnDate]], "mmm")</f>
        <v>Jul</v>
      </c>
      <c r="E1163" t="s">
        <v>2014</v>
      </c>
      <c r="F1163" t="s">
        <v>2019</v>
      </c>
      <c r="G1163">
        <v>0</v>
      </c>
      <c r="H1163">
        <v>2933.41</v>
      </c>
      <c r="I1163" t="s">
        <v>2020</v>
      </c>
      <c r="J1163" t="s">
        <v>2026</v>
      </c>
      <c r="K1163" t="s">
        <v>3192</v>
      </c>
      <c r="L1163" t="s">
        <v>4031</v>
      </c>
      <c r="M1163">
        <f>GL_Table[[#This Row],[Debit]]-GL_Table[[#This Row],[Credit]]</f>
        <v>-2933.41</v>
      </c>
      <c r="N1163">
        <f>INDEX(ExchangeRate[Rate2USD], MATCH(GL!L:L,ExchangeRate[Currency], 0))</f>
        <v>0.78</v>
      </c>
      <c r="O1163" s="14">
        <f>GL_Table[[#This Row],[Debit]]*GL_Table[[#This Row],[RateToUSD]]</f>
        <v>0</v>
      </c>
      <c r="P1163" s="14">
        <f>GL_Table[[#This Row],[Credit]]*GL_Table[[#This Row],[RateToUSD]]</f>
        <v>2288.0598</v>
      </c>
      <c r="Q1163" s="14">
        <f>GL_Table[NetAmount]*GL_Table[RateToUSD]</f>
        <v>-2288.0598</v>
      </c>
      <c r="R1163" s="14" t="str">
        <f>INDEX(AccountMapping[AccountType],MATCH(GL_Table[AccountName],AccountMapping[AccountName], 0))</f>
        <v>Revenue</v>
      </c>
    </row>
    <row r="1164" spans="1:18" x14ac:dyDescent="0.3">
      <c r="A1164" t="s">
        <v>1172</v>
      </c>
      <c r="B1164" s="1">
        <v>45093</v>
      </c>
      <c r="C1164">
        <f>YEAR(GL_Table[[#This Row],[TxnDate]])</f>
        <v>2023</v>
      </c>
      <c r="D1164" t="str">
        <f>TEXT(GL_Table[[#This Row],[TxnDate]], "mmm")</f>
        <v>Jun</v>
      </c>
      <c r="E1164" t="s">
        <v>2014</v>
      </c>
      <c r="F1164" t="s">
        <v>2019</v>
      </c>
      <c r="G1164">
        <v>0</v>
      </c>
      <c r="H1164">
        <v>2103.91</v>
      </c>
      <c r="I1164" t="s">
        <v>2020</v>
      </c>
      <c r="J1164" t="s">
        <v>2028</v>
      </c>
      <c r="K1164" t="s">
        <v>3193</v>
      </c>
      <c r="L1164" t="s">
        <v>4035</v>
      </c>
      <c r="M1164">
        <f>GL_Table[[#This Row],[Debit]]-GL_Table[[#This Row],[Credit]]</f>
        <v>-2103.91</v>
      </c>
      <c r="N1164">
        <f>INDEX(ExchangeRate[Rate2USD], MATCH(GL!L:L,ExchangeRate[Currency], 0))</f>
        <v>1.36</v>
      </c>
      <c r="O1164" s="14">
        <f>GL_Table[[#This Row],[Debit]]*GL_Table[[#This Row],[RateToUSD]]</f>
        <v>0</v>
      </c>
      <c r="P1164" s="14">
        <f>GL_Table[[#This Row],[Credit]]*GL_Table[[#This Row],[RateToUSD]]</f>
        <v>2861.3175999999999</v>
      </c>
      <c r="Q1164" s="14">
        <f>GL_Table[NetAmount]*GL_Table[RateToUSD]</f>
        <v>-2861.3175999999999</v>
      </c>
      <c r="R1164" s="14" t="str">
        <f>INDEX(AccountMapping[AccountType],MATCH(GL_Table[AccountName],AccountMapping[AccountName], 0))</f>
        <v>Revenue</v>
      </c>
    </row>
    <row r="1165" spans="1:18" x14ac:dyDescent="0.3">
      <c r="A1165" t="s">
        <v>1173</v>
      </c>
      <c r="B1165" s="1">
        <v>45121</v>
      </c>
      <c r="C1165">
        <f>YEAR(GL_Table[[#This Row],[TxnDate]])</f>
        <v>2023</v>
      </c>
      <c r="D1165" t="str">
        <f>TEXT(GL_Table[[#This Row],[TxnDate]], "mmm")</f>
        <v>Jul</v>
      </c>
      <c r="E1165" t="s">
        <v>2012</v>
      </c>
      <c r="F1165" t="s">
        <v>2017</v>
      </c>
      <c r="G1165">
        <v>626.96</v>
      </c>
      <c r="H1165">
        <v>0</v>
      </c>
      <c r="I1165" t="s">
        <v>2025</v>
      </c>
      <c r="J1165" t="s">
        <v>2030</v>
      </c>
      <c r="K1165" t="s">
        <v>3194</v>
      </c>
      <c r="L1165" t="s">
        <v>4031</v>
      </c>
      <c r="M1165">
        <f>GL_Table[[#This Row],[Debit]]-GL_Table[[#This Row],[Credit]]</f>
        <v>626.96</v>
      </c>
      <c r="N1165">
        <f>INDEX(ExchangeRate[Rate2USD], MATCH(GL!L:L,ExchangeRate[Currency], 0))</f>
        <v>0.78</v>
      </c>
      <c r="O1165" s="14">
        <f>GL_Table[[#This Row],[Debit]]*GL_Table[[#This Row],[RateToUSD]]</f>
        <v>489.02880000000005</v>
      </c>
      <c r="P1165" s="14">
        <f>GL_Table[[#This Row],[Credit]]*GL_Table[[#This Row],[RateToUSD]]</f>
        <v>0</v>
      </c>
      <c r="Q1165" s="14">
        <f>GL_Table[NetAmount]*GL_Table[RateToUSD]</f>
        <v>489.02880000000005</v>
      </c>
      <c r="R1165" s="14" t="str">
        <f>INDEX(AccountMapping[AccountType],MATCH(GL_Table[AccountName],AccountMapping[AccountName], 0))</f>
        <v>Expense</v>
      </c>
    </row>
    <row r="1166" spans="1:18" x14ac:dyDescent="0.3">
      <c r="A1166" t="s">
        <v>1174</v>
      </c>
      <c r="B1166" s="1">
        <v>45480</v>
      </c>
      <c r="C1166">
        <f>YEAR(GL_Table[[#This Row],[TxnDate]])</f>
        <v>2024</v>
      </c>
      <c r="D1166" t="str">
        <f>TEXT(GL_Table[[#This Row],[TxnDate]], "mmm")</f>
        <v>Jul</v>
      </c>
      <c r="E1166" t="s">
        <v>2010</v>
      </c>
      <c r="F1166" t="s">
        <v>2015</v>
      </c>
      <c r="G1166">
        <v>0</v>
      </c>
      <c r="H1166">
        <v>3001.97</v>
      </c>
      <c r="I1166" t="s">
        <v>2022</v>
      </c>
      <c r="J1166" t="s">
        <v>2029</v>
      </c>
      <c r="K1166" t="s">
        <v>3195</v>
      </c>
      <c r="L1166" t="s">
        <v>4034</v>
      </c>
      <c r="M1166">
        <f>GL_Table[[#This Row],[Debit]]-GL_Table[[#This Row],[Credit]]</f>
        <v>-3001.97</v>
      </c>
      <c r="N1166">
        <f>INDEX(ExchangeRate[Rate2USD], MATCH(GL!L:L,ExchangeRate[Currency], 0))</f>
        <v>1</v>
      </c>
      <c r="O1166" s="14">
        <f>GL_Table[[#This Row],[Debit]]*GL_Table[[#This Row],[RateToUSD]]</f>
        <v>0</v>
      </c>
      <c r="P1166" s="14">
        <f>GL_Table[[#This Row],[Credit]]*GL_Table[[#This Row],[RateToUSD]]</f>
        <v>3001.97</v>
      </c>
      <c r="Q1166" s="14">
        <f>GL_Table[NetAmount]*GL_Table[RateToUSD]</f>
        <v>-3001.97</v>
      </c>
      <c r="R1166" s="14" t="str">
        <f>INDEX(AccountMapping[AccountType],MATCH(GL_Table[AccountName],AccountMapping[AccountName], 0))</f>
        <v>Revenue</v>
      </c>
    </row>
    <row r="1167" spans="1:18" x14ac:dyDescent="0.3">
      <c r="A1167" t="s">
        <v>1175</v>
      </c>
      <c r="B1167" s="1">
        <v>45668</v>
      </c>
      <c r="C1167">
        <f>YEAR(GL_Table[[#This Row],[TxnDate]])</f>
        <v>2025</v>
      </c>
      <c r="D1167" t="str">
        <f>TEXT(GL_Table[[#This Row],[TxnDate]], "mmm")</f>
        <v>Jan</v>
      </c>
      <c r="E1167" t="s">
        <v>2011</v>
      </c>
      <c r="F1167" t="s">
        <v>2016</v>
      </c>
      <c r="G1167">
        <v>1130.18</v>
      </c>
      <c r="H1167">
        <v>0</v>
      </c>
      <c r="I1167" t="s">
        <v>2025</v>
      </c>
      <c r="J1167" t="s">
        <v>2029</v>
      </c>
      <c r="K1167" t="s">
        <v>3196</v>
      </c>
      <c r="L1167" t="s">
        <v>4031</v>
      </c>
      <c r="M1167">
        <f>GL_Table[[#This Row],[Debit]]-GL_Table[[#This Row],[Credit]]</f>
        <v>1130.18</v>
      </c>
      <c r="N1167">
        <f>INDEX(ExchangeRate[Rate2USD], MATCH(GL!L:L,ExchangeRate[Currency], 0))</f>
        <v>0.78</v>
      </c>
      <c r="O1167" s="14">
        <f>GL_Table[[#This Row],[Debit]]*GL_Table[[#This Row],[RateToUSD]]</f>
        <v>881.54040000000009</v>
      </c>
      <c r="P1167" s="14">
        <f>GL_Table[[#This Row],[Credit]]*GL_Table[[#This Row],[RateToUSD]]</f>
        <v>0</v>
      </c>
      <c r="Q1167" s="14">
        <f>GL_Table[NetAmount]*GL_Table[RateToUSD]</f>
        <v>881.54040000000009</v>
      </c>
      <c r="R1167" s="14" t="str">
        <f>INDEX(AccountMapping[AccountType],MATCH(GL_Table[AccountName],AccountMapping[AccountName], 0))</f>
        <v>COGS</v>
      </c>
    </row>
    <row r="1168" spans="1:18" x14ac:dyDescent="0.3">
      <c r="A1168" t="s">
        <v>1176</v>
      </c>
      <c r="B1168" s="1">
        <v>45261</v>
      </c>
      <c r="C1168">
        <f>YEAR(GL_Table[[#This Row],[TxnDate]])</f>
        <v>2023</v>
      </c>
      <c r="D1168" t="str">
        <f>TEXT(GL_Table[[#This Row],[TxnDate]], "mmm")</f>
        <v>Dec</v>
      </c>
      <c r="E1168" t="s">
        <v>2013</v>
      </c>
      <c r="F1168" t="s">
        <v>2018</v>
      </c>
      <c r="G1168">
        <v>1772.72</v>
      </c>
      <c r="H1168">
        <v>0</v>
      </c>
      <c r="I1168" t="s">
        <v>2023</v>
      </c>
      <c r="J1168" t="s">
        <v>2026</v>
      </c>
      <c r="K1168" t="s">
        <v>3197</v>
      </c>
      <c r="L1168" t="s">
        <v>4035</v>
      </c>
      <c r="M1168">
        <f>GL_Table[[#This Row],[Debit]]-GL_Table[[#This Row],[Credit]]</f>
        <v>1772.72</v>
      </c>
      <c r="N1168">
        <f>INDEX(ExchangeRate[Rate2USD], MATCH(GL!L:L,ExchangeRate[Currency], 0))</f>
        <v>1.36</v>
      </c>
      <c r="O1168" s="14">
        <f>GL_Table[[#This Row],[Debit]]*GL_Table[[#This Row],[RateToUSD]]</f>
        <v>2410.8992000000003</v>
      </c>
      <c r="P1168" s="14">
        <f>GL_Table[[#This Row],[Credit]]*GL_Table[[#This Row],[RateToUSD]]</f>
        <v>0</v>
      </c>
      <c r="Q1168" s="14">
        <f>GL_Table[NetAmount]*GL_Table[RateToUSD]</f>
        <v>2410.8992000000003</v>
      </c>
      <c r="R1168" s="14" t="str">
        <f>INDEX(AccountMapping[AccountType],MATCH(GL_Table[AccountName],AccountMapping[AccountName], 0))</f>
        <v>Expense</v>
      </c>
    </row>
    <row r="1169" spans="1:18" x14ac:dyDescent="0.3">
      <c r="A1169" t="s">
        <v>1177</v>
      </c>
      <c r="B1169" s="1">
        <v>45332</v>
      </c>
      <c r="C1169">
        <f>YEAR(GL_Table[[#This Row],[TxnDate]])</f>
        <v>2024</v>
      </c>
      <c r="D1169" t="str">
        <f>TEXT(GL_Table[[#This Row],[TxnDate]], "mmm")</f>
        <v>Feb</v>
      </c>
      <c r="E1169" t="s">
        <v>2013</v>
      </c>
      <c r="F1169" t="s">
        <v>2018</v>
      </c>
      <c r="G1169">
        <v>152.83000000000001</v>
      </c>
      <c r="H1169">
        <v>0</v>
      </c>
      <c r="I1169" t="s">
        <v>2020</v>
      </c>
      <c r="J1169" t="s">
        <v>2029</v>
      </c>
      <c r="K1169" t="s">
        <v>3198</v>
      </c>
      <c r="L1169" t="s">
        <v>4035</v>
      </c>
      <c r="M1169">
        <f>GL_Table[[#This Row],[Debit]]-GL_Table[[#This Row],[Credit]]</f>
        <v>152.83000000000001</v>
      </c>
      <c r="N1169">
        <f>INDEX(ExchangeRate[Rate2USD], MATCH(GL!L:L,ExchangeRate[Currency], 0))</f>
        <v>1.36</v>
      </c>
      <c r="O1169" s="14">
        <f>GL_Table[[#This Row],[Debit]]*GL_Table[[#This Row],[RateToUSD]]</f>
        <v>207.84880000000004</v>
      </c>
      <c r="P1169" s="14">
        <f>GL_Table[[#This Row],[Credit]]*GL_Table[[#This Row],[RateToUSD]]</f>
        <v>0</v>
      </c>
      <c r="Q1169" s="14">
        <f>GL_Table[NetAmount]*GL_Table[RateToUSD]</f>
        <v>207.84880000000004</v>
      </c>
      <c r="R1169" s="14" t="str">
        <f>INDEX(AccountMapping[AccountType],MATCH(GL_Table[AccountName],AccountMapping[AccountName], 0))</f>
        <v>Expense</v>
      </c>
    </row>
    <row r="1170" spans="1:18" x14ac:dyDescent="0.3">
      <c r="A1170" t="s">
        <v>1178</v>
      </c>
      <c r="B1170" s="1">
        <v>44928</v>
      </c>
      <c r="C1170">
        <f>YEAR(GL_Table[[#This Row],[TxnDate]])</f>
        <v>2023</v>
      </c>
      <c r="D1170" t="str">
        <f>TEXT(GL_Table[[#This Row],[TxnDate]], "mmm")</f>
        <v>Jan</v>
      </c>
      <c r="E1170" t="s">
        <v>2011</v>
      </c>
      <c r="F1170" t="s">
        <v>2016</v>
      </c>
      <c r="G1170">
        <v>954.94</v>
      </c>
      <c r="H1170">
        <v>0</v>
      </c>
      <c r="I1170" t="s">
        <v>2021</v>
      </c>
      <c r="J1170" t="s">
        <v>2029</v>
      </c>
      <c r="K1170" t="s">
        <v>3199</v>
      </c>
      <c r="L1170" t="s">
        <v>4032</v>
      </c>
      <c r="M1170">
        <f>GL_Table[[#This Row],[Debit]]-GL_Table[[#This Row],[Credit]]</f>
        <v>954.94</v>
      </c>
      <c r="N1170">
        <f>INDEX(ExchangeRate[Rate2USD], MATCH(GL!L:L,ExchangeRate[Currency], 0))</f>
        <v>0.92</v>
      </c>
      <c r="O1170" s="14">
        <f>GL_Table[[#This Row],[Debit]]*GL_Table[[#This Row],[RateToUSD]]</f>
        <v>878.54480000000012</v>
      </c>
      <c r="P1170" s="14">
        <f>GL_Table[[#This Row],[Credit]]*GL_Table[[#This Row],[RateToUSD]]</f>
        <v>0</v>
      </c>
      <c r="Q1170" s="14">
        <f>GL_Table[NetAmount]*GL_Table[RateToUSD]</f>
        <v>878.54480000000012</v>
      </c>
      <c r="R1170" s="14" t="str">
        <f>INDEX(AccountMapping[AccountType],MATCH(GL_Table[AccountName],AccountMapping[AccountName], 0))</f>
        <v>COGS</v>
      </c>
    </row>
    <row r="1171" spans="1:18" x14ac:dyDescent="0.3">
      <c r="A1171" t="s">
        <v>1179</v>
      </c>
      <c r="B1171" s="1">
        <v>45826</v>
      </c>
      <c r="C1171">
        <f>YEAR(GL_Table[[#This Row],[TxnDate]])</f>
        <v>2025</v>
      </c>
      <c r="D1171" t="str">
        <f>TEXT(GL_Table[[#This Row],[TxnDate]], "mmm")</f>
        <v>Jun</v>
      </c>
      <c r="E1171" t="s">
        <v>2014</v>
      </c>
      <c r="F1171" t="s">
        <v>2019</v>
      </c>
      <c r="G1171">
        <v>0</v>
      </c>
      <c r="H1171">
        <v>4418.1899999999996</v>
      </c>
      <c r="I1171" t="s">
        <v>2022</v>
      </c>
      <c r="J1171" t="s">
        <v>2028</v>
      </c>
      <c r="K1171" t="s">
        <v>3200</v>
      </c>
      <c r="L1171" t="s">
        <v>4035</v>
      </c>
      <c r="M1171">
        <f>GL_Table[[#This Row],[Debit]]-GL_Table[[#This Row],[Credit]]</f>
        <v>-4418.1899999999996</v>
      </c>
      <c r="N1171">
        <f>INDEX(ExchangeRate[Rate2USD], MATCH(GL!L:L,ExchangeRate[Currency], 0))</f>
        <v>1.36</v>
      </c>
      <c r="O1171" s="14">
        <f>GL_Table[[#This Row],[Debit]]*GL_Table[[#This Row],[RateToUSD]]</f>
        <v>0</v>
      </c>
      <c r="P1171" s="14">
        <f>GL_Table[[#This Row],[Credit]]*GL_Table[[#This Row],[RateToUSD]]</f>
        <v>6008.7384000000002</v>
      </c>
      <c r="Q1171" s="14">
        <f>GL_Table[NetAmount]*GL_Table[RateToUSD]</f>
        <v>-6008.7384000000002</v>
      </c>
      <c r="R1171" s="14" t="str">
        <f>INDEX(AccountMapping[AccountType],MATCH(GL_Table[AccountName],AccountMapping[AccountName], 0))</f>
        <v>Revenue</v>
      </c>
    </row>
    <row r="1172" spans="1:18" x14ac:dyDescent="0.3">
      <c r="A1172" t="s">
        <v>1180</v>
      </c>
      <c r="B1172" s="1">
        <v>45363</v>
      </c>
      <c r="C1172">
        <f>YEAR(GL_Table[[#This Row],[TxnDate]])</f>
        <v>2024</v>
      </c>
      <c r="D1172" t="str">
        <f>TEXT(GL_Table[[#This Row],[TxnDate]], "mmm")</f>
        <v>Mar</v>
      </c>
      <c r="E1172" t="s">
        <v>2013</v>
      </c>
      <c r="F1172" t="s">
        <v>2018</v>
      </c>
      <c r="G1172">
        <v>1814.27</v>
      </c>
      <c r="H1172">
        <v>0</v>
      </c>
      <c r="I1172" t="s">
        <v>2020</v>
      </c>
      <c r="J1172" t="s">
        <v>2030</v>
      </c>
      <c r="K1172" t="s">
        <v>3201</v>
      </c>
      <c r="L1172" t="s">
        <v>4034</v>
      </c>
      <c r="M1172">
        <f>GL_Table[[#This Row],[Debit]]-GL_Table[[#This Row],[Credit]]</f>
        <v>1814.27</v>
      </c>
      <c r="N1172">
        <f>INDEX(ExchangeRate[Rate2USD], MATCH(GL!L:L,ExchangeRate[Currency], 0))</f>
        <v>1</v>
      </c>
      <c r="O1172" s="14">
        <f>GL_Table[[#This Row],[Debit]]*GL_Table[[#This Row],[RateToUSD]]</f>
        <v>1814.27</v>
      </c>
      <c r="P1172" s="14">
        <f>GL_Table[[#This Row],[Credit]]*GL_Table[[#This Row],[RateToUSD]]</f>
        <v>0</v>
      </c>
      <c r="Q1172" s="14">
        <f>GL_Table[NetAmount]*GL_Table[RateToUSD]</f>
        <v>1814.27</v>
      </c>
      <c r="R1172" s="14" t="str">
        <f>INDEX(AccountMapping[AccountType],MATCH(GL_Table[AccountName],AccountMapping[AccountName], 0))</f>
        <v>Expense</v>
      </c>
    </row>
    <row r="1173" spans="1:18" x14ac:dyDescent="0.3">
      <c r="A1173" t="s">
        <v>1181</v>
      </c>
      <c r="B1173" s="1">
        <v>45408</v>
      </c>
      <c r="C1173">
        <f>YEAR(GL_Table[[#This Row],[TxnDate]])</f>
        <v>2024</v>
      </c>
      <c r="D1173" t="str">
        <f>TEXT(GL_Table[[#This Row],[TxnDate]], "mmm")</f>
        <v>Apr</v>
      </c>
      <c r="E1173" t="s">
        <v>2010</v>
      </c>
      <c r="F1173" t="s">
        <v>2015</v>
      </c>
      <c r="G1173">
        <v>0</v>
      </c>
      <c r="H1173">
        <v>815.4</v>
      </c>
      <c r="I1173" t="s">
        <v>2025</v>
      </c>
      <c r="J1173" t="s">
        <v>2030</v>
      </c>
      <c r="K1173" t="s">
        <v>3202</v>
      </c>
      <c r="L1173" t="s">
        <v>4032</v>
      </c>
      <c r="M1173">
        <f>GL_Table[[#This Row],[Debit]]-GL_Table[[#This Row],[Credit]]</f>
        <v>-815.4</v>
      </c>
      <c r="N1173">
        <f>INDEX(ExchangeRate[Rate2USD], MATCH(GL!L:L,ExchangeRate[Currency], 0))</f>
        <v>0.92</v>
      </c>
      <c r="O1173" s="14">
        <f>GL_Table[[#This Row],[Debit]]*GL_Table[[#This Row],[RateToUSD]]</f>
        <v>0</v>
      </c>
      <c r="P1173" s="14">
        <f>GL_Table[[#This Row],[Credit]]*GL_Table[[#This Row],[RateToUSD]]</f>
        <v>750.16800000000001</v>
      </c>
      <c r="Q1173" s="14">
        <f>GL_Table[NetAmount]*GL_Table[RateToUSD]</f>
        <v>-750.16800000000001</v>
      </c>
      <c r="R1173" s="14" t="str">
        <f>INDEX(AccountMapping[AccountType],MATCH(GL_Table[AccountName],AccountMapping[AccountName], 0))</f>
        <v>Revenue</v>
      </c>
    </row>
    <row r="1174" spans="1:18" x14ac:dyDescent="0.3">
      <c r="A1174" t="s">
        <v>1182</v>
      </c>
      <c r="B1174" s="1">
        <v>45513</v>
      </c>
      <c r="C1174">
        <f>YEAR(GL_Table[[#This Row],[TxnDate]])</f>
        <v>2024</v>
      </c>
      <c r="D1174" t="str">
        <f>TEXT(GL_Table[[#This Row],[TxnDate]], "mmm")</f>
        <v>Aug</v>
      </c>
      <c r="E1174" t="s">
        <v>2011</v>
      </c>
      <c r="F1174" t="s">
        <v>2016</v>
      </c>
      <c r="G1174">
        <v>290.05</v>
      </c>
      <c r="H1174">
        <v>0</v>
      </c>
      <c r="I1174" t="s">
        <v>2023</v>
      </c>
      <c r="J1174" t="s">
        <v>2028</v>
      </c>
      <c r="K1174" t="s">
        <v>3203</v>
      </c>
      <c r="L1174" t="s">
        <v>4035</v>
      </c>
      <c r="M1174">
        <f>GL_Table[[#This Row],[Debit]]-GL_Table[[#This Row],[Credit]]</f>
        <v>290.05</v>
      </c>
      <c r="N1174">
        <f>INDEX(ExchangeRate[Rate2USD], MATCH(GL!L:L,ExchangeRate[Currency], 0))</f>
        <v>1.36</v>
      </c>
      <c r="O1174" s="14">
        <f>GL_Table[[#This Row],[Debit]]*GL_Table[[#This Row],[RateToUSD]]</f>
        <v>394.46800000000002</v>
      </c>
      <c r="P1174" s="14">
        <f>GL_Table[[#This Row],[Credit]]*GL_Table[[#This Row],[RateToUSD]]</f>
        <v>0</v>
      </c>
      <c r="Q1174" s="14">
        <f>GL_Table[NetAmount]*GL_Table[RateToUSD]</f>
        <v>394.46800000000002</v>
      </c>
      <c r="R1174" s="14" t="str">
        <f>INDEX(AccountMapping[AccountType],MATCH(GL_Table[AccountName],AccountMapping[AccountName], 0))</f>
        <v>COGS</v>
      </c>
    </row>
    <row r="1175" spans="1:18" x14ac:dyDescent="0.3">
      <c r="A1175" t="s">
        <v>1183</v>
      </c>
      <c r="B1175" s="1">
        <v>45781</v>
      </c>
      <c r="C1175">
        <f>YEAR(GL_Table[[#This Row],[TxnDate]])</f>
        <v>2025</v>
      </c>
      <c r="D1175" t="str">
        <f>TEXT(GL_Table[[#This Row],[TxnDate]], "mmm")</f>
        <v>May</v>
      </c>
      <c r="E1175" t="s">
        <v>2012</v>
      </c>
      <c r="F1175" t="s">
        <v>2017</v>
      </c>
      <c r="G1175">
        <v>1726.68</v>
      </c>
      <c r="H1175">
        <v>0</v>
      </c>
      <c r="I1175" t="s">
        <v>2024</v>
      </c>
      <c r="J1175" t="s">
        <v>2027</v>
      </c>
      <c r="K1175" t="s">
        <v>3204</v>
      </c>
      <c r="L1175" t="s">
        <v>4033</v>
      </c>
      <c r="M1175">
        <f>GL_Table[[#This Row],[Debit]]-GL_Table[[#This Row],[Credit]]</f>
        <v>1726.68</v>
      </c>
      <c r="N1175">
        <f>INDEX(ExchangeRate[Rate2USD], MATCH(GL!L:L,ExchangeRate[Currency], 0))</f>
        <v>1.51</v>
      </c>
      <c r="O1175" s="14">
        <f>GL_Table[[#This Row],[Debit]]*GL_Table[[#This Row],[RateToUSD]]</f>
        <v>2607.2868000000003</v>
      </c>
      <c r="P1175" s="14">
        <f>GL_Table[[#This Row],[Credit]]*GL_Table[[#This Row],[RateToUSD]]</f>
        <v>0</v>
      </c>
      <c r="Q1175" s="14">
        <f>GL_Table[NetAmount]*GL_Table[RateToUSD]</f>
        <v>2607.2868000000003</v>
      </c>
      <c r="R1175" s="14" t="str">
        <f>INDEX(AccountMapping[AccountType],MATCH(GL_Table[AccountName],AccountMapping[AccountName], 0))</f>
        <v>Expense</v>
      </c>
    </row>
    <row r="1176" spans="1:18" x14ac:dyDescent="0.3">
      <c r="A1176" t="s">
        <v>1184</v>
      </c>
      <c r="B1176" s="1">
        <v>45772</v>
      </c>
      <c r="C1176">
        <f>YEAR(GL_Table[[#This Row],[TxnDate]])</f>
        <v>2025</v>
      </c>
      <c r="D1176" t="str">
        <f>TEXT(GL_Table[[#This Row],[TxnDate]], "mmm")</f>
        <v>Apr</v>
      </c>
      <c r="E1176" t="s">
        <v>2014</v>
      </c>
      <c r="F1176" t="s">
        <v>2019</v>
      </c>
      <c r="G1176">
        <v>0</v>
      </c>
      <c r="H1176">
        <v>2724.33</v>
      </c>
      <c r="I1176" t="s">
        <v>2024</v>
      </c>
      <c r="J1176" t="s">
        <v>2026</v>
      </c>
      <c r="K1176" t="s">
        <v>3205</v>
      </c>
      <c r="L1176" t="s">
        <v>4031</v>
      </c>
      <c r="M1176">
        <f>GL_Table[[#This Row],[Debit]]-GL_Table[[#This Row],[Credit]]</f>
        <v>-2724.33</v>
      </c>
      <c r="N1176">
        <f>INDEX(ExchangeRate[Rate2USD], MATCH(GL!L:L,ExchangeRate[Currency], 0))</f>
        <v>0.78</v>
      </c>
      <c r="O1176" s="14">
        <f>GL_Table[[#This Row],[Debit]]*GL_Table[[#This Row],[RateToUSD]]</f>
        <v>0</v>
      </c>
      <c r="P1176" s="14">
        <f>GL_Table[[#This Row],[Credit]]*GL_Table[[#This Row],[RateToUSD]]</f>
        <v>2124.9774000000002</v>
      </c>
      <c r="Q1176" s="14">
        <f>GL_Table[NetAmount]*GL_Table[RateToUSD]</f>
        <v>-2124.9774000000002</v>
      </c>
      <c r="R1176" s="14" t="str">
        <f>INDEX(AccountMapping[AccountType],MATCH(GL_Table[AccountName],AccountMapping[AccountName], 0))</f>
        <v>Revenue</v>
      </c>
    </row>
    <row r="1177" spans="1:18" x14ac:dyDescent="0.3">
      <c r="A1177" t="s">
        <v>1185</v>
      </c>
      <c r="B1177" s="1">
        <v>45018</v>
      </c>
      <c r="C1177">
        <f>YEAR(GL_Table[[#This Row],[TxnDate]])</f>
        <v>2023</v>
      </c>
      <c r="D1177" t="str">
        <f>TEXT(GL_Table[[#This Row],[TxnDate]], "mmm")</f>
        <v>Apr</v>
      </c>
      <c r="E1177" t="s">
        <v>2014</v>
      </c>
      <c r="F1177" t="s">
        <v>2019</v>
      </c>
      <c r="G1177">
        <v>0</v>
      </c>
      <c r="H1177">
        <v>517.76</v>
      </c>
      <c r="I1177" t="s">
        <v>2023</v>
      </c>
      <c r="J1177" t="s">
        <v>2030</v>
      </c>
      <c r="K1177" t="s">
        <v>3206</v>
      </c>
      <c r="L1177" t="s">
        <v>4035</v>
      </c>
      <c r="M1177">
        <f>GL_Table[[#This Row],[Debit]]-GL_Table[[#This Row],[Credit]]</f>
        <v>-517.76</v>
      </c>
      <c r="N1177">
        <f>INDEX(ExchangeRate[Rate2USD], MATCH(GL!L:L,ExchangeRate[Currency], 0))</f>
        <v>1.36</v>
      </c>
      <c r="O1177" s="14">
        <f>GL_Table[[#This Row],[Debit]]*GL_Table[[#This Row],[RateToUSD]]</f>
        <v>0</v>
      </c>
      <c r="P1177" s="14">
        <f>GL_Table[[#This Row],[Credit]]*GL_Table[[#This Row],[RateToUSD]]</f>
        <v>704.15359999999998</v>
      </c>
      <c r="Q1177" s="14">
        <f>GL_Table[NetAmount]*GL_Table[RateToUSD]</f>
        <v>-704.15359999999998</v>
      </c>
      <c r="R1177" s="14" t="str">
        <f>INDEX(AccountMapping[AccountType],MATCH(GL_Table[AccountName],AccountMapping[AccountName], 0))</f>
        <v>Revenue</v>
      </c>
    </row>
    <row r="1178" spans="1:18" x14ac:dyDescent="0.3">
      <c r="A1178" t="s">
        <v>1186</v>
      </c>
      <c r="B1178" s="1">
        <v>45155</v>
      </c>
      <c r="C1178">
        <f>YEAR(GL_Table[[#This Row],[TxnDate]])</f>
        <v>2023</v>
      </c>
      <c r="D1178" t="str">
        <f>TEXT(GL_Table[[#This Row],[TxnDate]], "mmm")</f>
        <v>Aug</v>
      </c>
      <c r="E1178" t="s">
        <v>2013</v>
      </c>
      <c r="F1178" t="s">
        <v>2018</v>
      </c>
      <c r="G1178">
        <v>1718.84</v>
      </c>
      <c r="H1178">
        <v>0</v>
      </c>
      <c r="I1178" t="s">
        <v>2022</v>
      </c>
      <c r="J1178" t="s">
        <v>2029</v>
      </c>
      <c r="K1178" t="s">
        <v>3207</v>
      </c>
      <c r="L1178" t="s">
        <v>4033</v>
      </c>
      <c r="M1178">
        <f>GL_Table[[#This Row],[Debit]]-GL_Table[[#This Row],[Credit]]</f>
        <v>1718.84</v>
      </c>
      <c r="N1178">
        <f>INDEX(ExchangeRate[Rate2USD], MATCH(GL!L:L,ExchangeRate[Currency], 0))</f>
        <v>1.51</v>
      </c>
      <c r="O1178" s="14">
        <f>GL_Table[[#This Row],[Debit]]*GL_Table[[#This Row],[RateToUSD]]</f>
        <v>2595.4483999999998</v>
      </c>
      <c r="P1178" s="14">
        <f>GL_Table[[#This Row],[Credit]]*GL_Table[[#This Row],[RateToUSD]]</f>
        <v>0</v>
      </c>
      <c r="Q1178" s="14">
        <f>GL_Table[NetAmount]*GL_Table[RateToUSD]</f>
        <v>2595.4483999999998</v>
      </c>
      <c r="R1178" s="14" t="str">
        <f>INDEX(AccountMapping[AccountType],MATCH(GL_Table[AccountName],AccountMapping[AccountName], 0))</f>
        <v>Expense</v>
      </c>
    </row>
    <row r="1179" spans="1:18" x14ac:dyDescent="0.3">
      <c r="A1179" t="s">
        <v>1187</v>
      </c>
      <c r="B1179" s="1">
        <v>45447</v>
      </c>
      <c r="C1179">
        <f>YEAR(GL_Table[[#This Row],[TxnDate]])</f>
        <v>2024</v>
      </c>
      <c r="D1179" t="str">
        <f>TEXT(GL_Table[[#This Row],[TxnDate]], "mmm")</f>
        <v>Jun</v>
      </c>
      <c r="E1179" t="s">
        <v>2010</v>
      </c>
      <c r="F1179" t="s">
        <v>2015</v>
      </c>
      <c r="G1179">
        <v>0</v>
      </c>
      <c r="H1179">
        <v>3902.53</v>
      </c>
      <c r="I1179" t="s">
        <v>2022</v>
      </c>
      <c r="J1179" t="s">
        <v>2026</v>
      </c>
      <c r="K1179" t="s">
        <v>3208</v>
      </c>
      <c r="L1179" t="s">
        <v>4034</v>
      </c>
      <c r="M1179">
        <f>GL_Table[[#This Row],[Debit]]-GL_Table[[#This Row],[Credit]]</f>
        <v>-3902.53</v>
      </c>
      <c r="N1179">
        <f>INDEX(ExchangeRate[Rate2USD], MATCH(GL!L:L,ExchangeRate[Currency], 0))</f>
        <v>1</v>
      </c>
      <c r="O1179" s="14">
        <f>GL_Table[[#This Row],[Debit]]*GL_Table[[#This Row],[RateToUSD]]</f>
        <v>0</v>
      </c>
      <c r="P1179" s="14">
        <f>GL_Table[[#This Row],[Credit]]*GL_Table[[#This Row],[RateToUSD]]</f>
        <v>3902.53</v>
      </c>
      <c r="Q1179" s="14">
        <f>GL_Table[NetAmount]*GL_Table[RateToUSD]</f>
        <v>-3902.53</v>
      </c>
      <c r="R1179" s="14" t="str">
        <f>INDEX(AccountMapping[AccountType],MATCH(GL_Table[AccountName],AccountMapping[AccountName], 0))</f>
        <v>Revenue</v>
      </c>
    </row>
    <row r="1180" spans="1:18" x14ac:dyDescent="0.3">
      <c r="A1180" t="s">
        <v>1188</v>
      </c>
      <c r="B1180" s="1">
        <v>45244</v>
      </c>
      <c r="C1180">
        <f>YEAR(GL_Table[[#This Row],[TxnDate]])</f>
        <v>2023</v>
      </c>
      <c r="D1180" t="str">
        <f>TEXT(GL_Table[[#This Row],[TxnDate]], "mmm")</f>
        <v>Nov</v>
      </c>
      <c r="E1180" t="s">
        <v>2011</v>
      </c>
      <c r="F1180" t="s">
        <v>2016</v>
      </c>
      <c r="G1180">
        <v>820.59</v>
      </c>
      <c r="H1180">
        <v>0</v>
      </c>
      <c r="I1180" t="s">
        <v>2025</v>
      </c>
      <c r="J1180" t="s">
        <v>2030</v>
      </c>
      <c r="K1180" t="s">
        <v>3209</v>
      </c>
      <c r="L1180" t="s">
        <v>4032</v>
      </c>
      <c r="M1180">
        <f>GL_Table[[#This Row],[Debit]]-GL_Table[[#This Row],[Credit]]</f>
        <v>820.59</v>
      </c>
      <c r="N1180">
        <f>INDEX(ExchangeRate[Rate2USD], MATCH(GL!L:L,ExchangeRate[Currency], 0))</f>
        <v>0.92</v>
      </c>
      <c r="O1180" s="14">
        <f>GL_Table[[#This Row],[Debit]]*GL_Table[[#This Row],[RateToUSD]]</f>
        <v>754.94280000000003</v>
      </c>
      <c r="P1180" s="14">
        <f>GL_Table[[#This Row],[Credit]]*GL_Table[[#This Row],[RateToUSD]]</f>
        <v>0</v>
      </c>
      <c r="Q1180" s="14">
        <f>GL_Table[NetAmount]*GL_Table[RateToUSD]</f>
        <v>754.94280000000003</v>
      </c>
      <c r="R1180" s="14" t="str">
        <f>INDEX(AccountMapping[AccountType],MATCH(GL_Table[AccountName],AccountMapping[AccountName], 0))</f>
        <v>COGS</v>
      </c>
    </row>
    <row r="1181" spans="1:18" x14ac:dyDescent="0.3">
      <c r="A1181" t="s">
        <v>1189</v>
      </c>
      <c r="B1181" s="1">
        <v>45541</v>
      </c>
      <c r="C1181">
        <f>YEAR(GL_Table[[#This Row],[TxnDate]])</f>
        <v>2024</v>
      </c>
      <c r="D1181" t="str">
        <f>TEXT(GL_Table[[#This Row],[TxnDate]], "mmm")</f>
        <v>Sep</v>
      </c>
      <c r="E1181" t="s">
        <v>2012</v>
      </c>
      <c r="F1181" t="s">
        <v>2017</v>
      </c>
      <c r="G1181">
        <v>933.21</v>
      </c>
      <c r="H1181">
        <v>0</v>
      </c>
      <c r="I1181" t="s">
        <v>2022</v>
      </c>
      <c r="J1181" t="s">
        <v>2030</v>
      </c>
      <c r="K1181" t="s">
        <v>3210</v>
      </c>
      <c r="L1181" t="s">
        <v>4033</v>
      </c>
      <c r="M1181">
        <f>GL_Table[[#This Row],[Debit]]-GL_Table[[#This Row],[Credit]]</f>
        <v>933.21</v>
      </c>
      <c r="N1181">
        <f>INDEX(ExchangeRate[Rate2USD], MATCH(GL!L:L,ExchangeRate[Currency], 0))</f>
        <v>1.51</v>
      </c>
      <c r="O1181" s="14">
        <f>GL_Table[[#This Row],[Debit]]*GL_Table[[#This Row],[RateToUSD]]</f>
        <v>1409.1471000000001</v>
      </c>
      <c r="P1181" s="14">
        <f>GL_Table[[#This Row],[Credit]]*GL_Table[[#This Row],[RateToUSD]]</f>
        <v>0</v>
      </c>
      <c r="Q1181" s="14">
        <f>GL_Table[NetAmount]*GL_Table[RateToUSD]</f>
        <v>1409.1471000000001</v>
      </c>
      <c r="R1181" s="14" t="str">
        <f>INDEX(AccountMapping[AccountType],MATCH(GL_Table[AccountName],AccountMapping[AccountName], 0))</f>
        <v>Expense</v>
      </c>
    </row>
    <row r="1182" spans="1:18" x14ac:dyDescent="0.3">
      <c r="A1182" t="s">
        <v>1190</v>
      </c>
      <c r="B1182" s="1">
        <v>45381</v>
      </c>
      <c r="C1182">
        <f>YEAR(GL_Table[[#This Row],[TxnDate]])</f>
        <v>2024</v>
      </c>
      <c r="D1182" t="str">
        <f>TEXT(GL_Table[[#This Row],[TxnDate]], "mmm")</f>
        <v>Mar</v>
      </c>
      <c r="E1182" t="s">
        <v>2014</v>
      </c>
      <c r="F1182" t="s">
        <v>2019</v>
      </c>
      <c r="G1182">
        <v>0</v>
      </c>
      <c r="H1182">
        <v>581.76</v>
      </c>
      <c r="I1182" t="s">
        <v>2022</v>
      </c>
      <c r="J1182" t="s">
        <v>2028</v>
      </c>
      <c r="K1182" t="s">
        <v>3211</v>
      </c>
      <c r="L1182" t="s">
        <v>4035</v>
      </c>
      <c r="M1182">
        <f>GL_Table[[#This Row],[Debit]]-GL_Table[[#This Row],[Credit]]</f>
        <v>-581.76</v>
      </c>
      <c r="N1182">
        <f>INDEX(ExchangeRate[Rate2USD], MATCH(GL!L:L,ExchangeRate[Currency], 0))</f>
        <v>1.36</v>
      </c>
      <c r="O1182" s="14">
        <f>GL_Table[[#This Row],[Debit]]*GL_Table[[#This Row],[RateToUSD]]</f>
        <v>0</v>
      </c>
      <c r="P1182" s="14">
        <f>GL_Table[[#This Row],[Credit]]*GL_Table[[#This Row],[RateToUSD]]</f>
        <v>791.19360000000006</v>
      </c>
      <c r="Q1182" s="14">
        <f>GL_Table[NetAmount]*GL_Table[RateToUSD]</f>
        <v>-791.19360000000006</v>
      </c>
      <c r="R1182" s="14" t="str">
        <f>INDEX(AccountMapping[AccountType],MATCH(GL_Table[AccountName],AccountMapping[AccountName], 0))</f>
        <v>Revenue</v>
      </c>
    </row>
    <row r="1183" spans="1:18" x14ac:dyDescent="0.3">
      <c r="A1183" t="s">
        <v>1191</v>
      </c>
      <c r="B1183" s="1">
        <v>45030</v>
      </c>
      <c r="C1183">
        <f>YEAR(GL_Table[[#This Row],[TxnDate]])</f>
        <v>2023</v>
      </c>
      <c r="D1183" t="str">
        <f>TEXT(GL_Table[[#This Row],[TxnDate]], "mmm")</f>
        <v>Apr</v>
      </c>
      <c r="E1183" t="s">
        <v>2010</v>
      </c>
      <c r="F1183" t="s">
        <v>2015</v>
      </c>
      <c r="G1183">
        <v>0</v>
      </c>
      <c r="H1183">
        <v>2858.3</v>
      </c>
      <c r="I1183" t="s">
        <v>2021</v>
      </c>
      <c r="J1183" t="s">
        <v>2030</v>
      </c>
      <c r="K1183" t="s">
        <v>3212</v>
      </c>
      <c r="L1183" t="s">
        <v>4031</v>
      </c>
      <c r="M1183">
        <f>GL_Table[[#This Row],[Debit]]-GL_Table[[#This Row],[Credit]]</f>
        <v>-2858.3</v>
      </c>
      <c r="N1183">
        <f>INDEX(ExchangeRate[Rate2USD], MATCH(GL!L:L,ExchangeRate[Currency], 0))</f>
        <v>0.78</v>
      </c>
      <c r="O1183" s="14">
        <f>GL_Table[[#This Row],[Debit]]*GL_Table[[#This Row],[RateToUSD]]</f>
        <v>0</v>
      </c>
      <c r="P1183" s="14">
        <f>GL_Table[[#This Row],[Credit]]*GL_Table[[#This Row],[RateToUSD]]</f>
        <v>2229.4740000000002</v>
      </c>
      <c r="Q1183" s="14">
        <f>GL_Table[NetAmount]*GL_Table[RateToUSD]</f>
        <v>-2229.4740000000002</v>
      </c>
      <c r="R1183" s="14" t="str">
        <f>INDEX(AccountMapping[AccountType],MATCH(GL_Table[AccountName],AccountMapping[AccountName], 0))</f>
        <v>Revenue</v>
      </c>
    </row>
    <row r="1184" spans="1:18" x14ac:dyDescent="0.3">
      <c r="A1184" t="s">
        <v>1192</v>
      </c>
      <c r="B1184" s="1">
        <v>45299</v>
      </c>
      <c r="C1184">
        <f>YEAR(GL_Table[[#This Row],[TxnDate]])</f>
        <v>2024</v>
      </c>
      <c r="D1184" t="str">
        <f>TEXT(GL_Table[[#This Row],[TxnDate]], "mmm")</f>
        <v>Jan</v>
      </c>
      <c r="E1184" t="s">
        <v>2014</v>
      </c>
      <c r="F1184" t="s">
        <v>2019</v>
      </c>
      <c r="G1184">
        <v>0</v>
      </c>
      <c r="H1184">
        <v>1469.73</v>
      </c>
      <c r="I1184" t="s">
        <v>2023</v>
      </c>
      <c r="J1184" t="s">
        <v>2026</v>
      </c>
      <c r="K1184" t="s">
        <v>3213</v>
      </c>
      <c r="L1184" t="s">
        <v>4033</v>
      </c>
      <c r="M1184">
        <f>GL_Table[[#This Row],[Debit]]-GL_Table[[#This Row],[Credit]]</f>
        <v>-1469.73</v>
      </c>
      <c r="N1184">
        <f>INDEX(ExchangeRate[Rate2USD], MATCH(GL!L:L,ExchangeRate[Currency], 0))</f>
        <v>1.51</v>
      </c>
      <c r="O1184" s="14">
        <f>GL_Table[[#This Row],[Debit]]*GL_Table[[#This Row],[RateToUSD]]</f>
        <v>0</v>
      </c>
      <c r="P1184" s="14">
        <f>GL_Table[[#This Row],[Credit]]*GL_Table[[#This Row],[RateToUSD]]</f>
        <v>2219.2923000000001</v>
      </c>
      <c r="Q1184" s="14">
        <f>GL_Table[NetAmount]*GL_Table[RateToUSD]</f>
        <v>-2219.2923000000001</v>
      </c>
      <c r="R1184" s="14" t="str">
        <f>INDEX(AccountMapping[AccountType],MATCH(GL_Table[AccountName],AccountMapping[AccountName], 0))</f>
        <v>Revenue</v>
      </c>
    </row>
    <row r="1185" spans="1:18" x14ac:dyDescent="0.3">
      <c r="A1185" t="s">
        <v>1193</v>
      </c>
      <c r="B1185" s="1">
        <v>45457</v>
      </c>
      <c r="C1185">
        <f>YEAR(GL_Table[[#This Row],[TxnDate]])</f>
        <v>2024</v>
      </c>
      <c r="D1185" t="str">
        <f>TEXT(GL_Table[[#This Row],[TxnDate]], "mmm")</f>
        <v>Jun</v>
      </c>
      <c r="E1185" t="s">
        <v>2010</v>
      </c>
      <c r="F1185" t="s">
        <v>2015</v>
      </c>
      <c r="G1185">
        <v>0</v>
      </c>
      <c r="H1185">
        <v>4440.72</v>
      </c>
      <c r="I1185" t="s">
        <v>2020</v>
      </c>
      <c r="J1185" t="s">
        <v>2029</v>
      </c>
      <c r="K1185" t="s">
        <v>3214</v>
      </c>
      <c r="L1185" t="s">
        <v>4031</v>
      </c>
      <c r="M1185">
        <f>GL_Table[[#This Row],[Debit]]-GL_Table[[#This Row],[Credit]]</f>
        <v>-4440.72</v>
      </c>
      <c r="N1185">
        <f>INDEX(ExchangeRate[Rate2USD], MATCH(GL!L:L,ExchangeRate[Currency], 0))</f>
        <v>0.78</v>
      </c>
      <c r="O1185" s="14">
        <f>GL_Table[[#This Row],[Debit]]*GL_Table[[#This Row],[RateToUSD]]</f>
        <v>0</v>
      </c>
      <c r="P1185" s="14">
        <f>GL_Table[[#This Row],[Credit]]*GL_Table[[#This Row],[RateToUSD]]</f>
        <v>3463.7616000000003</v>
      </c>
      <c r="Q1185" s="14">
        <f>GL_Table[NetAmount]*GL_Table[RateToUSD]</f>
        <v>-3463.7616000000003</v>
      </c>
      <c r="R1185" s="14" t="str">
        <f>INDEX(AccountMapping[AccountType],MATCH(GL_Table[AccountName],AccountMapping[AccountName], 0))</f>
        <v>Revenue</v>
      </c>
    </row>
    <row r="1186" spans="1:18" x14ac:dyDescent="0.3">
      <c r="A1186" t="s">
        <v>1194</v>
      </c>
      <c r="B1186" s="1">
        <v>45741</v>
      </c>
      <c r="C1186">
        <f>YEAR(GL_Table[[#This Row],[TxnDate]])</f>
        <v>2025</v>
      </c>
      <c r="D1186" t="str">
        <f>TEXT(GL_Table[[#This Row],[TxnDate]], "mmm")</f>
        <v>Mar</v>
      </c>
      <c r="E1186" t="s">
        <v>2013</v>
      </c>
      <c r="F1186" t="s">
        <v>2018</v>
      </c>
      <c r="G1186">
        <v>1972.41</v>
      </c>
      <c r="H1186">
        <v>0</v>
      </c>
      <c r="I1186" t="s">
        <v>2024</v>
      </c>
      <c r="J1186" t="s">
        <v>2028</v>
      </c>
      <c r="K1186" t="s">
        <v>3215</v>
      </c>
      <c r="L1186" t="s">
        <v>4032</v>
      </c>
      <c r="M1186">
        <f>GL_Table[[#This Row],[Debit]]-GL_Table[[#This Row],[Credit]]</f>
        <v>1972.41</v>
      </c>
      <c r="N1186">
        <f>INDEX(ExchangeRate[Rate2USD], MATCH(GL!L:L,ExchangeRate[Currency], 0))</f>
        <v>0.92</v>
      </c>
      <c r="O1186" s="14">
        <f>GL_Table[[#This Row],[Debit]]*GL_Table[[#This Row],[RateToUSD]]</f>
        <v>1814.6172000000001</v>
      </c>
      <c r="P1186" s="14">
        <f>GL_Table[[#This Row],[Credit]]*GL_Table[[#This Row],[RateToUSD]]</f>
        <v>0</v>
      </c>
      <c r="Q1186" s="14">
        <f>GL_Table[NetAmount]*GL_Table[RateToUSD]</f>
        <v>1814.6172000000001</v>
      </c>
      <c r="R1186" s="14" t="str">
        <f>INDEX(AccountMapping[AccountType],MATCH(GL_Table[AccountName],AccountMapping[AccountName], 0))</f>
        <v>Expense</v>
      </c>
    </row>
    <row r="1187" spans="1:18" x14ac:dyDescent="0.3">
      <c r="A1187" t="s">
        <v>1195</v>
      </c>
      <c r="B1187" s="1">
        <v>45328</v>
      </c>
      <c r="C1187">
        <f>YEAR(GL_Table[[#This Row],[TxnDate]])</f>
        <v>2024</v>
      </c>
      <c r="D1187" t="str">
        <f>TEXT(GL_Table[[#This Row],[TxnDate]], "mmm")</f>
        <v>Feb</v>
      </c>
      <c r="E1187" t="s">
        <v>2014</v>
      </c>
      <c r="F1187" t="s">
        <v>2019</v>
      </c>
      <c r="G1187">
        <v>0</v>
      </c>
      <c r="H1187">
        <v>841.52</v>
      </c>
      <c r="I1187" t="s">
        <v>2021</v>
      </c>
      <c r="J1187" t="s">
        <v>2030</v>
      </c>
      <c r="K1187" t="s">
        <v>3216</v>
      </c>
      <c r="L1187" t="s">
        <v>4032</v>
      </c>
      <c r="M1187">
        <f>GL_Table[[#This Row],[Debit]]-GL_Table[[#This Row],[Credit]]</f>
        <v>-841.52</v>
      </c>
      <c r="N1187">
        <f>INDEX(ExchangeRate[Rate2USD], MATCH(GL!L:L,ExchangeRate[Currency], 0))</f>
        <v>0.92</v>
      </c>
      <c r="O1187" s="14">
        <f>GL_Table[[#This Row],[Debit]]*GL_Table[[#This Row],[RateToUSD]]</f>
        <v>0</v>
      </c>
      <c r="P1187" s="14">
        <f>GL_Table[[#This Row],[Credit]]*GL_Table[[#This Row],[RateToUSD]]</f>
        <v>774.19839999999999</v>
      </c>
      <c r="Q1187" s="14">
        <f>GL_Table[NetAmount]*GL_Table[RateToUSD]</f>
        <v>-774.19839999999999</v>
      </c>
      <c r="R1187" s="14" t="str">
        <f>INDEX(AccountMapping[AccountType],MATCH(GL_Table[AccountName],AccountMapping[AccountName], 0))</f>
        <v>Revenue</v>
      </c>
    </row>
    <row r="1188" spans="1:18" x14ac:dyDescent="0.3">
      <c r="A1188" t="s">
        <v>1196</v>
      </c>
      <c r="B1188" s="1">
        <v>45083</v>
      </c>
      <c r="C1188">
        <f>YEAR(GL_Table[[#This Row],[TxnDate]])</f>
        <v>2023</v>
      </c>
      <c r="D1188" t="str">
        <f>TEXT(GL_Table[[#This Row],[TxnDate]], "mmm")</f>
        <v>Jun</v>
      </c>
      <c r="E1188" t="s">
        <v>2012</v>
      </c>
      <c r="F1188" t="s">
        <v>2017</v>
      </c>
      <c r="G1188">
        <v>316.14999999999998</v>
      </c>
      <c r="H1188">
        <v>0</v>
      </c>
      <c r="I1188" t="s">
        <v>2023</v>
      </c>
      <c r="J1188" t="s">
        <v>2030</v>
      </c>
      <c r="K1188" t="s">
        <v>3217</v>
      </c>
      <c r="L1188" t="s">
        <v>4035</v>
      </c>
      <c r="M1188">
        <f>GL_Table[[#This Row],[Debit]]-GL_Table[[#This Row],[Credit]]</f>
        <v>316.14999999999998</v>
      </c>
      <c r="N1188">
        <f>INDEX(ExchangeRate[Rate2USD], MATCH(GL!L:L,ExchangeRate[Currency], 0))</f>
        <v>1.36</v>
      </c>
      <c r="O1188" s="14">
        <f>GL_Table[[#This Row],[Debit]]*GL_Table[[#This Row],[RateToUSD]]</f>
        <v>429.964</v>
      </c>
      <c r="P1188" s="14">
        <f>GL_Table[[#This Row],[Credit]]*GL_Table[[#This Row],[RateToUSD]]</f>
        <v>0</v>
      </c>
      <c r="Q1188" s="14">
        <f>GL_Table[NetAmount]*GL_Table[RateToUSD]</f>
        <v>429.964</v>
      </c>
      <c r="R1188" s="14" t="str">
        <f>INDEX(AccountMapping[AccountType],MATCH(GL_Table[AccountName],AccountMapping[AccountName], 0))</f>
        <v>Expense</v>
      </c>
    </row>
    <row r="1189" spans="1:18" x14ac:dyDescent="0.3">
      <c r="A1189" t="s">
        <v>1197</v>
      </c>
      <c r="B1189" s="1">
        <v>45292</v>
      </c>
      <c r="C1189">
        <f>YEAR(GL_Table[[#This Row],[TxnDate]])</f>
        <v>2024</v>
      </c>
      <c r="D1189" t="str">
        <f>TEXT(GL_Table[[#This Row],[TxnDate]], "mmm")</f>
        <v>Jan</v>
      </c>
      <c r="E1189" t="s">
        <v>2013</v>
      </c>
      <c r="F1189" t="s">
        <v>2018</v>
      </c>
      <c r="G1189">
        <v>475.92</v>
      </c>
      <c r="H1189">
        <v>0</v>
      </c>
      <c r="I1189" t="s">
        <v>2025</v>
      </c>
      <c r="J1189" t="s">
        <v>2030</v>
      </c>
      <c r="K1189" t="s">
        <v>3218</v>
      </c>
      <c r="L1189" t="s">
        <v>4033</v>
      </c>
      <c r="M1189">
        <f>GL_Table[[#This Row],[Debit]]-GL_Table[[#This Row],[Credit]]</f>
        <v>475.92</v>
      </c>
      <c r="N1189">
        <f>INDEX(ExchangeRate[Rate2USD], MATCH(GL!L:L,ExchangeRate[Currency], 0))</f>
        <v>1.51</v>
      </c>
      <c r="O1189" s="14">
        <f>GL_Table[[#This Row],[Debit]]*GL_Table[[#This Row],[RateToUSD]]</f>
        <v>718.63920000000007</v>
      </c>
      <c r="P1189" s="14">
        <f>GL_Table[[#This Row],[Credit]]*GL_Table[[#This Row],[RateToUSD]]</f>
        <v>0</v>
      </c>
      <c r="Q1189" s="14">
        <f>GL_Table[NetAmount]*GL_Table[RateToUSD]</f>
        <v>718.63920000000007</v>
      </c>
      <c r="R1189" s="14" t="str">
        <f>INDEX(AccountMapping[AccountType],MATCH(GL_Table[AccountName],AccountMapping[AccountName], 0))</f>
        <v>Expense</v>
      </c>
    </row>
    <row r="1190" spans="1:18" x14ac:dyDescent="0.3">
      <c r="A1190" t="s">
        <v>1198</v>
      </c>
      <c r="B1190" s="1">
        <v>45294</v>
      </c>
      <c r="C1190">
        <f>YEAR(GL_Table[[#This Row],[TxnDate]])</f>
        <v>2024</v>
      </c>
      <c r="D1190" t="str">
        <f>TEXT(GL_Table[[#This Row],[TxnDate]], "mmm")</f>
        <v>Jan</v>
      </c>
      <c r="E1190" t="s">
        <v>2012</v>
      </c>
      <c r="F1190" t="s">
        <v>2017</v>
      </c>
      <c r="G1190">
        <v>1283.6099999999999</v>
      </c>
      <c r="H1190">
        <v>0</v>
      </c>
      <c r="I1190" t="s">
        <v>2021</v>
      </c>
      <c r="J1190" t="s">
        <v>2028</v>
      </c>
      <c r="K1190" t="s">
        <v>3219</v>
      </c>
      <c r="L1190" t="s">
        <v>4031</v>
      </c>
      <c r="M1190">
        <f>GL_Table[[#This Row],[Debit]]-GL_Table[[#This Row],[Credit]]</f>
        <v>1283.6099999999999</v>
      </c>
      <c r="N1190">
        <f>INDEX(ExchangeRate[Rate2USD], MATCH(GL!L:L,ExchangeRate[Currency], 0))</f>
        <v>0.78</v>
      </c>
      <c r="O1190" s="14">
        <f>GL_Table[[#This Row],[Debit]]*GL_Table[[#This Row],[RateToUSD]]</f>
        <v>1001.2157999999999</v>
      </c>
      <c r="P1190" s="14">
        <f>GL_Table[[#This Row],[Credit]]*GL_Table[[#This Row],[RateToUSD]]</f>
        <v>0</v>
      </c>
      <c r="Q1190" s="14">
        <f>GL_Table[NetAmount]*GL_Table[RateToUSD]</f>
        <v>1001.2157999999999</v>
      </c>
      <c r="R1190" s="14" t="str">
        <f>INDEX(AccountMapping[AccountType],MATCH(GL_Table[AccountName],AccountMapping[AccountName], 0))</f>
        <v>Expense</v>
      </c>
    </row>
    <row r="1191" spans="1:18" x14ac:dyDescent="0.3">
      <c r="A1191" t="s">
        <v>1199</v>
      </c>
      <c r="B1191" s="1">
        <v>45296</v>
      </c>
      <c r="C1191">
        <f>YEAR(GL_Table[[#This Row],[TxnDate]])</f>
        <v>2024</v>
      </c>
      <c r="D1191" t="str">
        <f>TEXT(GL_Table[[#This Row],[TxnDate]], "mmm")</f>
        <v>Jan</v>
      </c>
      <c r="E1191" t="s">
        <v>2010</v>
      </c>
      <c r="F1191" t="s">
        <v>2015</v>
      </c>
      <c r="G1191">
        <v>0</v>
      </c>
      <c r="H1191">
        <v>242.31</v>
      </c>
      <c r="I1191" t="s">
        <v>2021</v>
      </c>
      <c r="J1191" t="s">
        <v>2030</v>
      </c>
      <c r="K1191" t="s">
        <v>3220</v>
      </c>
      <c r="L1191" t="s">
        <v>4035</v>
      </c>
      <c r="M1191">
        <f>GL_Table[[#This Row],[Debit]]-GL_Table[[#This Row],[Credit]]</f>
        <v>-242.31</v>
      </c>
      <c r="N1191">
        <f>INDEX(ExchangeRate[Rate2USD], MATCH(GL!L:L,ExchangeRate[Currency], 0))</f>
        <v>1.36</v>
      </c>
      <c r="O1191" s="14">
        <f>GL_Table[[#This Row],[Debit]]*GL_Table[[#This Row],[RateToUSD]]</f>
        <v>0</v>
      </c>
      <c r="P1191" s="14">
        <f>GL_Table[[#This Row],[Credit]]*GL_Table[[#This Row],[RateToUSD]]</f>
        <v>329.54160000000002</v>
      </c>
      <c r="Q1191" s="14">
        <f>GL_Table[NetAmount]*GL_Table[RateToUSD]</f>
        <v>-329.54160000000002</v>
      </c>
      <c r="R1191" s="14" t="str">
        <f>INDEX(AccountMapping[AccountType],MATCH(GL_Table[AccountName],AccountMapping[AccountName], 0))</f>
        <v>Revenue</v>
      </c>
    </row>
    <row r="1192" spans="1:18" x14ac:dyDescent="0.3">
      <c r="A1192" t="s">
        <v>1200</v>
      </c>
      <c r="B1192" s="1">
        <v>45371</v>
      </c>
      <c r="C1192">
        <f>YEAR(GL_Table[[#This Row],[TxnDate]])</f>
        <v>2024</v>
      </c>
      <c r="D1192" t="str">
        <f>TEXT(GL_Table[[#This Row],[TxnDate]], "mmm")</f>
        <v>Mar</v>
      </c>
      <c r="E1192" t="s">
        <v>2011</v>
      </c>
      <c r="F1192" t="s">
        <v>2016</v>
      </c>
      <c r="G1192">
        <v>309.44</v>
      </c>
      <c r="H1192">
        <v>0</v>
      </c>
      <c r="I1192" t="s">
        <v>2021</v>
      </c>
      <c r="J1192" t="s">
        <v>2029</v>
      </c>
      <c r="K1192" t="s">
        <v>3221</v>
      </c>
      <c r="L1192" t="s">
        <v>4032</v>
      </c>
      <c r="M1192">
        <f>GL_Table[[#This Row],[Debit]]-GL_Table[[#This Row],[Credit]]</f>
        <v>309.44</v>
      </c>
      <c r="N1192">
        <f>INDEX(ExchangeRate[Rate2USD], MATCH(GL!L:L,ExchangeRate[Currency], 0))</f>
        <v>0.92</v>
      </c>
      <c r="O1192" s="14">
        <f>GL_Table[[#This Row],[Debit]]*GL_Table[[#This Row],[RateToUSD]]</f>
        <v>284.6848</v>
      </c>
      <c r="P1192" s="14">
        <f>GL_Table[[#This Row],[Credit]]*GL_Table[[#This Row],[RateToUSD]]</f>
        <v>0</v>
      </c>
      <c r="Q1192" s="14">
        <f>GL_Table[NetAmount]*GL_Table[RateToUSD]</f>
        <v>284.6848</v>
      </c>
      <c r="R1192" s="14" t="str">
        <f>INDEX(AccountMapping[AccountType],MATCH(GL_Table[AccountName],AccountMapping[AccountName], 0))</f>
        <v>COGS</v>
      </c>
    </row>
    <row r="1193" spans="1:18" x14ac:dyDescent="0.3">
      <c r="A1193" t="s">
        <v>1201</v>
      </c>
      <c r="B1193" s="1">
        <v>45683</v>
      </c>
      <c r="C1193">
        <f>YEAR(GL_Table[[#This Row],[TxnDate]])</f>
        <v>2025</v>
      </c>
      <c r="D1193" t="str">
        <f>TEXT(GL_Table[[#This Row],[TxnDate]], "mmm")</f>
        <v>Jan</v>
      </c>
      <c r="E1193" t="s">
        <v>2012</v>
      </c>
      <c r="F1193" t="s">
        <v>2017</v>
      </c>
      <c r="G1193">
        <v>1158.3800000000001</v>
      </c>
      <c r="H1193">
        <v>0</v>
      </c>
      <c r="I1193" t="s">
        <v>2020</v>
      </c>
      <c r="J1193" t="s">
        <v>2026</v>
      </c>
      <c r="K1193" t="s">
        <v>3222</v>
      </c>
      <c r="L1193" t="s">
        <v>4031</v>
      </c>
      <c r="M1193">
        <f>GL_Table[[#This Row],[Debit]]-GL_Table[[#This Row],[Credit]]</f>
        <v>1158.3800000000001</v>
      </c>
      <c r="N1193">
        <f>INDEX(ExchangeRate[Rate2USD], MATCH(GL!L:L,ExchangeRate[Currency], 0))</f>
        <v>0.78</v>
      </c>
      <c r="O1193" s="14">
        <f>GL_Table[[#This Row],[Debit]]*GL_Table[[#This Row],[RateToUSD]]</f>
        <v>903.53640000000007</v>
      </c>
      <c r="P1193" s="14">
        <f>GL_Table[[#This Row],[Credit]]*GL_Table[[#This Row],[RateToUSD]]</f>
        <v>0</v>
      </c>
      <c r="Q1193" s="14">
        <f>GL_Table[NetAmount]*GL_Table[RateToUSD]</f>
        <v>903.53640000000007</v>
      </c>
      <c r="R1193" s="14" t="str">
        <f>INDEX(AccountMapping[AccountType],MATCH(GL_Table[AccountName],AccountMapping[AccountName], 0))</f>
        <v>Expense</v>
      </c>
    </row>
    <row r="1194" spans="1:18" x14ac:dyDescent="0.3">
      <c r="A1194" t="s">
        <v>1202</v>
      </c>
      <c r="B1194" s="1">
        <v>44990</v>
      </c>
      <c r="C1194">
        <f>YEAR(GL_Table[[#This Row],[TxnDate]])</f>
        <v>2023</v>
      </c>
      <c r="D1194" t="str">
        <f>TEXT(GL_Table[[#This Row],[TxnDate]], "mmm")</f>
        <v>Mar</v>
      </c>
      <c r="E1194" t="s">
        <v>2014</v>
      </c>
      <c r="F1194" t="s">
        <v>2019</v>
      </c>
      <c r="G1194">
        <v>0</v>
      </c>
      <c r="H1194">
        <v>1546.54</v>
      </c>
      <c r="I1194" t="s">
        <v>2020</v>
      </c>
      <c r="J1194" t="s">
        <v>2029</v>
      </c>
      <c r="K1194" t="s">
        <v>3223</v>
      </c>
      <c r="L1194" t="s">
        <v>4034</v>
      </c>
      <c r="M1194">
        <f>GL_Table[[#This Row],[Debit]]-GL_Table[[#This Row],[Credit]]</f>
        <v>-1546.54</v>
      </c>
      <c r="N1194">
        <f>INDEX(ExchangeRate[Rate2USD], MATCH(GL!L:L,ExchangeRate[Currency], 0))</f>
        <v>1</v>
      </c>
      <c r="O1194" s="14">
        <f>GL_Table[[#This Row],[Debit]]*GL_Table[[#This Row],[RateToUSD]]</f>
        <v>0</v>
      </c>
      <c r="P1194" s="14">
        <f>GL_Table[[#This Row],[Credit]]*GL_Table[[#This Row],[RateToUSD]]</f>
        <v>1546.54</v>
      </c>
      <c r="Q1194" s="14">
        <f>GL_Table[NetAmount]*GL_Table[RateToUSD]</f>
        <v>-1546.54</v>
      </c>
      <c r="R1194" s="14" t="str">
        <f>INDEX(AccountMapping[AccountType],MATCH(GL_Table[AccountName],AccountMapping[AccountName], 0))</f>
        <v>Revenue</v>
      </c>
    </row>
    <row r="1195" spans="1:18" x14ac:dyDescent="0.3">
      <c r="A1195" t="s">
        <v>1203</v>
      </c>
      <c r="B1195" s="1">
        <v>45011</v>
      </c>
      <c r="C1195">
        <f>YEAR(GL_Table[[#This Row],[TxnDate]])</f>
        <v>2023</v>
      </c>
      <c r="D1195" t="str">
        <f>TEXT(GL_Table[[#This Row],[TxnDate]], "mmm")</f>
        <v>Mar</v>
      </c>
      <c r="E1195" t="s">
        <v>2014</v>
      </c>
      <c r="F1195" t="s">
        <v>2019</v>
      </c>
      <c r="G1195">
        <v>0</v>
      </c>
      <c r="H1195">
        <v>4731.97</v>
      </c>
      <c r="I1195" t="s">
        <v>2020</v>
      </c>
      <c r="J1195" t="s">
        <v>2027</v>
      </c>
      <c r="K1195" t="s">
        <v>3224</v>
      </c>
      <c r="L1195" t="s">
        <v>4034</v>
      </c>
      <c r="M1195">
        <f>GL_Table[[#This Row],[Debit]]-GL_Table[[#This Row],[Credit]]</f>
        <v>-4731.97</v>
      </c>
      <c r="N1195">
        <f>INDEX(ExchangeRate[Rate2USD], MATCH(GL!L:L,ExchangeRate[Currency], 0))</f>
        <v>1</v>
      </c>
      <c r="O1195" s="14">
        <f>GL_Table[[#This Row],[Debit]]*GL_Table[[#This Row],[RateToUSD]]</f>
        <v>0</v>
      </c>
      <c r="P1195" s="14">
        <f>GL_Table[[#This Row],[Credit]]*GL_Table[[#This Row],[RateToUSD]]</f>
        <v>4731.97</v>
      </c>
      <c r="Q1195" s="14">
        <f>GL_Table[NetAmount]*GL_Table[RateToUSD]</f>
        <v>-4731.97</v>
      </c>
      <c r="R1195" s="14" t="str">
        <f>INDEX(AccountMapping[AccountType],MATCH(GL_Table[AccountName],AccountMapping[AccountName], 0))</f>
        <v>Revenue</v>
      </c>
    </row>
    <row r="1196" spans="1:18" x14ac:dyDescent="0.3">
      <c r="A1196" t="s">
        <v>1204</v>
      </c>
      <c r="B1196" s="1">
        <v>45352</v>
      </c>
      <c r="C1196">
        <f>YEAR(GL_Table[[#This Row],[TxnDate]])</f>
        <v>2024</v>
      </c>
      <c r="D1196" t="str">
        <f>TEXT(GL_Table[[#This Row],[TxnDate]], "mmm")</f>
        <v>Mar</v>
      </c>
      <c r="E1196" t="s">
        <v>2012</v>
      </c>
      <c r="F1196" t="s">
        <v>2017</v>
      </c>
      <c r="G1196">
        <v>825.81</v>
      </c>
      <c r="H1196">
        <v>0</v>
      </c>
      <c r="I1196" t="s">
        <v>2022</v>
      </c>
      <c r="J1196" t="s">
        <v>2030</v>
      </c>
      <c r="K1196" t="s">
        <v>3225</v>
      </c>
      <c r="L1196" t="s">
        <v>4034</v>
      </c>
      <c r="M1196">
        <f>GL_Table[[#This Row],[Debit]]-GL_Table[[#This Row],[Credit]]</f>
        <v>825.81</v>
      </c>
      <c r="N1196">
        <f>INDEX(ExchangeRate[Rate2USD], MATCH(GL!L:L,ExchangeRate[Currency], 0))</f>
        <v>1</v>
      </c>
      <c r="O1196" s="14">
        <f>GL_Table[[#This Row],[Debit]]*GL_Table[[#This Row],[RateToUSD]]</f>
        <v>825.81</v>
      </c>
      <c r="P1196" s="14">
        <f>GL_Table[[#This Row],[Credit]]*GL_Table[[#This Row],[RateToUSD]]</f>
        <v>0</v>
      </c>
      <c r="Q1196" s="14">
        <f>GL_Table[NetAmount]*GL_Table[RateToUSD]</f>
        <v>825.81</v>
      </c>
      <c r="R1196" s="14" t="str">
        <f>INDEX(AccountMapping[AccountType],MATCH(GL_Table[AccountName],AccountMapping[AccountName], 0))</f>
        <v>Expense</v>
      </c>
    </row>
    <row r="1197" spans="1:18" x14ac:dyDescent="0.3">
      <c r="A1197" t="s">
        <v>1205</v>
      </c>
      <c r="B1197" s="1">
        <v>45452</v>
      </c>
      <c r="C1197">
        <f>YEAR(GL_Table[[#This Row],[TxnDate]])</f>
        <v>2024</v>
      </c>
      <c r="D1197" t="str">
        <f>TEXT(GL_Table[[#This Row],[TxnDate]], "mmm")</f>
        <v>Jun</v>
      </c>
      <c r="E1197" t="s">
        <v>2013</v>
      </c>
      <c r="F1197" t="s">
        <v>2018</v>
      </c>
      <c r="G1197">
        <v>811.62</v>
      </c>
      <c r="H1197">
        <v>0</v>
      </c>
      <c r="I1197" t="s">
        <v>2021</v>
      </c>
      <c r="J1197" t="s">
        <v>2027</v>
      </c>
      <c r="K1197" t="s">
        <v>3226</v>
      </c>
      <c r="L1197" t="s">
        <v>4035</v>
      </c>
      <c r="M1197">
        <f>GL_Table[[#This Row],[Debit]]-GL_Table[[#This Row],[Credit]]</f>
        <v>811.62</v>
      </c>
      <c r="N1197">
        <f>INDEX(ExchangeRate[Rate2USD], MATCH(GL!L:L,ExchangeRate[Currency], 0))</f>
        <v>1.36</v>
      </c>
      <c r="O1197" s="14">
        <f>GL_Table[[#This Row],[Debit]]*GL_Table[[#This Row],[RateToUSD]]</f>
        <v>1103.8032000000001</v>
      </c>
      <c r="P1197" s="14">
        <f>GL_Table[[#This Row],[Credit]]*GL_Table[[#This Row],[RateToUSD]]</f>
        <v>0</v>
      </c>
      <c r="Q1197" s="14">
        <f>GL_Table[NetAmount]*GL_Table[RateToUSD]</f>
        <v>1103.8032000000001</v>
      </c>
      <c r="R1197" s="14" t="str">
        <f>INDEX(AccountMapping[AccountType],MATCH(GL_Table[AccountName],AccountMapping[AccountName], 0))</f>
        <v>Expense</v>
      </c>
    </row>
    <row r="1198" spans="1:18" x14ac:dyDescent="0.3">
      <c r="A1198" t="s">
        <v>1206</v>
      </c>
      <c r="B1198" s="1">
        <v>45435</v>
      </c>
      <c r="C1198">
        <f>YEAR(GL_Table[[#This Row],[TxnDate]])</f>
        <v>2024</v>
      </c>
      <c r="D1198" t="str">
        <f>TEXT(GL_Table[[#This Row],[TxnDate]], "mmm")</f>
        <v>May</v>
      </c>
      <c r="E1198" t="s">
        <v>2012</v>
      </c>
      <c r="F1198" t="s">
        <v>2017</v>
      </c>
      <c r="G1198">
        <v>1792.82</v>
      </c>
      <c r="H1198">
        <v>0</v>
      </c>
      <c r="I1198" t="s">
        <v>2021</v>
      </c>
      <c r="J1198" t="s">
        <v>2026</v>
      </c>
      <c r="K1198" t="s">
        <v>3227</v>
      </c>
      <c r="L1198" t="s">
        <v>4034</v>
      </c>
      <c r="M1198">
        <f>GL_Table[[#This Row],[Debit]]-GL_Table[[#This Row],[Credit]]</f>
        <v>1792.82</v>
      </c>
      <c r="N1198">
        <f>INDEX(ExchangeRate[Rate2USD], MATCH(GL!L:L,ExchangeRate[Currency], 0))</f>
        <v>1</v>
      </c>
      <c r="O1198" s="14">
        <f>GL_Table[[#This Row],[Debit]]*GL_Table[[#This Row],[RateToUSD]]</f>
        <v>1792.82</v>
      </c>
      <c r="P1198" s="14">
        <f>GL_Table[[#This Row],[Credit]]*GL_Table[[#This Row],[RateToUSD]]</f>
        <v>0</v>
      </c>
      <c r="Q1198" s="14">
        <f>GL_Table[NetAmount]*GL_Table[RateToUSD]</f>
        <v>1792.82</v>
      </c>
      <c r="R1198" s="14" t="str">
        <f>INDEX(AccountMapping[AccountType],MATCH(GL_Table[AccountName],AccountMapping[AccountName], 0))</f>
        <v>Expense</v>
      </c>
    </row>
    <row r="1199" spans="1:18" x14ac:dyDescent="0.3">
      <c r="A1199" t="s">
        <v>1207</v>
      </c>
      <c r="B1199" s="1">
        <v>45565</v>
      </c>
      <c r="C1199">
        <f>YEAR(GL_Table[[#This Row],[TxnDate]])</f>
        <v>2024</v>
      </c>
      <c r="D1199" t="str">
        <f>TEXT(GL_Table[[#This Row],[TxnDate]], "mmm")</f>
        <v>Sep</v>
      </c>
      <c r="E1199" t="s">
        <v>2014</v>
      </c>
      <c r="F1199" t="s">
        <v>2019</v>
      </c>
      <c r="G1199">
        <v>0</v>
      </c>
      <c r="H1199">
        <v>2374.8200000000002</v>
      </c>
      <c r="I1199" t="s">
        <v>2021</v>
      </c>
      <c r="J1199" t="s">
        <v>2027</v>
      </c>
      <c r="K1199" t="s">
        <v>3228</v>
      </c>
      <c r="L1199" t="s">
        <v>4034</v>
      </c>
      <c r="M1199">
        <f>GL_Table[[#This Row],[Debit]]-GL_Table[[#This Row],[Credit]]</f>
        <v>-2374.8200000000002</v>
      </c>
      <c r="N1199">
        <f>INDEX(ExchangeRate[Rate2USD], MATCH(GL!L:L,ExchangeRate[Currency], 0))</f>
        <v>1</v>
      </c>
      <c r="O1199" s="14">
        <f>GL_Table[[#This Row],[Debit]]*GL_Table[[#This Row],[RateToUSD]]</f>
        <v>0</v>
      </c>
      <c r="P1199" s="14">
        <f>GL_Table[[#This Row],[Credit]]*GL_Table[[#This Row],[RateToUSD]]</f>
        <v>2374.8200000000002</v>
      </c>
      <c r="Q1199" s="14">
        <f>GL_Table[NetAmount]*GL_Table[RateToUSD]</f>
        <v>-2374.8200000000002</v>
      </c>
      <c r="R1199" s="14" t="str">
        <f>INDEX(AccountMapping[AccountType],MATCH(GL_Table[AccountName],AccountMapping[AccountName], 0))</f>
        <v>Revenue</v>
      </c>
    </row>
    <row r="1200" spans="1:18" x14ac:dyDescent="0.3">
      <c r="A1200" t="s">
        <v>1208</v>
      </c>
      <c r="B1200" s="1">
        <v>45440</v>
      </c>
      <c r="C1200">
        <f>YEAR(GL_Table[[#This Row],[TxnDate]])</f>
        <v>2024</v>
      </c>
      <c r="D1200" t="str">
        <f>TEXT(GL_Table[[#This Row],[TxnDate]], "mmm")</f>
        <v>May</v>
      </c>
      <c r="E1200" t="s">
        <v>2010</v>
      </c>
      <c r="F1200" t="s">
        <v>2015</v>
      </c>
      <c r="G1200">
        <v>0</v>
      </c>
      <c r="H1200">
        <v>383.06</v>
      </c>
      <c r="I1200" t="s">
        <v>2023</v>
      </c>
      <c r="J1200" t="s">
        <v>2030</v>
      </c>
      <c r="K1200" t="s">
        <v>3229</v>
      </c>
      <c r="L1200" t="s">
        <v>4031</v>
      </c>
      <c r="M1200">
        <f>GL_Table[[#This Row],[Debit]]-GL_Table[[#This Row],[Credit]]</f>
        <v>-383.06</v>
      </c>
      <c r="N1200">
        <f>INDEX(ExchangeRate[Rate2USD], MATCH(GL!L:L,ExchangeRate[Currency], 0))</f>
        <v>0.78</v>
      </c>
      <c r="O1200" s="14">
        <f>GL_Table[[#This Row],[Debit]]*GL_Table[[#This Row],[RateToUSD]]</f>
        <v>0</v>
      </c>
      <c r="P1200" s="14">
        <f>GL_Table[[#This Row],[Credit]]*GL_Table[[#This Row],[RateToUSD]]</f>
        <v>298.78680000000003</v>
      </c>
      <c r="Q1200" s="14">
        <f>GL_Table[NetAmount]*GL_Table[RateToUSD]</f>
        <v>-298.78680000000003</v>
      </c>
      <c r="R1200" s="14" t="str">
        <f>INDEX(AccountMapping[AccountType],MATCH(GL_Table[AccountName],AccountMapping[AccountName], 0))</f>
        <v>Revenue</v>
      </c>
    </row>
    <row r="1201" spans="1:18" x14ac:dyDescent="0.3">
      <c r="A1201" t="s">
        <v>1209</v>
      </c>
      <c r="B1201" s="1">
        <v>45496</v>
      </c>
      <c r="C1201">
        <f>YEAR(GL_Table[[#This Row],[TxnDate]])</f>
        <v>2024</v>
      </c>
      <c r="D1201" t="str">
        <f>TEXT(GL_Table[[#This Row],[TxnDate]], "mmm")</f>
        <v>Jul</v>
      </c>
      <c r="E1201" t="s">
        <v>2014</v>
      </c>
      <c r="F1201" t="s">
        <v>2019</v>
      </c>
      <c r="G1201">
        <v>0</v>
      </c>
      <c r="H1201">
        <v>3219.96</v>
      </c>
      <c r="I1201" t="s">
        <v>2024</v>
      </c>
      <c r="J1201" t="s">
        <v>2030</v>
      </c>
      <c r="K1201" t="s">
        <v>3230</v>
      </c>
      <c r="L1201" t="s">
        <v>4032</v>
      </c>
      <c r="M1201">
        <f>GL_Table[[#This Row],[Debit]]-GL_Table[[#This Row],[Credit]]</f>
        <v>-3219.96</v>
      </c>
      <c r="N1201">
        <f>INDEX(ExchangeRate[Rate2USD], MATCH(GL!L:L,ExchangeRate[Currency], 0))</f>
        <v>0.92</v>
      </c>
      <c r="O1201" s="14">
        <f>GL_Table[[#This Row],[Debit]]*GL_Table[[#This Row],[RateToUSD]]</f>
        <v>0</v>
      </c>
      <c r="P1201" s="14">
        <f>GL_Table[[#This Row],[Credit]]*GL_Table[[#This Row],[RateToUSD]]</f>
        <v>2962.3632000000002</v>
      </c>
      <c r="Q1201" s="14">
        <f>GL_Table[NetAmount]*GL_Table[RateToUSD]</f>
        <v>-2962.3632000000002</v>
      </c>
      <c r="R1201" s="14" t="str">
        <f>INDEX(AccountMapping[AccountType],MATCH(GL_Table[AccountName],AccountMapping[AccountName], 0))</f>
        <v>Revenue</v>
      </c>
    </row>
    <row r="1202" spans="1:18" x14ac:dyDescent="0.3">
      <c r="A1202" t="s">
        <v>1210</v>
      </c>
      <c r="B1202" s="1">
        <v>45004</v>
      </c>
      <c r="C1202">
        <f>YEAR(GL_Table[[#This Row],[TxnDate]])</f>
        <v>2023</v>
      </c>
      <c r="D1202" t="str">
        <f>TEXT(GL_Table[[#This Row],[TxnDate]], "mmm")</f>
        <v>Mar</v>
      </c>
      <c r="E1202" t="s">
        <v>2010</v>
      </c>
      <c r="F1202" t="s">
        <v>2015</v>
      </c>
      <c r="G1202">
        <v>0</v>
      </c>
      <c r="H1202">
        <v>1105.3800000000001</v>
      </c>
      <c r="I1202" t="s">
        <v>2020</v>
      </c>
      <c r="J1202" t="s">
        <v>2027</v>
      </c>
      <c r="K1202" t="s">
        <v>3231</v>
      </c>
      <c r="L1202" t="s">
        <v>4033</v>
      </c>
      <c r="M1202">
        <f>GL_Table[[#This Row],[Debit]]-GL_Table[[#This Row],[Credit]]</f>
        <v>-1105.3800000000001</v>
      </c>
      <c r="N1202">
        <f>INDEX(ExchangeRate[Rate2USD], MATCH(GL!L:L,ExchangeRate[Currency], 0))</f>
        <v>1.51</v>
      </c>
      <c r="O1202" s="14">
        <f>GL_Table[[#This Row],[Debit]]*GL_Table[[#This Row],[RateToUSD]]</f>
        <v>0</v>
      </c>
      <c r="P1202" s="14">
        <f>GL_Table[[#This Row],[Credit]]*GL_Table[[#This Row],[RateToUSD]]</f>
        <v>1669.1238000000001</v>
      </c>
      <c r="Q1202" s="14">
        <f>GL_Table[NetAmount]*GL_Table[RateToUSD]</f>
        <v>-1669.1238000000001</v>
      </c>
      <c r="R1202" s="14" t="str">
        <f>INDEX(AccountMapping[AccountType],MATCH(GL_Table[AccountName],AccountMapping[AccountName], 0))</f>
        <v>Revenue</v>
      </c>
    </row>
    <row r="1203" spans="1:18" x14ac:dyDescent="0.3">
      <c r="A1203" t="s">
        <v>1211</v>
      </c>
      <c r="B1203" s="1">
        <v>45502</v>
      </c>
      <c r="C1203">
        <f>YEAR(GL_Table[[#This Row],[TxnDate]])</f>
        <v>2024</v>
      </c>
      <c r="D1203" t="str">
        <f>TEXT(GL_Table[[#This Row],[TxnDate]], "mmm")</f>
        <v>Jul</v>
      </c>
      <c r="E1203" t="s">
        <v>2013</v>
      </c>
      <c r="F1203" t="s">
        <v>2018</v>
      </c>
      <c r="G1203">
        <v>600.28</v>
      </c>
      <c r="H1203">
        <v>0</v>
      </c>
      <c r="I1203" t="s">
        <v>2022</v>
      </c>
      <c r="J1203" t="s">
        <v>2030</v>
      </c>
      <c r="K1203" t="s">
        <v>3232</v>
      </c>
      <c r="L1203" t="s">
        <v>4035</v>
      </c>
      <c r="M1203">
        <f>GL_Table[[#This Row],[Debit]]-GL_Table[[#This Row],[Credit]]</f>
        <v>600.28</v>
      </c>
      <c r="N1203">
        <f>INDEX(ExchangeRate[Rate2USD], MATCH(GL!L:L,ExchangeRate[Currency], 0))</f>
        <v>1.36</v>
      </c>
      <c r="O1203" s="14">
        <f>GL_Table[[#This Row],[Debit]]*GL_Table[[#This Row],[RateToUSD]]</f>
        <v>816.38080000000002</v>
      </c>
      <c r="P1203" s="14">
        <f>GL_Table[[#This Row],[Credit]]*GL_Table[[#This Row],[RateToUSD]]</f>
        <v>0</v>
      </c>
      <c r="Q1203" s="14">
        <f>GL_Table[NetAmount]*GL_Table[RateToUSD]</f>
        <v>816.38080000000002</v>
      </c>
      <c r="R1203" s="14" t="str">
        <f>INDEX(AccountMapping[AccountType],MATCH(GL_Table[AccountName],AccountMapping[AccountName], 0))</f>
        <v>Expense</v>
      </c>
    </row>
    <row r="1204" spans="1:18" x14ac:dyDescent="0.3">
      <c r="A1204" t="s">
        <v>1212</v>
      </c>
      <c r="B1204" s="1">
        <v>45556</v>
      </c>
      <c r="C1204">
        <f>YEAR(GL_Table[[#This Row],[TxnDate]])</f>
        <v>2024</v>
      </c>
      <c r="D1204" t="str">
        <f>TEXT(GL_Table[[#This Row],[TxnDate]], "mmm")</f>
        <v>Sep</v>
      </c>
      <c r="E1204" t="s">
        <v>2014</v>
      </c>
      <c r="F1204" t="s">
        <v>2019</v>
      </c>
      <c r="G1204">
        <v>0</v>
      </c>
      <c r="H1204">
        <v>1634.89</v>
      </c>
      <c r="I1204" t="s">
        <v>2024</v>
      </c>
      <c r="J1204" t="s">
        <v>2030</v>
      </c>
      <c r="K1204" t="s">
        <v>3233</v>
      </c>
      <c r="L1204" t="s">
        <v>4033</v>
      </c>
      <c r="M1204">
        <f>GL_Table[[#This Row],[Debit]]-GL_Table[[#This Row],[Credit]]</f>
        <v>-1634.89</v>
      </c>
      <c r="N1204">
        <f>INDEX(ExchangeRate[Rate2USD], MATCH(GL!L:L,ExchangeRate[Currency], 0))</f>
        <v>1.51</v>
      </c>
      <c r="O1204" s="14">
        <f>GL_Table[[#This Row],[Debit]]*GL_Table[[#This Row],[RateToUSD]]</f>
        <v>0</v>
      </c>
      <c r="P1204" s="14">
        <f>GL_Table[[#This Row],[Credit]]*GL_Table[[#This Row],[RateToUSD]]</f>
        <v>2468.6839</v>
      </c>
      <c r="Q1204" s="14">
        <f>GL_Table[NetAmount]*GL_Table[RateToUSD]</f>
        <v>-2468.6839</v>
      </c>
      <c r="R1204" s="14" t="str">
        <f>INDEX(AccountMapping[AccountType],MATCH(GL_Table[AccountName],AccountMapping[AccountName], 0))</f>
        <v>Revenue</v>
      </c>
    </row>
    <row r="1205" spans="1:18" x14ac:dyDescent="0.3">
      <c r="A1205" t="s">
        <v>1213</v>
      </c>
      <c r="B1205" s="1">
        <v>45529</v>
      </c>
      <c r="C1205">
        <f>YEAR(GL_Table[[#This Row],[TxnDate]])</f>
        <v>2024</v>
      </c>
      <c r="D1205" t="str">
        <f>TEXT(GL_Table[[#This Row],[TxnDate]], "mmm")</f>
        <v>Aug</v>
      </c>
      <c r="E1205" t="s">
        <v>2014</v>
      </c>
      <c r="F1205" t="s">
        <v>2019</v>
      </c>
      <c r="G1205">
        <v>0</v>
      </c>
      <c r="H1205">
        <v>2484.3000000000002</v>
      </c>
      <c r="I1205" t="s">
        <v>2021</v>
      </c>
      <c r="J1205" t="s">
        <v>2026</v>
      </c>
      <c r="K1205" t="s">
        <v>3234</v>
      </c>
      <c r="L1205" t="s">
        <v>4035</v>
      </c>
      <c r="M1205">
        <f>GL_Table[[#This Row],[Debit]]-GL_Table[[#This Row],[Credit]]</f>
        <v>-2484.3000000000002</v>
      </c>
      <c r="N1205">
        <f>INDEX(ExchangeRate[Rate2USD], MATCH(GL!L:L,ExchangeRate[Currency], 0))</f>
        <v>1.36</v>
      </c>
      <c r="O1205" s="14">
        <f>GL_Table[[#This Row],[Debit]]*GL_Table[[#This Row],[RateToUSD]]</f>
        <v>0</v>
      </c>
      <c r="P1205" s="14">
        <f>GL_Table[[#This Row],[Credit]]*GL_Table[[#This Row],[RateToUSD]]</f>
        <v>3378.6480000000006</v>
      </c>
      <c r="Q1205" s="14">
        <f>GL_Table[NetAmount]*GL_Table[RateToUSD]</f>
        <v>-3378.6480000000006</v>
      </c>
      <c r="R1205" s="14" t="str">
        <f>INDEX(AccountMapping[AccountType],MATCH(GL_Table[AccountName],AccountMapping[AccountName], 0))</f>
        <v>Revenue</v>
      </c>
    </row>
    <row r="1206" spans="1:18" x14ac:dyDescent="0.3">
      <c r="A1206" t="s">
        <v>1214</v>
      </c>
      <c r="B1206" s="1">
        <v>45733</v>
      </c>
      <c r="C1206">
        <f>YEAR(GL_Table[[#This Row],[TxnDate]])</f>
        <v>2025</v>
      </c>
      <c r="D1206" t="str">
        <f>TEXT(GL_Table[[#This Row],[TxnDate]], "mmm")</f>
        <v>Mar</v>
      </c>
      <c r="E1206" t="s">
        <v>2010</v>
      </c>
      <c r="F1206" t="s">
        <v>2015</v>
      </c>
      <c r="G1206">
        <v>0</v>
      </c>
      <c r="H1206">
        <v>2824.53</v>
      </c>
      <c r="I1206" t="s">
        <v>2024</v>
      </c>
      <c r="J1206" t="s">
        <v>2026</v>
      </c>
      <c r="K1206" t="s">
        <v>3235</v>
      </c>
      <c r="L1206" t="s">
        <v>4031</v>
      </c>
      <c r="M1206">
        <f>GL_Table[[#This Row],[Debit]]-GL_Table[[#This Row],[Credit]]</f>
        <v>-2824.53</v>
      </c>
      <c r="N1206">
        <f>INDEX(ExchangeRate[Rate2USD], MATCH(GL!L:L,ExchangeRate[Currency], 0))</f>
        <v>0.78</v>
      </c>
      <c r="O1206" s="14">
        <f>GL_Table[[#This Row],[Debit]]*GL_Table[[#This Row],[RateToUSD]]</f>
        <v>0</v>
      </c>
      <c r="P1206" s="14">
        <f>GL_Table[[#This Row],[Credit]]*GL_Table[[#This Row],[RateToUSD]]</f>
        <v>2203.1334000000002</v>
      </c>
      <c r="Q1206" s="14">
        <f>GL_Table[NetAmount]*GL_Table[RateToUSD]</f>
        <v>-2203.1334000000002</v>
      </c>
      <c r="R1206" s="14" t="str">
        <f>INDEX(AccountMapping[AccountType],MATCH(GL_Table[AccountName],AccountMapping[AccountName], 0))</f>
        <v>Revenue</v>
      </c>
    </row>
    <row r="1207" spans="1:18" x14ac:dyDescent="0.3">
      <c r="A1207" t="s">
        <v>1215</v>
      </c>
      <c r="B1207" s="1">
        <v>45627</v>
      </c>
      <c r="C1207">
        <f>YEAR(GL_Table[[#This Row],[TxnDate]])</f>
        <v>2024</v>
      </c>
      <c r="D1207" t="str">
        <f>TEXT(GL_Table[[#This Row],[TxnDate]], "mmm")</f>
        <v>Dec</v>
      </c>
      <c r="E1207" t="s">
        <v>2012</v>
      </c>
      <c r="F1207" t="s">
        <v>2017</v>
      </c>
      <c r="G1207">
        <v>269.73</v>
      </c>
      <c r="H1207">
        <v>0</v>
      </c>
      <c r="I1207" t="s">
        <v>2021</v>
      </c>
      <c r="J1207" t="s">
        <v>2027</v>
      </c>
      <c r="K1207" t="s">
        <v>3236</v>
      </c>
      <c r="L1207" t="s">
        <v>4033</v>
      </c>
      <c r="M1207">
        <f>GL_Table[[#This Row],[Debit]]-GL_Table[[#This Row],[Credit]]</f>
        <v>269.73</v>
      </c>
      <c r="N1207">
        <f>INDEX(ExchangeRate[Rate2USD], MATCH(GL!L:L,ExchangeRate[Currency], 0))</f>
        <v>1.51</v>
      </c>
      <c r="O1207" s="14">
        <f>GL_Table[[#This Row],[Debit]]*GL_Table[[#This Row],[RateToUSD]]</f>
        <v>407.29230000000001</v>
      </c>
      <c r="P1207" s="14">
        <f>GL_Table[[#This Row],[Credit]]*GL_Table[[#This Row],[RateToUSD]]</f>
        <v>0</v>
      </c>
      <c r="Q1207" s="14">
        <f>GL_Table[NetAmount]*GL_Table[RateToUSD]</f>
        <v>407.29230000000001</v>
      </c>
      <c r="R1207" s="14" t="str">
        <f>INDEX(AccountMapping[AccountType],MATCH(GL_Table[AccountName],AccountMapping[AccountName], 0))</f>
        <v>Expense</v>
      </c>
    </row>
    <row r="1208" spans="1:18" x14ac:dyDescent="0.3">
      <c r="A1208" t="s">
        <v>1216</v>
      </c>
      <c r="B1208" s="1">
        <v>45410</v>
      </c>
      <c r="C1208">
        <f>YEAR(GL_Table[[#This Row],[TxnDate]])</f>
        <v>2024</v>
      </c>
      <c r="D1208" t="str">
        <f>TEXT(GL_Table[[#This Row],[TxnDate]], "mmm")</f>
        <v>Apr</v>
      </c>
      <c r="E1208" t="s">
        <v>2013</v>
      </c>
      <c r="F1208" t="s">
        <v>2018</v>
      </c>
      <c r="G1208">
        <v>500.85</v>
      </c>
      <c r="H1208">
        <v>0</v>
      </c>
      <c r="I1208" t="s">
        <v>2023</v>
      </c>
      <c r="J1208" t="s">
        <v>2028</v>
      </c>
      <c r="K1208" t="s">
        <v>3237</v>
      </c>
      <c r="L1208" t="s">
        <v>4034</v>
      </c>
      <c r="M1208">
        <f>GL_Table[[#This Row],[Debit]]-GL_Table[[#This Row],[Credit]]</f>
        <v>500.85</v>
      </c>
      <c r="N1208">
        <f>INDEX(ExchangeRate[Rate2USD], MATCH(GL!L:L,ExchangeRate[Currency], 0))</f>
        <v>1</v>
      </c>
      <c r="O1208" s="14">
        <f>GL_Table[[#This Row],[Debit]]*GL_Table[[#This Row],[RateToUSD]]</f>
        <v>500.85</v>
      </c>
      <c r="P1208" s="14">
        <f>GL_Table[[#This Row],[Credit]]*GL_Table[[#This Row],[RateToUSD]]</f>
        <v>0</v>
      </c>
      <c r="Q1208" s="14">
        <f>GL_Table[NetAmount]*GL_Table[RateToUSD]</f>
        <v>500.85</v>
      </c>
      <c r="R1208" s="14" t="str">
        <f>INDEX(AccountMapping[AccountType],MATCH(GL_Table[AccountName],AccountMapping[AccountName], 0))</f>
        <v>Expense</v>
      </c>
    </row>
    <row r="1209" spans="1:18" x14ac:dyDescent="0.3">
      <c r="A1209" t="s">
        <v>1217</v>
      </c>
      <c r="B1209" s="1">
        <v>45220</v>
      </c>
      <c r="C1209">
        <f>YEAR(GL_Table[[#This Row],[TxnDate]])</f>
        <v>2023</v>
      </c>
      <c r="D1209" t="str">
        <f>TEXT(GL_Table[[#This Row],[TxnDate]], "mmm")</f>
        <v>Oct</v>
      </c>
      <c r="E1209" t="s">
        <v>2014</v>
      </c>
      <c r="F1209" t="s">
        <v>2019</v>
      </c>
      <c r="G1209">
        <v>0</v>
      </c>
      <c r="H1209">
        <v>2600.9699999999998</v>
      </c>
      <c r="I1209" t="s">
        <v>2022</v>
      </c>
      <c r="J1209" t="s">
        <v>2027</v>
      </c>
      <c r="K1209" t="s">
        <v>3238</v>
      </c>
      <c r="L1209" t="s">
        <v>4031</v>
      </c>
      <c r="M1209">
        <f>GL_Table[[#This Row],[Debit]]-GL_Table[[#This Row],[Credit]]</f>
        <v>-2600.9699999999998</v>
      </c>
      <c r="N1209">
        <f>INDEX(ExchangeRate[Rate2USD], MATCH(GL!L:L,ExchangeRate[Currency], 0))</f>
        <v>0.78</v>
      </c>
      <c r="O1209" s="14">
        <f>GL_Table[[#This Row],[Debit]]*GL_Table[[#This Row],[RateToUSD]]</f>
        <v>0</v>
      </c>
      <c r="P1209" s="14">
        <f>GL_Table[[#This Row],[Credit]]*GL_Table[[#This Row],[RateToUSD]]</f>
        <v>2028.7565999999999</v>
      </c>
      <c r="Q1209" s="14">
        <f>GL_Table[NetAmount]*GL_Table[RateToUSD]</f>
        <v>-2028.7565999999999</v>
      </c>
      <c r="R1209" s="14" t="str">
        <f>INDEX(AccountMapping[AccountType],MATCH(GL_Table[AccountName],AccountMapping[AccountName], 0))</f>
        <v>Revenue</v>
      </c>
    </row>
    <row r="1210" spans="1:18" x14ac:dyDescent="0.3">
      <c r="A1210" t="s">
        <v>1218</v>
      </c>
      <c r="B1210" s="1">
        <v>45068</v>
      </c>
      <c r="C1210">
        <f>YEAR(GL_Table[[#This Row],[TxnDate]])</f>
        <v>2023</v>
      </c>
      <c r="D1210" t="str">
        <f>TEXT(GL_Table[[#This Row],[TxnDate]], "mmm")</f>
        <v>May</v>
      </c>
      <c r="E1210" t="s">
        <v>2011</v>
      </c>
      <c r="F1210" t="s">
        <v>2016</v>
      </c>
      <c r="G1210">
        <v>1457.86</v>
      </c>
      <c r="H1210">
        <v>0</v>
      </c>
      <c r="I1210" t="s">
        <v>2020</v>
      </c>
      <c r="J1210" t="s">
        <v>2026</v>
      </c>
      <c r="K1210" t="s">
        <v>3239</v>
      </c>
      <c r="L1210" t="s">
        <v>4031</v>
      </c>
      <c r="M1210">
        <f>GL_Table[[#This Row],[Debit]]-GL_Table[[#This Row],[Credit]]</f>
        <v>1457.86</v>
      </c>
      <c r="N1210">
        <f>INDEX(ExchangeRate[Rate2USD], MATCH(GL!L:L,ExchangeRate[Currency], 0))</f>
        <v>0.78</v>
      </c>
      <c r="O1210" s="14">
        <f>GL_Table[[#This Row],[Debit]]*GL_Table[[#This Row],[RateToUSD]]</f>
        <v>1137.1307999999999</v>
      </c>
      <c r="P1210" s="14">
        <f>GL_Table[[#This Row],[Credit]]*GL_Table[[#This Row],[RateToUSD]]</f>
        <v>0</v>
      </c>
      <c r="Q1210" s="14">
        <f>GL_Table[NetAmount]*GL_Table[RateToUSD]</f>
        <v>1137.1307999999999</v>
      </c>
      <c r="R1210" s="14" t="str">
        <f>INDEX(AccountMapping[AccountType],MATCH(GL_Table[AccountName],AccountMapping[AccountName], 0))</f>
        <v>COGS</v>
      </c>
    </row>
    <row r="1211" spans="1:18" x14ac:dyDescent="0.3">
      <c r="A1211" t="s">
        <v>1219</v>
      </c>
      <c r="B1211" s="1">
        <v>45476</v>
      </c>
      <c r="C1211">
        <f>YEAR(GL_Table[[#This Row],[TxnDate]])</f>
        <v>2024</v>
      </c>
      <c r="D1211" t="str">
        <f>TEXT(GL_Table[[#This Row],[TxnDate]], "mmm")</f>
        <v>Jul</v>
      </c>
      <c r="E1211" t="s">
        <v>2010</v>
      </c>
      <c r="F1211" t="s">
        <v>2015</v>
      </c>
      <c r="G1211">
        <v>0</v>
      </c>
      <c r="H1211">
        <v>1378.84</v>
      </c>
      <c r="I1211" t="s">
        <v>2024</v>
      </c>
      <c r="J1211" t="s">
        <v>2028</v>
      </c>
      <c r="K1211" t="s">
        <v>3240</v>
      </c>
      <c r="L1211" t="s">
        <v>4033</v>
      </c>
      <c r="M1211">
        <f>GL_Table[[#This Row],[Debit]]-GL_Table[[#This Row],[Credit]]</f>
        <v>-1378.84</v>
      </c>
      <c r="N1211">
        <f>INDEX(ExchangeRate[Rate2USD], MATCH(GL!L:L,ExchangeRate[Currency], 0))</f>
        <v>1.51</v>
      </c>
      <c r="O1211" s="14">
        <f>GL_Table[[#This Row],[Debit]]*GL_Table[[#This Row],[RateToUSD]]</f>
        <v>0</v>
      </c>
      <c r="P1211" s="14">
        <f>GL_Table[[#This Row],[Credit]]*GL_Table[[#This Row],[RateToUSD]]</f>
        <v>2082.0483999999997</v>
      </c>
      <c r="Q1211" s="14">
        <f>GL_Table[NetAmount]*GL_Table[RateToUSD]</f>
        <v>-2082.0483999999997</v>
      </c>
      <c r="R1211" s="14" t="str">
        <f>INDEX(AccountMapping[AccountType],MATCH(GL_Table[AccountName],AccountMapping[AccountName], 0))</f>
        <v>Revenue</v>
      </c>
    </row>
    <row r="1212" spans="1:18" x14ac:dyDescent="0.3">
      <c r="A1212" t="s">
        <v>1220</v>
      </c>
      <c r="B1212" s="1">
        <v>45561</v>
      </c>
      <c r="C1212">
        <f>YEAR(GL_Table[[#This Row],[TxnDate]])</f>
        <v>2024</v>
      </c>
      <c r="D1212" t="str">
        <f>TEXT(GL_Table[[#This Row],[TxnDate]], "mmm")</f>
        <v>Sep</v>
      </c>
      <c r="E1212" t="s">
        <v>2013</v>
      </c>
      <c r="F1212" t="s">
        <v>2018</v>
      </c>
      <c r="G1212">
        <v>1891.86</v>
      </c>
      <c r="H1212">
        <v>0</v>
      </c>
      <c r="I1212" t="s">
        <v>2024</v>
      </c>
      <c r="J1212" t="s">
        <v>2028</v>
      </c>
      <c r="K1212" t="s">
        <v>3241</v>
      </c>
      <c r="L1212" t="s">
        <v>4033</v>
      </c>
      <c r="M1212">
        <f>GL_Table[[#This Row],[Debit]]-GL_Table[[#This Row],[Credit]]</f>
        <v>1891.86</v>
      </c>
      <c r="N1212">
        <f>INDEX(ExchangeRate[Rate2USD], MATCH(GL!L:L,ExchangeRate[Currency], 0))</f>
        <v>1.51</v>
      </c>
      <c r="O1212" s="14">
        <f>GL_Table[[#This Row],[Debit]]*GL_Table[[#This Row],[RateToUSD]]</f>
        <v>2856.7085999999999</v>
      </c>
      <c r="P1212" s="14">
        <f>GL_Table[[#This Row],[Credit]]*GL_Table[[#This Row],[RateToUSD]]</f>
        <v>0</v>
      </c>
      <c r="Q1212" s="14">
        <f>GL_Table[NetAmount]*GL_Table[RateToUSD]</f>
        <v>2856.7085999999999</v>
      </c>
      <c r="R1212" s="14" t="str">
        <f>INDEX(AccountMapping[AccountType],MATCH(GL_Table[AccountName],AccountMapping[AccountName], 0))</f>
        <v>Expense</v>
      </c>
    </row>
    <row r="1213" spans="1:18" x14ac:dyDescent="0.3">
      <c r="A1213" t="s">
        <v>1221</v>
      </c>
      <c r="B1213" s="1">
        <v>45143</v>
      </c>
      <c r="C1213">
        <f>YEAR(GL_Table[[#This Row],[TxnDate]])</f>
        <v>2023</v>
      </c>
      <c r="D1213" t="str">
        <f>TEXT(GL_Table[[#This Row],[TxnDate]], "mmm")</f>
        <v>Aug</v>
      </c>
      <c r="E1213" t="s">
        <v>2010</v>
      </c>
      <c r="F1213" t="s">
        <v>2015</v>
      </c>
      <c r="G1213">
        <v>0</v>
      </c>
      <c r="H1213">
        <v>1330.12</v>
      </c>
      <c r="I1213" t="s">
        <v>2023</v>
      </c>
      <c r="J1213" t="s">
        <v>2028</v>
      </c>
      <c r="K1213" t="s">
        <v>3242</v>
      </c>
      <c r="L1213" t="s">
        <v>4033</v>
      </c>
      <c r="M1213">
        <f>GL_Table[[#This Row],[Debit]]-GL_Table[[#This Row],[Credit]]</f>
        <v>-1330.12</v>
      </c>
      <c r="N1213">
        <f>INDEX(ExchangeRate[Rate2USD], MATCH(GL!L:L,ExchangeRate[Currency], 0))</f>
        <v>1.51</v>
      </c>
      <c r="O1213" s="14">
        <f>GL_Table[[#This Row],[Debit]]*GL_Table[[#This Row],[RateToUSD]]</f>
        <v>0</v>
      </c>
      <c r="P1213" s="14">
        <f>GL_Table[[#This Row],[Credit]]*GL_Table[[#This Row],[RateToUSD]]</f>
        <v>2008.4811999999999</v>
      </c>
      <c r="Q1213" s="14">
        <f>GL_Table[NetAmount]*GL_Table[RateToUSD]</f>
        <v>-2008.4811999999999</v>
      </c>
      <c r="R1213" s="14" t="str">
        <f>INDEX(AccountMapping[AccountType],MATCH(GL_Table[AccountName],AccountMapping[AccountName], 0))</f>
        <v>Revenue</v>
      </c>
    </row>
    <row r="1214" spans="1:18" x14ac:dyDescent="0.3">
      <c r="A1214" t="s">
        <v>1222</v>
      </c>
      <c r="B1214" s="1">
        <v>45524</v>
      </c>
      <c r="C1214">
        <f>YEAR(GL_Table[[#This Row],[TxnDate]])</f>
        <v>2024</v>
      </c>
      <c r="D1214" t="str">
        <f>TEXT(GL_Table[[#This Row],[TxnDate]], "mmm")</f>
        <v>Aug</v>
      </c>
      <c r="E1214" t="s">
        <v>2014</v>
      </c>
      <c r="F1214" t="s">
        <v>2019</v>
      </c>
      <c r="G1214">
        <v>0</v>
      </c>
      <c r="H1214">
        <v>695.86</v>
      </c>
      <c r="I1214" t="s">
        <v>2022</v>
      </c>
      <c r="J1214" t="s">
        <v>2030</v>
      </c>
      <c r="K1214" t="s">
        <v>3243</v>
      </c>
      <c r="L1214" t="s">
        <v>4033</v>
      </c>
      <c r="M1214">
        <f>GL_Table[[#This Row],[Debit]]-GL_Table[[#This Row],[Credit]]</f>
        <v>-695.86</v>
      </c>
      <c r="N1214">
        <f>INDEX(ExchangeRate[Rate2USD], MATCH(GL!L:L,ExchangeRate[Currency], 0))</f>
        <v>1.51</v>
      </c>
      <c r="O1214" s="14">
        <f>GL_Table[[#This Row],[Debit]]*GL_Table[[#This Row],[RateToUSD]]</f>
        <v>0</v>
      </c>
      <c r="P1214" s="14">
        <f>GL_Table[[#This Row],[Credit]]*GL_Table[[#This Row],[RateToUSD]]</f>
        <v>1050.7486000000001</v>
      </c>
      <c r="Q1214" s="14">
        <f>GL_Table[NetAmount]*GL_Table[RateToUSD]</f>
        <v>-1050.7486000000001</v>
      </c>
      <c r="R1214" s="14" t="str">
        <f>INDEX(AccountMapping[AccountType],MATCH(GL_Table[AccountName],AccountMapping[AccountName], 0))</f>
        <v>Revenue</v>
      </c>
    </row>
    <row r="1215" spans="1:18" x14ac:dyDescent="0.3">
      <c r="A1215" t="s">
        <v>1223</v>
      </c>
      <c r="B1215" s="1">
        <v>45692</v>
      </c>
      <c r="C1215">
        <f>YEAR(GL_Table[[#This Row],[TxnDate]])</f>
        <v>2025</v>
      </c>
      <c r="D1215" t="str">
        <f>TEXT(GL_Table[[#This Row],[TxnDate]], "mmm")</f>
        <v>Feb</v>
      </c>
      <c r="E1215" t="s">
        <v>2013</v>
      </c>
      <c r="F1215" t="s">
        <v>2018</v>
      </c>
      <c r="G1215">
        <v>1628.31</v>
      </c>
      <c r="H1215">
        <v>0</v>
      </c>
      <c r="I1215" t="s">
        <v>2025</v>
      </c>
      <c r="J1215" t="s">
        <v>2029</v>
      </c>
      <c r="K1215" t="s">
        <v>3244</v>
      </c>
      <c r="L1215" t="s">
        <v>4031</v>
      </c>
      <c r="M1215">
        <f>GL_Table[[#This Row],[Debit]]-GL_Table[[#This Row],[Credit]]</f>
        <v>1628.31</v>
      </c>
      <c r="N1215">
        <f>INDEX(ExchangeRate[Rate2USD], MATCH(GL!L:L,ExchangeRate[Currency], 0))</f>
        <v>0.78</v>
      </c>
      <c r="O1215" s="14">
        <f>GL_Table[[#This Row],[Debit]]*GL_Table[[#This Row],[RateToUSD]]</f>
        <v>1270.0817999999999</v>
      </c>
      <c r="P1215" s="14">
        <f>GL_Table[[#This Row],[Credit]]*GL_Table[[#This Row],[RateToUSD]]</f>
        <v>0</v>
      </c>
      <c r="Q1215" s="14">
        <f>GL_Table[NetAmount]*GL_Table[RateToUSD]</f>
        <v>1270.0817999999999</v>
      </c>
      <c r="R1215" s="14" t="str">
        <f>INDEX(AccountMapping[AccountType],MATCH(GL_Table[AccountName],AccountMapping[AccountName], 0))</f>
        <v>Expense</v>
      </c>
    </row>
    <row r="1216" spans="1:18" x14ac:dyDescent="0.3">
      <c r="A1216" t="s">
        <v>1224</v>
      </c>
      <c r="B1216" s="1">
        <v>45064</v>
      </c>
      <c r="C1216">
        <f>YEAR(GL_Table[[#This Row],[TxnDate]])</f>
        <v>2023</v>
      </c>
      <c r="D1216" t="str">
        <f>TEXT(GL_Table[[#This Row],[TxnDate]], "mmm")</f>
        <v>May</v>
      </c>
      <c r="E1216" t="s">
        <v>2010</v>
      </c>
      <c r="F1216" t="s">
        <v>2015</v>
      </c>
      <c r="G1216">
        <v>0</v>
      </c>
      <c r="H1216">
        <v>4939.1400000000003</v>
      </c>
      <c r="I1216" t="s">
        <v>2023</v>
      </c>
      <c r="J1216" t="s">
        <v>2026</v>
      </c>
      <c r="K1216" t="s">
        <v>3245</v>
      </c>
      <c r="L1216" t="s">
        <v>4031</v>
      </c>
      <c r="M1216">
        <f>GL_Table[[#This Row],[Debit]]-GL_Table[[#This Row],[Credit]]</f>
        <v>-4939.1400000000003</v>
      </c>
      <c r="N1216">
        <f>INDEX(ExchangeRate[Rate2USD], MATCH(GL!L:L,ExchangeRate[Currency], 0))</f>
        <v>0.78</v>
      </c>
      <c r="O1216" s="14">
        <f>GL_Table[[#This Row],[Debit]]*GL_Table[[#This Row],[RateToUSD]]</f>
        <v>0</v>
      </c>
      <c r="P1216" s="14">
        <f>GL_Table[[#This Row],[Credit]]*GL_Table[[#This Row],[RateToUSD]]</f>
        <v>3852.5292000000004</v>
      </c>
      <c r="Q1216" s="14">
        <f>GL_Table[NetAmount]*GL_Table[RateToUSD]</f>
        <v>-3852.5292000000004</v>
      </c>
      <c r="R1216" s="14" t="str">
        <f>INDEX(AccountMapping[AccountType],MATCH(GL_Table[AccountName],AccountMapping[AccountName], 0))</f>
        <v>Revenue</v>
      </c>
    </row>
    <row r="1217" spans="1:18" x14ac:dyDescent="0.3">
      <c r="A1217" t="s">
        <v>1225</v>
      </c>
      <c r="B1217" s="1">
        <v>45066</v>
      </c>
      <c r="C1217">
        <f>YEAR(GL_Table[[#This Row],[TxnDate]])</f>
        <v>2023</v>
      </c>
      <c r="D1217" t="str">
        <f>TEXT(GL_Table[[#This Row],[TxnDate]], "mmm")</f>
        <v>May</v>
      </c>
      <c r="E1217" t="s">
        <v>2013</v>
      </c>
      <c r="F1217" t="s">
        <v>2018</v>
      </c>
      <c r="G1217">
        <v>1884.45</v>
      </c>
      <c r="H1217">
        <v>0</v>
      </c>
      <c r="I1217" t="s">
        <v>2020</v>
      </c>
      <c r="J1217" t="s">
        <v>2028</v>
      </c>
      <c r="K1217" t="s">
        <v>3246</v>
      </c>
      <c r="L1217" t="s">
        <v>4033</v>
      </c>
      <c r="M1217">
        <f>GL_Table[[#This Row],[Debit]]-GL_Table[[#This Row],[Credit]]</f>
        <v>1884.45</v>
      </c>
      <c r="N1217">
        <f>INDEX(ExchangeRate[Rate2USD], MATCH(GL!L:L,ExchangeRate[Currency], 0))</f>
        <v>1.51</v>
      </c>
      <c r="O1217" s="14">
        <f>GL_Table[[#This Row],[Debit]]*GL_Table[[#This Row],[RateToUSD]]</f>
        <v>2845.5194999999999</v>
      </c>
      <c r="P1217" s="14">
        <f>GL_Table[[#This Row],[Credit]]*GL_Table[[#This Row],[RateToUSD]]</f>
        <v>0</v>
      </c>
      <c r="Q1217" s="14">
        <f>GL_Table[NetAmount]*GL_Table[RateToUSD]</f>
        <v>2845.5194999999999</v>
      </c>
      <c r="R1217" s="14" t="str">
        <f>INDEX(AccountMapping[AccountType],MATCH(GL_Table[AccountName],AccountMapping[AccountName], 0))</f>
        <v>Expense</v>
      </c>
    </row>
    <row r="1218" spans="1:18" x14ac:dyDescent="0.3">
      <c r="A1218" t="s">
        <v>1226</v>
      </c>
      <c r="B1218" s="1">
        <v>45515</v>
      </c>
      <c r="C1218">
        <f>YEAR(GL_Table[[#This Row],[TxnDate]])</f>
        <v>2024</v>
      </c>
      <c r="D1218" t="str">
        <f>TEXT(GL_Table[[#This Row],[TxnDate]], "mmm")</f>
        <v>Aug</v>
      </c>
      <c r="E1218" t="s">
        <v>2014</v>
      </c>
      <c r="F1218" t="s">
        <v>2019</v>
      </c>
      <c r="G1218">
        <v>0</v>
      </c>
      <c r="H1218">
        <v>2294.84</v>
      </c>
      <c r="I1218" t="s">
        <v>2022</v>
      </c>
      <c r="J1218" t="s">
        <v>2030</v>
      </c>
      <c r="K1218" t="s">
        <v>3247</v>
      </c>
      <c r="L1218" t="s">
        <v>4034</v>
      </c>
      <c r="M1218">
        <f>GL_Table[[#This Row],[Debit]]-GL_Table[[#This Row],[Credit]]</f>
        <v>-2294.84</v>
      </c>
      <c r="N1218">
        <f>INDEX(ExchangeRate[Rate2USD], MATCH(GL!L:L,ExchangeRate[Currency], 0))</f>
        <v>1</v>
      </c>
      <c r="O1218" s="14">
        <f>GL_Table[[#This Row],[Debit]]*GL_Table[[#This Row],[RateToUSD]]</f>
        <v>0</v>
      </c>
      <c r="P1218" s="14">
        <f>GL_Table[[#This Row],[Credit]]*GL_Table[[#This Row],[RateToUSD]]</f>
        <v>2294.84</v>
      </c>
      <c r="Q1218" s="14">
        <f>GL_Table[NetAmount]*GL_Table[RateToUSD]</f>
        <v>-2294.84</v>
      </c>
      <c r="R1218" s="14" t="str">
        <f>INDEX(AccountMapping[AccountType],MATCH(GL_Table[AccountName],AccountMapping[AccountName], 0))</f>
        <v>Revenue</v>
      </c>
    </row>
    <row r="1219" spans="1:18" x14ac:dyDescent="0.3">
      <c r="A1219" t="s">
        <v>1227</v>
      </c>
      <c r="B1219" s="1">
        <v>45707</v>
      </c>
      <c r="C1219">
        <f>YEAR(GL_Table[[#This Row],[TxnDate]])</f>
        <v>2025</v>
      </c>
      <c r="D1219" t="str">
        <f>TEXT(GL_Table[[#This Row],[TxnDate]], "mmm")</f>
        <v>Feb</v>
      </c>
      <c r="E1219" t="s">
        <v>2012</v>
      </c>
      <c r="F1219" t="s">
        <v>2017</v>
      </c>
      <c r="G1219">
        <v>701.24</v>
      </c>
      <c r="H1219">
        <v>0</v>
      </c>
      <c r="I1219" t="s">
        <v>2020</v>
      </c>
      <c r="J1219" t="s">
        <v>2028</v>
      </c>
      <c r="K1219" t="s">
        <v>3248</v>
      </c>
      <c r="L1219" t="s">
        <v>4034</v>
      </c>
      <c r="M1219">
        <f>GL_Table[[#This Row],[Debit]]-GL_Table[[#This Row],[Credit]]</f>
        <v>701.24</v>
      </c>
      <c r="N1219">
        <f>INDEX(ExchangeRate[Rate2USD], MATCH(GL!L:L,ExchangeRate[Currency], 0))</f>
        <v>1</v>
      </c>
      <c r="O1219" s="14">
        <f>GL_Table[[#This Row],[Debit]]*GL_Table[[#This Row],[RateToUSD]]</f>
        <v>701.24</v>
      </c>
      <c r="P1219" s="14">
        <f>GL_Table[[#This Row],[Credit]]*GL_Table[[#This Row],[RateToUSD]]</f>
        <v>0</v>
      </c>
      <c r="Q1219" s="14">
        <f>GL_Table[NetAmount]*GL_Table[RateToUSD]</f>
        <v>701.24</v>
      </c>
      <c r="R1219" s="14" t="str">
        <f>INDEX(AccountMapping[AccountType],MATCH(GL_Table[AccountName],AccountMapping[AccountName], 0))</f>
        <v>Expense</v>
      </c>
    </row>
    <row r="1220" spans="1:18" x14ac:dyDescent="0.3">
      <c r="A1220" t="s">
        <v>1228</v>
      </c>
      <c r="B1220" s="1">
        <v>45297</v>
      </c>
      <c r="C1220">
        <f>YEAR(GL_Table[[#This Row],[TxnDate]])</f>
        <v>2024</v>
      </c>
      <c r="D1220" t="str">
        <f>TEXT(GL_Table[[#This Row],[TxnDate]], "mmm")</f>
        <v>Jan</v>
      </c>
      <c r="E1220" t="s">
        <v>2010</v>
      </c>
      <c r="F1220" t="s">
        <v>2015</v>
      </c>
      <c r="G1220">
        <v>0</v>
      </c>
      <c r="H1220">
        <v>1406.7</v>
      </c>
      <c r="I1220" t="s">
        <v>2020</v>
      </c>
      <c r="J1220" t="s">
        <v>2029</v>
      </c>
      <c r="K1220" t="s">
        <v>3249</v>
      </c>
      <c r="L1220" t="s">
        <v>4032</v>
      </c>
      <c r="M1220">
        <f>GL_Table[[#This Row],[Debit]]-GL_Table[[#This Row],[Credit]]</f>
        <v>-1406.7</v>
      </c>
      <c r="N1220">
        <f>INDEX(ExchangeRate[Rate2USD], MATCH(GL!L:L,ExchangeRate[Currency], 0))</f>
        <v>0.92</v>
      </c>
      <c r="O1220" s="14">
        <f>GL_Table[[#This Row],[Debit]]*GL_Table[[#This Row],[RateToUSD]]</f>
        <v>0</v>
      </c>
      <c r="P1220" s="14">
        <f>GL_Table[[#This Row],[Credit]]*GL_Table[[#This Row],[RateToUSD]]</f>
        <v>1294.164</v>
      </c>
      <c r="Q1220" s="14">
        <f>GL_Table[NetAmount]*GL_Table[RateToUSD]</f>
        <v>-1294.164</v>
      </c>
      <c r="R1220" s="14" t="str">
        <f>INDEX(AccountMapping[AccountType],MATCH(GL_Table[AccountName],AccountMapping[AccountName], 0))</f>
        <v>Revenue</v>
      </c>
    </row>
    <row r="1221" spans="1:18" x14ac:dyDescent="0.3">
      <c r="A1221" t="s">
        <v>1229</v>
      </c>
      <c r="B1221" s="1">
        <v>45452</v>
      </c>
      <c r="C1221">
        <f>YEAR(GL_Table[[#This Row],[TxnDate]])</f>
        <v>2024</v>
      </c>
      <c r="D1221" t="str">
        <f>TEXT(GL_Table[[#This Row],[TxnDate]], "mmm")</f>
        <v>Jun</v>
      </c>
      <c r="E1221" t="s">
        <v>2012</v>
      </c>
      <c r="F1221" t="s">
        <v>2017</v>
      </c>
      <c r="G1221">
        <v>187.59</v>
      </c>
      <c r="H1221">
        <v>0</v>
      </c>
      <c r="I1221" t="s">
        <v>2022</v>
      </c>
      <c r="J1221" t="s">
        <v>2030</v>
      </c>
      <c r="K1221" t="s">
        <v>3250</v>
      </c>
      <c r="L1221" t="s">
        <v>4032</v>
      </c>
      <c r="M1221">
        <f>GL_Table[[#This Row],[Debit]]-GL_Table[[#This Row],[Credit]]</f>
        <v>187.59</v>
      </c>
      <c r="N1221">
        <f>INDEX(ExchangeRate[Rate2USD], MATCH(GL!L:L,ExchangeRate[Currency], 0))</f>
        <v>0.92</v>
      </c>
      <c r="O1221" s="14">
        <f>GL_Table[[#This Row],[Debit]]*GL_Table[[#This Row],[RateToUSD]]</f>
        <v>172.58280000000002</v>
      </c>
      <c r="P1221" s="14">
        <f>GL_Table[[#This Row],[Credit]]*GL_Table[[#This Row],[RateToUSD]]</f>
        <v>0</v>
      </c>
      <c r="Q1221" s="14">
        <f>GL_Table[NetAmount]*GL_Table[RateToUSD]</f>
        <v>172.58280000000002</v>
      </c>
      <c r="R1221" s="14" t="str">
        <f>INDEX(AccountMapping[AccountType],MATCH(GL_Table[AccountName],AccountMapping[AccountName], 0))</f>
        <v>Expense</v>
      </c>
    </row>
    <row r="1222" spans="1:18" x14ac:dyDescent="0.3">
      <c r="A1222" t="s">
        <v>1230</v>
      </c>
      <c r="B1222" s="1">
        <v>45091</v>
      </c>
      <c r="C1222">
        <f>YEAR(GL_Table[[#This Row],[TxnDate]])</f>
        <v>2023</v>
      </c>
      <c r="D1222" t="str">
        <f>TEXT(GL_Table[[#This Row],[TxnDate]], "mmm")</f>
        <v>Jun</v>
      </c>
      <c r="E1222" t="s">
        <v>2010</v>
      </c>
      <c r="F1222" t="s">
        <v>2015</v>
      </c>
      <c r="G1222">
        <v>0</v>
      </c>
      <c r="H1222">
        <v>1358.12</v>
      </c>
      <c r="I1222" t="s">
        <v>2024</v>
      </c>
      <c r="J1222" t="s">
        <v>2027</v>
      </c>
      <c r="K1222" t="s">
        <v>3251</v>
      </c>
      <c r="L1222" t="s">
        <v>4034</v>
      </c>
      <c r="M1222">
        <f>GL_Table[[#This Row],[Debit]]-GL_Table[[#This Row],[Credit]]</f>
        <v>-1358.12</v>
      </c>
      <c r="N1222">
        <f>INDEX(ExchangeRate[Rate2USD], MATCH(GL!L:L,ExchangeRate[Currency], 0))</f>
        <v>1</v>
      </c>
      <c r="O1222" s="14">
        <f>GL_Table[[#This Row],[Debit]]*GL_Table[[#This Row],[RateToUSD]]</f>
        <v>0</v>
      </c>
      <c r="P1222" s="14">
        <f>GL_Table[[#This Row],[Credit]]*GL_Table[[#This Row],[RateToUSD]]</f>
        <v>1358.12</v>
      </c>
      <c r="Q1222" s="14">
        <f>GL_Table[NetAmount]*GL_Table[RateToUSD]</f>
        <v>-1358.12</v>
      </c>
      <c r="R1222" s="14" t="str">
        <f>INDEX(AccountMapping[AccountType],MATCH(GL_Table[AccountName],AccountMapping[AccountName], 0))</f>
        <v>Revenue</v>
      </c>
    </row>
    <row r="1223" spans="1:18" x14ac:dyDescent="0.3">
      <c r="A1223" t="s">
        <v>1231</v>
      </c>
      <c r="B1223" s="1">
        <v>45792</v>
      </c>
      <c r="C1223">
        <f>YEAR(GL_Table[[#This Row],[TxnDate]])</f>
        <v>2025</v>
      </c>
      <c r="D1223" t="str">
        <f>TEXT(GL_Table[[#This Row],[TxnDate]], "mmm")</f>
        <v>May</v>
      </c>
      <c r="E1223" t="s">
        <v>2011</v>
      </c>
      <c r="F1223" t="s">
        <v>2016</v>
      </c>
      <c r="G1223">
        <v>695.83</v>
      </c>
      <c r="H1223">
        <v>0</v>
      </c>
      <c r="I1223" t="s">
        <v>2025</v>
      </c>
      <c r="J1223" t="s">
        <v>2028</v>
      </c>
      <c r="K1223" t="s">
        <v>3252</v>
      </c>
      <c r="L1223" t="s">
        <v>4035</v>
      </c>
      <c r="M1223">
        <f>GL_Table[[#This Row],[Debit]]-GL_Table[[#This Row],[Credit]]</f>
        <v>695.83</v>
      </c>
      <c r="N1223">
        <f>INDEX(ExchangeRate[Rate2USD], MATCH(GL!L:L,ExchangeRate[Currency], 0))</f>
        <v>1.36</v>
      </c>
      <c r="O1223" s="14">
        <f>GL_Table[[#This Row],[Debit]]*GL_Table[[#This Row],[RateToUSD]]</f>
        <v>946.32880000000011</v>
      </c>
      <c r="P1223" s="14">
        <f>GL_Table[[#This Row],[Credit]]*GL_Table[[#This Row],[RateToUSD]]</f>
        <v>0</v>
      </c>
      <c r="Q1223" s="14">
        <f>GL_Table[NetAmount]*GL_Table[RateToUSD]</f>
        <v>946.32880000000011</v>
      </c>
      <c r="R1223" s="14" t="str">
        <f>INDEX(AccountMapping[AccountType],MATCH(GL_Table[AccountName],AccountMapping[AccountName], 0))</f>
        <v>COGS</v>
      </c>
    </row>
    <row r="1224" spans="1:18" x14ac:dyDescent="0.3">
      <c r="A1224" t="s">
        <v>1232</v>
      </c>
      <c r="B1224" s="1">
        <v>45527</v>
      </c>
      <c r="C1224">
        <f>YEAR(GL_Table[[#This Row],[TxnDate]])</f>
        <v>2024</v>
      </c>
      <c r="D1224" t="str">
        <f>TEXT(GL_Table[[#This Row],[TxnDate]], "mmm")</f>
        <v>Aug</v>
      </c>
      <c r="E1224" t="s">
        <v>2013</v>
      </c>
      <c r="F1224" t="s">
        <v>2018</v>
      </c>
      <c r="G1224">
        <v>200.78</v>
      </c>
      <c r="H1224">
        <v>0</v>
      </c>
      <c r="I1224" t="s">
        <v>2025</v>
      </c>
      <c r="J1224" t="s">
        <v>2028</v>
      </c>
      <c r="K1224" t="s">
        <v>3253</v>
      </c>
      <c r="L1224" t="s">
        <v>4035</v>
      </c>
      <c r="M1224">
        <f>GL_Table[[#This Row],[Debit]]-GL_Table[[#This Row],[Credit]]</f>
        <v>200.78</v>
      </c>
      <c r="N1224">
        <f>INDEX(ExchangeRate[Rate2USD], MATCH(GL!L:L,ExchangeRate[Currency], 0))</f>
        <v>1.36</v>
      </c>
      <c r="O1224" s="14">
        <f>GL_Table[[#This Row],[Debit]]*GL_Table[[#This Row],[RateToUSD]]</f>
        <v>273.06080000000003</v>
      </c>
      <c r="P1224" s="14">
        <f>GL_Table[[#This Row],[Credit]]*GL_Table[[#This Row],[RateToUSD]]</f>
        <v>0</v>
      </c>
      <c r="Q1224" s="14">
        <f>GL_Table[NetAmount]*GL_Table[RateToUSD]</f>
        <v>273.06080000000003</v>
      </c>
      <c r="R1224" s="14" t="str">
        <f>INDEX(AccountMapping[AccountType],MATCH(GL_Table[AccountName],AccountMapping[AccountName], 0))</f>
        <v>Expense</v>
      </c>
    </row>
    <row r="1225" spans="1:18" x14ac:dyDescent="0.3">
      <c r="A1225" t="s">
        <v>1233</v>
      </c>
      <c r="B1225" s="1">
        <v>45194</v>
      </c>
      <c r="C1225">
        <f>YEAR(GL_Table[[#This Row],[TxnDate]])</f>
        <v>2023</v>
      </c>
      <c r="D1225" t="str">
        <f>TEXT(GL_Table[[#This Row],[TxnDate]], "mmm")</f>
        <v>Sep</v>
      </c>
      <c r="E1225" t="s">
        <v>2010</v>
      </c>
      <c r="F1225" t="s">
        <v>2015</v>
      </c>
      <c r="G1225">
        <v>0</v>
      </c>
      <c r="H1225">
        <v>2848.57</v>
      </c>
      <c r="I1225" t="s">
        <v>2023</v>
      </c>
      <c r="J1225" t="s">
        <v>2027</v>
      </c>
      <c r="K1225" t="s">
        <v>3254</v>
      </c>
      <c r="L1225" t="s">
        <v>4033</v>
      </c>
      <c r="M1225">
        <f>GL_Table[[#This Row],[Debit]]-GL_Table[[#This Row],[Credit]]</f>
        <v>-2848.57</v>
      </c>
      <c r="N1225">
        <f>INDEX(ExchangeRate[Rate2USD], MATCH(GL!L:L,ExchangeRate[Currency], 0))</f>
        <v>1.51</v>
      </c>
      <c r="O1225" s="14">
        <f>GL_Table[[#This Row],[Debit]]*GL_Table[[#This Row],[RateToUSD]]</f>
        <v>0</v>
      </c>
      <c r="P1225" s="14">
        <f>GL_Table[[#This Row],[Credit]]*GL_Table[[#This Row],[RateToUSD]]</f>
        <v>4301.3407000000007</v>
      </c>
      <c r="Q1225" s="14">
        <f>GL_Table[NetAmount]*GL_Table[RateToUSD]</f>
        <v>-4301.3407000000007</v>
      </c>
      <c r="R1225" s="14" t="str">
        <f>INDEX(AccountMapping[AccountType],MATCH(GL_Table[AccountName],AccountMapping[AccountName], 0))</f>
        <v>Revenue</v>
      </c>
    </row>
    <row r="1226" spans="1:18" x14ac:dyDescent="0.3">
      <c r="A1226" t="s">
        <v>1234</v>
      </c>
      <c r="B1226" s="1">
        <v>45069</v>
      </c>
      <c r="C1226">
        <f>YEAR(GL_Table[[#This Row],[TxnDate]])</f>
        <v>2023</v>
      </c>
      <c r="D1226" t="str">
        <f>TEXT(GL_Table[[#This Row],[TxnDate]], "mmm")</f>
        <v>May</v>
      </c>
      <c r="E1226" t="s">
        <v>2011</v>
      </c>
      <c r="F1226" t="s">
        <v>2016</v>
      </c>
      <c r="G1226">
        <v>185.51</v>
      </c>
      <c r="H1226">
        <v>0</v>
      </c>
      <c r="I1226" t="s">
        <v>2020</v>
      </c>
      <c r="J1226" t="s">
        <v>2028</v>
      </c>
      <c r="K1226" t="s">
        <v>3255</v>
      </c>
      <c r="L1226" t="s">
        <v>4031</v>
      </c>
      <c r="M1226">
        <f>GL_Table[[#This Row],[Debit]]-GL_Table[[#This Row],[Credit]]</f>
        <v>185.51</v>
      </c>
      <c r="N1226">
        <f>INDEX(ExchangeRate[Rate2USD], MATCH(GL!L:L,ExchangeRate[Currency], 0))</f>
        <v>0.78</v>
      </c>
      <c r="O1226" s="14">
        <f>GL_Table[[#This Row],[Debit]]*GL_Table[[#This Row],[RateToUSD]]</f>
        <v>144.6978</v>
      </c>
      <c r="P1226" s="14">
        <f>GL_Table[[#This Row],[Credit]]*GL_Table[[#This Row],[RateToUSD]]</f>
        <v>0</v>
      </c>
      <c r="Q1226" s="14">
        <f>GL_Table[NetAmount]*GL_Table[RateToUSD]</f>
        <v>144.6978</v>
      </c>
      <c r="R1226" s="14" t="str">
        <f>INDEX(AccountMapping[AccountType],MATCH(GL_Table[AccountName],AccountMapping[AccountName], 0))</f>
        <v>COGS</v>
      </c>
    </row>
    <row r="1227" spans="1:18" x14ac:dyDescent="0.3">
      <c r="A1227" t="s">
        <v>1235</v>
      </c>
      <c r="B1227" s="1">
        <v>45298</v>
      </c>
      <c r="C1227">
        <f>YEAR(GL_Table[[#This Row],[TxnDate]])</f>
        <v>2024</v>
      </c>
      <c r="D1227" t="str">
        <f>TEXT(GL_Table[[#This Row],[TxnDate]], "mmm")</f>
        <v>Jan</v>
      </c>
      <c r="E1227" t="s">
        <v>2012</v>
      </c>
      <c r="F1227" t="s">
        <v>2017</v>
      </c>
      <c r="G1227">
        <v>935.9</v>
      </c>
      <c r="H1227">
        <v>0</v>
      </c>
      <c r="I1227" t="s">
        <v>2022</v>
      </c>
      <c r="J1227" t="s">
        <v>2026</v>
      </c>
      <c r="K1227" t="s">
        <v>3256</v>
      </c>
      <c r="L1227" t="s">
        <v>4035</v>
      </c>
      <c r="M1227">
        <f>GL_Table[[#This Row],[Debit]]-GL_Table[[#This Row],[Credit]]</f>
        <v>935.9</v>
      </c>
      <c r="N1227">
        <f>INDEX(ExchangeRate[Rate2USD], MATCH(GL!L:L,ExchangeRate[Currency], 0))</f>
        <v>1.36</v>
      </c>
      <c r="O1227" s="14">
        <f>GL_Table[[#This Row],[Debit]]*GL_Table[[#This Row],[RateToUSD]]</f>
        <v>1272.8240000000001</v>
      </c>
      <c r="P1227" s="14">
        <f>GL_Table[[#This Row],[Credit]]*GL_Table[[#This Row],[RateToUSD]]</f>
        <v>0</v>
      </c>
      <c r="Q1227" s="14">
        <f>GL_Table[NetAmount]*GL_Table[RateToUSD]</f>
        <v>1272.8240000000001</v>
      </c>
      <c r="R1227" s="14" t="str">
        <f>INDEX(AccountMapping[AccountType],MATCH(GL_Table[AccountName],AccountMapping[AccountName], 0))</f>
        <v>Expense</v>
      </c>
    </row>
    <row r="1228" spans="1:18" x14ac:dyDescent="0.3">
      <c r="A1228" t="s">
        <v>1236</v>
      </c>
      <c r="B1228" s="1">
        <v>45498</v>
      </c>
      <c r="C1228">
        <f>YEAR(GL_Table[[#This Row],[TxnDate]])</f>
        <v>2024</v>
      </c>
      <c r="D1228" t="str">
        <f>TEXT(GL_Table[[#This Row],[TxnDate]], "mmm")</f>
        <v>Jul</v>
      </c>
      <c r="E1228" t="s">
        <v>2011</v>
      </c>
      <c r="F1228" t="s">
        <v>2016</v>
      </c>
      <c r="G1228">
        <v>1358.9</v>
      </c>
      <c r="H1228">
        <v>0</v>
      </c>
      <c r="I1228" t="s">
        <v>2023</v>
      </c>
      <c r="J1228" t="s">
        <v>2027</v>
      </c>
      <c r="K1228" t="s">
        <v>3257</v>
      </c>
      <c r="L1228" t="s">
        <v>4034</v>
      </c>
      <c r="M1228">
        <f>GL_Table[[#This Row],[Debit]]-GL_Table[[#This Row],[Credit]]</f>
        <v>1358.9</v>
      </c>
      <c r="N1228">
        <f>INDEX(ExchangeRate[Rate2USD], MATCH(GL!L:L,ExchangeRate[Currency], 0))</f>
        <v>1</v>
      </c>
      <c r="O1228" s="14">
        <f>GL_Table[[#This Row],[Debit]]*GL_Table[[#This Row],[RateToUSD]]</f>
        <v>1358.9</v>
      </c>
      <c r="P1228" s="14">
        <f>GL_Table[[#This Row],[Credit]]*GL_Table[[#This Row],[RateToUSD]]</f>
        <v>0</v>
      </c>
      <c r="Q1228" s="14">
        <f>GL_Table[NetAmount]*GL_Table[RateToUSD]</f>
        <v>1358.9</v>
      </c>
      <c r="R1228" s="14" t="str">
        <f>INDEX(AccountMapping[AccountType],MATCH(GL_Table[AccountName],AccountMapping[AccountName], 0))</f>
        <v>COGS</v>
      </c>
    </row>
    <row r="1229" spans="1:18" x14ac:dyDescent="0.3">
      <c r="A1229" t="s">
        <v>1237</v>
      </c>
      <c r="B1229" s="1">
        <v>45690</v>
      </c>
      <c r="C1229">
        <f>YEAR(GL_Table[[#This Row],[TxnDate]])</f>
        <v>2025</v>
      </c>
      <c r="D1229" t="str">
        <f>TEXT(GL_Table[[#This Row],[TxnDate]], "mmm")</f>
        <v>Feb</v>
      </c>
      <c r="E1229" t="s">
        <v>2011</v>
      </c>
      <c r="F1229" t="s">
        <v>2016</v>
      </c>
      <c r="G1229">
        <v>1242.6500000000001</v>
      </c>
      <c r="H1229">
        <v>0</v>
      </c>
      <c r="I1229" t="s">
        <v>2024</v>
      </c>
      <c r="J1229" t="s">
        <v>2029</v>
      </c>
      <c r="K1229" t="s">
        <v>3258</v>
      </c>
      <c r="L1229" t="s">
        <v>4034</v>
      </c>
      <c r="M1229">
        <f>GL_Table[[#This Row],[Debit]]-GL_Table[[#This Row],[Credit]]</f>
        <v>1242.6500000000001</v>
      </c>
      <c r="N1229">
        <f>INDEX(ExchangeRate[Rate2USD], MATCH(GL!L:L,ExchangeRate[Currency], 0))</f>
        <v>1</v>
      </c>
      <c r="O1229" s="14">
        <f>GL_Table[[#This Row],[Debit]]*GL_Table[[#This Row],[RateToUSD]]</f>
        <v>1242.6500000000001</v>
      </c>
      <c r="P1229" s="14">
        <f>GL_Table[[#This Row],[Credit]]*GL_Table[[#This Row],[RateToUSD]]</f>
        <v>0</v>
      </c>
      <c r="Q1229" s="14">
        <f>GL_Table[NetAmount]*GL_Table[RateToUSD]</f>
        <v>1242.6500000000001</v>
      </c>
      <c r="R1229" s="14" t="str">
        <f>INDEX(AccountMapping[AccountType],MATCH(GL_Table[AccountName],AccountMapping[AccountName], 0))</f>
        <v>COGS</v>
      </c>
    </row>
    <row r="1230" spans="1:18" x14ac:dyDescent="0.3">
      <c r="A1230" t="s">
        <v>1238</v>
      </c>
      <c r="B1230" s="1">
        <v>45489</v>
      </c>
      <c r="C1230">
        <f>YEAR(GL_Table[[#This Row],[TxnDate]])</f>
        <v>2024</v>
      </c>
      <c r="D1230" t="str">
        <f>TEXT(GL_Table[[#This Row],[TxnDate]], "mmm")</f>
        <v>Jul</v>
      </c>
      <c r="E1230" t="s">
        <v>2014</v>
      </c>
      <c r="F1230" t="s">
        <v>2019</v>
      </c>
      <c r="G1230">
        <v>0</v>
      </c>
      <c r="H1230">
        <v>1524.63</v>
      </c>
      <c r="I1230" t="s">
        <v>2025</v>
      </c>
      <c r="J1230" t="s">
        <v>2029</v>
      </c>
      <c r="K1230" t="s">
        <v>3259</v>
      </c>
      <c r="L1230" t="s">
        <v>4035</v>
      </c>
      <c r="M1230">
        <f>GL_Table[[#This Row],[Debit]]-GL_Table[[#This Row],[Credit]]</f>
        <v>-1524.63</v>
      </c>
      <c r="N1230">
        <f>INDEX(ExchangeRate[Rate2USD], MATCH(GL!L:L,ExchangeRate[Currency], 0))</f>
        <v>1.36</v>
      </c>
      <c r="O1230" s="14">
        <f>GL_Table[[#This Row],[Debit]]*GL_Table[[#This Row],[RateToUSD]]</f>
        <v>0</v>
      </c>
      <c r="P1230" s="14">
        <f>GL_Table[[#This Row],[Credit]]*GL_Table[[#This Row],[RateToUSD]]</f>
        <v>2073.4968000000003</v>
      </c>
      <c r="Q1230" s="14">
        <f>GL_Table[NetAmount]*GL_Table[RateToUSD]</f>
        <v>-2073.4968000000003</v>
      </c>
      <c r="R1230" s="14" t="str">
        <f>INDEX(AccountMapping[AccountType],MATCH(GL_Table[AccountName],AccountMapping[AccountName], 0))</f>
        <v>Revenue</v>
      </c>
    </row>
    <row r="1231" spans="1:18" x14ac:dyDescent="0.3">
      <c r="A1231" t="s">
        <v>1239</v>
      </c>
      <c r="B1231" s="1">
        <v>45735</v>
      </c>
      <c r="C1231">
        <f>YEAR(GL_Table[[#This Row],[TxnDate]])</f>
        <v>2025</v>
      </c>
      <c r="D1231" t="str">
        <f>TEXT(GL_Table[[#This Row],[TxnDate]], "mmm")</f>
        <v>Mar</v>
      </c>
      <c r="E1231" t="s">
        <v>2014</v>
      </c>
      <c r="F1231" t="s">
        <v>2019</v>
      </c>
      <c r="G1231">
        <v>0</v>
      </c>
      <c r="H1231">
        <v>1391.91</v>
      </c>
      <c r="I1231" t="s">
        <v>2022</v>
      </c>
      <c r="J1231" t="s">
        <v>2029</v>
      </c>
      <c r="K1231" t="s">
        <v>3260</v>
      </c>
      <c r="L1231" t="s">
        <v>4034</v>
      </c>
      <c r="M1231">
        <f>GL_Table[[#This Row],[Debit]]-GL_Table[[#This Row],[Credit]]</f>
        <v>-1391.91</v>
      </c>
      <c r="N1231">
        <f>INDEX(ExchangeRate[Rate2USD], MATCH(GL!L:L,ExchangeRate[Currency], 0))</f>
        <v>1</v>
      </c>
      <c r="O1231" s="14">
        <f>GL_Table[[#This Row],[Debit]]*GL_Table[[#This Row],[RateToUSD]]</f>
        <v>0</v>
      </c>
      <c r="P1231" s="14">
        <f>GL_Table[[#This Row],[Credit]]*GL_Table[[#This Row],[RateToUSD]]</f>
        <v>1391.91</v>
      </c>
      <c r="Q1231" s="14">
        <f>GL_Table[NetAmount]*GL_Table[RateToUSD]</f>
        <v>-1391.91</v>
      </c>
      <c r="R1231" s="14" t="str">
        <f>INDEX(AccountMapping[AccountType],MATCH(GL_Table[AccountName],AccountMapping[AccountName], 0))</f>
        <v>Revenue</v>
      </c>
    </row>
    <row r="1232" spans="1:18" x14ac:dyDescent="0.3">
      <c r="A1232" t="s">
        <v>1240</v>
      </c>
      <c r="B1232" s="1">
        <v>45566</v>
      </c>
      <c r="C1232">
        <f>YEAR(GL_Table[[#This Row],[TxnDate]])</f>
        <v>2024</v>
      </c>
      <c r="D1232" t="str">
        <f>TEXT(GL_Table[[#This Row],[TxnDate]], "mmm")</f>
        <v>Oct</v>
      </c>
      <c r="E1232" t="s">
        <v>2010</v>
      </c>
      <c r="F1232" t="s">
        <v>2015</v>
      </c>
      <c r="G1232">
        <v>0</v>
      </c>
      <c r="H1232">
        <v>3506.68</v>
      </c>
      <c r="I1232" t="s">
        <v>2025</v>
      </c>
      <c r="J1232" t="s">
        <v>2029</v>
      </c>
      <c r="K1232" t="s">
        <v>3261</v>
      </c>
      <c r="L1232" t="s">
        <v>4035</v>
      </c>
      <c r="M1232">
        <f>GL_Table[[#This Row],[Debit]]-GL_Table[[#This Row],[Credit]]</f>
        <v>-3506.68</v>
      </c>
      <c r="N1232">
        <f>INDEX(ExchangeRate[Rate2USD], MATCH(GL!L:L,ExchangeRate[Currency], 0))</f>
        <v>1.36</v>
      </c>
      <c r="O1232" s="14">
        <f>GL_Table[[#This Row],[Debit]]*GL_Table[[#This Row],[RateToUSD]]</f>
        <v>0</v>
      </c>
      <c r="P1232" s="14">
        <f>GL_Table[[#This Row],[Credit]]*GL_Table[[#This Row],[RateToUSD]]</f>
        <v>4769.0848000000005</v>
      </c>
      <c r="Q1232" s="14">
        <f>GL_Table[NetAmount]*GL_Table[RateToUSD]</f>
        <v>-4769.0848000000005</v>
      </c>
      <c r="R1232" s="14" t="str">
        <f>INDEX(AccountMapping[AccountType],MATCH(GL_Table[AccountName],AccountMapping[AccountName], 0))</f>
        <v>Revenue</v>
      </c>
    </row>
    <row r="1233" spans="1:18" x14ac:dyDescent="0.3">
      <c r="A1233" t="s">
        <v>1241</v>
      </c>
      <c r="B1233" s="1">
        <v>45517</v>
      </c>
      <c r="C1233">
        <f>YEAR(GL_Table[[#This Row],[TxnDate]])</f>
        <v>2024</v>
      </c>
      <c r="D1233" t="str">
        <f>TEXT(GL_Table[[#This Row],[TxnDate]], "mmm")</f>
        <v>Aug</v>
      </c>
      <c r="E1233" t="s">
        <v>2011</v>
      </c>
      <c r="F1233" t="s">
        <v>2016</v>
      </c>
      <c r="G1233">
        <v>1331.89</v>
      </c>
      <c r="H1233">
        <v>0</v>
      </c>
      <c r="I1233" t="s">
        <v>2024</v>
      </c>
      <c r="J1233" t="s">
        <v>2028</v>
      </c>
      <c r="K1233" t="s">
        <v>3262</v>
      </c>
      <c r="L1233" t="s">
        <v>4031</v>
      </c>
      <c r="M1233">
        <f>GL_Table[[#This Row],[Debit]]-GL_Table[[#This Row],[Credit]]</f>
        <v>1331.89</v>
      </c>
      <c r="N1233">
        <f>INDEX(ExchangeRate[Rate2USD], MATCH(GL!L:L,ExchangeRate[Currency], 0))</f>
        <v>0.78</v>
      </c>
      <c r="O1233" s="14">
        <f>GL_Table[[#This Row],[Debit]]*GL_Table[[#This Row],[RateToUSD]]</f>
        <v>1038.8742000000002</v>
      </c>
      <c r="P1233" s="14">
        <f>GL_Table[[#This Row],[Credit]]*GL_Table[[#This Row],[RateToUSD]]</f>
        <v>0</v>
      </c>
      <c r="Q1233" s="14">
        <f>GL_Table[NetAmount]*GL_Table[RateToUSD]</f>
        <v>1038.8742000000002</v>
      </c>
      <c r="R1233" s="14" t="str">
        <f>INDEX(AccountMapping[AccountType],MATCH(GL_Table[AccountName],AccountMapping[AccountName], 0))</f>
        <v>COGS</v>
      </c>
    </row>
    <row r="1234" spans="1:18" x14ac:dyDescent="0.3">
      <c r="A1234" t="s">
        <v>1242</v>
      </c>
      <c r="B1234" s="1">
        <v>45084</v>
      </c>
      <c r="C1234">
        <f>YEAR(GL_Table[[#This Row],[TxnDate]])</f>
        <v>2023</v>
      </c>
      <c r="D1234" t="str">
        <f>TEXT(GL_Table[[#This Row],[TxnDate]], "mmm")</f>
        <v>Jun</v>
      </c>
      <c r="E1234" t="s">
        <v>2011</v>
      </c>
      <c r="F1234" t="s">
        <v>2016</v>
      </c>
      <c r="G1234">
        <v>674.31</v>
      </c>
      <c r="H1234">
        <v>0</v>
      </c>
      <c r="I1234" t="s">
        <v>2021</v>
      </c>
      <c r="J1234" t="s">
        <v>2026</v>
      </c>
      <c r="K1234" t="s">
        <v>3263</v>
      </c>
      <c r="L1234" t="s">
        <v>4031</v>
      </c>
      <c r="M1234">
        <f>GL_Table[[#This Row],[Debit]]-GL_Table[[#This Row],[Credit]]</f>
        <v>674.31</v>
      </c>
      <c r="N1234">
        <f>INDEX(ExchangeRate[Rate2USD], MATCH(GL!L:L,ExchangeRate[Currency], 0))</f>
        <v>0.78</v>
      </c>
      <c r="O1234" s="14">
        <f>GL_Table[[#This Row],[Debit]]*GL_Table[[#This Row],[RateToUSD]]</f>
        <v>525.96179999999993</v>
      </c>
      <c r="P1234" s="14">
        <f>GL_Table[[#This Row],[Credit]]*GL_Table[[#This Row],[RateToUSD]]</f>
        <v>0</v>
      </c>
      <c r="Q1234" s="14">
        <f>GL_Table[NetAmount]*GL_Table[RateToUSD]</f>
        <v>525.96179999999993</v>
      </c>
      <c r="R1234" s="14" t="str">
        <f>INDEX(AccountMapping[AccountType],MATCH(GL_Table[AccountName],AccountMapping[AccountName], 0))</f>
        <v>COGS</v>
      </c>
    </row>
    <row r="1235" spans="1:18" x14ac:dyDescent="0.3">
      <c r="A1235" t="s">
        <v>1243</v>
      </c>
      <c r="B1235" s="1">
        <v>45394</v>
      </c>
      <c r="C1235">
        <f>YEAR(GL_Table[[#This Row],[TxnDate]])</f>
        <v>2024</v>
      </c>
      <c r="D1235" t="str">
        <f>TEXT(GL_Table[[#This Row],[TxnDate]], "mmm")</f>
        <v>Apr</v>
      </c>
      <c r="E1235" t="s">
        <v>2010</v>
      </c>
      <c r="F1235" t="s">
        <v>2015</v>
      </c>
      <c r="G1235">
        <v>0</v>
      </c>
      <c r="H1235">
        <v>2570.4299999999998</v>
      </c>
      <c r="I1235" t="s">
        <v>2022</v>
      </c>
      <c r="J1235" t="s">
        <v>2030</v>
      </c>
      <c r="K1235" t="s">
        <v>3264</v>
      </c>
      <c r="L1235" t="s">
        <v>4032</v>
      </c>
      <c r="M1235">
        <f>GL_Table[[#This Row],[Debit]]-GL_Table[[#This Row],[Credit]]</f>
        <v>-2570.4299999999998</v>
      </c>
      <c r="N1235">
        <f>INDEX(ExchangeRate[Rate2USD], MATCH(GL!L:L,ExchangeRate[Currency], 0))</f>
        <v>0.92</v>
      </c>
      <c r="O1235" s="14">
        <f>GL_Table[[#This Row],[Debit]]*GL_Table[[#This Row],[RateToUSD]]</f>
        <v>0</v>
      </c>
      <c r="P1235" s="14">
        <f>GL_Table[[#This Row],[Credit]]*GL_Table[[#This Row],[RateToUSD]]</f>
        <v>2364.7955999999999</v>
      </c>
      <c r="Q1235" s="14">
        <f>GL_Table[NetAmount]*GL_Table[RateToUSD]</f>
        <v>-2364.7955999999999</v>
      </c>
      <c r="R1235" s="14" t="str">
        <f>INDEX(AccountMapping[AccountType],MATCH(GL_Table[AccountName],AccountMapping[AccountName], 0))</f>
        <v>Revenue</v>
      </c>
    </row>
    <row r="1236" spans="1:18" x14ac:dyDescent="0.3">
      <c r="A1236" t="s">
        <v>1244</v>
      </c>
      <c r="B1236" s="1">
        <v>45733</v>
      </c>
      <c r="C1236">
        <f>YEAR(GL_Table[[#This Row],[TxnDate]])</f>
        <v>2025</v>
      </c>
      <c r="D1236" t="str">
        <f>TEXT(GL_Table[[#This Row],[TxnDate]], "mmm")</f>
        <v>Mar</v>
      </c>
      <c r="E1236" t="s">
        <v>2014</v>
      </c>
      <c r="F1236" t="s">
        <v>2019</v>
      </c>
      <c r="G1236">
        <v>0</v>
      </c>
      <c r="H1236">
        <v>1312.61</v>
      </c>
      <c r="I1236" t="s">
        <v>2025</v>
      </c>
      <c r="J1236" t="s">
        <v>2029</v>
      </c>
      <c r="K1236" t="s">
        <v>3265</v>
      </c>
      <c r="L1236" t="s">
        <v>4035</v>
      </c>
      <c r="M1236">
        <f>GL_Table[[#This Row],[Debit]]-GL_Table[[#This Row],[Credit]]</f>
        <v>-1312.61</v>
      </c>
      <c r="N1236">
        <f>INDEX(ExchangeRate[Rate2USD], MATCH(GL!L:L,ExchangeRate[Currency], 0))</f>
        <v>1.36</v>
      </c>
      <c r="O1236" s="14">
        <f>GL_Table[[#This Row],[Debit]]*GL_Table[[#This Row],[RateToUSD]]</f>
        <v>0</v>
      </c>
      <c r="P1236" s="14">
        <f>GL_Table[[#This Row],[Credit]]*GL_Table[[#This Row],[RateToUSD]]</f>
        <v>1785.1496</v>
      </c>
      <c r="Q1236" s="14">
        <f>GL_Table[NetAmount]*GL_Table[RateToUSD]</f>
        <v>-1785.1496</v>
      </c>
      <c r="R1236" s="14" t="str">
        <f>INDEX(AccountMapping[AccountType],MATCH(GL_Table[AccountName],AccountMapping[AccountName], 0))</f>
        <v>Revenue</v>
      </c>
    </row>
    <row r="1237" spans="1:18" x14ac:dyDescent="0.3">
      <c r="A1237" t="s">
        <v>1245</v>
      </c>
      <c r="B1237" s="1">
        <v>45317</v>
      </c>
      <c r="C1237">
        <f>YEAR(GL_Table[[#This Row],[TxnDate]])</f>
        <v>2024</v>
      </c>
      <c r="D1237" t="str">
        <f>TEXT(GL_Table[[#This Row],[TxnDate]], "mmm")</f>
        <v>Jan</v>
      </c>
      <c r="E1237" t="s">
        <v>2011</v>
      </c>
      <c r="F1237" t="s">
        <v>2016</v>
      </c>
      <c r="G1237">
        <v>1101.82</v>
      </c>
      <c r="H1237">
        <v>0</v>
      </c>
      <c r="I1237" t="s">
        <v>2021</v>
      </c>
      <c r="J1237" t="s">
        <v>2027</v>
      </c>
      <c r="K1237" t="s">
        <v>3266</v>
      </c>
      <c r="L1237" t="s">
        <v>4031</v>
      </c>
      <c r="M1237">
        <f>GL_Table[[#This Row],[Debit]]-GL_Table[[#This Row],[Credit]]</f>
        <v>1101.82</v>
      </c>
      <c r="N1237">
        <f>INDEX(ExchangeRate[Rate2USD], MATCH(GL!L:L,ExchangeRate[Currency], 0))</f>
        <v>0.78</v>
      </c>
      <c r="O1237" s="14">
        <f>GL_Table[[#This Row],[Debit]]*GL_Table[[#This Row],[RateToUSD]]</f>
        <v>859.41959999999995</v>
      </c>
      <c r="P1237" s="14">
        <f>GL_Table[[#This Row],[Credit]]*GL_Table[[#This Row],[RateToUSD]]</f>
        <v>0</v>
      </c>
      <c r="Q1237" s="14">
        <f>GL_Table[NetAmount]*GL_Table[RateToUSD]</f>
        <v>859.41959999999995</v>
      </c>
      <c r="R1237" s="14" t="str">
        <f>INDEX(AccountMapping[AccountType],MATCH(GL_Table[AccountName],AccountMapping[AccountName], 0))</f>
        <v>COGS</v>
      </c>
    </row>
    <row r="1238" spans="1:18" x14ac:dyDescent="0.3">
      <c r="A1238" t="s">
        <v>1246</v>
      </c>
      <c r="B1238" s="1">
        <v>45458</v>
      </c>
      <c r="C1238">
        <f>YEAR(GL_Table[[#This Row],[TxnDate]])</f>
        <v>2024</v>
      </c>
      <c r="D1238" t="str">
        <f>TEXT(GL_Table[[#This Row],[TxnDate]], "mmm")</f>
        <v>Jun</v>
      </c>
      <c r="E1238" t="s">
        <v>2010</v>
      </c>
      <c r="F1238" t="s">
        <v>2015</v>
      </c>
      <c r="G1238">
        <v>0</v>
      </c>
      <c r="H1238">
        <v>143.81</v>
      </c>
      <c r="I1238" t="s">
        <v>2025</v>
      </c>
      <c r="J1238" t="s">
        <v>2028</v>
      </c>
      <c r="K1238" t="s">
        <v>3267</v>
      </c>
      <c r="L1238" t="s">
        <v>4035</v>
      </c>
      <c r="M1238">
        <f>GL_Table[[#This Row],[Debit]]-GL_Table[[#This Row],[Credit]]</f>
        <v>-143.81</v>
      </c>
      <c r="N1238">
        <f>INDEX(ExchangeRate[Rate2USD], MATCH(GL!L:L,ExchangeRate[Currency], 0))</f>
        <v>1.36</v>
      </c>
      <c r="O1238" s="14">
        <f>GL_Table[[#This Row],[Debit]]*GL_Table[[#This Row],[RateToUSD]]</f>
        <v>0</v>
      </c>
      <c r="P1238" s="14">
        <f>GL_Table[[#This Row],[Credit]]*GL_Table[[#This Row],[RateToUSD]]</f>
        <v>195.58160000000001</v>
      </c>
      <c r="Q1238" s="14">
        <f>GL_Table[NetAmount]*GL_Table[RateToUSD]</f>
        <v>-195.58160000000001</v>
      </c>
      <c r="R1238" s="14" t="str">
        <f>INDEX(AccountMapping[AccountType],MATCH(GL_Table[AccountName],AccountMapping[AccountName], 0))</f>
        <v>Revenue</v>
      </c>
    </row>
    <row r="1239" spans="1:18" x14ac:dyDescent="0.3">
      <c r="A1239" t="s">
        <v>1247</v>
      </c>
      <c r="B1239" s="1">
        <v>45610</v>
      </c>
      <c r="C1239">
        <f>YEAR(GL_Table[[#This Row],[TxnDate]])</f>
        <v>2024</v>
      </c>
      <c r="D1239" t="str">
        <f>TEXT(GL_Table[[#This Row],[TxnDate]], "mmm")</f>
        <v>Nov</v>
      </c>
      <c r="E1239" t="s">
        <v>2010</v>
      </c>
      <c r="F1239" t="s">
        <v>2015</v>
      </c>
      <c r="G1239">
        <v>0</v>
      </c>
      <c r="H1239">
        <v>838.04</v>
      </c>
      <c r="I1239" t="s">
        <v>2021</v>
      </c>
      <c r="J1239" t="s">
        <v>2026</v>
      </c>
      <c r="K1239" t="s">
        <v>3268</v>
      </c>
      <c r="L1239" t="s">
        <v>4033</v>
      </c>
      <c r="M1239">
        <f>GL_Table[[#This Row],[Debit]]-GL_Table[[#This Row],[Credit]]</f>
        <v>-838.04</v>
      </c>
      <c r="N1239">
        <f>INDEX(ExchangeRate[Rate2USD], MATCH(GL!L:L,ExchangeRate[Currency], 0))</f>
        <v>1.51</v>
      </c>
      <c r="O1239" s="14">
        <f>GL_Table[[#This Row],[Debit]]*GL_Table[[#This Row],[RateToUSD]]</f>
        <v>0</v>
      </c>
      <c r="P1239" s="14">
        <f>GL_Table[[#This Row],[Credit]]*GL_Table[[#This Row],[RateToUSD]]</f>
        <v>1265.4404</v>
      </c>
      <c r="Q1239" s="14">
        <f>GL_Table[NetAmount]*GL_Table[RateToUSD]</f>
        <v>-1265.4404</v>
      </c>
      <c r="R1239" s="14" t="str">
        <f>INDEX(AccountMapping[AccountType],MATCH(GL_Table[AccountName],AccountMapping[AccountName], 0))</f>
        <v>Revenue</v>
      </c>
    </row>
    <row r="1240" spans="1:18" x14ac:dyDescent="0.3">
      <c r="A1240" t="s">
        <v>1248</v>
      </c>
      <c r="B1240" s="1">
        <v>45356</v>
      </c>
      <c r="C1240">
        <f>YEAR(GL_Table[[#This Row],[TxnDate]])</f>
        <v>2024</v>
      </c>
      <c r="D1240" t="str">
        <f>TEXT(GL_Table[[#This Row],[TxnDate]], "mmm")</f>
        <v>Mar</v>
      </c>
      <c r="E1240" t="s">
        <v>2012</v>
      </c>
      <c r="F1240" t="s">
        <v>2017</v>
      </c>
      <c r="G1240">
        <v>1626.01</v>
      </c>
      <c r="H1240">
        <v>0</v>
      </c>
      <c r="I1240" t="s">
        <v>2022</v>
      </c>
      <c r="J1240" t="s">
        <v>2030</v>
      </c>
      <c r="K1240" t="s">
        <v>3269</v>
      </c>
      <c r="L1240" t="s">
        <v>4035</v>
      </c>
      <c r="M1240">
        <f>GL_Table[[#This Row],[Debit]]-GL_Table[[#This Row],[Credit]]</f>
        <v>1626.01</v>
      </c>
      <c r="N1240">
        <f>INDEX(ExchangeRate[Rate2USD], MATCH(GL!L:L,ExchangeRate[Currency], 0))</f>
        <v>1.36</v>
      </c>
      <c r="O1240" s="14">
        <f>GL_Table[[#This Row],[Debit]]*GL_Table[[#This Row],[RateToUSD]]</f>
        <v>2211.3736000000004</v>
      </c>
      <c r="P1240" s="14">
        <f>GL_Table[[#This Row],[Credit]]*GL_Table[[#This Row],[RateToUSD]]</f>
        <v>0</v>
      </c>
      <c r="Q1240" s="14">
        <f>GL_Table[NetAmount]*GL_Table[RateToUSD]</f>
        <v>2211.3736000000004</v>
      </c>
      <c r="R1240" s="14" t="str">
        <f>INDEX(AccountMapping[AccountType],MATCH(GL_Table[AccountName],AccountMapping[AccountName], 0))</f>
        <v>Expense</v>
      </c>
    </row>
    <row r="1241" spans="1:18" x14ac:dyDescent="0.3">
      <c r="A1241" t="s">
        <v>1249</v>
      </c>
      <c r="B1241" s="1">
        <v>45197</v>
      </c>
      <c r="C1241">
        <f>YEAR(GL_Table[[#This Row],[TxnDate]])</f>
        <v>2023</v>
      </c>
      <c r="D1241" t="str">
        <f>TEXT(GL_Table[[#This Row],[TxnDate]], "mmm")</f>
        <v>Sep</v>
      </c>
      <c r="E1241" t="s">
        <v>2011</v>
      </c>
      <c r="F1241" t="s">
        <v>2016</v>
      </c>
      <c r="G1241">
        <v>1394.34</v>
      </c>
      <c r="H1241">
        <v>0</v>
      </c>
      <c r="I1241" t="s">
        <v>2022</v>
      </c>
      <c r="J1241" t="s">
        <v>2029</v>
      </c>
      <c r="K1241" t="s">
        <v>3270</v>
      </c>
      <c r="L1241" t="s">
        <v>4032</v>
      </c>
      <c r="M1241">
        <f>GL_Table[[#This Row],[Debit]]-GL_Table[[#This Row],[Credit]]</f>
        <v>1394.34</v>
      </c>
      <c r="N1241">
        <f>INDEX(ExchangeRate[Rate2USD], MATCH(GL!L:L,ExchangeRate[Currency], 0))</f>
        <v>0.92</v>
      </c>
      <c r="O1241" s="14">
        <f>GL_Table[[#This Row],[Debit]]*GL_Table[[#This Row],[RateToUSD]]</f>
        <v>1282.7927999999999</v>
      </c>
      <c r="P1241" s="14">
        <f>GL_Table[[#This Row],[Credit]]*GL_Table[[#This Row],[RateToUSD]]</f>
        <v>0</v>
      </c>
      <c r="Q1241" s="14">
        <f>GL_Table[NetAmount]*GL_Table[RateToUSD]</f>
        <v>1282.7927999999999</v>
      </c>
      <c r="R1241" s="14" t="str">
        <f>INDEX(AccountMapping[AccountType],MATCH(GL_Table[AccountName],AccountMapping[AccountName], 0))</f>
        <v>COGS</v>
      </c>
    </row>
    <row r="1242" spans="1:18" x14ac:dyDescent="0.3">
      <c r="A1242" t="s">
        <v>1250</v>
      </c>
      <c r="B1242" s="1">
        <v>45789</v>
      </c>
      <c r="C1242">
        <f>YEAR(GL_Table[[#This Row],[TxnDate]])</f>
        <v>2025</v>
      </c>
      <c r="D1242" t="str">
        <f>TEXT(GL_Table[[#This Row],[TxnDate]], "mmm")</f>
        <v>May</v>
      </c>
      <c r="E1242" t="s">
        <v>2014</v>
      </c>
      <c r="F1242" t="s">
        <v>2019</v>
      </c>
      <c r="G1242">
        <v>0</v>
      </c>
      <c r="H1242">
        <v>1022.63</v>
      </c>
      <c r="I1242" t="s">
        <v>2020</v>
      </c>
      <c r="J1242" t="s">
        <v>2030</v>
      </c>
      <c r="K1242" t="s">
        <v>3271</v>
      </c>
      <c r="L1242" t="s">
        <v>4035</v>
      </c>
      <c r="M1242">
        <f>GL_Table[[#This Row],[Debit]]-GL_Table[[#This Row],[Credit]]</f>
        <v>-1022.63</v>
      </c>
      <c r="N1242">
        <f>INDEX(ExchangeRate[Rate2USD], MATCH(GL!L:L,ExchangeRate[Currency], 0))</f>
        <v>1.36</v>
      </c>
      <c r="O1242" s="14">
        <f>GL_Table[[#This Row],[Debit]]*GL_Table[[#This Row],[RateToUSD]]</f>
        <v>0</v>
      </c>
      <c r="P1242" s="14">
        <f>GL_Table[[#This Row],[Credit]]*GL_Table[[#This Row],[RateToUSD]]</f>
        <v>1390.7768000000001</v>
      </c>
      <c r="Q1242" s="14">
        <f>GL_Table[NetAmount]*GL_Table[RateToUSD]</f>
        <v>-1390.7768000000001</v>
      </c>
      <c r="R1242" s="14" t="str">
        <f>INDEX(AccountMapping[AccountType],MATCH(GL_Table[AccountName],AccountMapping[AccountName], 0))</f>
        <v>Revenue</v>
      </c>
    </row>
    <row r="1243" spans="1:18" x14ac:dyDescent="0.3">
      <c r="A1243" t="s">
        <v>1251</v>
      </c>
      <c r="B1243" s="1">
        <v>45031</v>
      </c>
      <c r="C1243">
        <f>YEAR(GL_Table[[#This Row],[TxnDate]])</f>
        <v>2023</v>
      </c>
      <c r="D1243" t="str">
        <f>TEXT(GL_Table[[#This Row],[TxnDate]], "mmm")</f>
        <v>Apr</v>
      </c>
      <c r="E1243" t="s">
        <v>2013</v>
      </c>
      <c r="F1243" t="s">
        <v>2018</v>
      </c>
      <c r="G1243">
        <v>1757.53</v>
      </c>
      <c r="H1243">
        <v>0</v>
      </c>
      <c r="I1243" t="s">
        <v>2025</v>
      </c>
      <c r="J1243" t="s">
        <v>2030</v>
      </c>
      <c r="K1243" t="s">
        <v>3272</v>
      </c>
      <c r="L1243" t="s">
        <v>4031</v>
      </c>
      <c r="M1243">
        <f>GL_Table[[#This Row],[Debit]]-GL_Table[[#This Row],[Credit]]</f>
        <v>1757.53</v>
      </c>
      <c r="N1243">
        <f>INDEX(ExchangeRate[Rate2USD], MATCH(GL!L:L,ExchangeRate[Currency], 0))</f>
        <v>0.78</v>
      </c>
      <c r="O1243" s="14">
        <f>GL_Table[[#This Row],[Debit]]*GL_Table[[#This Row],[RateToUSD]]</f>
        <v>1370.8733999999999</v>
      </c>
      <c r="P1243" s="14">
        <f>GL_Table[[#This Row],[Credit]]*GL_Table[[#This Row],[RateToUSD]]</f>
        <v>0</v>
      </c>
      <c r="Q1243" s="14">
        <f>GL_Table[NetAmount]*GL_Table[RateToUSD]</f>
        <v>1370.8733999999999</v>
      </c>
      <c r="R1243" s="14" t="str">
        <f>INDEX(AccountMapping[AccountType],MATCH(GL_Table[AccountName],AccountMapping[AccountName], 0))</f>
        <v>Expense</v>
      </c>
    </row>
    <row r="1244" spans="1:18" x14ac:dyDescent="0.3">
      <c r="A1244" t="s">
        <v>1252</v>
      </c>
      <c r="B1244" s="1">
        <v>45797</v>
      </c>
      <c r="C1244">
        <f>YEAR(GL_Table[[#This Row],[TxnDate]])</f>
        <v>2025</v>
      </c>
      <c r="D1244" t="str">
        <f>TEXT(GL_Table[[#This Row],[TxnDate]], "mmm")</f>
        <v>May</v>
      </c>
      <c r="E1244" t="s">
        <v>2010</v>
      </c>
      <c r="F1244" t="s">
        <v>2015</v>
      </c>
      <c r="G1244">
        <v>0</v>
      </c>
      <c r="H1244">
        <v>1866.82</v>
      </c>
      <c r="I1244" t="s">
        <v>2022</v>
      </c>
      <c r="J1244" t="s">
        <v>2026</v>
      </c>
      <c r="K1244" t="s">
        <v>3273</v>
      </c>
      <c r="L1244" t="s">
        <v>4033</v>
      </c>
      <c r="M1244">
        <f>GL_Table[[#This Row],[Debit]]-GL_Table[[#This Row],[Credit]]</f>
        <v>-1866.82</v>
      </c>
      <c r="N1244">
        <f>INDEX(ExchangeRate[Rate2USD], MATCH(GL!L:L,ExchangeRate[Currency], 0))</f>
        <v>1.51</v>
      </c>
      <c r="O1244" s="14">
        <f>GL_Table[[#This Row],[Debit]]*GL_Table[[#This Row],[RateToUSD]]</f>
        <v>0</v>
      </c>
      <c r="P1244" s="14">
        <f>GL_Table[[#This Row],[Credit]]*GL_Table[[#This Row],[RateToUSD]]</f>
        <v>2818.8982000000001</v>
      </c>
      <c r="Q1244" s="14">
        <f>GL_Table[NetAmount]*GL_Table[RateToUSD]</f>
        <v>-2818.8982000000001</v>
      </c>
      <c r="R1244" s="14" t="str">
        <f>INDEX(AccountMapping[AccountType],MATCH(GL_Table[AccountName],AccountMapping[AccountName], 0))</f>
        <v>Revenue</v>
      </c>
    </row>
    <row r="1245" spans="1:18" x14ac:dyDescent="0.3">
      <c r="A1245" t="s">
        <v>1253</v>
      </c>
      <c r="B1245" s="1">
        <v>45767</v>
      </c>
      <c r="C1245">
        <f>YEAR(GL_Table[[#This Row],[TxnDate]])</f>
        <v>2025</v>
      </c>
      <c r="D1245" t="str">
        <f>TEXT(GL_Table[[#This Row],[TxnDate]], "mmm")</f>
        <v>Apr</v>
      </c>
      <c r="E1245" t="s">
        <v>2012</v>
      </c>
      <c r="F1245" t="s">
        <v>2017</v>
      </c>
      <c r="G1245">
        <v>1791.42</v>
      </c>
      <c r="H1245">
        <v>0</v>
      </c>
      <c r="I1245" t="s">
        <v>2023</v>
      </c>
      <c r="J1245" t="s">
        <v>2030</v>
      </c>
      <c r="K1245" t="s">
        <v>3274</v>
      </c>
      <c r="L1245" t="s">
        <v>4032</v>
      </c>
      <c r="M1245">
        <f>GL_Table[[#This Row],[Debit]]-GL_Table[[#This Row],[Credit]]</f>
        <v>1791.42</v>
      </c>
      <c r="N1245">
        <f>INDEX(ExchangeRate[Rate2USD], MATCH(GL!L:L,ExchangeRate[Currency], 0))</f>
        <v>0.92</v>
      </c>
      <c r="O1245" s="14">
        <f>GL_Table[[#This Row],[Debit]]*GL_Table[[#This Row],[RateToUSD]]</f>
        <v>1648.1064000000001</v>
      </c>
      <c r="P1245" s="14">
        <f>GL_Table[[#This Row],[Credit]]*GL_Table[[#This Row],[RateToUSD]]</f>
        <v>0</v>
      </c>
      <c r="Q1245" s="14">
        <f>GL_Table[NetAmount]*GL_Table[RateToUSD]</f>
        <v>1648.1064000000001</v>
      </c>
      <c r="R1245" s="14" t="str">
        <f>INDEX(AccountMapping[AccountType],MATCH(GL_Table[AccountName],AccountMapping[AccountName], 0))</f>
        <v>Expense</v>
      </c>
    </row>
    <row r="1246" spans="1:18" x14ac:dyDescent="0.3">
      <c r="A1246" t="s">
        <v>1254</v>
      </c>
      <c r="B1246" s="1">
        <v>45476</v>
      </c>
      <c r="C1246">
        <f>YEAR(GL_Table[[#This Row],[TxnDate]])</f>
        <v>2024</v>
      </c>
      <c r="D1246" t="str">
        <f>TEXT(GL_Table[[#This Row],[TxnDate]], "mmm")</f>
        <v>Jul</v>
      </c>
      <c r="E1246" t="s">
        <v>2012</v>
      </c>
      <c r="F1246" t="s">
        <v>2017</v>
      </c>
      <c r="G1246">
        <v>1809.92</v>
      </c>
      <c r="H1246">
        <v>0</v>
      </c>
      <c r="I1246" t="s">
        <v>2021</v>
      </c>
      <c r="J1246" t="s">
        <v>2030</v>
      </c>
      <c r="K1246" t="s">
        <v>3275</v>
      </c>
      <c r="L1246" t="s">
        <v>4032</v>
      </c>
      <c r="M1246">
        <f>GL_Table[[#This Row],[Debit]]-GL_Table[[#This Row],[Credit]]</f>
        <v>1809.92</v>
      </c>
      <c r="N1246">
        <f>INDEX(ExchangeRate[Rate2USD], MATCH(GL!L:L,ExchangeRate[Currency], 0))</f>
        <v>0.92</v>
      </c>
      <c r="O1246" s="14">
        <f>GL_Table[[#This Row],[Debit]]*GL_Table[[#This Row],[RateToUSD]]</f>
        <v>1665.1264000000001</v>
      </c>
      <c r="P1246" s="14">
        <f>GL_Table[[#This Row],[Credit]]*GL_Table[[#This Row],[RateToUSD]]</f>
        <v>0</v>
      </c>
      <c r="Q1246" s="14">
        <f>GL_Table[NetAmount]*GL_Table[RateToUSD]</f>
        <v>1665.1264000000001</v>
      </c>
      <c r="R1246" s="14" t="str">
        <f>INDEX(AccountMapping[AccountType],MATCH(GL_Table[AccountName],AccountMapping[AccountName], 0))</f>
        <v>Expense</v>
      </c>
    </row>
    <row r="1247" spans="1:18" x14ac:dyDescent="0.3">
      <c r="A1247" t="s">
        <v>1255</v>
      </c>
      <c r="B1247" s="1">
        <v>45802</v>
      </c>
      <c r="C1247">
        <f>YEAR(GL_Table[[#This Row],[TxnDate]])</f>
        <v>2025</v>
      </c>
      <c r="D1247" t="str">
        <f>TEXT(GL_Table[[#This Row],[TxnDate]], "mmm")</f>
        <v>May</v>
      </c>
      <c r="E1247" t="s">
        <v>2014</v>
      </c>
      <c r="F1247" t="s">
        <v>2019</v>
      </c>
      <c r="G1247">
        <v>0</v>
      </c>
      <c r="H1247">
        <v>212.06</v>
      </c>
      <c r="I1247" t="s">
        <v>2020</v>
      </c>
      <c r="J1247" t="s">
        <v>2026</v>
      </c>
      <c r="K1247" t="s">
        <v>3276</v>
      </c>
      <c r="L1247" t="s">
        <v>4033</v>
      </c>
      <c r="M1247">
        <f>GL_Table[[#This Row],[Debit]]-GL_Table[[#This Row],[Credit]]</f>
        <v>-212.06</v>
      </c>
      <c r="N1247">
        <f>INDEX(ExchangeRate[Rate2USD], MATCH(GL!L:L,ExchangeRate[Currency], 0))</f>
        <v>1.51</v>
      </c>
      <c r="O1247" s="14">
        <f>GL_Table[[#This Row],[Debit]]*GL_Table[[#This Row],[RateToUSD]]</f>
        <v>0</v>
      </c>
      <c r="P1247" s="14">
        <f>GL_Table[[#This Row],[Credit]]*GL_Table[[#This Row],[RateToUSD]]</f>
        <v>320.2106</v>
      </c>
      <c r="Q1247" s="14">
        <f>GL_Table[NetAmount]*GL_Table[RateToUSD]</f>
        <v>-320.2106</v>
      </c>
      <c r="R1247" s="14" t="str">
        <f>INDEX(AccountMapping[AccountType],MATCH(GL_Table[AccountName],AccountMapping[AccountName], 0))</f>
        <v>Revenue</v>
      </c>
    </row>
    <row r="1248" spans="1:18" x14ac:dyDescent="0.3">
      <c r="A1248" t="s">
        <v>1256</v>
      </c>
      <c r="B1248" s="1">
        <v>45281</v>
      </c>
      <c r="C1248">
        <f>YEAR(GL_Table[[#This Row],[TxnDate]])</f>
        <v>2023</v>
      </c>
      <c r="D1248" t="str">
        <f>TEXT(GL_Table[[#This Row],[TxnDate]], "mmm")</f>
        <v>Dec</v>
      </c>
      <c r="E1248" t="s">
        <v>2012</v>
      </c>
      <c r="F1248" t="s">
        <v>2017</v>
      </c>
      <c r="G1248">
        <v>227.05</v>
      </c>
      <c r="H1248">
        <v>0</v>
      </c>
      <c r="I1248" t="s">
        <v>2021</v>
      </c>
      <c r="J1248" t="s">
        <v>2029</v>
      </c>
      <c r="K1248" t="s">
        <v>3277</v>
      </c>
      <c r="L1248" t="s">
        <v>4033</v>
      </c>
      <c r="M1248">
        <f>GL_Table[[#This Row],[Debit]]-GL_Table[[#This Row],[Credit]]</f>
        <v>227.05</v>
      </c>
      <c r="N1248">
        <f>INDEX(ExchangeRate[Rate2USD], MATCH(GL!L:L,ExchangeRate[Currency], 0))</f>
        <v>1.51</v>
      </c>
      <c r="O1248" s="14">
        <f>GL_Table[[#This Row],[Debit]]*GL_Table[[#This Row],[RateToUSD]]</f>
        <v>342.84550000000002</v>
      </c>
      <c r="P1248" s="14">
        <f>GL_Table[[#This Row],[Credit]]*GL_Table[[#This Row],[RateToUSD]]</f>
        <v>0</v>
      </c>
      <c r="Q1248" s="14">
        <f>GL_Table[NetAmount]*GL_Table[RateToUSD]</f>
        <v>342.84550000000002</v>
      </c>
      <c r="R1248" s="14" t="str">
        <f>INDEX(AccountMapping[AccountType],MATCH(GL_Table[AccountName],AccountMapping[AccountName], 0))</f>
        <v>Expense</v>
      </c>
    </row>
    <row r="1249" spans="1:18" x14ac:dyDescent="0.3">
      <c r="A1249" t="s">
        <v>1257</v>
      </c>
      <c r="B1249" s="1">
        <v>45424</v>
      </c>
      <c r="C1249">
        <f>YEAR(GL_Table[[#This Row],[TxnDate]])</f>
        <v>2024</v>
      </c>
      <c r="D1249" t="str">
        <f>TEXT(GL_Table[[#This Row],[TxnDate]], "mmm")</f>
        <v>May</v>
      </c>
      <c r="E1249" t="s">
        <v>2010</v>
      </c>
      <c r="F1249" t="s">
        <v>2015</v>
      </c>
      <c r="G1249">
        <v>0</v>
      </c>
      <c r="H1249">
        <v>3603.35</v>
      </c>
      <c r="I1249" t="s">
        <v>2020</v>
      </c>
      <c r="J1249" t="s">
        <v>2028</v>
      </c>
      <c r="K1249" t="s">
        <v>3278</v>
      </c>
      <c r="L1249" t="s">
        <v>4031</v>
      </c>
      <c r="M1249">
        <f>GL_Table[[#This Row],[Debit]]-GL_Table[[#This Row],[Credit]]</f>
        <v>-3603.35</v>
      </c>
      <c r="N1249">
        <f>INDEX(ExchangeRate[Rate2USD], MATCH(GL!L:L,ExchangeRate[Currency], 0))</f>
        <v>0.78</v>
      </c>
      <c r="O1249" s="14">
        <f>GL_Table[[#This Row],[Debit]]*GL_Table[[#This Row],[RateToUSD]]</f>
        <v>0</v>
      </c>
      <c r="P1249" s="14">
        <f>GL_Table[[#This Row],[Credit]]*GL_Table[[#This Row],[RateToUSD]]</f>
        <v>2810.6129999999998</v>
      </c>
      <c r="Q1249" s="14">
        <f>GL_Table[NetAmount]*GL_Table[RateToUSD]</f>
        <v>-2810.6129999999998</v>
      </c>
      <c r="R1249" s="14" t="str">
        <f>INDEX(AccountMapping[AccountType],MATCH(GL_Table[AccountName],AccountMapping[AccountName], 0))</f>
        <v>Revenue</v>
      </c>
    </row>
    <row r="1250" spans="1:18" x14ac:dyDescent="0.3">
      <c r="A1250" t="s">
        <v>1258</v>
      </c>
      <c r="B1250" s="1">
        <v>45411</v>
      </c>
      <c r="C1250">
        <f>YEAR(GL_Table[[#This Row],[TxnDate]])</f>
        <v>2024</v>
      </c>
      <c r="D1250" t="str">
        <f>TEXT(GL_Table[[#This Row],[TxnDate]], "mmm")</f>
        <v>Apr</v>
      </c>
      <c r="E1250" t="s">
        <v>2011</v>
      </c>
      <c r="F1250" t="s">
        <v>2016</v>
      </c>
      <c r="G1250">
        <v>185.67</v>
      </c>
      <c r="H1250">
        <v>0</v>
      </c>
      <c r="I1250" t="s">
        <v>2024</v>
      </c>
      <c r="J1250" t="s">
        <v>2027</v>
      </c>
      <c r="K1250" t="s">
        <v>3279</v>
      </c>
      <c r="L1250" t="s">
        <v>4032</v>
      </c>
      <c r="M1250">
        <f>GL_Table[[#This Row],[Debit]]-GL_Table[[#This Row],[Credit]]</f>
        <v>185.67</v>
      </c>
      <c r="N1250">
        <f>INDEX(ExchangeRate[Rate2USD], MATCH(GL!L:L,ExchangeRate[Currency], 0))</f>
        <v>0.92</v>
      </c>
      <c r="O1250" s="14">
        <f>GL_Table[[#This Row],[Debit]]*GL_Table[[#This Row],[RateToUSD]]</f>
        <v>170.81639999999999</v>
      </c>
      <c r="P1250" s="14">
        <f>GL_Table[[#This Row],[Credit]]*GL_Table[[#This Row],[RateToUSD]]</f>
        <v>0</v>
      </c>
      <c r="Q1250" s="14">
        <f>GL_Table[NetAmount]*GL_Table[RateToUSD]</f>
        <v>170.81639999999999</v>
      </c>
      <c r="R1250" s="14" t="str">
        <f>INDEX(AccountMapping[AccountType],MATCH(GL_Table[AccountName],AccountMapping[AccountName], 0))</f>
        <v>COGS</v>
      </c>
    </row>
    <row r="1251" spans="1:18" x14ac:dyDescent="0.3">
      <c r="A1251" t="s">
        <v>1259</v>
      </c>
      <c r="B1251" s="1">
        <v>45449</v>
      </c>
      <c r="C1251">
        <f>YEAR(GL_Table[[#This Row],[TxnDate]])</f>
        <v>2024</v>
      </c>
      <c r="D1251" t="str">
        <f>TEXT(GL_Table[[#This Row],[TxnDate]], "mmm")</f>
        <v>Jun</v>
      </c>
      <c r="E1251" t="s">
        <v>2014</v>
      </c>
      <c r="F1251" t="s">
        <v>2019</v>
      </c>
      <c r="G1251">
        <v>0</v>
      </c>
      <c r="H1251">
        <v>4699.12</v>
      </c>
      <c r="I1251" t="s">
        <v>2023</v>
      </c>
      <c r="J1251" t="s">
        <v>2029</v>
      </c>
      <c r="K1251" t="s">
        <v>3280</v>
      </c>
      <c r="L1251" t="s">
        <v>4032</v>
      </c>
      <c r="M1251">
        <f>GL_Table[[#This Row],[Debit]]-GL_Table[[#This Row],[Credit]]</f>
        <v>-4699.12</v>
      </c>
      <c r="N1251">
        <f>INDEX(ExchangeRate[Rate2USD], MATCH(GL!L:L,ExchangeRate[Currency], 0))</f>
        <v>0.92</v>
      </c>
      <c r="O1251" s="14">
        <f>GL_Table[[#This Row],[Debit]]*GL_Table[[#This Row],[RateToUSD]]</f>
        <v>0</v>
      </c>
      <c r="P1251" s="14">
        <f>GL_Table[[#This Row],[Credit]]*GL_Table[[#This Row],[RateToUSD]]</f>
        <v>4323.1904000000004</v>
      </c>
      <c r="Q1251" s="14">
        <f>GL_Table[NetAmount]*GL_Table[RateToUSD]</f>
        <v>-4323.1904000000004</v>
      </c>
      <c r="R1251" s="14" t="str">
        <f>INDEX(AccountMapping[AccountType],MATCH(GL_Table[AccountName],AccountMapping[AccountName], 0))</f>
        <v>Revenue</v>
      </c>
    </row>
    <row r="1252" spans="1:18" x14ac:dyDescent="0.3">
      <c r="A1252" t="s">
        <v>1260</v>
      </c>
      <c r="B1252" s="1">
        <v>45412</v>
      </c>
      <c r="C1252">
        <f>YEAR(GL_Table[[#This Row],[TxnDate]])</f>
        <v>2024</v>
      </c>
      <c r="D1252" t="str">
        <f>TEXT(GL_Table[[#This Row],[TxnDate]], "mmm")</f>
        <v>Apr</v>
      </c>
      <c r="E1252" t="s">
        <v>2013</v>
      </c>
      <c r="F1252" t="s">
        <v>2018</v>
      </c>
      <c r="G1252">
        <v>1352.97</v>
      </c>
      <c r="H1252">
        <v>0</v>
      </c>
      <c r="I1252" t="s">
        <v>2023</v>
      </c>
      <c r="J1252" t="s">
        <v>2026</v>
      </c>
      <c r="K1252" t="s">
        <v>3281</v>
      </c>
      <c r="L1252" t="s">
        <v>4035</v>
      </c>
      <c r="M1252">
        <f>GL_Table[[#This Row],[Debit]]-GL_Table[[#This Row],[Credit]]</f>
        <v>1352.97</v>
      </c>
      <c r="N1252">
        <f>INDEX(ExchangeRate[Rate2USD], MATCH(GL!L:L,ExchangeRate[Currency], 0))</f>
        <v>1.36</v>
      </c>
      <c r="O1252" s="14">
        <f>GL_Table[[#This Row],[Debit]]*GL_Table[[#This Row],[RateToUSD]]</f>
        <v>1840.0392000000002</v>
      </c>
      <c r="P1252" s="14">
        <f>GL_Table[[#This Row],[Credit]]*GL_Table[[#This Row],[RateToUSD]]</f>
        <v>0</v>
      </c>
      <c r="Q1252" s="14">
        <f>GL_Table[NetAmount]*GL_Table[RateToUSD]</f>
        <v>1840.0392000000002</v>
      </c>
      <c r="R1252" s="14" t="str">
        <f>INDEX(AccountMapping[AccountType],MATCH(GL_Table[AccountName],AccountMapping[AccountName], 0))</f>
        <v>Expense</v>
      </c>
    </row>
    <row r="1253" spans="1:18" x14ac:dyDescent="0.3">
      <c r="A1253" t="s">
        <v>1261</v>
      </c>
      <c r="B1253" s="1">
        <v>45598</v>
      </c>
      <c r="C1253">
        <f>YEAR(GL_Table[[#This Row],[TxnDate]])</f>
        <v>2024</v>
      </c>
      <c r="D1253" t="str">
        <f>TEXT(GL_Table[[#This Row],[TxnDate]], "mmm")</f>
        <v>Nov</v>
      </c>
      <c r="E1253" t="s">
        <v>2011</v>
      </c>
      <c r="F1253" t="s">
        <v>2016</v>
      </c>
      <c r="G1253">
        <v>936.7</v>
      </c>
      <c r="H1253">
        <v>0</v>
      </c>
      <c r="I1253" t="s">
        <v>2024</v>
      </c>
      <c r="J1253" t="s">
        <v>2030</v>
      </c>
      <c r="K1253" t="s">
        <v>3282</v>
      </c>
      <c r="L1253" t="s">
        <v>4035</v>
      </c>
      <c r="M1253">
        <f>GL_Table[[#This Row],[Debit]]-GL_Table[[#This Row],[Credit]]</f>
        <v>936.7</v>
      </c>
      <c r="N1253">
        <f>INDEX(ExchangeRate[Rate2USD], MATCH(GL!L:L,ExchangeRate[Currency], 0))</f>
        <v>1.36</v>
      </c>
      <c r="O1253" s="14">
        <f>GL_Table[[#This Row],[Debit]]*GL_Table[[#This Row],[RateToUSD]]</f>
        <v>1273.9120000000003</v>
      </c>
      <c r="P1253" s="14">
        <f>GL_Table[[#This Row],[Credit]]*GL_Table[[#This Row],[RateToUSD]]</f>
        <v>0</v>
      </c>
      <c r="Q1253" s="14">
        <f>GL_Table[NetAmount]*GL_Table[RateToUSD]</f>
        <v>1273.9120000000003</v>
      </c>
      <c r="R1253" s="14" t="str">
        <f>INDEX(AccountMapping[AccountType],MATCH(GL_Table[AccountName],AccountMapping[AccountName], 0))</f>
        <v>COGS</v>
      </c>
    </row>
    <row r="1254" spans="1:18" x14ac:dyDescent="0.3">
      <c r="A1254" t="s">
        <v>1262</v>
      </c>
      <c r="B1254" s="1">
        <v>45483</v>
      </c>
      <c r="C1254">
        <f>YEAR(GL_Table[[#This Row],[TxnDate]])</f>
        <v>2024</v>
      </c>
      <c r="D1254" t="str">
        <f>TEXT(GL_Table[[#This Row],[TxnDate]], "mmm")</f>
        <v>Jul</v>
      </c>
      <c r="E1254" t="s">
        <v>2010</v>
      </c>
      <c r="F1254" t="s">
        <v>2015</v>
      </c>
      <c r="G1254">
        <v>0</v>
      </c>
      <c r="H1254">
        <v>3050.31</v>
      </c>
      <c r="I1254" t="s">
        <v>2024</v>
      </c>
      <c r="J1254" t="s">
        <v>2028</v>
      </c>
      <c r="K1254" t="s">
        <v>3283</v>
      </c>
      <c r="L1254" t="s">
        <v>4033</v>
      </c>
      <c r="M1254">
        <f>GL_Table[[#This Row],[Debit]]-GL_Table[[#This Row],[Credit]]</f>
        <v>-3050.31</v>
      </c>
      <c r="N1254">
        <f>INDEX(ExchangeRate[Rate2USD], MATCH(GL!L:L,ExchangeRate[Currency], 0))</f>
        <v>1.51</v>
      </c>
      <c r="O1254" s="14">
        <f>GL_Table[[#This Row],[Debit]]*GL_Table[[#This Row],[RateToUSD]]</f>
        <v>0</v>
      </c>
      <c r="P1254" s="14">
        <f>GL_Table[[#This Row],[Credit]]*GL_Table[[#This Row],[RateToUSD]]</f>
        <v>4605.9681</v>
      </c>
      <c r="Q1254" s="14">
        <f>GL_Table[NetAmount]*GL_Table[RateToUSD]</f>
        <v>-4605.9681</v>
      </c>
      <c r="R1254" s="14" t="str">
        <f>INDEX(AccountMapping[AccountType],MATCH(GL_Table[AccountName],AccountMapping[AccountName], 0))</f>
        <v>Revenue</v>
      </c>
    </row>
    <row r="1255" spans="1:18" x14ac:dyDescent="0.3">
      <c r="A1255" t="s">
        <v>1263</v>
      </c>
      <c r="B1255" s="1">
        <v>45395</v>
      </c>
      <c r="C1255">
        <f>YEAR(GL_Table[[#This Row],[TxnDate]])</f>
        <v>2024</v>
      </c>
      <c r="D1255" t="str">
        <f>TEXT(GL_Table[[#This Row],[TxnDate]], "mmm")</f>
        <v>Apr</v>
      </c>
      <c r="E1255" t="s">
        <v>2012</v>
      </c>
      <c r="F1255" t="s">
        <v>2017</v>
      </c>
      <c r="G1255">
        <v>574.09</v>
      </c>
      <c r="H1255">
        <v>0</v>
      </c>
      <c r="I1255" t="s">
        <v>2023</v>
      </c>
      <c r="J1255" t="s">
        <v>2029</v>
      </c>
      <c r="K1255" t="s">
        <v>3284</v>
      </c>
      <c r="L1255" t="s">
        <v>4032</v>
      </c>
      <c r="M1255">
        <f>GL_Table[[#This Row],[Debit]]-GL_Table[[#This Row],[Credit]]</f>
        <v>574.09</v>
      </c>
      <c r="N1255">
        <f>INDEX(ExchangeRate[Rate2USD], MATCH(GL!L:L,ExchangeRate[Currency], 0))</f>
        <v>0.92</v>
      </c>
      <c r="O1255" s="14">
        <f>GL_Table[[#This Row],[Debit]]*GL_Table[[#This Row],[RateToUSD]]</f>
        <v>528.16280000000006</v>
      </c>
      <c r="P1255" s="14">
        <f>GL_Table[[#This Row],[Credit]]*GL_Table[[#This Row],[RateToUSD]]</f>
        <v>0</v>
      </c>
      <c r="Q1255" s="14">
        <f>GL_Table[NetAmount]*GL_Table[RateToUSD]</f>
        <v>528.16280000000006</v>
      </c>
      <c r="R1255" s="14" t="str">
        <f>INDEX(AccountMapping[AccountType],MATCH(GL_Table[AccountName],AccountMapping[AccountName], 0))</f>
        <v>Expense</v>
      </c>
    </row>
    <row r="1256" spans="1:18" x14ac:dyDescent="0.3">
      <c r="A1256" t="s">
        <v>1264</v>
      </c>
      <c r="B1256" s="1">
        <v>45096</v>
      </c>
      <c r="C1256">
        <f>YEAR(GL_Table[[#This Row],[TxnDate]])</f>
        <v>2023</v>
      </c>
      <c r="D1256" t="str">
        <f>TEXT(GL_Table[[#This Row],[TxnDate]], "mmm")</f>
        <v>Jun</v>
      </c>
      <c r="E1256" t="s">
        <v>2010</v>
      </c>
      <c r="F1256" t="s">
        <v>2015</v>
      </c>
      <c r="G1256">
        <v>0</v>
      </c>
      <c r="H1256">
        <v>3214.18</v>
      </c>
      <c r="I1256" t="s">
        <v>2024</v>
      </c>
      <c r="J1256" t="s">
        <v>2030</v>
      </c>
      <c r="K1256" t="s">
        <v>3285</v>
      </c>
      <c r="L1256" t="s">
        <v>4031</v>
      </c>
      <c r="M1256">
        <f>GL_Table[[#This Row],[Debit]]-GL_Table[[#This Row],[Credit]]</f>
        <v>-3214.18</v>
      </c>
      <c r="N1256">
        <f>INDEX(ExchangeRate[Rate2USD], MATCH(GL!L:L,ExchangeRate[Currency], 0))</f>
        <v>0.78</v>
      </c>
      <c r="O1256" s="14">
        <f>GL_Table[[#This Row],[Debit]]*GL_Table[[#This Row],[RateToUSD]]</f>
        <v>0</v>
      </c>
      <c r="P1256" s="14">
        <f>GL_Table[[#This Row],[Credit]]*GL_Table[[#This Row],[RateToUSD]]</f>
        <v>2507.0603999999998</v>
      </c>
      <c r="Q1256" s="14">
        <f>GL_Table[NetAmount]*GL_Table[RateToUSD]</f>
        <v>-2507.0603999999998</v>
      </c>
      <c r="R1256" s="14" t="str">
        <f>INDEX(AccountMapping[AccountType],MATCH(GL_Table[AccountName],AccountMapping[AccountName], 0))</f>
        <v>Revenue</v>
      </c>
    </row>
    <row r="1257" spans="1:18" x14ac:dyDescent="0.3">
      <c r="A1257" t="s">
        <v>1265</v>
      </c>
      <c r="B1257" s="1">
        <v>45054</v>
      </c>
      <c r="C1257">
        <f>YEAR(GL_Table[[#This Row],[TxnDate]])</f>
        <v>2023</v>
      </c>
      <c r="D1257" t="str">
        <f>TEXT(GL_Table[[#This Row],[TxnDate]], "mmm")</f>
        <v>May</v>
      </c>
      <c r="E1257" t="s">
        <v>2013</v>
      </c>
      <c r="F1257" t="s">
        <v>2018</v>
      </c>
      <c r="G1257">
        <v>1415.06</v>
      </c>
      <c r="H1257">
        <v>0</v>
      </c>
      <c r="I1257" t="s">
        <v>2025</v>
      </c>
      <c r="J1257" t="s">
        <v>2026</v>
      </c>
      <c r="K1257" t="s">
        <v>3286</v>
      </c>
      <c r="L1257" t="s">
        <v>4033</v>
      </c>
      <c r="M1257">
        <f>GL_Table[[#This Row],[Debit]]-GL_Table[[#This Row],[Credit]]</f>
        <v>1415.06</v>
      </c>
      <c r="N1257">
        <f>INDEX(ExchangeRate[Rate2USD], MATCH(GL!L:L,ExchangeRate[Currency], 0))</f>
        <v>1.51</v>
      </c>
      <c r="O1257" s="14">
        <f>GL_Table[[#This Row],[Debit]]*GL_Table[[#This Row],[RateToUSD]]</f>
        <v>2136.7406000000001</v>
      </c>
      <c r="P1257" s="14">
        <f>GL_Table[[#This Row],[Credit]]*GL_Table[[#This Row],[RateToUSD]]</f>
        <v>0</v>
      </c>
      <c r="Q1257" s="14">
        <f>GL_Table[NetAmount]*GL_Table[RateToUSD]</f>
        <v>2136.7406000000001</v>
      </c>
      <c r="R1257" s="14" t="str">
        <f>INDEX(AccountMapping[AccountType],MATCH(GL_Table[AccountName],AccountMapping[AccountName], 0))</f>
        <v>Expense</v>
      </c>
    </row>
    <row r="1258" spans="1:18" x14ac:dyDescent="0.3">
      <c r="A1258" t="s">
        <v>1266</v>
      </c>
      <c r="B1258" s="1">
        <v>45253</v>
      </c>
      <c r="C1258">
        <f>YEAR(GL_Table[[#This Row],[TxnDate]])</f>
        <v>2023</v>
      </c>
      <c r="D1258" t="str">
        <f>TEXT(GL_Table[[#This Row],[TxnDate]], "mmm")</f>
        <v>Nov</v>
      </c>
      <c r="E1258" t="s">
        <v>2010</v>
      </c>
      <c r="F1258" t="s">
        <v>2015</v>
      </c>
      <c r="G1258">
        <v>0</v>
      </c>
      <c r="H1258">
        <v>3142.85</v>
      </c>
      <c r="I1258" t="s">
        <v>2023</v>
      </c>
      <c r="J1258" t="s">
        <v>2030</v>
      </c>
      <c r="K1258" t="s">
        <v>3287</v>
      </c>
      <c r="L1258" t="s">
        <v>4032</v>
      </c>
      <c r="M1258">
        <f>GL_Table[[#This Row],[Debit]]-GL_Table[[#This Row],[Credit]]</f>
        <v>-3142.85</v>
      </c>
      <c r="N1258">
        <f>INDEX(ExchangeRate[Rate2USD], MATCH(GL!L:L,ExchangeRate[Currency], 0))</f>
        <v>0.92</v>
      </c>
      <c r="O1258" s="14">
        <f>GL_Table[[#This Row],[Debit]]*GL_Table[[#This Row],[RateToUSD]]</f>
        <v>0</v>
      </c>
      <c r="P1258" s="14">
        <f>GL_Table[[#This Row],[Credit]]*GL_Table[[#This Row],[RateToUSD]]</f>
        <v>2891.422</v>
      </c>
      <c r="Q1258" s="14">
        <f>GL_Table[NetAmount]*GL_Table[RateToUSD]</f>
        <v>-2891.422</v>
      </c>
      <c r="R1258" s="14" t="str">
        <f>INDEX(AccountMapping[AccountType],MATCH(GL_Table[AccountName],AccountMapping[AccountName], 0))</f>
        <v>Revenue</v>
      </c>
    </row>
    <row r="1259" spans="1:18" x14ac:dyDescent="0.3">
      <c r="A1259" t="s">
        <v>1267</v>
      </c>
      <c r="B1259" s="1">
        <v>45050</v>
      </c>
      <c r="C1259">
        <f>YEAR(GL_Table[[#This Row],[TxnDate]])</f>
        <v>2023</v>
      </c>
      <c r="D1259" t="str">
        <f>TEXT(GL_Table[[#This Row],[TxnDate]], "mmm")</f>
        <v>May</v>
      </c>
      <c r="E1259" t="s">
        <v>2012</v>
      </c>
      <c r="F1259" t="s">
        <v>2017</v>
      </c>
      <c r="G1259">
        <v>981.35</v>
      </c>
      <c r="H1259">
        <v>0</v>
      </c>
      <c r="I1259" t="s">
        <v>2023</v>
      </c>
      <c r="J1259" t="s">
        <v>2029</v>
      </c>
      <c r="K1259" t="s">
        <v>3288</v>
      </c>
      <c r="L1259" t="s">
        <v>4035</v>
      </c>
      <c r="M1259">
        <f>GL_Table[[#This Row],[Debit]]-GL_Table[[#This Row],[Credit]]</f>
        <v>981.35</v>
      </c>
      <c r="N1259">
        <f>INDEX(ExchangeRate[Rate2USD], MATCH(GL!L:L,ExchangeRate[Currency], 0))</f>
        <v>1.36</v>
      </c>
      <c r="O1259" s="14">
        <f>GL_Table[[#This Row],[Debit]]*GL_Table[[#This Row],[RateToUSD]]</f>
        <v>1334.6360000000002</v>
      </c>
      <c r="P1259" s="14">
        <f>GL_Table[[#This Row],[Credit]]*GL_Table[[#This Row],[RateToUSD]]</f>
        <v>0</v>
      </c>
      <c r="Q1259" s="14">
        <f>GL_Table[NetAmount]*GL_Table[RateToUSD]</f>
        <v>1334.6360000000002</v>
      </c>
      <c r="R1259" s="14" t="str">
        <f>INDEX(AccountMapping[AccountType],MATCH(GL_Table[AccountName],AccountMapping[AccountName], 0))</f>
        <v>Expense</v>
      </c>
    </row>
    <row r="1260" spans="1:18" x14ac:dyDescent="0.3">
      <c r="A1260" t="s">
        <v>1268</v>
      </c>
      <c r="B1260" s="1">
        <v>45781</v>
      </c>
      <c r="C1260">
        <f>YEAR(GL_Table[[#This Row],[TxnDate]])</f>
        <v>2025</v>
      </c>
      <c r="D1260" t="str">
        <f>TEXT(GL_Table[[#This Row],[TxnDate]], "mmm")</f>
        <v>May</v>
      </c>
      <c r="E1260" t="s">
        <v>2010</v>
      </c>
      <c r="F1260" t="s">
        <v>2015</v>
      </c>
      <c r="G1260">
        <v>0</v>
      </c>
      <c r="H1260">
        <v>2967.52</v>
      </c>
      <c r="I1260" t="s">
        <v>2020</v>
      </c>
      <c r="J1260" t="s">
        <v>2029</v>
      </c>
      <c r="K1260" t="s">
        <v>3289</v>
      </c>
      <c r="L1260" t="s">
        <v>4033</v>
      </c>
      <c r="M1260">
        <f>GL_Table[[#This Row],[Debit]]-GL_Table[[#This Row],[Credit]]</f>
        <v>-2967.52</v>
      </c>
      <c r="N1260">
        <f>INDEX(ExchangeRate[Rate2USD], MATCH(GL!L:L,ExchangeRate[Currency], 0))</f>
        <v>1.51</v>
      </c>
      <c r="O1260" s="14">
        <f>GL_Table[[#This Row],[Debit]]*GL_Table[[#This Row],[RateToUSD]]</f>
        <v>0</v>
      </c>
      <c r="P1260" s="14">
        <f>GL_Table[[#This Row],[Credit]]*GL_Table[[#This Row],[RateToUSD]]</f>
        <v>4480.9552000000003</v>
      </c>
      <c r="Q1260" s="14">
        <f>GL_Table[NetAmount]*GL_Table[RateToUSD]</f>
        <v>-4480.9552000000003</v>
      </c>
      <c r="R1260" s="14" t="str">
        <f>INDEX(AccountMapping[AccountType],MATCH(GL_Table[AccountName],AccountMapping[AccountName], 0))</f>
        <v>Revenue</v>
      </c>
    </row>
    <row r="1261" spans="1:18" x14ac:dyDescent="0.3">
      <c r="A1261" t="s">
        <v>1269</v>
      </c>
      <c r="B1261" s="1">
        <v>45745</v>
      </c>
      <c r="C1261">
        <f>YEAR(GL_Table[[#This Row],[TxnDate]])</f>
        <v>2025</v>
      </c>
      <c r="D1261" t="str">
        <f>TEXT(GL_Table[[#This Row],[TxnDate]], "mmm")</f>
        <v>Mar</v>
      </c>
      <c r="E1261" t="s">
        <v>2010</v>
      </c>
      <c r="F1261" t="s">
        <v>2015</v>
      </c>
      <c r="G1261">
        <v>0</v>
      </c>
      <c r="H1261">
        <v>3250.84</v>
      </c>
      <c r="I1261" t="s">
        <v>2025</v>
      </c>
      <c r="J1261" t="s">
        <v>2026</v>
      </c>
      <c r="K1261" t="s">
        <v>3290</v>
      </c>
      <c r="L1261" t="s">
        <v>4031</v>
      </c>
      <c r="M1261">
        <f>GL_Table[[#This Row],[Debit]]-GL_Table[[#This Row],[Credit]]</f>
        <v>-3250.84</v>
      </c>
      <c r="N1261">
        <f>INDEX(ExchangeRate[Rate2USD], MATCH(GL!L:L,ExchangeRate[Currency], 0))</f>
        <v>0.78</v>
      </c>
      <c r="O1261" s="14">
        <f>GL_Table[[#This Row],[Debit]]*GL_Table[[#This Row],[RateToUSD]]</f>
        <v>0</v>
      </c>
      <c r="P1261" s="14">
        <f>GL_Table[[#This Row],[Credit]]*GL_Table[[#This Row],[RateToUSD]]</f>
        <v>2535.6552000000001</v>
      </c>
      <c r="Q1261" s="14">
        <f>GL_Table[NetAmount]*GL_Table[RateToUSD]</f>
        <v>-2535.6552000000001</v>
      </c>
      <c r="R1261" s="14" t="str">
        <f>INDEX(AccountMapping[AccountType],MATCH(GL_Table[AccountName],AccountMapping[AccountName], 0))</f>
        <v>Revenue</v>
      </c>
    </row>
    <row r="1262" spans="1:18" x14ac:dyDescent="0.3">
      <c r="A1262" t="s">
        <v>1270</v>
      </c>
      <c r="B1262" s="1">
        <v>45338</v>
      </c>
      <c r="C1262">
        <f>YEAR(GL_Table[[#This Row],[TxnDate]])</f>
        <v>2024</v>
      </c>
      <c r="D1262" t="str">
        <f>TEXT(GL_Table[[#This Row],[TxnDate]], "mmm")</f>
        <v>Feb</v>
      </c>
      <c r="E1262" t="s">
        <v>2010</v>
      </c>
      <c r="F1262" t="s">
        <v>2015</v>
      </c>
      <c r="G1262">
        <v>0</v>
      </c>
      <c r="H1262">
        <v>2026.45</v>
      </c>
      <c r="I1262" t="s">
        <v>2020</v>
      </c>
      <c r="J1262" t="s">
        <v>2028</v>
      </c>
      <c r="K1262" t="s">
        <v>3291</v>
      </c>
      <c r="L1262" t="s">
        <v>4032</v>
      </c>
      <c r="M1262">
        <f>GL_Table[[#This Row],[Debit]]-GL_Table[[#This Row],[Credit]]</f>
        <v>-2026.45</v>
      </c>
      <c r="N1262">
        <f>INDEX(ExchangeRate[Rate2USD], MATCH(GL!L:L,ExchangeRate[Currency], 0))</f>
        <v>0.92</v>
      </c>
      <c r="O1262" s="14">
        <f>GL_Table[[#This Row],[Debit]]*GL_Table[[#This Row],[RateToUSD]]</f>
        <v>0</v>
      </c>
      <c r="P1262" s="14">
        <f>GL_Table[[#This Row],[Credit]]*GL_Table[[#This Row],[RateToUSD]]</f>
        <v>1864.3340000000001</v>
      </c>
      <c r="Q1262" s="14">
        <f>GL_Table[NetAmount]*GL_Table[RateToUSD]</f>
        <v>-1864.3340000000001</v>
      </c>
      <c r="R1262" s="14" t="str">
        <f>INDEX(AccountMapping[AccountType],MATCH(GL_Table[AccountName],AccountMapping[AccountName], 0))</f>
        <v>Revenue</v>
      </c>
    </row>
    <row r="1263" spans="1:18" x14ac:dyDescent="0.3">
      <c r="A1263" t="s">
        <v>1271</v>
      </c>
      <c r="B1263" s="1">
        <v>44928</v>
      </c>
      <c r="C1263">
        <f>YEAR(GL_Table[[#This Row],[TxnDate]])</f>
        <v>2023</v>
      </c>
      <c r="D1263" t="str">
        <f>TEXT(GL_Table[[#This Row],[TxnDate]], "mmm")</f>
        <v>Jan</v>
      </c>
      <c r="E1263" t="s">
        <v>2013</v>
      </c>
      <c r="F1263" t="s">
        <v>2018</v>
      </c>
      <c r="G1263">
        <v>1199.5999999999999</v>
      </c>
      <c r="H1263">
        <v>0</v>
      </c>
      <c r="I1263" t="s">
        <v>2022</v>
      </c>
      <c r="J1263" t="s">
        <v>2028</v>
      </c>
      <c r="K1263" t="s">
        <v>3292</v>
      </c>
      <c r="L1263" t="s">
        <v>4032</v>
      </c>
      <c r="M1263">
        <f>GL_Table[[#This Row],[Debit]]-GL_Table[[#This Row],[Credit]]</f>
        <v>1199.5999999999999</v>
      </c>
      <c r="N1263">
        <f>INDEX(ExchangeRate[Rate2USD], MATCH(GL!L:L,ExchangeRate[Currency], 0))</f>
        <v>0.92</v>
      </c>
      <c r="O1263" s="14">
        <f>GL_Table[[#This Row],[Debit]]*GL_Table[[#This Row],[RateToUSD]]</f>
        <v>1103.6320000000001</v>
      </c>
      <c r="P1263" s="14">
        <f>GL_Table[[#This Row],[Credit]]*GL_Table[[#This Row],[RateToUSD]]</f>
        <v>0</v>
      </c>
      <c r="Q1263" s="14">
        <f>GL_Table[NetAmount]*GL_Table[RateToUSD]</f>
        <v>1103.6320000000001</v>
      </c>
      <c r="R1263" s="14" t="str">
        <f>INDEX(AccountMapping[AccountType],MATCH(GL_Table[AccountName],AccountMapping[AccountName], 0))</f>
        <v>Expense</v>
      </c>
    </row>
    <row r="1264" spans="1:18" x14ac:dyDescent="0.3">
      <c r="A1264" t="s">
        <v>1272</v>
      </c>
      <c r="B1264" s="1">
        <v>44953</v>
      </c>
      <c r="C1264">
        <f>YEAR(GL_Table[[#This Row],[TxnDate]])</f>
        <v>2023</v>
      </c>
      <c r="D1264" t="str">
        <f>TEXT(GL_Table[[#This Row],[TxnDate]], "mmm")</f>
        <v>Jan</v>
      </c>
      <c r="E1264" t="s">
        <v>2011</v>
      </c>
      <c r="F1264" t="s">
        <v>2016</v>
      </c>
      <c r="G1264">
        <v>816.81</v>
      </c>
      <c r="H1264">
        <v>0</v>
      </c>
      <c r="I1264" t="s">
        <v>2021</v>
      </c>
      <c r="J1264" t="s">
        <v>2027</v>
      </c>
      <c r="K1264" t="s">
        <v>3293</v>
      </c>
      <c r="L1264" t="s">
        <v>4032</v>
      </c>
      <c r="M1264">
        <f>GL_Table[[#This Row],[Debit]]-GL_Table[[#This Row],[Credit]]</f>
        <v>816.81</v>
      </c>
      <c r="N1264">
        <f>INDEX(ExchangeRate[Rate2USD], MATCH(GL!L:L,ExchangeRate[Currency], 0))</f>
        <v>0.92</v>
      </c>
      <c r="O1264" s="14">
        <f>GL_Table[[#This Row],[Debit]]*GL_Table[[#This Row],[RateToUSD]]</f>
        <v>751.46519999999998</v>
      </c>
      <c r="P1264" s="14">
        <f>GL_Table[[#This Row],[Credit]]*GL_Table[[#This Row],[RateToUSD]]</f>
        <v>0</v>
      </c>
      <c r="Q1264" s="14">
        <f>GL_Table[NetAmount]*GL_Table[RateToUSD]</f>
        <v>751.46519999999998</v>
      </c>
      <c r="R1264" s="14" t="str">
        <f>INDEX(AccountMapping[AccountType],MATCH(GL_Table[AccountName],AccountMapping[AccountName], 0))</f>
        <v>COGS</v>
      </c>
    </row>
    <row r="1265" spans="1:18" x14ac:dyDescent="0.3">
      <c r="A1265" t="s">
        <v>1273</v>
      </c>
      <c r="B1265" s="1">
        <v>45643</v>
      </c>
      <c r="C1265">
        <f>YEAR(GL_Table[[#This Row],[TxnDate]])</f>
        <v>2024</v>
      </c>
      <c r="D1265" t="str">
        <f>TEXT(GL_Table[[#This Row],[TxnDate]], "mmm")</f>
        <v>Dec</v>
      </c>
      <c r="E1265" t="s">
        <v>2010</v>
      </c>
      <c r="F1265" t="s">
        <v>2015</v>
      </c>
      <c r="G1265">
        <v>0</v>
      </c>
      <c r="H1265">
        <v>4074.11</v>
      </c>
      <c r="I1265" t="s">
        <v>2021</v>
      </c>
      <c r="J1265" t="s">
        <v>2028</v>
      </c>
      <c r="K1265" t="s">
        <v>3294</v>
      </c>
      <c r="L1265" t="s">
        <v>4035</v>
      </c>
      <c r="M1265">
        <f>GL_Table[[#This Row],[Debit]]-GL_Table[[#This Row],[Credit]]</f>
        <v>-4074.11</v>
      </c>
      <c r="N1265">
        <f>INDEX(ExchangeRate[Rate2USD], MATCH(GL!L:L,ExchangeRate[Currency], 0))</f>
        <v>1.36</v>
      </c>
      <c r="O1265" s="14">
        <f>GL_Table[[#This Row],[Debit]]*GL_Table[[#This Row],[RateToUSD]]</f>
        <v>0</v>
      </c>
      <c r="P1265" s="14">
        <f>GL_Table[[#This Row],[Credit]]*GL_Table[[#This Row],[RateToUSD]]</f>
        <v>5540.789600000001</v>
      </c>
      <c r="Q1265" s="14">
        <f>GL_Table[NetAmount]*GL_Table[RateToUSD]</f>
        <v>-5540.789600000001</v>
      </c>
      <c r="R1265" s="14" t="str">
        <f>INDEX(AccountMapping[AccountType],MATCH(GL_Table[AccountName],AccountMapping[AccountName], 0))</f>
        <v>Revenue</v>
      </c>
    </row>
    <row r="1266" spans="1:18" x14ac:dyDescent="0.3">
      <c r="A1266" t="s">
        <v>1274</v>
      </c>
      <c r="B1266" s="1">
        <v>45785</v>
      </c>
      <c r="C1266">
        <f>YEAR(GL_Table[[#This Row],[TxnDate]])</f>
        <v>2025</v>
      </c>
      <c r="D1266" t="str">
        <f>TEXT(GL_Table[[#This Row],[TxnDate]], "mmm")</f>
        <v>May</v>
      </c>
      <c r="E1266" t="s">
        <v>2010</v>
      </c>
      <c r="F1266" t="s">
        <v>2015</v>
      </c>
      <c r="G1266">
        <v>0</v>
      </c>
      <c r="H1266">
        <v>720.36</v>
      </c>
      <c r="I1266" t="s">
        <v>2025</v>
      </c>
      <c r="J1266" t="s">
        <v>2028</v>
      </c>
      <c r="K1266" t="s">
        <v>3295</v>
      </c>
      <c r="L1266" t="s">
        <v>4035</v>
      </c>
      <c r="M1266">
        <f>GL_Table[[#This Row],[Debit]]-GL_Table[[#This Row],[Credit]]</f>
        <v>-720.36</v>
      </c>
      <c r="N1266">
        <f>INDEX(ExchangeRate[Rate2USD], MATCH(GL!L:L,ExchangeRate[Currency], 0))</f>
        <v>1.36</v>
      </c>
      <c r="O1266" s="14">
        <f>GL_Table[[#This Row],[Debit]]*GL_Table[[#This Row],[RateToUSD]]</f>
        <v>0</v>
      </c>
      <c r="P1266" s="14">
        <f>GL_Table[[#This Row],[Credit]]*GL_Table[[#This Row],[RateToUSD]]</f>
        <v>979.68960000000004</v>
      </c>
      <c r="Q1266" s="14">
        <f>GL_Table[NetAmount]*GL_Table[RateToUSD]</f>
        <v>-979.68960000000004</v>
      </c>
      <c r="R1266" s="14" t="str">
        <f>INDEX(AccountMapping[AccountType],MATCH(GL_Table[AccountName],AccountMapping[AccountName], 0))</f>
        <v>Revenue</v>
      </c>
    </row>
    <row r="1267" spans="1:18" x14ac:dyDescent="0.3">
      <c r="A1267" t="s">
        <v>1275</v>
      </c>
      <c r="B1267" s="1">
        <v>45708</v>
      </c>
      <c r="C1267">
        <f>YEAR(GL_Table[[#This Row],[TxnDate]])</f>
        <v>2025</v>
      </c>
      <c r="D1267" t="str">
        <f>TEXT(GL_Table[[#This Row],[TxnDate]], "mmm")</f>
        <v>Feb</v>
      </c>
      <c r="E1267" t="s">
        <v>2013</v>
      </c>
      <c r="F1267" t="s">
        <v>2018</v>
      </c>
      <c r="G1267">
        <v>1279.52</v>
      </c>
      <c r="H1267">
        <v>0</v>
      </c>
      <c r="I1267" t="s">
        <v>2022</v>
      </c>
      <c r="J1267" t="s">
        <v>2028</v>
      </c>
      <c r="K1267" t="s">
        <v>3296</v>
      </c>
      <c r="L1267" t="s">
        <v>4035</v>
      </c>
      <c r="M1267">
        <f>GL_Table[[#This Row],[Debit]]-GL_Table[[#This Row],[Credit]]</f>
        <v>1279.52</v>
      </c>
      <c r="N1267">
        <f>INDEX(ExchangeRate[Rate2USD], MATCH(GL!L:L,ExchangeRate[Currency], 0))</f>
        <v>1.36</v>
      </c>
      <c r="O1267" s="14">
        <f>GL_Table[[#This Row],[Debit]]*GL_Table[[#This Row],[RateToUSD]]</f>
        <v>1740.1472000000001</v>
      </c>
      <c r="P1267" s="14">
        <f>GL_Table[[#This Row],[Credit]]*GL_Table[[#This Row],[RateToUSD]]</f>
        <v>0</v>
      </c>
      <c r="Q1267" s="14">
        <f>GL_Table[NetAmount]*GL_Table[RateToUSD]</f>
        <v>1740.1472000000001</v>
      </c>
      <c r="R1267" s="14" t="str">
        <f>INDEX(AccountMapping[AccountType],MATCH(GL_Table[AccountName],AccountMapping[AccountName], 0))</f>
        <v>Expense</v>
      </c>
    </row>
    <row r="1268" spans="1:18" x14ac:dyDescent="0.3">
      <c r="A1268" t="s">
        <v>1276</v>
      </c>
      <c r="B1268" s="1">
        <v>45492</v>
      </c>
      <c r="C1268">
        <f>YEAR(GL_Table[[#This Row],[TxnDate]])</f>
        <v>2024</v>
      </c>
      <c r="D1268" t="str">
        <f>TEXT(GL_Table[[#This Row],[TxnDate]], "mmm")</f>
        <v>Jul</v>
      </c>
      <c r="E1268" t="s">
        <v>2011</v>
      </c>
      <c r="F1268" t="s">
        <v>2016</v>
      </c>
      <c r="G1268">
        <v>1249.06</v>
      </c>
      <c r="H1268">
        <v>0</v>
      </c>
      <c r="I1268" t="s">
        <v>2021</v>
      </c>
      <c r="J1268" t="s">
        <v>2029</v>
      </c>
      <c r="K1268" t="s">
        <v>3297</v>
      </c>
      <c r="L1268" t="s">
        <v>4035</v>
      </c>
      <c r="M1268">
        <f>GL_Table[[#This Row],[Debit]]-GL_Table[[#This Row],[Credit]]</f>
        <v>1249.06</v>
      </c>
      <c r="N1268">
        <f>INDEX(ExchangeRate[Rate2USD], MATCH(GL!L:L,ExchangeRate[Currency], 0))</f>
        <v>1.36</v>
      </c>
      <c r="O1268" s="14">
        <f>GL_Table[[#This Row],[Debit]]*GL_Table[[#This Row],[RateToUSD]]</f>
        <v>1698.7216000000001</v>
      </c>
      <c r="P1268" s="14">
        <f>GL_Table[[#This Row],[Credit]]*GL_Table[[#This Row],[RateToUSD]]</f>
        <v>0</v>
      </c>
      <c r="Q1268" s="14">
        <f>GL_Table[NetAmount]*GL_Table[RateToUSD]</f>
        <v>1698.7216000000001</v>
      </c>
      <c r="R1268" s="14" t="str">
        <f>INDEX(AccountMapping[AccountType],MATCH(GL_Table[AccountName],AccountMapping[AccountName], 0))</f>
        <v>COGS</v>
      </c>
    </row>
    <row r="1269" spans="1:18" x14ac:dyDescent="0.3">
      <c r="A1269" t="s">
        <v>1277</v>
      </c>
      <c r="B1269" s="1">
        <v>45725</v>
      </c>
      <c r="C1269">
        <f>YEAR(GL_Table[[#This Row],[TxnDate]])</f>
        <v>2025</v>
      </c>
      <c r="D1269" t="str">
        <f>TEXT(GL_Table[[#This Row],[TxnDate]], "mmm")</f>
        <v>Mar</v>
      </c>
      <c r="E1269" t="s">
        <v>2014</v>
      </c>
      <c r="F1269" t="s">
        <v>2019</v>
      </c>
      <c r="G1269">
        <v>0</v>
      </c>
      <c r="H1269">
        <v>4456.47</v>
      </c>
      <c r="I1269" t="s">
        <v>2020</v>
      </c>
      <c r="J1269" t="s">
        <v>2028</v>
      </c>
      <c r="K1269" t="s">
        <v>3298</v>
      </c>
      <c r="L1269" t="s">
        <v>4032</v>
      </c>
      <c r="M1269">
        <f>GL_Table[[#This Row],[Debit]]-GL_Table[[#This Row],[Credit]]</f>
        <v>-4456.47</v>
      </c>
      <c r="N1269">
        <f>INDEX(ExchangeRate[Rate2USD], MATCH(GL!L:L,ExchangeRate[Currency], 0))</f>
        <v>0.92</v>
      </c>
      <c r="O1269" s="14">
        <f>GL_Table[[#This Row],[Debit]]*GL_Table[[#This Row],[RateToUSD]]</f>
        <v>0</v>
      </c>
      <c r="P1269" s="14">
        <f>GL_Table[[#This Row],[Credit]]*GL_Table[[#This Row],[RateToUSD]]</f>
        <v>4099.9524000000001</v>
      </c>
      <c r="Q1269" s="14">
        <f>GL_Table[NetAmount]*GL_Table[RateToUSD]</f>
        <v>-4099.9524000000001</v>
      </c>
      <c r="R1269" s="14" t="str">
        <f>INDEX(AccountMapping[AccountType],MATCH(GL_Table[AccountName],AccountMapping[AccountName], 0))</f>
        <v>Revenue</v>
      </c>
    </row>
    <row r="1270" spans="1:18" x14ac:dyDescent="0.3">
      <c r="A1270" t="s">
        <v>1278</v>
      </c>
      <c r="B1270" s="1">
        <v>45813</v>
      </c>
      <c r="C1270">
        <f>YEAR(GL_Table[[#This Row],[TxnDate]])</f>
        <v>2025</v>
      </c>
      <c r="D1270" t="str">
        <f>TEXT(GL_Table[[#This Row],[TxnDate]], "mmm")</f>
        <v>Jun</v>
      </c>
      <c r="E1270" t="s">
        <v>2010</v>
      </c>
      <c r="F1270" t="s">
        <v>2015</v>
      </c>
      <c r="G1270">
        <v>0</v>
      </c>
      <c r="H1270">
        <v>3830.15</v>
      </c>
      <c r="I1270" t="s">
        <v>2020</v>
      </c>
      <c r="J1270" t="s">
        <v>2027</v>
      </c>
      <c r="K1270" t="s">
        <v>3299</v>
      </c>
      <c r="L1270" t="s">
        <v>4031</v>
      </c>
      <c r="M1270">
        <f>GL_Table[[#This Row],[Debit]]-GL_Table[[#This Row],[Credit]]</f>
        <v>-3830.15</v>
      </c>
      <c r="N1270">
        <f>INDEX(ExchangeRate[Rate2USD], MATCH(GL!L:L,ExchangeRate[Currency], 0))</f>
        <v>0.78</v>
      </c>
      <c r="O1270" s="14">
        <f>GL_Table[[#This Row],[Debit]]*GL_Table[[#This Row],[RateToUSD]]</f>
        <v>0</v>
      </c>
      <c r="P1270" s="14">
        <f>GL_Table[[#This Row],[Credit]]*GL_Table[[#This Row],[RateToUSD]]</f>
        <v>2987.5170000000003</v>
      </c>
      <c r="Q1270" s="14">
        <f>GL_Table[NetAmount]*GL_Table[RateToUSD]</f>
        <v>-2987.5170000000003</v>
      </c>
      <c r="R1270" s="14" t="str">
        <f>INDEX(AccountMapping[AccountType],MATCH(GL_Table[AccountName],AccountMapping[AccountName], 0))</f>
        <v>Revenue</v>
      </c>
    </row>
    <row r="1271" spans="1:18" x14ac:dyDescent="0.3">
      <c r="A1271" t="s">
        <v>1279</v>
      </c>
      <c r="B1271" s="1">
        <v>45147</v>
      </c>
      <c r="C1271">
        <f>YEAR(GL_Table[[#This Row],[TxnDate]])</f>
        <v>2023</v>
      </c>
      <c r="D1271" t="str">
        <f>TEXT(GL_Table[[#This Row],[TxnDate]], "mmm")</f>
        <v>Aug</v>
      </c>
      <c r="E1271" t="s">
        <v>2014</v>
      </c>
      <c r="F1271" t="s">
        <v>2019</v>
      </c>
      <c r="G1271">
        <v>0</v>
      </c>
      <c r="H1271">
        <v>4835.12</v>
      </c>
      <c r="I1271" t="s">
        <v>2025</v>
      </c>
      <c r="J1271" t="s">
        <v>2028</v>
      </c>
      <c r="K1271" t="s">
        <v>3300</v>
      </c>
      <c r="L1271" t="s">
        <v>4033</v>
      </c>
      <c r="M1271">
        <f>GL_Table[[#This Row],[Debit]]-GL_Table[[#This Row],[Credit]]</f>
        <v>-4835.12</v>
      </c>
      <c r="N1271">
        <f>INDEX(ExchangeRate[Rate2USD], MATCH(GL!L:L,ExchangeRate[Currency], 0))</f>
        <v>1.51</v>
      </c>
      <c r="O1271" s="14">
        <f>GL_Table[[#This Row],[Debit]]*GL_Table[[#This Row],[RateToUSD]]</f>
        <v>0</v>
      </c>
      <c r="P1271" s="14">
        <f>GL_Table[[#This Row],[Credit]]*GL_Table[[#This Row],[RateToUSD]]</f>
        <v>7301.0311999999994</v>
      </c>
      <c r="Q1271" s="14">
        <f>GL_Table[NetAmount]*GL_Table[RateToUSD]</f>
        <v>-7301.0311999999994</v>
      </c>
      <c r="R1271" s="14" t="str">
        <f>INDEX(AccountMapping[AccountType],MATCH(GL_Table[AccountName],AccountMapping[AccountName], 0))</f>
        <v>Revenue</v>
      </c>
    </row>
    <row r="1272" spans="1:18" x14ac:dyDescent="0.3">
      <c r="A1272" t="s">
        <v>1280</v>
      </c>
      <c r="B1272" s="1">
        <v>45517</v>
      </c>
      <c r="C1272">
        <f>YEAR(GL_Table[[#This Row],[TxnDate]])</f>
        <v>2024</v>
      </c>
      <c r="D1272" t="str">
        <f>TEXT(GL_Table[[#This Row],[TxnDate]], "mmm")</f>
        <v>Aug</v>
      </c>
      <c r="E1272" t="s">
        <v>2011</v>
      </c>
      <c r="F1272" t="s">
        <v>2016</v>
      </c>
      <c r="G1272">
        <v>1165.1300000000001</v>
      </c>
      <c r="H1272">
        <v>0</v>
      </c>
      <c r="I1272" t="s">
        <v>2022</v>
      </c>
      <c r="J1272" t="s">
        <v>2027</v>
      </c>
      <c r="K1272" t="s">
        <v>3301</v>
      </c>
      <c r="L1272" t="s">
        <v>4033</v>
      </c>
      <c r="M1272">
        <f>GL_Table[[#This Row],[Debit]]-GL_Table[[#This Row],[Credit]]</f>
        <v>1165.1300000000001</v>
      </c>
      <c r="N1272">
        <f>INDEX(ExchangeRate[Rate2USD], MATCH(GL!L:L,ExchangeRate[Currency], 0))</f>
        <v>1.51</v>
      </c>
      <c r="O1272" s="14">
        <f>GL_Table[[#This Row],[Debit]]*GL_Table[[#This Row],[RateToUSD]]</f>
        <v>1759.3463000000002</v>
      </c>
      <c r="P1272" s="14">
        <f>GL_Table[[#This Row],[Credit]]*GL_Table[[#This Row],[RateToUSD]]</f>
        <v>0</v>
      </c>
      <c r="Q1272" s="14">
        <f>GL_Table[NetAmount]*GL_Table[RateToUSD]</f>
        <v>1759.3463000000002</v>
      </c>
      <c r="R1272" s="14" t="str">
        <f>INDEX(AccountMapping[AccountType],MATCH(GL_Table[AccountName],AccountMapping[AccountName], 0))</f>
        <v>COGS</v>
      </c>
    </row>
    <row r="1273" spans="1:18" x14ac:dyDescent="0.3">
      <c r="A1273" t="s">
        <v>1281</v>
      </c>
      <c r="B1273" s="1">
        <v>45547</v>
      </c>
      <c r="C1273">
        <f>YEAR(GL_Table[[#This Row],[TxnDate]])</f>
        <v>2024</v>
      </c>
      <c r="D1273" t="str">
        <f>TEXT(GL_Table[[#This Row],[TxnDate]], "mmm")</f>
        <v>Sep</v>
      </c>
      <c r="E1273" t="s">
        <v>2010</v>
      </c>
      <c r="F1273" t="s">
        <v>2015</v>
      </c>
      <c r="G1273">
        <v>0</v>
      </c>
      <c r="H1273">
        <v>112.08</v>
      </c>
      <c r="I1273" t="s">
        <v>2021</v>
      </c>
      <c r="J1273" t="s">
        <v>2030</v>
      </c>
      <c r="K1273" t="s">
        <v>3302</v>
      </c>
      <c r="L1273" t="s">
        <v>4034</v>
      </c>
      <c r="M1273">
        <f>GL_Table[[#This Row],[Debit]]-GL_Table[[#This Row],[Credit]]</f>
        <v>-112.08</v>
      </c>
      <c r="N1273">
        <f>INDEX(ExchangeRate[Rate2USD], MATCH(GL!L:L,ExchangeRate[Currency], 0))</f>
        <v>1</v>
      </c>
      <c r="O1273" s="14">
        <f>GL_Table[[#This Row],[Debit]]*GL_Table[[#This Row],[RateToUSD]]</f>
        <v>0</v>
      </c>
      <c r="P1273" s="14">
        <f>GL_Table[[#This Row],[Credit]]*GL_Table[[#This Row],[RateToUSD]]</f>
        <v>112.08</v>
      </c>
      <c r="Q1273" s="14">
        <f>GL_Table[NetAmount]*GL_Table[RateToUSD]</f>
        <v>-112.08</v>
      </c>
      <c r="R1273" s="14" t="str">
        <f>INDEX(AccountMapping[AccountType],MATCH(GL_Table[AccountName],AccountMapping[AccountName], 0))</f>
        <v>Revenue</v>
      </c>
    </row>
    <row r="1274" spans="1:18" x14ac:dyDescent="0.3">
      <c r="A1274" t="s">
        <v>1282</v>
      </c>
      <c r="B1274" s="1">
        <v>45126</v>
      </c>
      <c r="C1274">
        <f>YEAR(GL_Table[[#This Row],[TxnDate]])</f>
        <v>2023</v>
      </c>
      <c r="D1274" t="str">
        <f>TEXT(GL_Table[[#This Row],[TxnDate]], "mmm")</f>
        <v>Jul</v>
      </c>
      <c r="E1274" t="s">
        <v>2014</v>
      </c>
      <c r="F1274" t="s">
        <v>2019</v>
      </c>
      <c r="G1274">
        <v>0</v>
      </c>
      <c r="H1274">
        <v>3589.18</v>
      </c>
      <c r="I1274" t="s">
        <v>2024</v>
      </c>
      <c r="J1274" t="s">
        <v>2027</v>
      </c>
      <c r="K1274" t="s">
        <v>3303</v>
      </c>
      <c r="L1274" t="s">
        <v>4033</v>
      </c>
      <c r="M1274">
        <f>GL_Table[[#This Row],[Debit]]-GL_Table[[#This Row],[Credit]]</f>
        <v>-3589.18</v>
      </c>
      <c r="N1274">
        <f>INDEX(ExchangeRate[Rate2USD], MATCH(GL!L:L,ExchangeRate[Currency], 0))</f>
        <v>1.51</v>
      </c>
      <c r="O1274" s="14">
        <f>GL_Table[[#This Row],[Debit]]*GL_Table[[#This Row],[RateToUSD]]</f>
        <v>0</v>
      </c>
      <c r="P1274" s="14">
        <f>GL_Table[[#This Row],[Credit]]*GL_Table[[#This Row],[RateToUSD]]</f>
        <v>5419.6617999999999</v>
      </c>
      <c r="Q1274" s="14">
        <f>GL_Table[NetAmount]*GL_Table[RateToUSD]</f>
        <v>-5419.6617999999999</v>
      </c>
      <c r="R1274" s="14" t="str">
        <f>INDEX(AccountMapping[AccountType],MATCH(GL_Table[AccountName],AccountMapping[AccountName], 0))</f>
        <v>Revenue</v>
      </c>
    </row>
    <row r="1275" spans="1:18" x14ac:dyDescent="0.3">
      <c r="A1275" t="s">
        <v>1283</v>
      </c>
      <c r="B1275" s="1">
        <v>45784</v>
      </c>
      <c r="C1275">
        <f>YEAR(GL_Table[[#This Row],[TxnDate]])</f>
        <v>2025</v>
      </c>
      <c r="D1275" t="str">
        <f>TEXT(GL_Table[[#This Row],[TxnDate]], "mmm")</f>
        <v>May</v>
      </c>
      <c r="E1275" t="s">
        <v>2010</v>
      </c>
      <c r="F1275" t="s">
        <v>2015</v>
      </c>
      <c r="G1275">
        <v>0</v>
      </c>
      <c r="H1275">
        <v>1841.13</v>
      </c>
      <c r="I1275" t="s">
        <v>2024</v>
      </c>
      <c r="J1275" t="s">
        <v>2028</v>
      </c>
      <c r="K1275" t="s">
        <v>3304</v>
      </c>
      <c r="L1275" t="s">
        <v>4035</v>
      </c>
      <c r="M1275">
        <f>GL_Table[[#This Row],[Debit]]-GL_Table[[#This Row],[Credit]]</f>
        <v>-1841.13</v>
      </c>
      <c r="N1275">
        <f>INDEX(ExchangeRate[Rate2USD], MATCH(GL!L:L,ExchangeRate[Currency], 0))</f>
        <v>1.36</v>
      </c>
      <c r="O1275" s="14">
        <f>GL_Table[[#This Row],[Debit]]*GL_Table[[#This Row],[RateToUSD]]</f>
        <v>0</v>
      </c>
      <c r="P1275" s="14">
        <f>GL_Table[[#This Row],[Credit]]*GL_Table[[#This Row],[RateToUSD]]</f>
        <v>2503.9368000000004</v>
      </c>
      <c r="Q1275" s="14">
        <f>GL_Table[NetAmount]*GL_Table[RateToUSD]</f>
        <v>-2503.9368000000004</v>
      </c>
      <c r="R1275" s="14" t="str">
        <f>INDEX(AccountMapping[AccountType],MATCH(GL_Table[AccountName],AccountMapping[AccountName], 0))</f>
        <v>Revenue</v>
      </c>
    </row>
    <row r="1276" spans="1:18" x14ac:dyDescent="0.3">
      <c r="A1276" t="s">
        <v>1284</v>
      </c>
      <c r="B1276" s="1">
        <v>45770</v>
      </c>
      <c r="C1276">
        <f>YEAR(GL_Table[[#This Row],[TxnDate]])</f>
        <v>2025</v>
      </c>
      <c r="D1276" t="str">
        <f>TEXT(GL_Table[[#This Row],[TxnDate]], "mmm")</f>
        <v>Apr</v>
      </c>
      <c r="E1276" t="s">
        <v>2011</v>
      </c>
      <c r="F1276" t="s">
        <v>2016</v>
      </c>
      <c r="G1276">
        <v>1321.13</v>
      </c>
      <c r="H1276">
        <v>0</v>
      </c>
      <c r="I1276" t="s">
        <v>2024</v>
      </c>
      <c r="J1276" t="s">
        <v>2027</v>
      </c>
      <c r="K1276" t="s">
        <v>3305</v>
      </c>
      <c r="L1276" t="s">
        <v>4031</v>
      </c>
      <c r="M1276">
        <f>GL_Table[[#This Row],[Debit]]-GL_Table[[#This Row],[Credit]]</f>
        <v>1321.13</v>
      </c>
      <c r="N1276">
        <f>INDEX(ExchangeRate[Rate2USD], MATCH(GL!L:L,ExchangeRate[Currency], 0))</f>
        <v>0.78</v>
      </c>
      <c r="O1276" s="14">
        <f>GL_Table[[#This Row],[Debit]]*GL_Table[[#This Row],[RateToUSD]]</f>
        <v>1030.4814000000001</v>
      </c>
      <c r="P1276" s="14">
        <f>GL_Table[[#This Row],[Credit]]*GL_Table[[#This Row],[RateToUSD]]</f>
        <v>0</v>
      </c>
      <c r="Q1276" s="14">
        <f>GL_Table[NetAmount]*GL_Table[RateToUSD]</f>
        <v>1030.4814000000001</v>
      </c>
      <c r="R1276" s="14" t="str">
        <f>INDEX(AccountMapping[AccountType],MATCH(GL_Table[AccountName],AccountMapping[AccountName], 0))</f>
        <v>COGS</v>
      </c>
    </row>
    <row r="1277" spans="1:18" x14ac:dyDescent="0.3">
      <c r="A1277" t="s">
        <v>1285</v>
      </c>
      <c r="B1277" s="1">
        <v>45704</v>
      </c>
      <c r="C1277">
        <f>YEAR(GL_Table[[#This Row],[TxnDate]])</f>
        <v>2025</v>
      </c>
      <c r="D1277" t="str">
        <f>TEXT(GL_Table[[#This Row],[TxnDate]], "mmm")</f>
        <v>Feb</v>
      </c>
      <c r="E1277" t="s">
        <v>2013</v>
      </c>
      <c r="F1277" t="s">
        <v>2018</v>
      </c>
      <c r="G1277">
        <v>501.83</v>
      </c>
      <c r="H1277">
        <v>0</v>
      </c>
      <c r="I1277" t="s">
        <v>2025</v>
      </c>
      <c r="J1277" t="s">
        <v>2030</v>
      </c>
      <c r="K1277" t="s">
        <v>3306</v>
      </c>
      <c r="L1277" t="s">
        <v>4035</v>
      </c>
      <c r="M1277">
        <f>GL_Table[[#This Row],[Debit]]-GL_Table[[#This Row],[Credit]]</f>
        <v>501.83</v>
      </c>
      <c r="N1277">
        <f>INDEX(ExchangeRate[Rate2USD], MATCH(GL!L:L,ExchangeRate[Currency], 0))</f>
        <v>1.36</v>
      </c>
      <c r="O1277" s="14">
        <f>GL_Table[[#This Row],[Debit]]*GL_Table[[#This Row],[RateToUSD]]</f>
        <v>682.48880000000008</v>
      </c>
      <c r="P1277" s="14">
        <f>GL_Table[[#This Row],[Credit]]*GL_Table[[#This Row],[RateToUSD]]</f>
        <v>0</v>
      </c>
      <c r="Q1277" s="14">
        <f>GL_Table[NetAmount]*GL_Table[RateToUSD]</f>
        <v>682.48880000000008</v>
      </c>
      <c r="R1277" s="14" t="str">
        <f>INDEX(AccountMapping[AccountType],MATCH(GL_Table[AccountName],AccountMapping[AccountName], 0))</f>
        <v>Expense</v>
      </c>
    </row>
    <row r="1278" spans="1:18" x14ac:dyDescent="0.3">
      <c r="A1278" t="s">
        <v>1286</v>
      </c>
      <c r="B1278" s="1">
        <v>45031</v>
      </c>
      <c r="C1278">
        <f>YEAR(GL_Table[[#This Row],[TxnDate]])</f>
        <v>2023</v>
      </c>
      <c r="D1278" t="str">
        <f>TEXT(GL_Table[[#This Row],[TxnDate]], "mmm")</f>
        <v>Apr</v>
      </c>
      <c r="E1278" t="s">
        <v>2013</v>
      </c>
      <c r="F1278" t="s">
        <v>2018</v>
      </c>
      <c r="G1278">
        <v>233.68</v>
      </c>
      <c r="H1278">
        <v>0</v>
      </c>
      <c r="I1278" t="s">
        <v>2025</v>
      </c>
      <c r="J1278" t="s">
        <v>2028</v>
      </c>
      <c r="K1278" t="s">
        <v>3307</v>
      </c>
      <c r="L1278" t="s">
        <v>4032</v>
      </c>
      <c r="M1278">
        <f>GL_Table[[#This Row],[Debit]]-GL_Table[[#This Row],[Credit]]</f>
        <v>233.68</v>
      </c>
      <c r="N1278">
        <f>INDEX(ExchangeRate[Rate2USD], MATCH(GL!L:L,ExchangeRate[Currency], 0))</f>
        <v>0.92</v>
      </c>
      <c r="O1278" s="14">
        <f>GL_Table[[#This Row],[Debit]]*GL_Table[[#This Row],[RateToUSD]]</f>
        <v>214.98560000000001</v>
      </c>
      <c r="P1278" s="14">
        <f>GL_Table[[#This Row],[Credit]]*GL_Table[[#This Row],[RateToUSD]]</f>
        <v>0</v>
      </c>
      <c r="Q1278" s="14">
        <f>GL_Table[NetAmount]*GL_Table[RateToUSD]</f>
        <v>214.98560000000001</v>
      </c>
      <c r="R1278" s="14" t="str">
        <f>INDEX(AccountMapping[AccountType],MATCH(GL_Table[AccountName],AccountMapping[AccountName], 0))</f>
        <v>Expense</v>
      </c>
    </row>
    <row r="1279" spans="1:18" x14ac:dyDescent="0.3">
      <c r="A1279" t="s">
        <v>1287</v>
      </c>
      <c r="B1279" s="1">
        <v>45423</v>
      </c>
      <c r="C1279">
        <f>YEAR(GL_Table[[#This Row],[TxnDate]])</f>
        <v>2024</v>
      </c>
      <c r="D1279" t="str">
        <f>TEXT(GL_Table[[#This Row],[TxnDate]], "mmm")</f>
        <v>May</v>
      </c>
      <c r="E1279" t="s">
        <v>2014</v>
      </c>
      <c r="F1279" t="s">
        <v>2019</v>
      </c>
      <c r="G1279">
        <v>0</v>
      </c>
      <c r="H1279">
        <v>4225.68</v>
      </c>
      <c r="I1279" t="s">
        <v>2024</v>
      </c>
      <c r="J1279" t="s">
        <v>2030</v>
      </c>
      <c r="K1279" t="s">
        <v>3308</v>
      </c>
      <c r="L1279" t="s">
        <v>4033</v>
      </c>
      <c r="M1279">
        <f>GL_Table[[#This Row],[Debit]]-GL_Table[[#This Row],[Credit]]</f>
        <v>-4225.68</v>
      </c>
      <c r="N1279">
        <f>INDEX(ExchangeRate[Rate2USD], MATCH(GL!L:L,ExchangeRate[Currency], 0))</f>
        <v>1.51</v>
      </c>
      <c r="O1279" s="14">
        <f>GL_Table[[#This Row],[Debit]]*GL_Table[[#This Row],[RateToUSD]]</f>
        <v>0</v>
      </c>
      <c r="P1279" s="14">
        <f>GL_Table[[#This Row],[Credit]]*GL_Table[[#This Row],[RateToUSD]]</f>
        <v>6380.7768000000005</v>
      </c>
      <c r="Q1279" s="14">
        <f>GL_Table[NetAmount]*GL_Table[RateToUSD]</f>
        <v>-6380.7768000000005</v>
      </c>
      <c r="R1279" s="14" t="str">
        <f>INDEX(AccountMapping[AccountType],MATCH(GL_Table[AccountName],AccountMapping[AccountName], 0))</f>
        <v>Revenue</v>
      </c>
    </row>
    <row r="1280" spans="1:18" x14ac:dyDescent="0.3">
      <c r="A1280" t="s">
        <v>1288</v>
      </c>
      <c r="B1280" s="1">
        <v>45643</v>
      </c>
      <c r="C1280">
        <f>YEAR(GL_Table[[#This Row],[TxnDate]])</f>
        <v>2024</v>
      </c>
      <c r="D1280" t="str">
        <f>TEXT(GL_Table[[#This Row],[TxnDate]], "mmm")</f>
        <v>Dec</v>
      </c>
      <c r="E1280" t="s">
        <v>2013</v>
      </c>
      <c r="F1280" t="s">
        <v>2018</v>
      </c>
      <c r="G1280">
        <v>315.85000000000002</v>
      </c>
      <c r="H1280">
        <v>0</v>
      </c>
      <c r="I1280" t="s">
        <v>2023</v>
      </c>
      <c r="J1280" t="s">
        <v>2029</v>
      </c>
      <c r="K1280" t="s">
        <v>3309</v>
      </c>
      <c r="L1280" t="s">
        <v>4034</v>
      </c>
      <c r="M1280">
        <f>GL_Table[[#This Row],[Debit]]-GL_Table[[#This Row],[Credit]]</f>
        <v>315.85000000000002</v>
      </c>
      <c r="N1280">
        <f>INDEX(ExchangeRate[Rate2USD], MATCH(GL!L:L,ExchangeRate[Currency], 0))</f>
        <v>1</v>
      </c>
      <c r="O1280" s="14">
        <f>GL_Table[[#This Row],[Debit]]*GL_Table[[#This Row],[RateToUSD]]</f>
        <v>315.85000000000002</v>
      </c>
      <c r="P1280" s="14">
        <f>GL_Table[[#This Row],[Credit]]*GL_Table[[#This Row],[RateToUSD]]</f>
        <v>0</v>
      </c>
      <c r="Q1280" s="14">
        <f>GL_Table[NetAmount]*GL_Table[RateToUSD]</f>
        <v>315.85000000000002</v>
      </c>
      <c r="R1280" s="14" t="str">
        <f>INDEX(AccountMapping[AccountType],MATCH(GL_Table[AccountName],AccountMapping[AccountName], 0))</f>
        <v>Expense</v>
      </c>
    </row>
    <row r="1281" spans="1:18" x14ac:dyDescent="0.3">
      <c r="A1281" t="s">
        <v>1289</v>
      </c>
      <c r="B1281" s="1">
        <v>45465</v>
      </c>
      <c r="C1281">
        <f>YEAR(GL_Table[[#This Row],[TxnDate]])</f>
        <v>2024</v>
      </c>
      <c r="D1281" t="str">
        <f>TEXT(GL_Table[[#This Row],[TxnDate]], "mmm")</f>
        <v>Jun</v>
      </c>
      <c r="E1281" t="s">
        <v>2012</v>
      </c>
      <c r="F1281" t="s">
        <v>2017</v>
      </c>
      <c r="G1281">
        <v>1999.52</v>
      </c>
      <c r="H1281">
        <v>0</v>
      </c>
      <c r="I1281" t="s">
        <v>2025</v>
      </c>
      <c r="J1281" t="s">
        <v>2029</v>
      </c>
      <c r="K1281" t="s">
        <v>3310</v>
      </c>
      <c r="L1281" t="s">
        <v>4032</v>
      </c>
      <c r="M1281">
        <f>GL_Table[[#This Row],[Debit]]-GL_Table[[#This Row],[Credit]]</f>
        <v>1999.52</v>
      </c>
      <c r="N1281">
        <f>INDEX(ExchangeRate[Rate2USD], MATCH(GL!L:L,ExchangeRate[Currency], 0))</f>
        <v>0.92</v>
      </c>
      <c r="O1281" s="14">
        <f>GL_Table[[#This Row],[Debit]]*GL_Table[[#This Row],[RateToUSD]]</f>
        <v>1839.5584000000001</v>
      </c>
      <c r="P1281" s="14">
        <f>GL_Table[[#This Row],[Credit]]*GL_Table[[#This Row],[RateToUSD]]</f>
        <v>0</v>
      </c>
      <c r="Q1281" s="14">
        <f>GL_Table[NetAmount]*GL_Table[RateToUSD]</f>
        <v>1839.5584000000001</v>
      </c>
      <c r="R1281" s="14" t="str">
        <f>INDEX(AccountMapping[AccountType],MATCH(GL_Table[AccountName],AccountMapping[AccountName], 0))</f>
        <v>Expense</v>
      </c>
    </row>
    <row r="1282" spans="1:18" x14ac:dyDescent="0.3">
      <c r="A1282" t="s">
        <v>1290</v>
      </c>
      <c r="B1282" s="1">
        <v>44967</v>
      </c>
      <c r="C1282">
        <f>YEAR(GL_Table[[#This Row],[TxnDate]])</f>
        <v>2023</v>
      </c>
      <c r="D1282" t="str">
        <f>TEXT(GL_Table[[#This Row],[TxnDate]], "mmm")</f>
        <v>Feb</v>
      </c>
      <c r="E1282" t="s">
        <v>2012</v>
      </c>
      <c r="F1282" t="s">
        <v>2017</v>
      </c>
      <c r="G1282">
        <v>770.08</v>
      </c>
      <c r="H1282">
        <v>0</v>
      </c>
      <c r="I1282" t="s">
        <v>2025</v>
      </c>
      <c r="J1282" t="s">
        <v>2030</v>
      </c>
      <c r="K1282" t="s">
        <v>3311</v>
      </c>
      <c r="L1282" t="s">
        <v>4035</v>
      </c>
      <c r="M1282">
        <f>GL_Table[[#This Row],[Debit]]-GL_Table[[#This Row],[Credit]]</f>
        <v>770.08</v>
      </c>
      <c r="N1282">
        <f>INDEX(ExchangeRate[Rate2USD], MATCH(GL!L:L,ExchangeRate[Currency], 0))</f>
        <v>1.36</v>
      </c>
      <c r="O1282" s="14">
        <f>GL_Table[[#This Row],[Debit]]*GL_Table[[#This Row],[RateToUSD]]</f>
        <v>1047.3088</v>
      </c>
      <c r="P1282" s="14">
        <f>GL_Table[[#This Row],[Credit]]*GL_Table[[#This Row],[RateToUSD]]</f>
        <v>0</v>
      </c>
      <c r="Q1282" s="14">
        <f>GL_Table[NetAmount]*GL_Table[RateToUSD]</f>
        <v>1047.3088</v>
      </c>
      <c r="R1282" s="14" t="str">
        <f>INDEX(AccountMapping[AccountType],MATCH(GL_Table[AccountName],AccountMapping[AccountName], 0))</f>
        <v>Expense</v>
      </c>
    </row>
    <row r="1283" spans="1:18" x14ac:dyDescent="0.3">
      <c r="A1283" t="s">
        <v>1291</v>
      </c>
      <c r="B1283" s="1">
        <v>45289</v>
      </c>
      <c r="C1283">
        <f>YEAR(GL_Table[[#This Row],[TxnDate]])</f>
        <v>2023</v>
      </c>
      <c r="D1283" t="str">
        <f>TEXT(GL_Table[[#This Row],[TxnDate]], "mmm")</f>
        <v>Dec</v>
      </c>
      <c r="E1283" t="s">
        <v>2014</v>
      </c>
      <c r="F1283" t="s">
        <v>2019</v>
      </c>
      <c r="G1283">
        <v>0</v>
      </c>
      <c r="H1283">
        <v>4953.53</v>
      </c>
      <c r="I1283" t="s">
        <v>2025</v>
      </c>
      <c r="J1283" t="s">
        <v>2026</v>
      </c>
      <c r="K1283" t="s">
        <v>3312</v>
      </c>
      <c r="L1283" t="s">
        <v>4031</v>
      </c>
      <c r="M1283">
        <f>GL_Table[[#This Row],[Debit]]-GL_Table[[#This Row],[Credit]]</f>
        <v>-4953.53</v>
      </c>
      <c r="N1283">
        <f>INDEX(ExchangeRate[Rate2USD], MATCH(GL!L:L,ExchangeRate[Currency], 0))</f>
        <v>0.78</v>
      </c>
      <c r="O1283" s="14">
        <f>GL_Table[[#This Row],[Debit]]*GL_Table[[#This Row],[RateToUSD]]</f>
        <v>0</v>
      </c>
      <c r="P1283" s="14">
        <f>GL_Table[[#This Row],[Credit]]*GL_Table[[#This Row],[RateToUSD]]</f>
        <v>3863.7534000000001</v>
      </c>
      <c r="Q1283" s="14">
        <f>GL_Table[NetAmount]*GL_Table[RateToUSD]</f>
        <v>-3863.7534000000001</v>
      </c>
      <c r="R1283" s="14" t="str">
        <f>INDEX(AccountMapping[AccountType],MATCH(GL_Table[AccountName],AccountMapping[AccountName], 0))</f>
        <v>Revenue</v>
      </c>
    </row>
    <row r="1284" spans="1:18" x14ac:dyDescent="0.3">
      <c r="A1284" t="s">
        <v>1292</v>
      </c>
      <c r="B1284" s="1">
        <v>45045</v>
      </c>
      <c r="C1284">
        <f>YEAR(GL_Table[[#This Row],[TxnDate]])</f>
        <v>2023</v>
      </c>
      <c r="D1284" t="str">
        <f>TEXT(GL_Table[[#This Row],[TxnDate]], "mmm")</f>
        <v>Apr</v>
      </c>
      <c r="E1284" t="s">
        <v>2014</v>
      </c>
      <c r="F1284" t="s">
        <v>2019</v>
      </c>
      <c r="G1284">
        <v>0</v>
      </c>
      <c r="H1284">
        <v>1360.16</v>
      </c>
      <c r="I1284" t="s">
        <v>2025</v>
      </c>
      <c r="J1284" t="s">
        <v>2026</v>
      </c>
      <c r="K1284" t="s">
        <v>3313</v>
      </c>
      <c r="L1284" t="s">
        <v>4035</v>
      </c>
      <c r="M1284">
        <f>GL_Table[[#This Row],[Debit]]-GL_Table[[#This Row],[Credit]]</f>
        <v>-1360.16</v>
      </c>
      <c r="N1284">
        <f>INDEX(ExchangeRate[Rate2USD], MATCH(GL!L:L,ExchangeRate[Currency], 0))</f>
        <v>1.36</v>
      </c>
      <c r="O1284" s="14">
        <f>GL_Table[[#This Row],[Debit]]*GL_Table[[#This Row],[RateToUSD]]</f>
        <v>0</v>
      </c>
      <c r="P1284" s="14">
        <f>GL_Table[[#This Row],[Credit]]*GL_Table[[#This Row],[RateToUSD]]</f>
        <v>1849.8176000000003</v>
      </c>
      <c r="Q1284" s="14">
        <f>GL_Table[NetAmount]*GL_Table[RateToUSD]</f>
        <v>-1849.8176000000003</v>
      </c>
      <c r="R1284" s="14" t="str">
        <f>INDEX(AccountMapping[AccountType],MATCH(GL_Table[AccountName],AccountMapping[AccountName], 0))</f>
        <v>Revenue</v>
      </c>
    </row>
    <row r="1285" spans="1:18" x14ac:dyDescent="0.3">
      <c r="A1285" t="s">
        <v>1293</v>
      </c>
      <c r="B1285" s="1">
        <v>45287</v>
      </c>
      <c r="C1285">
        <f>YEAR(GL_Table[[#This Row],[TxnDate]])</f>
        <v>2023</v>
      </c>
      <c r="D1285" t="str">
        <f>TEXT(GL_Table[[#This Row],[TxnDate]], "mmm")</f>
        <v>Dec</v>
      </c>
      <c r="E1285" t="s">
        <v>2011</v>
      </c>
      <c r="F1285" t="s">
        <v>2016</v>
      </c>
      <c r="G1285">
        <v>475.84</v>
      </c>
      <c r="H1285">
        <v>0</v>
      </c>
      <c r="I1285" t="s">
        <v>2021</v>
      </c>
      <c r="J1285" t="s">
        <v>2027</v>
      </c>
      <c r="K1285" t="s">
        <v>3314</v>
      </c>
      <c r="L1285" t="s">
        <v>4034</v>
      </c>
      <c r="M1285">
        <f>GL_Table[[#This Row],[Debit]]-GL_Table[[#This Row],[Credit]]</f>
        <v>475.84</v>
      </c>
      <c r="N1285">
        <f>INDEX(ExchangeRate[Rate2USD], MATCH(GL!L:L,ExchangeRate[Currency], 0))</f>
        <v>1</v>
      </c>
      <c r="O1285" s="14">
        <f>GL_Table[[#This Row],[Debit]]*GL_Table[[#This Row],[RateToUSD]]</f>
        <v>475.84</v>
      </c>
      <c r="P1285" s="14">
        <f>GL_Table[[#This Row],[Credit]]*GL_Table[[#This Row],[RateToUSD]]</f>
        <v>0</v>
      </c>
      <c r="Q1285" s="14">
        <f>GL_Table[NetAmount]*GL_Table[RateToUSD]</f>
        <v>475.84</v>
      </c>
      <c r="R1285" s="14" t="str">
        <f>INDEX(AccountMapping[AccountType],MATCH(GL_Table[AccountName],AccountMapping[AccountName], 0))</f>
        <v>COGS</v>
      </c>
    </row>
    <row r="1286" spans="1:18" x14ac:dyDescent="0.3">
      <c r="A1286" t="s">
        <v>1294</v>
      </c>
      <c r="B1286" s="1">
        <v>45405</v>
      </c>
      <c r="C1286">
        <f>YEAR(GL_Table[[#This Row],[TxnDate]])</f>
        <v>2024</v>
      </c>
      <c r="D1286" t="str">
        <f>TEXT(GL_Table[[#This Row],[TxnDate]], "mmm")</f>
        <v>Apr</v>
      </c>
      <c r="E1286" t="s">
        <v>2011</v>
      </c>
      <c r="F1286" t="s">
        <v>2016</v>
      </c>
      <c r="G1286">
        <v>1211.1500000000001</v>
      </c>
      <c r="H1286">
        <v>0</v>
      </c>
      <c r="I1286" t="s">
        <v>2025</v>
      </c>
      <c r="J1286" t="s">
        <v>2029</v>
      </c>
      <c r="K1286" t="s">
        <v>3315</v>
      </c>
      <c r="L1286" t="s">
        <v>4035</v>
      </c>
      <c r="M1286">
        <f>GL_Table[[#This Row],[Debit]]-GL_Table[[#This Row],[Credit]]</f>
        <v>1211.1500000000001</v>
      </c>
      <c r="N1286">
        <f>INDEX(ExchangeRate[Rate2USD], MATCH(GL!L:L,ExchangeRate[Currency], 0))</f>
        <v>1.36</v>
      </c>
      <c r="O1286" s="14">
        <f>GL_Table[[#This Row],[Debit]]*GL_Table[[#This Row],[RateToUSD]]</f>
        <v>1647.1640000000002</v>
      </c>
      <c r="P1286" s="14">
        <f>GL_Table[[#This Row],[Credit]]*GL_Table[[#This Row],[RateToUSD]]</f>
        <v>0</v>
      </c>
      <c r="Q1286" s="14">
        <f>GL_Table[NetAmount]*GL_Table[RateToUSD]</f>
        <v>1647.1640000000002</v>
      </c>
      <c r="R1286" s="14" t="str">
        <f>INDEX(AccountMapping[AccountType],MATCH(GL_Table[AccountName],AccountMapping[AccountName], 0))</f>
        <v>COGS</v>
      </c>
    </row>
    <row r="1287" spans="1:18" x14ac:dyDescent="0.3">
      <c r="A1287" t="s">
        <v>1295</v>
      </c>
      <c r="B1287" s="1">
        <v>45021</v>
      </c>
      <c r="C1287">
        <f>YEAR(GL_Table[[#This Row],[TxnDate]])</f>
        <v>2023</v>
      </c>
      <c r="D1287" t="str">
        <f>TEXT(GL_Table[[#This Row],[TxnDate]], "mmm")</f>
        <v>Apr</v>
      </c>
      <c r="E1287" t="s">
        <v>2014</v>
      </c>
      <c r="F1287" t="s">
        <v>2019</v>
      </c>
      <c r="G1287">
        <v>0</v>
      </c>
      <c r="H1287">
        <v>2327.23</v>
      </c>
      <c r="I1287" t="s">
        <v>2020</v>
      </c>
      <c r="J1287" t="s">
        <v>2028</v>
      </c>
      <c r="K1287" t="s">
        <v>3316</v>
      </c>
      <c r="L1287" t="s">
        <v>4032</v>
      </c>
      <c r="M1287">
        <f>GL_Table[[#This Row],[Debit]]-GL_Table[[#This Row],[Credit]]</f>
        <v>-2327.23</v>
      </c>
      <c r="N1287">
        <f>INDEX(ExchangeRate[Rate2USD], MATCH(GL!L:L,ExchangeRate[Currency], 0))</f>
        <v>0.92</v>
      </c>
      <c r="O1287" s="14">
        <f>GL_Table[[#This Row],[Debit]]*GL_Table[[#This Row],[RateToUSD]]</f>
        <v>0</v>
      </c>
      <c r="P1287" s="14">
        <f>GL_Table[[#This Row],[Credit]]*GL_Table[[#This Row],[RateToUSD]]</f>
        <v>2141.0516000000002</v>
      </c>
      <c r="Q1287" s="14">
        <f>GL_Table[NetAmount]*GL_Table[RateToUSD]</f>
        <v>-2141.0516000000002</v>
      </c>
      <c r="R1287" s="14" t="str">
        <f>INDEX(AccountMapping[AccountType],MATCH(GL_Table[AccountName],AccountMapping[AccountName], 0))</f>
        <v>Revenue</v>
      </c>
    </row>
    <row r="1288" spans="1:18" x14ac:dyDescent="0.3">
      <c r="A1288" t="s">
        <v>1296</v>
      </c>
      <c r="B1288" s="1">
        <v>45813</v>
      </c>
      <c r="C1288">
        <f>YEAR(GL_Table[[#This Row],[TxnDate]])</f>
        <v>2025</v>
      </c>
      <c r="D1288" t="str">
        <f>TEXT(GL_Table[[#This Row],[TxnDate]], "mmm")</f>
        <v>Jun</v>
      </c>
      <c r="E1288" t="s">
        <v>2012</v>
      </c>
      <c r="F1288" t="s">
        <v>2017</v>
      </c>
      <c r="G1288">
        <v>237.68</v>
      </c>
      <c r="H1288">
        <v>0</v>
      </c>
      <c r="I1288" t="s">
        <v>2025</v>
      </c>
      <c r="J1288" t="s">
        <v>2026</v>
      </c>
      <c r="K1288" t="s">
        <v>3317</v>
      </c>
      <c r="L1288" t="s">
        <v>4031</v>
      </c>
      <c r="M1288">
        <f>GL_Table[[#This Row],[Debit]]-GL_Table[[#This Row],[Credit]]</f>
        <v>237.68</v>
      </c>
      <c r="N1288">
        <f>INDEX(ExchangeRate[Rate2USD], MATCH(GL!L:L,ExchangeRate[Currency], 0))</f>
        <v>0.78</v>
      </c>
      <c r="O1288" s="14">
        <f>GL_Table[[#This Row],[Debit]]*GL_Table[[#This Row],[RateToUSD]]</f>
        <v>185.3904</v>
      </c>
      <c r="P1288" s="14">
        <f>GL_Table[[#This Row],[Credit]]*GL_Table[[#This Row],[RateToUSD]]</f>
        <v>0</v>
      </c>
      <c r="Q1288" s="14">
        <f>GL_Table[NetAmount]*GL_Table[RateToUSD]</f>
        <v>185.3904</v>
      </c>
      <c r="R1288" s="14" t="str">
        <f>INDEX(AccountMapping[AccountType],MATCH(GL_Table[AccountName],AccountMapping[AccountName], 0))</f>
        <v>Expense</v>
      </c>
    </row>
    <row r="1289" spans="1:18" x14ac:dyDescent="0.3">
      <c r="A1289" t="s">
        <v>1297</v>
      </c>
      <c r="B1289" s="1">
        <v>45357</v>
      </c>
      <c r="C1289">
        <f>YEAR(GL_Table[[#This Row],[TxnDate]])</f>
        <v>2024</v>
      </c>
      <c r="D1289" t="str">
        <f>TEXT(GL_Table[[#This Row],[TxnDate]], "mmm")</f>
        <v>Mar</v>
      </c>
      <c r="E1289" t="s">
        <v>2012</v>
      </c>
      <c r="F1289" t="s">
        <v>2017</v>
      </c>
      <c r="G1289">
        <v>1902.83</v>
      </c>
      <c r="H1289">
        <v>0</v>
      </c>
      <c r="I1289" t="s">
        <v>2025</v>
      </c>
      <c r="J1289" t="s">
        <v>2030</v>
      </c>
      <c r="K1289" t="s">
        <v>3318</v>
      </c>
      <c r="L1289" t="s">
        <v>4035</v>
      </c>
      <c r="M1289">
        <f>GL_Table[[#This Row],[Debit]]-GL_Table[[#This Row],[Credit]]</f>
        <v>1902.83</v>
      </c>
      <c r="N1289">
        <f>INDEX(ExchangeRate[Rate2USD], MATCH(GL!L:L,ExchangeRate[Currency], 0))</f>
        <v>1.36</v>
      </c>
      <c r="O1289" s="14">
        <f>GL_Table[[#This Row],[Debit]]*GL_Table[[#This Row],[RateToUSD]]</f>
        <v>2587.8488000000002</v>
      </c>
      <c r="P1289" s="14">
        <f>GL_Table[[#This Row],[Credit]]*GL_Table[[#This Row],[RateToUSD]]</f>
        <v>0</v>
      </c>
      <c r="Q1289" s="14">
        <f>GL_Table[NetAmount]*GL_Table[RateToUSD]</f>
        <v>2587.8488000000002</v>
      </c>
      <c r="R1289" s="14" t="str">
        <f>INDEX(AccountMapping[AccountType],MATCH(GL_Table[AccountName],AccountMapping[AccountName], 0))</f>
        <v>Expense</v>
      </c>
    </row>
    <row r="1290" spans="1:18" x14ac:dyDescent="0.3">
      <c r="A1290" t="s">
        <v>1298</v>
      </c>
      <c r="B1290" s="1">
        <v>45724</v>
      </c>
      <c r="C1290">
        <f>YEAR(GL_Table[[#This Row],[TxnDate]])</f>
        <v>2025</v>
      </c>
      <c r="D1290" t="str">
        <f>TEXT(GL_Table[[#This Row],[TxnDate]], "mmm")</f>
        <v>Mar</v>
      </c>
      <c r="E1290" t="s">
        <v>2010</v>
      </c>
      <c r="F1290" t="s">
        <v>2015</v>
      </c>
      <c r="G1290">
        <v>0</v>
      </c>
      <c r="H1290">
        <v>2447.1</v>
      </c>
      <c r="I1290" t="s">
        <v>2021</v>
      </c>
      <c r="J1290" t="s">
        <v>2028</v>
      </c>
      <c r="K1290" t="s">
        <v>3319</v>
      </c>
      <c r="L1290" t="s">
        <v>4033</v>
      </c>
      <c r="M1290">
        <f>GL_Table[[#This Row],[Debit]]-GL_Table[[#This Row],[Credit]]</f>
        <v>-2447.1</v>
      </c>
      <c r="N1290">
        <f>INDEX(ExchangeRate[Rate2USD], MATCH(GL!L:L,ExchangeRate[Currency], 0))</f>
        <v>1.51</v>
      </c>
      <c r="O1290" s="14">
        <f>GL_Table[[#This Row],[Debit]]*GL_Table[[#This Row],[RateToUSD]]</f>
        <v>0</v>
      </c>
      <c r="P1290" s="14">
        <f>GL_Table[[#This Row],[Credit]]*GL_Table[[#This Row],[RateToUSD]]</f>
        <v>3695.1210000000001</v>
      </c>
      <c r="Q1290" s="14">
        <f>GL_Table[NetAmount]*GL_Table[RateToUSD]</f>
        <v>-3695.1210000000001</v>
      </c>
      <c r="R1290" s="14" t="str">
        <f>INDEX(AccountMapping[AccountType],MATCH(GL_Table[AccountName],AccountMapping[AccountName], 0))</f>
        <v>Revenue</v>
      </c>
    </row>
    <row r="1291" spans="1:18" x14ac:dyDescent="0.3">
      <c r="A1291" t="s">
        <v>1299</v>
      </c>
      <c r="B1291" s="1">
        <v>45620</v>
      </c>
      <c r="C1291">
        <f>YEAR(GL_Table[[#This Row],[TxnDate]])</f>
        <v>2024</v>
      </c>
      <c r="D1291" t="str">
        <f>TEXT(GL_Table[[#This Row],[TxnDate]], "mmm")</f>
        <v>Nov</v>
      </c>
      <c r="E1291" t="s">
        <v>2012</v>
      </c>
      <c r="F1291" t="s">
        <v>2017</v>
      </c>
      <c r="G1291">
        <v>520.39</v>
      </c>
      <c r="H1291">
        <v>0</v>
      </c>
      <c r="I1291" t="s">
        <v>2025</v>
      </c>
      <c r="J1291" t="s">
        <v>2029</v>
      </c>
      <c r="K1291" t="s">
        <v>3320</v>
      </c>
      <c r="L1291" t="s">
        <v>4034</v>
      </c>
      <c r="M1291">
        <f>GL_Table[[#This Row],[Debit]]-GL_Table[[#This Row],[Credit]]</f>
        <v>520.39</v>
      </c>
      <c r="N1291">
        <f>INDEX(ExchangeRate[Rate2USD], MATCH(GL!L:L,ExchangeRate[Currency], 0))</f>
        <v>1</v>
      </c>
      <c r="O1291" s="14">
        <f>GL_Table[[#This Row],[Debit]]*GL_Table[[#This Row],[RateToUSD]]</f>
        <v>520.39</v>
      </c>
      <c r="P1291" s="14">
        <f>GL_Table[[#This Row],[Credit]]*GL_Table[[#This Row],[RateToUSD]]</f>
        <v>0</v>
      </c>
      <c r="Q1291" s="14">
        <f>GL_Table[NetAmount]*GL_Table[RateToUSD]</f>
        <v>520.39</v>
      </c>
      <c r="R1291" s="14" t="str">
        <f>INDEX(AccountMapping[AccountType],MATCH(GL_Table[AccountName],AccountMapping[AccountName], 0))</f>
        <v>Expense</v>
      </c>
    </row>
    <row r="1292" spans="1:18" x14ac:dyDescent="0.3">
      <c r="A1292" t="s">
        <v>1300</v>
      </c>
      <c r="B1292" s="1">
        <v>45359</v>
      </c>
      <c r="C1292">
        <f>YEAR(GL_Table[[#This Row],[TxnDate]])</f>
        <v>2024</v>
      </c>
      <c r="D1292" t="str">
        <f>TEXT(GL_Table[[#This Row],[TxnDate]], "mmm")</f>
        <v>Mar</v>
      </c>
      <c r="E1292" t="s">
        <v>2013</v>
      </c>
      <c r="F1292" t="s">
        <v>2018</v>
      </c>
      <c r="G1292">
        <v>1329.55</v>
      </c>
      <c r="H1292">
        <v>0</v>
      </c>
      <c r="I1292" t="s">
        <v>2024</v>
      </c>
      <c r="J1292" t="s">
        <v>2030</v>
      </c>
      <c r="K1292" t="s">
        <v>3321</v>
      </c>
      <c r="L1292" t="s">
        <v>4035</v>
      </c>
      <c r="M1292">
        <f>GL_Table[[#This Row],[Debit]]-GL_Table[[#This Row],[Credit]]</f>
        <v>1329.55</v>
      </c>
      <c r="N1292">
        <f>INDEX(ExchangeRate[Rate2USD], MATCH(GL!L:L,ExchangeRate[Currency], 0))</f>
        <v>1.36</v>
      </c>
      <c r="O1292" s="14">
        <f>GL_Table[[#This Row],[Debit]]*GL_Table[[#This Row],[RateToUSD]]</f>
        <v>1808.1880000000001</v>
      </c>
      <c r="P1292" s="14">
        <f>GL_Table[[#This Row],[Credit]]*GL_Table[[#This Row],[RateToUSD]]</f>
        <v>0</v>
      </c>
      <c r="Q1292" s="14">
        <f>GL_Table[NetAmount]*GL_Table[RateToUSD]</f>
        <v>1808.1880000000001</v>
      </c>
      <c r="R1292" s="14" t="str">
        <f>INDEX(AccountMapping[AccountType],MATCH(GL_Table[AccountName],AccountMapping[AccountName], 0))</f>
        <v>Expense</v>
      </c>
    </row>
    <row r="1293" spans="1:18" x14ac:dyDescent="0.3">
      <c r="A1293" t="s">
        <v>1301</v>
      </c>
      <c r="B1293" s="1">
        <v>45354</v>
      </c>
      <c r="C1293">
        <f>YEAR(GL_Table[[#This Row],[TxnDate]])</f>
        <v>2024</v>
      </c>
      <c r="D1293" t="str">
        <f>TEXT(GL_Table[[#This Row],[TxnDate]], "mmm")</f>
        <v>Mar</v>
      </c>
      <c r="E1293" t="s">
        <v>2012</v>
      </c>
      <c r="F1293" t="s">
        <v>2017</v>
      </c>
      <c r="G1293">
        <v>1991.48</v>
      </c>
      <c r="H1293">
        <v>0</v>
      </c>
      <c r="I1293" t="s">
        <v>2022</v>
      </c>
      <c r="J1293" t="s">
        <v>2028</v>
      </c>
      <c r="K1293" t="s">
        <v>3322</v>
      </c>
      <c r="L1293" t="s">
        <v>4031</v>
      </c>
      <c r="M1293">
        <f>GL_Table[[#This Row],[Debit]]-GL_Table[[#This Row],[Credit]]</f>
        <v>1991.48</v>
      </c>
      <c r="N1293">
        <f>INDEX(ExchangeRate[Rate2USD], MATCH(GL!L:L,ExchangeRate[Currency], 0))</f>
        <v>0.78</v>
      </c>
      <c r="O1293" s="14">
        <f>GL_Table[[#This Row],[Debit]]*GL_Table[[#This Row],[RateToUSD]]</f>
        <v>1553.3544000000002</v>
      </c>
      <c r="P1293" s="14">
        <f>GL_Table[[#This Row],[Credit]]*GL_Table[[#This Row],[RateToUSD]]</f>
        <v>0</v>
      </c>
      <c r="Q1293" s="14">
        <f>GL_Table[NetAmount]*GL_Table[RateToUSD]</f>
        <v>1553.3544000000002</v>
      </c>
      <c r="R1293" s="14" t="str">
        <f>INDEX(AccountMapping[AccountType],MATCH(GL_Table[AccountName],AccountMapping[AccountName], 0))</f>
        <v>Expense</v>
      </c>
    </row>
    <row r="1294" spans="1:18" x14ac:dyDescent="0.3">
      <c r="A1294" t="s">
        <v>1302</v>
      </c>
      <c r="B1294" s="1">
        <v>45643</v>
      </c>
      <c r="C1294">
        <f>YEAR(GL_Table[[#This Row],[TxnDate]])</f>
        <v>2024</v>
      </c>
      <c r="D1294" t="str">
        <f>TEXT(GL_Table[[#This Row],[TxnDate]], "mmm")</f>
        <v>Dec</v>
      </c>
      <c r="E1294" t="s">
        <v>2011</v>
      </c>
      <c r="F1294" t="s">
        <v>2016</v>
      </c>
      <c r="G1294">
        <v>637.88</v>
      </c>
      <c r="H1294">
        <v>0</v>
      </c>
      <c r="I1294" t="s">
        <v>2020</v>
      </c>
      <c r="J1294" t="s">
        <v>2027</v>
      </c>
      <c r="K1294" t="s">
        <v>3323</v>
      </c>
      <c r="L1294" t="s">
        <v>4034</v>
      </c>
      <c r="M1294">
        <f>GL_Table[[#This Row],[Debit]]-GL_Table[[#This Row],[Credit]]</f>
        <v>637.88</v>
      </c>
      <c r="N1294">
        <f>INDEX(ExchangeRate[Rate2USD], MATCH(GL!L:L,ExchangeRate[Currency], 0))</f>
        <v>1</v>
      </c>
      <c r="O1294" s="14">
        <f>GL_Table[[#This Row],[Debit]]*GL_Table[[#This Row],[RateToUSD]]</f>
        <v>637.88</v>
      </c>
      <c r="P1294" s="14">
        <f>GL_Table[[#This Row],[Credit]]*GL_Table[[#This Row],[RateToUSD]]</f>
        <v>0</v>
      </c>
      <c r="Q1294" s="14">
        <f>GL_Table[NetAmount]*GL_Table[RateToUSD]</f>
        <v>637.88</v>
      </c>
      <c r="R1294" s="14" t="str">
        <f>INDEX(AccountMapping[AccountType],MATCH(GL_Table[AccountName],AccountMapping[AccountName], 0))</f>
        <v>COGS</v>
      </c>
    </row>
    <row r="1295" spans="1:18" x14ac:dyDescent="0.3">
      <c r="A1295" t="s">
        <v>1303</v>
      </c>
      <c r="B1295" s="1">
        <v>45274</v>
      </c>
      <c r="C1295">
        <f>YEAR(GL_Table[[#This Row],[TxnDate]])</f>
        <v>2023</v>
      </c>
      <c r="D1295" t="str">
        <f>TEXT(GL_Table[[#This Row],[TxnDate]], "mmm")</f>
        <v>Dec</v>
      </c>
      <c r="E1295" t="s">
        <v>2010</v>
      </c>
      <c r="F1295" t="s">
        <v>2015</v>
      </c>
      <c r="G1295">
        <v>0</v>
      </c>
      <c r="H1295">
        <v>175.56</v>
      </c>
      <c r="I1295" t="s">
        <v>2020</v>
      </c>
      <c r="J1295" t="s">
        <v>2029</v>
      </c>
      <c r="K1295" t="s">
        <v>3324</v>
      </c>
      <c r="L1295" t="s">
        <v>4035</v>
      </c>
      <c r="M1295">
        <f>GL_Table[[#This Row],[Debit]]-GL_Table[[#This Row],[Credit]]</f>
        <v>-175.56</v>
      </c>
      <c r="N1295">
        <f>INDEX(ExchangeRate[Rate2USD], MATCH(GL!L:L,ExchangeRate[Currency], 0))</f>
        <v>1.36</v>
      </c>
      <c r="O1295" s="14">
        <f>GL_Table[[#This Row],[Debit]]*GL_Table[[#This Row],[RateToUSD]]</f>
        <v>0</v>
      </c>
      <c r="P1295" s="14">
        <f>GL_Table[[#This Row],[Credit]]*GL_Table[[#This Row],[RateToUSD]]</f>
        <v>238.76160000000002</v>
      </c>
      <c r="Q1295" s="14">
        <f>GL_Table[NetAmount]*GL_Table[RateToUSD]</f>
        <v>-238.76160000000002</v>
      </c>
      <c r="R1295" s="14" t="str">
        <f>INDEX(AccountMapping[AccountType],MATCH(GL_Table[AccountName],AccountMapping[AccountName], 0))</f>
        <v>Revenue</v>
      </c>
    </row>
    <row r="1296" spans="1:18" x14ac:dyDescent="0.3">
      <c r="A1296" t="s">
        <v>1304</v>
      </c>
      <c r="B1296" s="1">
        <v>45443</v>
      </c>
      <c r="C1296">
        <f>YEAR(GL_Table[[#This Row],[TxnDate]])</f>
        <v>2024</v>
      </c>
      <c r="D1296" t="str">
        <f>TEXT(GL_Table[[#This Row],[TxnDate]], "mmm")</f>
        <v>May</v>
      </c>
      <c r="E1296" t="s">
        <v>2012</v>
      </c>
      <c r="F1296" t="s">
        <v>2017</v>
      </c>
      <c r="G1296">
        <v>282.05</v>
      </c>
      <c r="H1296">
        <v>0</v>
      </c>
      <c r="I1296" t="s">
        <v>2020</v>
      </c>
      <c r="J1296" t="s">
        <v>2026</v>
      </c>
      <c r="K1296" t="s">
        <v>3325</v>
      </c>
      <c r="L1296" t="s">
        <v>4033</v>
      </c>
      <c r="M1296">
        <f>GL_Table[[#This Row],[Debit]]-GL_Table[[#This Row],[Credit]]</f>
        <v>282.05</v>
      </c>
      <c r="N1296">
        <f>INDEX(ExchangeRate[Rate2USD], MATCH(GL!L:L,ExchangeRate[Currency], 0))</f>
        <v>1.51</v>
      </c>
      <c r="O1296" s="14">
        <f>GL_Table[[#This Row],[Debit]]*GL_Table[[#This Row],[RateToUSD]]</f>
        <v>425.89550000000003</v>
      </c>
      <c r="P1296" s="14">
        <f>GL_Table[[#This Row],[Credit]]*GL_Table[[#This Row],[RateToUSD]]</f>
        <v>0</v>
      </c>
      <c r="Q1296" s="14">
        <f>GL_Table[NetAmount]*GL_Table[RateToUSD]</f>
        <v>425.89550000000003</v>
      </c>
      <c r="R1296" s="14" t="str">
        <f>INDEX(AccountMapping[AccountType],MATCH(GL_Table[AccountName],AccountMapping[AccountName], 0))</f>
        <v>Expense</v>
      </c>
    </row>
    <row r="1297" spans="1:18" x14ac:dyDescent="0.3">
      <c r="A1297" t="s">
        <v>1305</v>
      </c>
      <c r="B1297" s="1">
        <v>45782</v>
      </c>
      <c r="C1297">
        <f>YEAR(GL_Table[[#This Row],[TxnDate]])</f>
        <v>2025</v>
      </c>
      <c r="D1297" t="str">
        <f>TEXT(GL_Table[[#This Row],[TxnDate]], "mmm")</f>
        <v>May</v>
      </c>
      <c r="E1297" t="s">
        <v>2012</v>
      </c>
      <c r="F1297" t="s">
        <v>2017</v>
      </c>
      <c r="G1297">
        <v>1993.37</v>
      </c>
      <c r="H1297">
        <v>0</v>
      </c>
      <c r="I1297" t="s">
        <v>2023</v>
      </c>
      <c r="J1297" t="s">
        <v>2027</v>
      </c>
      <c r="K1297" t="s">
        <v>3326</v>
      </c>
      <c r="L1297" t="s">
        <v>4031</v>
      </c>
      <c r="M1297">
        <f>GL_Table[[#This Row],[Debit]]-GL_Table[[#This Row],[Credit]]</f>
        <v>1993.37</v>
      </c>
      <c r="N1297">
        <f>INDEX(ExchangeRate[Rate2USD], MATCH(GL!L:L,ExchangeRate[Currency], 0))</f>
        <v>0.78</v>
      </c>
      <c r="O1297" s="14">
        <f>GL_Table[[#This Row],[Debit]]*GL_Table[[#This Row],[RateToUSD]]</f>
        <v>1554.8286000000001</v>
      </c>
      <c r="P1297" s="14">
        <f>GL_Table[[#This Row],[Credit]]*GL_Table[[#This Row],[RateToUSD]]</f>
        <v>0</v>
      </c>
      <c r="Q1297" s="14">
        <f>GL_Table[NetAmount]*GL_Table[RateToUSD]</f>
        <v>1554.8286000000001</v>
      </c>
      <c r="R1297" s="14" t="str">
        <f>INDEX(AccountMapping[AccountType],MATCH(GL_Table[AccountName],AccountMapping[AccountName], 0))</f>
        <v>Expense</v>
      </c>
    </row>
    <row r="1298" spans="1:18" x14ac:dyDescent="0.3">
      <c r="A1298" t="s">
        <v>1306</v>
      </c>
      <c r="B1298" s="1">
        <v>45372</v>
      </c>
      <c r="C1298">
        <f>YEAR(GL_Table[[#This Row],[TxnDate]])</f>
        <v>2024</v>
      </c>
      <c r="D1298" t="str">
        <f>TEXT(GL_Table[[#This Row],[TxnDate]], "mmm")</f>
        <v>Mar</v>
      </c>
      <c r="E1298" t="s">
        <v>2012</v>
      </c>
      <c r="F1298" t="s">
        <v>2017</v>
      </c>
      <c r="G1298">
        <v>294.74</v>
      </c>
      <c r="H1298">
        <v>0</v>
      </c>
      <c r="I1298" t="s">
        <v>2020</v>
      </c>
      <c r="J1298" t="s">
        <v>2029</v>
      </c>
      <c r="K1298" t="s">
        <v>3327</v>
      </c>
      <c r="L1298" t="s">
        <v>4033</v>
      </c>
      <c r="M1298">
        <f>GL_Table[[#This Row],[Debit]]-GL_Table[[#This Row],[Credit]]</f>
        <v>294.74</v>
      </c>
      <c r="N1298">
        <f>INDEX(ExchangeRate[Rate2USD], MATCH(GL!L:L,ExchangeRate[Currency], 0))</f>
        <v>1.51</v>
      </c>
      <c r="O1298" s="14">
        <f>GL_Table[[#This Row],[Debit]]*GL_Table[[#This Row],[RateToUSD]]</f>
        <v>445.05740000000003</v>
      </c>
      <c r="P1298" s="14">
        <f>GL_Table[[#This Row],[Credit]]*GL_Table[[#This Row],[RateToUSD]]</f>
        <v>0</v>
      </c>
      <c r="Q1298" s="14">
        <f>GL_Table[NetAmount]*GL_Table[RateToUSD]</f>
        <v>445.05740000000003</v>
      </c>
      <c r="R1298" s="14" t="str">
        <f>INDEX(AccountMapping[AccountType],MATCH(GL_Table[AccountName],AccountMapping[AccountName], 0))</f>
        <v>Expense</v>
      </c>
    </row>
    <row r="1299" spans="1:18" x14ac:dyDescent="0.3">
      <c r="A1299" t="s">
        <v>1307</v>
      </c>
      <c r="B1299" s="1">
        <v>45418</v>
      </c>
      <c r="C1299">
        <f>YEAR(GL_Table[[#This Row],[TxnDate]])</f>
        <v>2024</v>
      </c>
      <c r="D1299" t="str">
        <f>TEXT(GL_Table[[#This Row],[TxnDate]], "mmm")</f>
        <v>May</v>
      </c>
      <c r="E1299" t="s">
        <v>2010</v>
      </c>
      <c r="F1299" t="s">
        <v>2015</v>
      </c>
      <c r="G1299">
        <v>0</v>
      </c>
      <c r="H1299">
        <v>763.55</v>
      </c>
      <c r="I1299" t="s">
        <v>2021</v>
      </c>
      <c r="J1299" t="s">
        <v>2026</v>
      </c>
      <c r="K1299" t="s">
        <v>3328</v>
      </c>
      <c r="L1299" t="s">
        <v>4032</v>
      </c>
      <c r="M1299">
        <f>GL_Table[[#This Row],[Debit]]-GL_Table[[#This Row],[Credit]]</f>
        <v>-763.55</v>
      </c>
      <c r="N1299">
        <f>INDEX(ExchangeRate[Rate2USD], MATCH(GL!L:L,ExchangeRate[Currency], 0))</f>
        <v>0.92</v>
      </c>
      <c r="O1299" s="14">
        <f>GL_Table[[#This Row],[Debit]]*GL_Table[[#This Row],[RateToUSD]]</f>
        <v>0</v>
      </c>
      <c r="P1299" s="14">
        <f>GL_Table[[#This Row],[Credit]]*GL_Table[[#This Row],[RateToUSD]]</f>
        <v>702.46600000000001</v>
      </c>
      <c r="Q1299" s="14">
        <f>GL_Table[NetAmount]*GL_Table[RateToUSD]</f>
        <v>-702.46600000000001</v>
      </c>
      <c r="R1299" s="14" t="str">
        <f>INDEX(AccountMapping[AccountType],MATCH(GL_Table[AccountName],AccountMapping[AccountName], 0))</f>
        <v>Revenue</v>
      </c>
    </row>
    <row r="1300" spans="1:18" x14ac:dyDescent="0.3">
      <c r="A1300" t="s">
        <v>1308</v>
      </c>
      <c r="B1300" s="1">
        <v>45103</v>
      </c>
      <c r="C1300">
        <f>YEAR(GL_Table[[#This Row],[TxnDate]])</f>
        <v>2023</v>
      </c>
      <c r="D1300" t="str">
        <f>TEXT(GL_Table[[#This Row],[TxnDate]], "mmm")</f>
        <v>Jun</v>
      </c>
      <c r="E1300" t="s">
        <v>2014</v>
      </c>
      <c r="F1300" t="s">
        <v>2019</v>
      </c>
      <c r="G1300">
        <v>0</v>
      </c>
      <c r="H1300">
        <v>2502.91</v>
      </c>
      <c r="I1300" t="s">
        <v>2024</v>
      </c>
      <c r="J1300" t="s">
        <v>2029</v>
      </c>
      <c r="K1300" t="s">
        <v>3329</v>
      </c>
      <c r="L1300" t="s">
        <v>4031</v>
      </c>
      <c r="M1300">
        <f>GL_Table[[#This Row],[Debit]]-GL_Table[[#This Row],[Credit]]</f>
        <v>-2502.91</v>
      </c>
      <c r="N1300">
        <f>INDEX(ExchangeRate[Rate2USD], MATCH(GL!L:L,ExchangeRate[Currency], 0))</f>
        <v>0.78</v>
      </c>
      <c r="O1300" s="14">
        <f>GL_Table[[#This Row],[Debit]]*GL_Table[[#This Row],[RateToUSD]]</f>
        <v>0</v>
      </c>
      <c r="P1300" s="14">
        <f>GL_Table[[#This Row],[Credit]]*GL_Table[[#This Row],[RateToUSD]]</f>
        <v>1952.2698</v>
      </c>
      <c r="Q1300" s="14">
        <f>GL_Table[NetAmount]*GL_Table[RateToUSD]</f>
        <v>-1952.2698</v>
      </c>
      <c r="R1300" s="14" t="str">
        <f>INDEX(AccountMapping[AccountType],MATCH(GL_Table[AccountName],AccountMapping[AccountName], 0))</f>
        <v>Revenue</v>
      </c>
    </row>
    <row r="1301" spans="1:18" x14ac:dyDescent="0.3">
      <c r="A1301" t="s">
        <v>1309</v>
      </c>
      <c r="B1301" s="1">
        <v>45550</v>
      </c>
      <c r="C1301">
        <f>YEAR(GL_Table[[#This Row],[TxnDate]])</f>
        <v>2024</v>
      </c>
      <c r="D1301" t="str">
        <f>TEXT(GL_Table[[#This Row],[TxnDate]], "mmm")</f>
        <v>Sep</v>
      </c>
      <c r="E1301" t="s">
        <v>2013</v>
      </c>
      <c r="F1301" t="s">
        <v>2018</v>
      </c>
      <c r="G1301">
        <v>468.89</v>
      </c>
      <c r="H1301">
        <v>0</v>
      </c>
      <c r="I1301" t="s">
        <v>2024</v>
      </c>
      <c r="J1301" t="s">
        <v>2027</v>
      </c>
      <c r="K1301" t="s">
        <v>3330</v>
      </c>
      <c r="L1301" t="s">
        <v>4033</v>
      </c>
      <c r="M1301">
        <f>GL_Table[[#This Row],[Debit]]-GL_Table[[#This Row],[Credit]]</f>
        <v>468.89</v>
      </c>
      <c r="N1301">
        <f>INDEX(ExchangeRate[Rate2USD], MATCH(GL!L:L,ExchangeRate[Currency], 0))</f>
        <v>1.51</v>
      </c>
      <c r="O1301" s="14">
        <f>GL_Table[[#This Row],[Debit]]*GL_Table[[#This Row],[RateToUSD]]</f>
        <v>708.02390000000003</v>
      </c>
      <c r="P1301" s="14">
        <f>GL_Table[[#This Row],[Credit]]*GL_Table[[#This Row],[RateToUSD]]</f>
        <v>0</v>
      </c>
      <c r="Q1301" s="14">
        <f>GL_Table[NetAmount]*GL_Table[RateToUSD]</f>
        <v>708.02390000000003</v>
      </c>
      <c r="R1301" s="14" t="str">
        <f>INDEX(AccountMapping[AccountType],MATCH(GL_Table[AccountName],AccountMapping[AccountName], 0))</f>
        <v>Expense</v>
      </c>
    </row>
    <row r="1302" spans="1:18" x14ac:dyDescent="0.3">
      <c r="A1302" t="s">
        <v>1310</v>
      </c>
      <c r="B1302" s="1">
        <v>45162</v>
      </c>
      <c r="C1302">
        <f>YEAR(GL_Table[[#This Row],[TxnDate]])</f>
        <v>2023</v>
      </c>
      <c r="D1302" t="str">
        <f>TEXT(GL_Table[[#This Row],[TxnDate]], "mmm")</f>
        <v>Aug</v>
      </c>
      <c r="E1302" t="s">
        <v>2012</v>
      </c>
      <c r="F1302" t="s">
        <v>2017</v>
      </c>
      <c r="G1302">
        <v>810.8</v>
      </c>
      <c r="H1302">
        <v>0</v>
      </c>
      <c r="I1302" t="s">
        <v>2023</v>
      </c>
      <c r="J1302" t="s">
        <v>2030</v>
      </c>
      <c r="K1302" t="s">
        <v>3331</v>
      </c>
      <c r="L1302" t="s">
        <v>4031</v>
      </c>
      <c r="M1302">
        <f>GL_Table[[#This Row],[Debit]]-GL_Table[[#This Row],[Credit]]</f>
        <v>810.8</v>
      </c>
      <c r="N1302">
        <f>INDEX(ExchangeRate[Rate2USD], MATCH(GL!L:L,ExchangeRate[Currency], 0))</f>
        <v>0.78</v>
      </c>
      <c r="O1302" s="14">
        <f>GL_Table[[#This Row],[Debit]]*GL_Table[[#This Row],[RateToUSD]]</f>
        <v>632.42399999999998</v>
      </c>
      <c r="P1302" s="14">
        <f>GL_Table[[#This Row],[Credit]]*GL_Table[[#This Row],[RateToUSD]]</f>
        <v>0</v>
      </c>
      <c r="Q1302" s="14">
        <f>GL_Table[NetAmount]*GL_Table[RateToUSD]</f>
        <v>632.42399999999998</v>
      </c>
      <c r="R1302" s="14" t="str">
        <f>INDEX(AccountMapping[AccountType],MATCH(GL_Table[AccountName],AccountMapping[AccountName], 0))</f>
        <v>Expense</v>
      </c>
    </row>
    <row r="1303" spans="1:18" x14ac:dyDescent="0.3">
      <c r="A1303" t="s">
        <v>1311</v>
      </c>
      <c r="B1303" s="1">
        <v>45451</v>
      </c>
      <c r="C1303">
        <f>YEAR(GL_Table[[#This Row],[TxnDate]])</f>
        <v>2024</v>
      </c>
      <c r="D1303" t="str">
        <f>TEXT(GL_Table[[#This Row],[TxnDate]], "mmm")</f>
        <v>Jun</v>
      </c>
      <c r="E1303" t="s">
        <v>2011</v>
      </c>
      <c r="F1303" t="s">
        <v>2016</v>
      </c>
      <c r="G1303">
        <v>1345.83</v>
      </c>
      <c r="H1303">
        <v>0</v>
      </c>
      <c r="I1303" t="s">
        <v>2022</v>
      </c>
      <c r="J1303" t="s">
        <v>2027</v>
      </c>
      <c r="K1303" t="s">
        <v>3332</v>
      </c>
      <c r="L1303" t="s">
        <v>4031</v>
      </c>
      <c r="M1303">
        <f>GL_Table[[#This Row],[Debit]]-GL_Table[[#This Row],[Credit]]</f>
        <v>1345.83</v>
      </c>
      <c r="N1303">
        <f>INDEX(ExchangeRate[Rate2USD], MATCH(GL!L:L,ExchangeRate[Currency], 0))</f>
        <v>0.78</v>
      </c>
      <c r="O1303" s="14">
        <f>GL_Table[[#This Row],[Debit]]*GL_Table[[#This Row],[RateToUSD]]</f>
        <v>1049.7474</v>
      </c>
      <c r="P1303" s="14">
        <f>GL_Table[[#This Row],[Credit]]*GL_Table[[#This Row],[RateToUSD]]</f>
        <v>0</v>
      </c>
      <c r="Q1303" s="14">
        <f>GL_Table[NetAmount]*GL_Table[RateToUSD]</f>
        <v>1049.7474</v>
      </c>
      <c r="R1303" s="14" t="str">
        <f>INDEX(AccountMapping[AccountType],MATCH(GL_Table[AccountName],AccountMapping[AccountName], 0))</f>
        <v>COGS</v>
      </c>
    </row>
    <row r="1304" spans="1:18" x14ac:dyDescent="0.3">
      <c r="A1304" t="s">
        <v>1312</v>
      </c>
      <c r="B1304" s="1">
        <v>45777</v>
      </c>
      <c r="C1304">
        <f>YEAR(GL_Table[[#This Row],[TxnDate]])</f>
        <v>2025</v>
      </c>
      <c r="D1304" t="str">
        <f>TEXT(GL_Table[[#This Row],[TxnDate]], "mmm")</f>
        <v>Apr</v>
      </c>
      <c r="E1304" t="s">
        <v>2010</v>
      </c>
      <c r="F1304" t="s">
        <v>2015</v>
      </c>
      <c r="G1304">
        <v>0</v>
      </c>
      <c r="H1304">
        <v>4443.21</v>
      </c>
      <c r="I1304" t="s">
        <v>2020</v>
      </c>
      <c r="J1304" t="s">
        <v>2026</v>
      </c>
      <c r="K1304" t="s">
        <v>3333</v>
      </c>
      <c r="L1304" t="s">
        <v>4033</v>
      </c>
      <c r="M1304">
        <f>GL_Table[[#This Row],[Debit]]-GL_Table[[#This Row],[Credit]]</f>
        <v>-4443.21</v>
      </c>
      <c r="N1304">
        <f>INDEX(ExchangeRate[Rate2USD], MATCH(GL!L:L,ExchangeRate[Currency], 0))</f>
        <v>1.51</v>
      </c>
      <c r="O1304" s="14">
        <f>GL_Table[[#This Row],[Debit]]*GL_Table[[#This Row],[RateToUSD]]</f>
        <v>0</v>
      </c>
      <c r="P1304" s="14">
        <f>GL_Table[[#This Row],[Credit]]*GL_Table[[#This Row],[RateToUSD]]</f>
        <v>6709.2471000000005</v>
      </c>
      <c r="Q1304" s="14">
        <f>GL_Table[NetAmount]*GL_Table[RateToUSD]</f>
        <v>-6709.2471000000005</v>
      </c>
      <c r="R1304" s="14" t="str">
        <f>INDEX(AccountMapping[AccountType],MATCH(GL_Table[AccountName],AccountMapping[AccountName], 0))</f>
        <v>Revenue</v>
      </c>
    </row>
    <row r="1305" spans="1:18" x14ac:dyDescent="0.3">
      <c r="A1305" t="s">
        <v>1313</v>
      </c>
      <c r="B1305" s="1">
        <v>45040</v>
      </c>
      <c r="C1305">
        <f>YEAR(GL_Table[[#This Row],[TxnDate]])</f>
        <v>2023</v>
      </c>
      <c r="D1305" t="str">
        <f>TEXT(GL_Table[[#This Row],[TxnDate]], "mmm")</f>
        <v>Apr</v>
      </c>
      <c r="E1305" t="s">
        <v>2013</v>
      </c>
      <c r="F1305" t="s">
        <v>2018</v>
      </c>
      <c r="G1305">
        <v>780.61</v>
      </c>
      <c r="H1305">
        <v>0</v>
      </c>
      <c r="I1305" t="s">
        <v>2020</v>
      </c>
      <c r="J1305" t="s">
        <v>2028</v>
      </c>
      <c r="K1305" t="s">
        <v>3334</v>
      </c>
      <c r="L1305" t="s">
        <v>4033</v>
      </c>
      <c r="M1305">
        <f>GL_Table[[#This Row],[Debit]]-GL_Table[[#This Row],[Credit]]</f>
        <v>780.61</v>
      </c>
      <c r="N1305">
        <f>INDEX(ExchangeRate[Rate2USD], MATCH(GL!L:L,ExchangeRate[Currency], 0))</f>
        <v>1.51</v>
      </c>
      <c r="O1305" s="14">
        <f>GL_Table[[#This Row],[Debit]]*GL_Table[[#This Row],[RateToUSD]]</f>
        <v>1178.7211</v>
      </c>
      <c r="P1305" s="14">
        <f>GL_Table[[#This Row],[Credit]]*GL_Table[[#This Row],[RateToUSD]]</f>
        <v>0</v>
      </c>
      <c r="Q1305" s="14">
        <f>GL_Table[NetAmount]*GL_Table[RateToUSD]</f>
        <v>1178.7211</v>
      </c>
      <c r="R1305" s="14" t="str">
        <f>INDEX(AccountMapping[AccountType],MATCH(GL_Table[AccountName],AccountMapping[AccountName], 0))</f>
        <v>Expense</v>
      </c>
    </row>
    <row r="1306" spans="1:18" x14ac:dyDescent="0.3">
      <c r="A1306" t="s">
        <v>1314</v>
      </c>
      <c r="B1306" s="1">
        <v>45310</v>
      </c>
      <c r="C1306">
        <f>YEAR(GL_Table[[#This Row],[TxnDate]])</f>
        <v>2024</v>
      </c>
      <c r="D1306" t="str">
        <f>TEXT(GL_Table[[#This Row],[TxnDate]], "mmm")</f>
        <v>Jan</v>
      </c>
      <c r="E1306" t="s">
        <v>2014</v>
      </c>
      <c r="F1306" t="s">
        <v>2019</v>
      </c>
      <c r="G1306">
        <v>0</v>
      </c>
      <c r="H1306">
        <v>2988.59</v>
      </c>
      <c r="I1306" t="s">
        <v>2022</v>
      </c>
      <c r="J1306" t="s">
        <v>2027</v>
      </c>
      <c r="K1306" t="s">
        <v>3335</v>
      </c>
      <c r="L1306" t="s">
        <v>4031</v>
      </c>
      <c r="M1306">
        <f>GL_Table[[#This Row],[Debit]]-GL_Table[[#This Row],[Credit]]</f>
        <v>-2988.59</v>
      </c>
      <c r="N1306">
        <f>INDEX(ExchangeRate[Rate2USD], MATCH(GL!L:L,ExchangeRate[Currency], 0))</f>
        <v>0.78</v>
      </c>
      <c r="O1306" s="14">
        <f>GL_Table[[#This Row],[Debit]]*GL_Table[[#This Row],[RateToUSD]]</f>
        <v>0</v>
      </c>
      <c r="P1306" s="14">
        <f>GL_Table[[#This Row],[Credit]]*GL_Table[[#This Row],[RateToUSD]]</f>
        <v>2331.1002000000003</v>
      </c>
      <c r="Q1306" s="14">
        <f>GL_Table[NetAmount]*GL_Table[RateToUSD]</f>
        <v>-2331.1002000000003</v>
      </c>
      <c r="R1306" s="14" t="str">
        <f>INDEX(AccountMapping[AccountType],MATCH(GL_Table[AccountName],AccountMapping[AccountName], 0))</f>
        <v>Revenue</v>
      </c>
    </row>
    <row r="1307" spans="1:18" x14ac:dyDescent="0.3">
      <c r="A1307" t="s">
        <v>1315</v>
      </c>
      <c r="B1307" s="1">
        <v>45585</v>
      </c>
      <c r="C1307">
        <f>YEAR(GL_Table[[#This Row],[TxnDate]])</f>
        <v>2024</v>
      </c>
      <c r="D1307" t="str">
        <f>TEXT(GL_Table[[#This Row],[TxnDate]], "mmm")</f>
        <v>Oct</v>
      </c>
      <c r="E1307" t="s">
        <v>2013</v>
      </c>
      <c r="F1307" t="s">
        <v>2018</v>
      </c>
      <c r="G1307">
        <v>1463.55</v>
      </c>
      <c r="H1307">
        <v>0</v>
      </c>
      <c r="I1307" t="s">
        <v>2023</v>
      </c>
      <c r="J1307" t="s">
        <v>2026</v>
      </c>
      <c r="K1307" t="s">
        <v>3336</v>
      </c>
      <c r="L1307" t="s">
        <v>4035</v>
      </c>
      <c r="M1307">
        <f>GL_Table[[#This Row],[Debit]]-GL_Table[[#This Row],[Credit]]</f>
        <v>1463.55</v>
      </c>
      <c r="N1307">
        <f>INDEX(ExchangeRate[Rate2USD], MATCH(GL!L:L,ExchangeRate[Currency], 0))</f>
        <v>1.36</v>
      </c>
      <c r="O1307" s="14">
        <f>GL_Table[[#This Row],[Debit]]*GL_Table[[#This Row],[RateToUSD]]</f>
        <v>1990.4280000000001</v>
      </c>
      <c r="P1307" s="14">
        <f>GL_Table[[#This Row],[Credit]]*GL_Table[[#This Row],[RateToUSD]]</f>
        <v>0</v>
      </c>
      <c r="Q1307" s="14">
        <f>GL_Table[NetAmount]*GL_Table[RateToUSD]</f>
        <v>1990.4280000000001</v>
      </c>
      <c r="R1307" s="14" t="str">
        <f>INDEX(AccountMapping[AccountType],MATCH(GL_Table[AccountName],AccountMapping[AccountName], 0))</f>
        <v>Expense</v>
      </c>
    </row>
    <row r="1308" spans="1:18" x14ac:dyDescent="0.3">
      <c r="A1308" t="s">
        <v>1316</v>
      </c>
      <c r="B1308" s="1">
        <v>45398</v>
      </c>
      <c r="C1308">
        <f>YEAR(GL_Table[[#This Row],[TxnDate]])</f>
        <v>2024</v>
      </c>
      <c r="D1308" t="str">
        <f>TEXT(GL_Table[[#This Row],[TxnDate]], "mmm")</f>
        <v>Apr</v>
      </c>
      <c r="E1308" t="s">
        <v>2014</v>
      </c>
      <c r="F1308" t="s">
        <v>2019</v>
      </c>
      <c r="G1308">
        <v>0</v>
      </c>
      <c r="H1308">
        <v>790.68</v>
      </c>
      <c r="I1308" t="s">
        <v>2021</v>
      </c>
      <c r="J1308" t="s">
        <v>2026</v>
      </c>
      <c r="K1308" t="s">
        <v>3337</v>
      </c>
      <c r="L1308" t="s">
        <v>4031</v>
      </c>
      <c r="M1308">
        <f>GL_Table[[#This Row],[Debit]]-GL_Table[[#This Row],[Credit]]</f>
        <v>-790.68</v>
      </c>
      <c r="N1308">
        <f>INDEX(ExchangeRate[Rate2USD], MATCH(GL!L:L,ExchangeRate[Currency], 0))</f>
        <v>0.78</v>
      </c>
      <c r="O1308" s="14">
        <f>GL_Table[[#This Row],[Debit]]*GL_Table[[#This Row],[RateToUSD]]</f>
        <v>0</v>
      </c>
      <c r="P1308" s="14">
        <f>GL_Table[[#This Row],[Credit]]*GL_Table[[#This Row],[RateToUSD]]</f>
        <v>616.73040000000003</v>
      </c>
      <c r="Q1308" s="14">
        <f>GL_Table[NetAmount]*GL_Table[RateToUSD]</f>
        <v>-616.73040000000003</v>
      </c>
      <c r="R1308" s="14" t="str">
        <f>INDEX(AccountMapping[AccountType],MATCH(GL_Table[AccountName],AccountMapping[AccountName], 0))</f>
        <v>Revenue</v>
      </c>
    </row>
    <row r="1309" spans="1:18" x14ac:dyDescent="0.3">
      <c r="A1309" t="s">
        <v>1317</v>
      </c>
      <c r="B1309" s="1">
        <v>45090</v>
      </c>
      <c r="C1309">
        <f>YEAR(GL_Table[[#This Row],[TxnDate]])</f>
        <v>2023</v>
      </c>
      <c r="D1309" t="str">
        <f>TEXT(GL_Table[[#This Row],[TxnDate]], "mmm")</f>
        <v>Jun</v>
      </c>
      <c r="E1309" t="s">
        <v>2010</v>
      </c>
      <c r="F1309" t="s">
        <v>2015</v>
      </c>
      <c r="G1309">
        <v>0</v>
      </c>
      <c r="H1309">
        <v>3083.05</v>
      </c>
      <c r="I1309" t="s">
        <v>2020</v>
      </c>
      <c r="J1309" t="s">
        <v>2027</v>
      </c>
      <c r="K1309" t="s">
        <v>3338</v>
      </c>
      <c r="L1309" t="s">
        <v>4032</v>
      </c>
      <c r="M1309">
        <f>GL_Table[[#This Row],[Debit]]-GL_Table[[#This Row],[Credit]]</f>
        <v>-3083.05</v>
      </c>
      <c r="N1309">
        <f>INDEX(ExchangeRate[Rate2USD], MATCH(GL!L:L,ExchangeRate[Currency], 0))</f>
        <v>0.92</v>
      </c>
      <c r="O1309" s="14">
        <f>GL_Table[[#This Row],[Debit]]*GL_Table[[#This Row],[RateToUSD]]</f>
        <v>0</v>
      </c>
      <c r="P1309" s="14">
        <f>GL_Table[[#This Row],[Credit]]*GL_Table[[#This Row],[RateToUSD]]</f>
        <v>2836.4060000000004</v>
      </c>
      <c r="Q1309" s="14">
        <f>GL_Table[NetAmount]*GL_Table[RateToUSD]</f>
        <v>-2836.4060000000004</v>
      </c>
      <c r="R1309" s="14" t="str">
        <f>INDEX(AccountMapping[AccountType],MATCH(GL_Table[AccountName],AccountMapping[AccountName], 0))</f>
        <v>Revenue</v>
      </c>
    </row>
    <row r="1310" spans="1:18" x14ac:dyDescent="0.3">
      <c r="A1310" t="s">
        <v>1318</v>
      </c>
      <c r="B1310" s="1">
        <v>45340</v>
      </c>
      <c r="C1310">
        <f>YEAR(GL_Table[[#This Row],[TxnDate]])</f>
        <v>2024</v>
      </c>
      <c r="D1310" t="str">
        <f>TEXT(GL_Table[[#This Row],[TxnDate]], "mmm")</f>
        <v>Feb</v>
      </c>
      <c r="E1310" t="s">
        <v>2013</v>
      </c>
      <c r="F1310" t="s">
        <v>2018</v>
      </c>
      <c r="G1310">
        <v>473.43</v>
      </c>
      <c r="H1310">
        <v>0</v>
      </c>
      <c r="I1310" t="s">
        <v>2020</v>
      </c>
      <c r="J1310" t="s">
        <v>2029</v>
      </c>
      <c r="K1310" t="s">
        <v>3339</v>
      </c>
      <c r="L1310" t="s">
        <v>4033</v>
      </c>
      <c r="M1310">
        <f>GL_Table[[#This Row],[Debit]]-GL_Table[[#This Row],[Credit]]</f>
        <v>473.43</v>
      </c>
      <c r="N1310">
        <f>INDEX(ExchangeRate[Rate2USD], MATCH(GL!L:L,ExchangeRate[Currency], 0))</f>
        <v>1.51</v>
      </c>
      <c r="O1310" s="14">
        <f>GL_Table[[#This Row],[Debit]]*GL_Table[[#This Row],[RateToUSD]]</f>
        <v>714.87930000000006</v>
      </c>
      <c r="P1310" s="14">
        <f>GL_Table[[#This Row],[Credit]]*GL_Table[[#This Row],[RateToUSD]]</f>
        <v>0</v>
      </c>
      <c r="Q1310" s="14">
        <f>GL_Table[NetAmount]*GL_Table[RateToUSD]</f>
        <v>714.87930000000006</v>
      </c>
      <c r="R1310" s="14" t="str">
        <f>INDEX(AccountMapping[AccountType],MATCH(GL_Table[AccountName],AccountMapping[AccountName], 0))</f>
        <v>Expense</v>
      </c>
    </row>
    <row r="1311" spans="1:18" x14ac:dyDescent="0.3">
      <c r="A1311" t="s">
        <v>1319</v>
      </c>
      <c r="B1311" s="1">
        <v>45531</v>
      </c>
      <c r="C1311">
        <f>YEAR(GL_Table[[#This Row],[TxnDate]])</f>
        <v>2024</v>
      </c>
      <c r="D1311" t="str">
        <f>TEXT(GL_Table[[#This Row],[TxnDate]], "mmm")</f>
        <v>Aug</v>
      </c>
      <c r="E1311" t="s">
        <v>2014</v>
      </c>
      <c r="F1311" t="s">
        <v>2019</v>
      </c>
      <c r="G1311">
        <v>0</v>
      </c>
      <c r="H1311">
        <v>4614.12</v>
      </c>
      <c r="I1311" t="s">
        <v>2023</v>
      </c>
      <c r="J1311" t="s">
        <v>2027</v>
      </c>
      <c r="K1311" t="s">
        <v>3340</v>
      </c>
      <c r="L1311" t="s">
        <v>4032</v>
      </c>
      <c r="M1311">
        <f>GL_Table[[#This Row],[Debit]]-GL_Table[[#This Row],[Credit]]</f>
        <v>-4614.12</v>
      </c>
      <c r="N1311">
        <f>INDEX(ExchangeRate[Rate2USD], MATCH(GL!L:L,ExchangeRate[Currency], 0))</f>
        <v>0.92</v>
      </c>
      <c r="O1311" s="14">
        <f>GL_Table[[#This Row],[Debit]]*GL_Table[[#This Row],[RateToUSD]]</f>
        <v>0</v>
      </c>
      <c r="P1311" s="14">
        <f>GL_Table[[#This Row],[Credit]]*GL_Table[[#This Row],[RateToUSD]]</f>
        <v>4244.9903999999997</v>
      </c>
      <c r="Q1311" s="14">
        <f>GL_Table[NetAmount]*GL_Table[RateToUSD]</f>
        <v>-4244.9903999999997</v>
      </c>
      <c r="R1311" s="14" t="str">
        <f>INDEX(AccountMapping[AccountType],MATCH(GL_Table[AccountName],AccountMapping[AccountName], 0))</f>
        <v>Revenue</v>
      </c>
    </row>
    <row r="1312" spans="1:18" x14ac:dyDescent="0.3">
      <c r="A1312" t="s">
        <v>1320</v>
      </c>
      <c r="B1312" s="1">
        <v>44935</v>
      </c>
      <c r="C1312">
        <f>YEAR(GL_Table[[#This Row],[TxnDate]])</f>
        <v>2023</v>
      </c>
      <c r="D1312" t="str">
        <f>TEXT(GL_Table[[#This Row],[TxnDate]], "mmm")</f>
        <v>Jan</v>
      </c>
      <c r="E1312" t="s">
        <v>2013</v>
      </c>
      <c r="F1312" t="s">
        <v>2018</v>
      </c>
      <c r="G1312">
        <v>1506.71</v>
      </c>
      <c r="H1312">
        <v>0</v>
      </c>
      <c r="I1312" t="s">
        <v>2022</v>
      </c>
      <c r="J1312" t="s">
        <v>2027</v>
      </c>
      <c r="K1312" t="s">
        <v>3341</v>
      </c>
      <c r="L1312" t="s">
        <v>4035</v>
      </c>
      <c r="M1312">
        <f>GL_Table[[#This Row],[Debit]]-GL_Table[[#This Row],[Credit]]</f>
        <v>1506.71</v>
      </c>
      <c r="N1312">
        <f>INDEX(ExchangeRate[Rate2USD], MATCH(GL!L:L,ExchangeRate[Currency], 0))</f>
        <v>1.36</v>
      </c>
      <c r="O1312" s="14">
        <f>GL_Table[[#This Row],[Debit]]*GL_Table[[#This Row],[RateToUSD]]</f>
        <v>2049.1256000000003</v>
      </c>
      <c r="P1312" s="14">
        <f>GL_Table[[#This Row],[Credit]]*GL_Table[[#This Row],[RateToUSD]]</f>
        <v>0</v>
      </c>
      <c r="Q1312" s="14">
        <f>GL_Table[NetAmount]*GL_Table[RateToUSD]</f>
        <v>2049.1256000000003</v>
      </c>
      <c r="R1312" s="14" t="str">
        <f>INDEX(AccountMapping[AccountType],MATCH(GL_Table[AccountName],AccountMapping[AccountName], 0))</f>
        <v>Expense</v>
      </c>
    </row>
    <row r="1313" spans="1:18" x14ac:dyDescent="0.3">
      <c r="A1313" t="s">
        <v>1321</v>
      </c>
      <c r="B1313" s="1">
        <v>44943</v>
      </c>
      <c r="C1313">
        <f>YEAR(GL_Table[[#This Row],[TxnDate]])</f>
        <v>2023</v>
      </c>
      <c r="D1313" t="str">
        <f>TEXT(GL_Table[[#This Row],[TxnDate]], "mmm")</f>
        <v>Jan</v>
      </c>
      <c r="E1313" t="s">
        <v>2012</v>
      </c>
      <c r="F1313" t="s">
        <v>2017</v>
      </c>
      <c r="G1313">
        <v>874.3</v>
      </c>
      <c r="H1313">
        <v>0</v>
      </c>
      <c r="I1313" t="s">
        <v>2020</v>
      </c>
      <c r="J1313" t="s">
        <v>2027</v>
      </c>
      <c r="K1313" t="s">
        <v>3342</v>
      </c>
      <c r="L1313" t="s">
        <v>4031</v>
      </c>
      <c r="M1313">
        <f>GL_Table[[#This Row],[Debit]]-GL_Table[[#This Row],[Credit]]</f>
        <v>874.3</v>
      </c>
      <c r="N1313">
        <f>INDEX(ExchangeRate[Rate2USD], MATCH(GL!L:L,ExchangeRate[Currency], 0))</f>
        <v>0.78</v>
      </c>
      <c r="O1313" s="14">
        <f>GL_Table[[#This Row],[Debit]]*GL_Table[[#This Row],[RateToUSD]]</f>
        <v>681.95399999999995</v>
      </c>
      <c r="P1313" s="14">
        <f>GL_Table[[#This Row],[Credit]]*GL_Table[[#This Row],[RateToUSD]]</f>
        <v>0</v>
      </c>
      <c r="Q1313" s="14">
        <f>GL_Table[NetAmount]*GL_Table[RateToUSD]</f>
        <v>681.95399999999995</v>
      </c>
      <c r="R1313" s="14" t="str">
        <f>INDEX(AccountMapping[AccountType],MATCH(GL_Table[AccountName],AccountMapping[AccountName], 0))</f>
        <v>Expense</v>
      </c>
    </row>
    <row r="1314" spans="1:18" x14ac:dyDescent="0.3">
      <c r="A1314" t="s">
        <v>1322</v>
      </c>
      <c r="B1314" s="1">
        <v>44938</v>
      </c>
      <c r="C1314">
        <f>YEAR(GL_Table[[#This Row],[TxnDate]])</f>
        <v>2023</v>
      </c>
      <c r="D1314" t="str">
        <f>TEXT(GL_Table[[#This Row],[TxnDate]], "mmm")</f>
        <v>Jan</v>
      </c>
      <c r="E1314" t="s">
        <v>2013</v>
      </c>
      <c r="F1314" t="s">
        <v>2018</v>
      </c>
      <c r="G1314">
        <v>770.81</v>
      </c>
      <c r="H1314">
        <v>0</v>
      </c>
      <c r="I1314" t="s">
        <v>2022</v>
      </c>
      <c r="J1314" t="s">
        <v>2030</v>
      </c>
      <c r="K1314" t="s">
        <v>3343</v>
      </c>
      <c r="L1314" t="s">
        <v>4034</v>
      </c>
      <c r="M1314">
        <f>GL_Table[[#This Row],[Debit]]-GL_Table[[#This Row],[Credit]]</f>
        <v>770.81</v>
      </c>
      <c r="N1314">
        <f>INDEX(ExchangeRate[Rate2USD], MATCH(GL!L:L,ExchangeRate[Currency], 0))</f>
        <v>1</v>
      </c>
      <c r="O1314" s="14">
        <f>GL_Table[[#This Row],[Debit]]*GL_Table[[#This Row],[RateToUSD]]</f>
        <v>770.81</v>
      </c>
      <c r="P1314" s="14">
        <f>GL_Table[[#This Row],[Credit]]*GL_Table[[#This Row],[RateToUSD]]</f>
        <v>0</v>
      </c>
      <c r="Q1314" s="14">
        <f>GL_Table[NetAmount]*GL_Table[RateToUSD]</f>
        <v>770.81</v>
      </c>
      <c r="R1314" s="14" t="str">
        <f>INDEX(AccountMapping[AccountType],MATCH(GL_Table[AccountName],AccountMapping[AccountName], 0))</f>
        <v>Expense</v>
      </c>
    </row>
    <row r="1315" spans="1:18" x14ac:dyDescent="0.3">
      <c r="A1315" t="s">
        <v>1323</v>
      </c>
      <c r="B1315" s="1">
        <v>45150</v>
      </c>
      <c r="C1315">
        <f>YEAR(GL_Table[[#This Row],[TxnDate]])</f>
        <v>2023</v>
      </c>
      <c r="D1315" t="str">
        <f>TEXT(GL_Table[[#This Row],[TxnDate]], "mmm")</f>
        <v>Aug</v>
      </c>
      <c r="E1315" t="s">
        <v>2011</v>
      </c>
      <c r="F1315" t="s">
        <v>2016</v>
      </c>
      <c r="G1315">
        <v>916.64</v>
      </c>
      <c r="H1315">
        <v>0</v>
      </c>
      <c r="I1315" t="s">
        <v>2022</v>
      </c>
      <c r="J1315" t="s">
        <v>2026</v>
      </c>
      <c r="K1315" t="s">
        <v>3344</v>
      </c>
      <c r="L1315" t="s">
        <v>4033</v>
      </c>
      <c r="M1315">
        <f>GL_Table[[#This Row],[Debit]]-GL_Table[[#This Row],[Credit]]</f>
        <v>916.64</v>
      </c>
      <c r="N1315">
        <f>INDEX(ExchangeRate[Rate2USD], MATCH(GL!L:L,ExchangeRate[Currency], 0))</f>
        <v>1.51</v>
      </c>
      <c r="O1315" s="14">
        <f>GL_Table[[#This Row],[Debit]]*GL_Table[[#This Row],[RateToUSD]]</f>
        <v>1384.1263999999999</v>
      </c>
      <c r="P1315" s="14">
        <f>GL_Table[[#This Row],[Credit]]*GL_Table[[#This Row],[RateToUSD]]</f>
        <v>0</v>
      </c>
      <c r="Q1315" s="14">
        <f>GL_Table[NetAmount]*GL_Table[RateToUSD]</f>
        <v>1384.1263999999999</v>
      </c>
      <c r="R1315" s="14" t="str">
        <f>INDEX(AccountMapping[AccountType],MATCH(GL_Table[AccountName],AccountMapping[AccountName], 0))</f>
        <v>COGS</v>
      </c>
    </row>
    <row r="1316" spans="1:18" x14ac:dyDescent="0.3">
      <c r="A1316" t="s">
        <v>1324</v>
      </c>
      <c r="B1316" s="1">
        <v>45834</v>
      </c>
      <c r="C1316">
        <f>YEAR(GL_Table[[#This Row],[TxnDate]])</f>
        <v>2025</v>
      </c>
      <c r="D1316" t="str">
        <f>TEXT(GL_Table[[#This Row],[TxnDate]], "mmm")</f>
        <v>Jun</v>
      </c>
      <c r="E1316" t="s">
        <v>2011</v>
      </c>
      <c r="F1316" t="s">
        <v>2016</v>
      </c>
      <c r="G1316">
        <v>1378.77</v>
      </c>
      <c r="H1316">
        <v>0</v>
      </c>
      <c r="I1316" t="s">
        <v>2024</v>
      </c>
      <c r="J1316" t="s">
        <v>2026</v>
      </c>
      <c r="K1316" t="s">
        <v>3345</v>
      </c>
      <c r="L1316" t="s">
        <v>4033</v>
      </c>
      <c r="M1316">
        <f>GL_Table[[#This Row],[Debit]]-GL_Table[[#This Row],[Credit]]</f>
        <v>1378.77</v>
      </c>
      <c r="N1316">
        <f>INDEX(ExchangeRate[Rate2USD], MATCH(GL!L:L,ExchangeRate[Currency], 0))</f>
        <v>1.51</v>
      </c>
      <c r="O1316" s="14">
        <f>GL_Table[[#This Row],[Debit]]*GL_Table[[#This Row],[RateToUSD]]</f>
        <v>2081.9427000000001</v>
      </c>
      <c r="P1316" s="14">
        <f>GL_Table[[#This Row],[Credit]]*GL_Table[[#This Row],[RateToUSD]]</f>
        <v>0</v>
      </c>
      <c r="Q1316" s="14">
        <f>GL_Table[NetAmount]*GL_Table[RateToUSD]</f>
        <v>2081.9427000000001</v>
      </c>
      <c r="R1316" s="14" t="str">
        <f>INDEX(AccountMapping[AccountType],MATCH(GL_Table[AccountName],AccountMapping[AccountName], 0))</f>
        <v>COGS</v>
      </c>
    </row>
    <row r="1317" spans="1:18" x14ac:dyDescent="0.3">
      <c r="A1317" t="s">
        <v>1325</v>
      </c>
      <c r="B1317" s="1">
        <v>45544</v>
      </c>
      <c r="C1317">
        <f>YEAR(GL_Table[[#This Row],[TxnDate]])</f>
        <v>2024</v>
      </c>
      <c r="D1317" t="str">
        <f>TEXT(GL_Table[[#This Row],[TxnDate]], "mmm")</f>
        <v>Sep</v>
      </c>
      <c r="E1317" t="s">
        <v>2013</v>
      </c>
      <c r="F1317" t="s">
        <v>2018</v>
      </c>
      <c r="G1317">
        <v>1403.4</v>
      </c>
      <c r="H1317">
        <v>0</v>
      </c>
      <c r="I1317" t="s">
        <v>2023</v>
      </c>
      <c r="J1317" t="s">
        <v>2027</v>
      </c>
      <c r="K1317" t="s">
        <v>3346</v>
      </c>
      <c r="L1317" t="s">
        <v>4033</v>
      </c>
      <c r="M1317">
        <f>GL_Table[[#This Row],[Debit]]-GL_Table[[#This Row],[Credit]]</f>
        <v>1403.4</v>
      </c>
      <c r="N1317">
        <f>INDEX(ExchangeRate[Rate2USD], MATCH(GL!L:L,ExchangeRate[Currency], 0))</f>
        <v>1.51</v>
      </c>
      <c r="O1317" s="14">
        <f>GL_Table[[#This Row],[Debit]]*GL_Table[[#This Row],[RateToUSD]]</f>
        <v>2119.134</v>
      </c>
      <c r="P1317" s="14">
        <f>GL_Table[[#This Row],[Credit]]*GL_Table[[#This Row],[RateToUSD]]</f>
        <v>0</v>
      </c>
      <c r="Q1317" s="14">
        <f>GL_Table[NetAmount]*GL_Table[RateToUSD]</f>
        <v>2119.134</v>
      </c>
      <c r="R1317" s="14" t="str">
        <f>INDEX(AccountMapping[AccountType],MATCH(GL_Table[AccountName],AccountMapping[AccountName], 0))</f>
        <v>Expense</v>
      </c>
    </row>
    <row r="1318" spans="1:18" x14ac:dyDescent="0.3">
      <c r="A1318" t="s">
        <v>1326</v>
      </c>
      <c r="B1318" s="1">
        <v>45130</v>
      </c>
      <c r="C1318">
        <f>YEAR(GL_Table[[#This Row],[TxnDate]])</f>
        <v>2023</v>
      </c>
      <c r="D1318" t="str">
        <f>TEXT(GL_Table[[#This Row],[TxnDate]], "mmm")</f>
        <v>Jul</v>
      </c>
      <c r="E1318" t="s">
        <v>2011</v>
      </c>
      <c r="F1318" t="s">
        <v>2016</v>
      </c>
      <c r="G1318">
        <v>710.78</v>
      </c>
      <c r="H1318">
        <v>0</v>
      </c>
      <c r="I1318" t="s">
        <v>2024</v>
      </c>
      <c r="J1318" t="s">
        <v>2026</v>
      </c>
      <c r="K1318" t="s">
        <v>3347</v>
      </c>
      <c r="L1318" t="s">
        <v>4035</v>
      </c>
      <c r="M1318">
        <f>GL_Table[[#This Row],[Debit]]-GL_Table[[#This Row],[Credit]]</f>
        <v>710.78</v>
      </c>
      <c r="N1318">
        <f>INDEX(ExchangeRate[Rate2USD], MATCH(GL!L:L,ExchangeRate[Currency], 0))</f>
        <v>1.36</v>
      </c>
      <c r="O1318" s="14">
        <f>GL_Table[[#This Row],[Debit]]*GL_Table[[#This Row],[RateToUSD]]</f>
        <v>966.66079999999999</v>
      </c>
      <c r="P1318" s="14">
        <f>GL_Table[[#This Row],[Credit]]*GL_Table[[#This Row],[RateToUSD]]</f>
        <v>0</v>
      </c>
      <c r="Q1318" s="14">
        <f>GL_Table[NetAmount]*GL_Table[RateToUSD]</f>
        <v>966.66079999999999</v>
      </c>
      <c r="R1318" s="14" t="str">
        <f>INDEX(AccountMapping[AccountType],MATCH(GL_Table[AccountName],AccountMapping[AccountName], 0))</f>
        <v>COGS</v>
      </c>
    </row>
    <row r="1319" spans="1:18" x14ac:dyDescent="0.3">
      <c r="A1319" t="s">
        <v>1327</v>
      </c>
      <c r="B1319" s="1">
        <v>45836</v>
      </c>
      <c r="C1319">
        <f>YEAR(GL_Table[[#This Row],[TxnDate]])</f>
        <v>2025</v>
      </c>
      <c r="D1319" t="str">
        <f>TEXT(GL_Table[[#This Row],[TxnDate]], "mmm")</f>
        <v>Jun</v>
      </c>
      <c r="E1319" t="s">
        <v>2014</v>
      </c>
      <c r="F1319" t="s">
        <v>2019</v>
      </c>
      <c r="G1319">
        <v>0</v>
      </c>
      <c r="H1319">
        <v>2077.61</v>
      </c>
      <c r="I1319" t="s">
        <v>2020</v>
      </c>
      <c r="J1319" t="s">
        <v>2027</v>
      </c>
      <c r="K1319" t="s">
        <v>3348</v>
      </c>
      <c r="L1319" t="s">
        <v>4034</v>
      </c>
      <c r="M1319">
        <f>GL_Table[[#This Row],[Debit]]-GL_Table[[#This Row],[Credit]]</f>
        <v>-2077.61</v>
      </c>
      <c r="N1319">
        <f>INDEX(ExchangeRate[Rate2USD], MATCH(GL!L:L,ExchangeRate[Currency], 0))</f>
        <v>1</v>
      </c>
      <c r="O1319" s="14">
        <f>GL_Table[[#This Row],[Debit]]*GL_Table[[#This Row],[RateToUSD]]</f>
        <v>0</v>
      </c>
      <c r="P1319" s="14">
        <f>GL_Table[[#This Row],[Credit]]*GL_Table[[#This Row],[RateToUSD]]</f>
        <v>2077.61</v>
      </c>
      <c r="Q1319" s="14">
        <f>GL_Table[NetAmount]*GL_Table[RateToUSD]</f>
        <v>-2077.61</v>
      </c>
      <c r="R1319" s="14" t="str">
        <f>INDEX(AccountMapping[AccountType],MATCH(GL_Table[AccountName],AccountMapping[AccountName], 0))</f>
        <v>Revenue</v>
      </c>
    </row>
    <row r="1320" spans="1:18" x14ac:dyDescent="0.3">
      <c r="A1320" t="s">
        <v>1328</v>
      </c>
      <c r="B1320" s="1">
        <v>45106</v>
      </c>
      <c r="C1320">
        <f>YEAR(GL_Table[[#This Row],[TxnDate]])</f>
        <v>2023</v>
      </c>
      <c r="D1320" t="str">
        <f>TEXT(GL_Table[[#This Row],[TxnDate]], "mmm")</f>
        <v>Jun</v>
      </c>
      <c r="E1320" t="s">
        <v>2010</v>
      </c>
      <c r="F1320" t="s">
        <v>2015</v>
      </c>
      <c r="G1320">
        <v>0</v>
      </c>
      <c r="H1320">
        <v>2075.2600000000002</v>
      </c>
      <c r="I1320" t="s">
        <v>2021</v>
      </c>
      <c r="J1320" t="s">
        <v>2026</v>
      </c>
      <c r="K1320" t="s">
        <v>3349</v>
      </c>
      <c r="L1320" t="s">
        <v>4034</v>
      </c>
      <c r="M1320">
        <f>GL_Table[[#This Row],[Debit]]-GL_Table[[#This Row],[Credit]]</f>
        <v>-2075.2600000000002</v>
      </c>
      <c r="N1320">
        <f>INDEX(ExchangeRate[Rate2USD], MATCH(GL!L:L,ExchangeRate[Currency], 0))</f>
        <v>1</v>
      </c>
      <c r="O1320" s="14">
        <f>GL_Table[[#This Row],[Debit]]*GL_Table[[#This Row],[RateToUSD]]</f>
        <v>0</v>
      </c>
      <c r="P1320" s="14">
        <f>GL_Table[[#This Row],[Credit]]*GL_Table[[#This Row],[RateToUSD]]</f>
        <v>2075.2600000000002</v>
      </c>
      <c r="Q1320" s="14">
        <f>GL_Table[NetAmount]*GL_Table[RateToUSD]</f>
        <v>-2075.2600000000002</v>
      </c>
      <c r="R1320" s="14" t="str">
        <f>INDEX(AccountMapping[AccountType],MATCH(GL_Table[AccountName],AccountMapping[AccountName], 0))</f>
        <v>Revenue</v>
      </c>
    </row>
    <row r="1321" spans="1:18" x14ac:dyDescent="0.3">
      <c r="A1321" t="s">
        <v>1329</v>
      </c>
      <c r="B1321" s="1">
        <v>45321</v>
      </c>
      <c r="C1321">
        <f>YEAR(GL_Table[[#This Row],[TxnDate]])</f>
        <v>2024</v>
      </c>
      <c r="D1321" t="str">
        <f>TEXT(GL_Table[[#This Row],[TxnDate]], "mmm")</f>
        <v>Jan</v>
      </c>
      <c r="E1321" t="s">
        <v>2011</v>
      </c>
      <c r="F1321" t="s">
        <v>2016</v>
      </c>
      <c r="G1321">
        <v>955.82</v>
      </c>
      <c r="H1321">
        <v>0</v>
      </c>
      <c r="I1321" t="s">
        <v>2022</v>
      </c>
      <c r="J1321" t="s">
        <v>2028</v>
      </c>
      <c r="K1321" t="s">
        <v>3350</v>
      </c>
      <c r="L1321" t="s">
        <v>4031</v>
      </c>
      <c r="M1321">
        <f>GL_Table[[#This Row],[Debit]]-GL_Table[[#This Row],[Credit]]</f>
        <v>955.82</v>
      </c>
      <c r="N1321">
        <f>INDEX(ExchangeRate[Rate2USD], MATCH(GL!L:L,ExchangeRate[Currency], 0))</f>
        <v>0.78</v>
      </c>
      <c r="O1321" s="14">
        <f>GL_Table[[#This Row],[Debit]]*GL_Table[[#This Row],[RateToUSD]]</f>
        <v>745.53960000000006</v>
      </c>
      <c r="P1321" s="14">
        <f>GL_Table[[#This Row],[Credit]]*GL_Table[[#This Row],[RateToUSD]]</f>
        <v>0</v>
      </c>
      <c r="Q1321" s="14">
        <f>GL_Table[NetAmount]*GL_Table[RateToUSD]</f>
        <v>745.53960000000006</v>
      </c>
      <c r="R1321" s="14" t="str">
        <f>INDEX(AccountMapping[AccountType],MATCH(GL_Table[AccountName],AccountMapping[AccountName], 0))</f>
        <v>COGS</v>
      </c>
    </row>
    <row r="1322" spans="1:18" x14ac:dyDescent="0.3">
      <c r="A1322" t="s">
        <v>1330</v>
      </c>
      <c r="B1322" s="1">
        <v>45712</v>
      </c>
      <c r="C1322">
        <f>YEAR(GL_Table[[#This Row],[TxnDate]])</f>
        <v>2025</v>
      </c>
      <c r="D1322" t="str">
        <f>TEXT(GL_Table[[#This Row],[TxnDate]], "mmm")</f>
        <v>Feb</v>
      </c>
      <c r="E1322" t="s">
        <v>2011</v>
      </c>
      <c r="F1322" t="s">
        <v>2016</v>
      </c>
      <c r="G1322">
        <v>1924.14</v>
      </c>
      <c r="H1322">
        <v>0</v>
      </c>
      <c r="I1322" t="s">
        <v>2023</v>
      </c>
      <c r="J1322" t="s">
        <v>2030</v>
      </c>
      <c r="K1322" t="s">
        <v>3351</v>
      </c>
      <c r="L1322" t="s">
        <v>4035</v>
      </c>
      <c r="M1322">
        <f>GL_Table[[#This Row],[Debit]]-GL_Table[[#This Row],[Credit]]</f>
        <v>1924.14</v>
      </c>
      <c r="N1322">
        <f>INDEX(ExchangeRate[Rate2USD], MATCH(GL!L:L,ExchangeRate[Currency], 0))</f>
        <v>1.36</v>
      </c>
      <c r="O1322" s="14">
        <f>GL_Table[[#This Row],[Debit]]*GL_Table[[#This Row],[RateToUSD]]</f>
        <v>2616.8304000000003</v>
      </c>
      <c r="P1322" s="14">
        <f>GL_Table[[#This Row],[Credit]]*GL_Table[[#This Row],[RateToUSD]]</f>
        <v>0</v>
      </c>
      <c r="Q1322" s="14">
        <f>GL_Table[NetAmount]*GL_Table[RateToUSD]</f>
        <v>2616.8304000000003</v>
      </c>
      <c r="R1322" s="14" t="str">
        <f>INDEX(AccountMapping[AccountType],MATCH(GL_Table[AccountName],AccountMapping[AccountName], 0))</f>
        <v>COGS</v>
      </c>
    </row>
    <row r="1323" spans="1:18" x14ac:dyDescent="0.3">
      <c r="A1323" t="s">
        <v>1331</v>
      </c>
      <c r="B1323" s="1">
        <v>45382</v>
      </c>
      <c r="C1323">
        <f>YEAR(GL_Table[[#This Row],[TxnDate]])</f>
        <v>2024</v>
      </c>
      <c r="D1323" t="str">
        <f>TEXT(GL_Table[[#This Row],[TxnDate]], "mmm")</f>
        <v>Mar</v>
      </c>
      <c r="E1323" t="s">
        <v>2014</v>
      </c>
      <c r="F1323" t="s">
        <v>2019</v>
      </c>
      <c r="G1323">
        <v>0</v>
      </c>
      <c r="H1323">
        <v>4238.9799999999996</v>
      </c>
      <c r="I1323" t="s">
        <v>2025</v>
      </c>
      <c r="J1323" t="s">
        <v>2026</v>
      </c>
      <c r="K1323" t="s">
        <v>3352</v>
      </c>
      <c r="L1323" t="s">
        <v>4032</v>
      </c>
      <c r="M1323">
        <f>GL_Table[[#This Row],[Debit]]-GL_Table[[#This Row],[Credit]]</f>
        <v>-4238.9799999999996</v>
      </c>
      <c r="N1323">
        <f>INDEX(ExchangeRate[Rate2USD], MATCH(GL!L:L,ExchangeRate[Currency], 0))</f>
        <v>0.92</v>
      </c>
      <c r="O1323" s="14">
        <f>GL_Table[[#This Row],[Debit]]*GL_Table[[#This Row],[RateToUSD]]</f>
        <v>0</v>
      </c>
      <c r="P1323" s="14">
        <f>GL_Table[[#This Row],[Credit]]*GL_Table[[#This Row],[RateToUSD]]</f>
        <v>3899.8615999999997</v>
      </c>
      <c r="Q1323" s="14">
        <f>GL_Table[NetAmount]*GL_Table[RateToUSD]</f>
        <v>-3899.8615999999997</v>
      </c>
      <c r="R1323" s="14" t="str">
        <f>INDEX(AccountMapping[AccountType],MATCH(GL_Table[AccountName],AccountMapping[AccountName], 0))</f>
        <v>Revenue</v>
      </c>
    </row>
    <row r="1324" spans="1:18" x14ac:dyDescent="0.3">
      <c r="A1324" t="s">
        <v>1332</v>
      </c>
      <c r="B1324" s="1">
        <v>45636</v>
      </c>
      <c r="C1324">
        <f>YEAR(GL_Table[[#This Row],[TxnDate]])</f>
        <v>2024</v>
      </c>
      <c r="D1324" t="str">
        <f>TEXT(GL_Table[[#This Row],[TxnDate]], "mmm")</f>
        <v>Dec</v>
      </c>
      <c r="E1324" t="s">
        <v>2013</v>
      </c>
      <c r="F1324" t="s">
        <v>2018</v>
      </c>
      <c r="G1324">
        <v>1471.95</v>
      </c>
      <c r="H1324">
        <v>0</v>
      </c>
      <c r="I1324" t="s">
        <v>2021</v>
      </c>
      <c r="J1324" t="s">
        <v>2028</v>
      </c>
      <c r="K1324" t="s">
        <v>3353</v>
      </c>
      <c r="L1324" t="s">
        <v>4031</v>
      </c>
      <c r="M1324">
        <f>GL_Table[[#This Row],[Debit]]-GL_Table[[#This Row],[Credit]]</f>
        <v>1471.95</v>
      </c>
      <c r="N1324">
        <f>INDEX(ExchangeRate[Rate2USD], MATCH(GL!L:L,ExchangeRate[Currency], 0))</f>
        <v>0.78</v>
      </c>
      <c r="O1324" s="14">
        <f>GL_Table[[#This Row],[Debit]]*GL_Table[[#This Row],[RateToUSD]]</f>
        <v>1148.1210000000001</v>
      </c>
      <c r="P1324" s="14">
        <f>GL_Table[[#This Row],[Credit]]*GL_Table[[#This Row],[RateToUSD]]</f>
        <v>0</v>
      </c>
      <c r="Q1324" s="14">
        <f>GL_Table[NetAmount]*GL_Table[RateToUSD]</f>
        <v>1148.1210000000001</v>
      </c>
      <c r="R1324" s="14" t="str">
        <f>INDEX(AccountMapping[AccountType],MATCH(GL_Table[AccountName],AccountMapping[AccountName], 0))</f>
        <v>Expense</v>
      </c>
    </row>
    <row r="1325" spans="1:18" x14ac:dyDescent="0.3">
      <c r="A1325" t="s">
        <v>1333</v>
      </c>
      <c r="B1325" s="1">
        <v>45826</v>
      </c>
      <c r="C1325">
        <f>YEAR(GL_Table[[#This Row],[TxnDate]])</f>
        <v>2025</v>
      </c>
      <c r="D1325" t="str">
        <f>TEXT(GL_Table[[#This Row],[TxnDate]], "mmm")</f>
        <v>Jun</v>
      </c>
      <c r="E1325" t="s">
        <v>2014</v>
      </c>
      <c r="F1325" t="s">
        <v>2019</v>
      </c>
      <c r="G1325">
        <v>0</v>
      </c>
      <c r="H1325">
        <v>1269.44</v>
      </c>
      <c r="I1325" t="s">
        <v>2020</v>
      </c>
      <c r="J1325" t="s">
        <v>2029</v>
      </c>
      <c r="K1325" t="s">
        <v>3354</v>
      </c>
      <c r="L1325" t="s">
        <v>4033</v>
      </c>
      <c r="M1325">
        <f>GL_Table[[#This Row],[Debit]]-GL_Table[[#This Row],[Credit]]</f>
        <v>-1269.44</v>
      </c>
      <c r="N1325">
        <f>INDEX(ExchangeRate[Rate2USD], MATCH(GL!L:L,ExchangeRate[Currency], 0))</f>
        <v>1.51</v>
      </c>
      <c r="O1325" s="14">
        <f>GL_Table[[#This Row],[Debit]]*GL_Table[[#This Row],[RateToUSD]]</f>
        <v>0</v>
      </c>
      <c r="P1325" s="14">
        <f>GL_Table[[#This Row],[Credit]]*GL_Table[[#This Row],[RateToUSD]]</f>
        <v>1916.8544000000002</v>
      </c>
      <c r="Q1325" s="14">
        <f>GL_Table[NetAmount]*GL_Table[RateToUSD]</f>
        <v>-1916.8544000000002</v>
      </c>
      <c r="R1325" s="14" t="str">
        <f>INDEX(AccountMapping[AccountType],MATCH(GL_Table[AccountName],AccountMapping[AccountName], 0))</f>
        <v>Revenue</v>
      </c>
    </row>
    <row r="1326" spans="1:18" x14ac:dyDescent="0.3">
      <c r="A1326" t="s">
        <v>1334</v>
      </c>
      <c r="B1326" s="1">
        <v>45171</v>
      </c>
      <c r="C1326">
        <f>YEAR(GL_Table[[#This Row],[TxnDate]])</f>
        <v>2023</v>
      </c>
      <c r="D1326" t="str">
        <f>TEXT(GL_Table[[#This Row],[TxnDate]], "mmm")</f>
        <v>Sep</v>
      </c>
      <c r="E1326" t="s">
        <v>2011</v>
      </c>
      <c r="F1326" t="s">
        <v>2016</v>
      </c>
      <c r="G1326">
        <v>97.3</v>
      </c>
      <c r="H1326">
        <v>0</v>
      </c>
      <c r="I1326" t="s">
        <v>2025</v>
      </c>
      <c r="J1326" t="s">
        <v>2026</v>
      </c>
      <c r="K1326" t="s">
        <v>3355</v>
      </c>
      <c r="L1326" t="s">
        <v>4033</v>
      </c>
      <c r="M1326">
        <f>GL_Table[[#This Row],[Debit]]-GL_Table[[#This Row],[Credit]]</f>
        <v>97.3</v>
      </c>
      <c r="N1326">
        <f>INDEX(ExchangeRate[Rate2USD], MATCH(GL!L:L,ExchangeRate[Currency], 0))</f>
        <v>1.51</v>
      </c>
      <c r="O1326" s="14">
        <f>GL_Table[[#This Row],[Debit]]*GL_Table[[#This Row],[RateToUSD]]</f>
        <v>146.923</v>
      </c>
      <c r="P1326" s="14">
        <f>GL_Table[[#This Row],[Credit]]*GL_Table[[#This Row],[RateToUSD]]</f>
        <v>0</v>
      </c>
      <c r="Q1326" s="14">
        <f>GL_Table[NetAmount]*GL_Table[RateToUSD]</f>
        <v>146.923</v>
      </c>
      <c r="R1326" s="14" t="str">
        <f>INDEX(AccountMapping[AccountType],MATCH(GL_Table[AccountName],AccountMapping[AccountName], 0))</f>
        <v>COGS</v>
      </c>
    </row>
    <row r="1327" spans="1:18" x14ac:dyDescent="0.3">
      <c r="A1327" t="s">
        <v>1335</v>
      </c>
      <c r="B1327" s="1">
        <v>44986</v>
      </c>
      <c r="C1327">
        <f>YEAR(GL_Table[[#This Row],[TxnDate]])</f>
        <v>2023</v>
      </c>
      <c r="D1327" t="str">
        <f>TEXT(GL_Table[[#This Row],[TxnDate]], "mmm")</f>
        <v>Mar</v>
      </c>
      <c r="E1327" t="s">
        <v>2012</v>
      </c>
      <c r="F1327" t="s">
        <v>2017</v>
      </c>
      <c r="G1327">
        <v>557.66</v>
      </c>
      <c r="H1327">
        <v>0</v>
      </c>
      <c r="I1327" t="s">
        <v>2025</v>
      </c>
      <c r="J1327" t="s">
        <v>2026</v>
      </c>
      <c r="K1327" t="s">
        <v>3356</v>
      </c>
      <c r="L1327" t="s">
        <v>4034</v>
      </c>
      <c r="M1327">
        <f>GL_Table[[#This Row],[Debit]]-GL_Table[[#This Row],[Credit]]</f>
        <v>557.66</v>
      </c>
      <c r="N1327">
        <f>INDEX(ExchangeRate[Rate2USD], MATCH(GL!L:L,ExchangeRate[Currency], 0))</f>
        <v>1</v>
      </c>
      <c r="O1327" s="14">
        <f>GL_Table[[#This Row],[Debit]]*GL_Table[[#This Row],[RateToUSD]]</f>
        <v>557.66</v>
      </c>
      <c r="P1327" s="14">
        <f>GL_Table[[#This Row],[Credit]]*GL_Table[[#This Row],[RateToUSD]]</f>
        <v>0</v>
      </c>
      <c r="Q1327" s="14">
        <f>GL_Table[NetAmount]*GL_Table[RateToUSD]</f>
        <v>557.66</v>
      </c>
      <c r="R1327" s="14" t="str">
        <f>INDEX(AccountMapping[AccountType],MATCH(GL_Table[AccountName],AccountMapping[AccountName], 0))</f>
        <v>Expense</v>
      </c>
    </row>
    <row r="1328" spans="1:18" x14ac:dyDescent="0.3">
      <c r="A1328" t="s">
        <v>1336</v>
      </c>
      <c r="B1328" s="1">
        <v>45374</v>
      </c>
      <c r="C1328">
        <f>YEAR(GL_Table[[#This Row],[TxnDate]])</f>
        <v>2024</v>
      </c>
      <c r="D1328" t="str">
        <f>TEXT(GL_Table[[#This Row],[TxnDate]], "mmm")</f>
        <v>Mar</v>
      </c>
      <c r="E1328" t="s">
        <v>2013</v>
      </c>
      <c r="F1328" t="s">
        <v>2018</v>
      </c>
      <c r="G1328">
        <v>1380.55</v>
      </c>
      <c r="H1328">
        <v>0</v>
      </c>
      <c r="I1328" t="s">
        <v>2021</v>
      </c>
      <c r="J1328" t="s">
        <v>2028</v>
      </c>
      <c r="K1328" t="s">
        <v>3357</v>
      </c>
      <c r="L1328" t="s">
        <v>4033</v>
      </c>
      <c r="M1328">
        <f>GL_Table[[#This Row],[Debit]]-GL_Table[[#This Row],[Credit]]</f>
        <v>1380.55</v>
      </c>
      <c r="N1328">
        <f>INDEX(ExchangeRate[Rate2USD], MATCH(GL!L:L,ExchangeRate[Currency], 0))</f>
        <v>1.51</v>
      </c>
      <c r="O1328" s="14">
        <f>GL_Table[[#This Row],[Debit]]*GL_Table[[#This Row],[RateToUSD]]</f>
        <v>2084.6304999999998</v>
      </c>
      <c r="P1328" s="14">
        <f>GL_Table[[#This Row],[Credit]]*GL_Table[[#This Row],[RateToUSD]]</f>
        <v>0</v>
      </c>
      <c r="Q1328" s="14">
        <f>GL_Table[NetAmount]*GL_Table[RateToUSD]</f>
        <v>2084.6304999999998</v>
      </c>
      <c r="R1328" s="14" t="str">
        <f>INDEX(AccountMapping[AccountType],MATCH(GL_Table[AccountName],AccountMapping[AccountName], 0))</f>
        <v>Expense</v>
      </c>
    </row>
    <row r="1329" spans="1:18" x14ac:dyDescent="0.3">
      <c r="A1329" t="s">
        <v>1337</v>
      </c>
      <c r="B1329" s="1">
        <v>45689</v>
      </c>
      <c r="C1329">
        <f>YEAR(GL_Table[[#This Row],[TxnDate]])</f>
        <v>2025</v>
      </c>
      <c r="D1329" t="str">
        <f>TEXT(GL_Table[[#This Row],[TxnDate]], "mmm")</f>
        <v>Feb</v>
      </c>
      <c r="E1329" t="s">
        <v>2011</v>
      </c>
      <c r="F1329" t="s">
        <v>2016</v>
      </c>
      <c r="G1329">
        <v>606.16</v>
      </c>
      <c r="H1329">
        <v>0</v>
      </c>
      <c r="I1329" t="s">
        <v>2021</v>
      </c>
      <c r="J1329" t="s">
        <v>2029</v>
      </c>
      <c r="K1329" t="s">
        <v>3358</v>
      </c>
      <c r="L1329" t="s">
        <v>4033</v>
      </c>
      <c r="M1329">
        <f>GL_Table[[#This Row],[Debit]]-GL_Table[[#This Row],[Credit]]</f>
        <v>606.16</v>
      </c>
      <c r="N1329">
        <f>INDEX(ExchangeRate[Rate2USD], MATCH(GL!L:L,ExchangeRate[Currency], 0))</f>
        <v>1.51</v>
      </c>
      <c r="O1329" s="14">
        <f>GL_Table[[#This Row],[Debit]]*GL_Table[[#This Row],[RateToUSD]]</f>
        <v>915.30160000000001</v>
      </c>
      <c r="P1329" s="14">
        <f>GL_Table[[#This Row],[Credit]]*GL_Table[[#This Row],[RateToUSD]]</f>
        <v>0</v>
      </c>
      <c r="Q1329" s="14">
        <f>GL_Table[NetAmount]*GL_Table[RateToUSD]</f>
        <v>915.30160000000001</v>
      </c>
      <c r="R1329" s="14" t="str">
        <f>INDEX(AccountMapping[AccountType],MATCH(GL_Table[AccountName],AccountMapping[AccountName], 0))</f>
        <v>COGS</v>
      </c>
    </row>
    <row r="1330" spans="1:18" x14ac:dyDescent="0.3">
      <c r="A1330" t="s">
        <v>1338</v>
      </c>
      <c r="B1330" s="1">
        <v>45423</v>
      </c>
      <c r="C1330">
        <f>YEAR(GL_Table[[#This Row],[TxnDate]])</f>
        <v>2024</v>
      </c>
      <c r="D1330" t="str">
        <f>TEXT(GL_Table[[#This Row],[TxnDate]], "mmm")</f>
        <v>May</v>
      </c>
      <c r="E1330" t="s">
        <v>2012</v>
      </c>
      <c r="F1330" t="s">
        <v>2017</v>
      </c>
      <c r="G1330">
        <v>1885.28</v>
      </c>
      <c r="H1330">
        <v>0</v>
      </c>
      <c r="I1330" t="s">
        <v>2023</v>
      </c>
      <c r="J1330" t="s">
        <v>2027</v>
      </c>
      <c r="K1330" t="s">
        <v>3359</v>
      </c>
      <c r="L1330" t="s">
        <v>4035</v>
      </c>
      <c r="M1330">
        <f>GL_Table[[#This Row],[Debit]]-GL_Table[[#This Row],[Credit]]</f>
        <v>1885.28</v>
      </c>
      <c r="N1330">
        <f>INDEX(ExchangeRate[Rate2USD], MATCH(GL!L:L,ExchangeRate[Currency], 0))</f>
        <v>1.36</v>
      </c>
      <c r="O1330" s="14">
        <f>GL_Table[[#This Row],[Debit]]*GL_Table[[#This Row],[RateToUSD]]</f>
        <v>2563.9808000000003</v>
      </c>
      <c r="P1330" s="14">
        <f>GL_Table[[#This Row],[Credit]]*GL_Table[[#This Row],[RateToUSD]]</f>
        <v>0</v>
      </c>
      <c r="Q1330" s="14">
        <f>GL_Table[NetAmount]*GL_Table[RateToUSD]</f>
        <v>2563.9808000000003</v>
      </c>
      <c r="R1330" s="14" t="str">
        <f>INDEX(AccountMapping[AccountType],MATCH(GL_Table[AccountName],AccountMapping[AccountName], 0))</f>
        <v>Expense</v>
      </c>
    </row>
    <row r="1331" spans="1:18" x14ac:dyDescent="0.3">
      <c r="A1331" t="s">
        <v>1339</v>
      </c>
      <c r="B1331" s="1">
        <v>45623</v>
      </c>
      <c r="C1331">
        <f>YEAR(GL_Table[[#This Row],[TxnDate]])</f>
        <v>2024</v>
      </c>
      <c r="D1331" t="str">
        <f>TEXT(GL_Table[[#This Row],[TxnDate]], "mmm")</f>
        <v>Nov</v>
      </c>
      <c r="E1331" t="s">
        <v>2013</v>
      </c>
      <c r="F1331" t="s">
        <v>2018</v>
      </c>
      <c r="G1331">
        <v>1731.77</v>
      </c>
      <c r="H1331">
        <v>0</v>
      </c>
      <c r="I1331" t="s">
        <v>2023</v>
      </c>
      <c r="J1331" t="s">
        <v>2028</v>
      </c>
      <c r="K1331" t="s">
        <v>3360</v>
      </c>
      <c r="L1331" t="s">
        <v>4035</v>
      </c>
      <c r="M1331">
        <f>GL_Table[[#This Row],[Debit]]-GL_Table[[#This Row],[Credit]]</f>
        <v>1731.77</v>
      </c>
      <c r="N1331">
        <f>INDEX(ExchangeRate[Rate2USD], MATCH(GL!L:L,ExchangeRate[Currency], 0))</f>
        <v>1.36</v>
      </c>
      <c r="O1331" s="14">
        <f>GL_Table[[#This Row],[Debit]]*GL_Table[[#This Row],[RateToUSD]]</f>
        <v>2355.2072000000003</v>
      </c>
      <c r="P1331" s="14">
        <f>GL_Table[[#This Row],[Credit]]*GL_Table[[#This Row],[RateToUSD]]</f>
        <v>0</v>
      </c>
      <c r="Q1331" s="14">
        <f>GL_Table[NetAmount]*GL_Table[RateToUSD]</f>
        <v>2355.2072000000003</v>
      </c>
      <c r="R1331" s="14" t="str">
        <f>INDEX(AccountMapping[AccountType],MATCH(GL_Table[AccountName],AccountMapping[AccountName], 0))</f>
        <v>Expense</v>
      </c>
    </row>
    <row r="1332" spans="1:18" x14ac:dyDescent="0.3">
      <c r="A1332" t="s">
        <v>1340</v>
      </c>
      <c r="B1332" s="1">
        <v>45069</v>
      </c>
      <c r="C1332">
        <f>YEAR(GL_Table[[#This Row],[TxnDate]])</f>
        <v>2023</v>
      </c>
      <c r="D1332" t="str">
        <f>TEXT(GL_Table[[#This Row],[TxnDate]], "mmm")</f>
        <v>May</v>
      </c>
      <c r="E1332" t="s">
        <v>2011</v>
      </c>
      <c r="F1332" t="s">
        <v>2016</v>
      </c>
      <c r="G1332">
        <v>394.02</v>
      </c>
      <c r="H1332">
        <v>0</v>
      </c>
      <c r="I1332" t="s">
        <v>2021</v>
      </c>
      <c r="J1332" t="s">
        <v>2026</v>
      </c>
      <c r="K1332" t="s">
        <v>3361</v>
      </c>
      <c r="L1332" t="s">
        <v>4031</v>
      </c>
      <c r="M1332">
        <f>GL_Table[[#This Row],[Debit]]-GL_Table[[#This Row],[Credit]]</f>
        <v>394.02</v>
      </c>
      <c r="N1332">
        <f>INDEX(ExchangeRate[Rate2USD], MATCH(GL!L:L,ExchangeRate[Currency], 0))</f>
        <v>0.78</v>
      </c>
      <c r="O1332" s="14">
        <f>GL_Table[[#This Row],[Debit]]*GL_Table[[#This Row],[RateToUSD]]</f>
        <v>307.3356</v>
      </c>
      <c r="P1332" s="14">
        <f>GL_Table[[#This Row],[Credit]]*GL_Table[[#This Row],[RateToUSD]]</f>
        <v>0</v>
      </c>
      <c r="Q1332" s="14">
        <f>GL_Table[NetAmount]*GL_Table[RateToUSD]</f>
        <v>307.3356</v>
      </c>
      <c r="R1332" s="14" t="str">
        <f>INDEX(AccountMapping[AccountType],MATCH(GL_Table[AccountName],AccountMapping[AccountName], 0))</f>
        <v>COGS</v>
      </c>
    </row>
    <row r="1333" spans="1:18" x14ac:dyDescent="0.3">
      <c r="A1333" t="s">
        <v>1341</v>
      </c>
      <c r="B1333" s="1">
        <v>45298</v>
      </c>
      <c r="C1333">
        <f>YEAR(GL_Table[[#This Row],[TxnDate]])</f>
        <v>2024</v>
      </c>
      <c r="D1333" t="str">
        <f>TEXT(GL_Table[[#This Row],[TxnDate]], "mmm")</f>
        <v>Jan</v>
      </c>
      <c r="E1333" t="s">
        <v>2010</v>
      </c>
      <c r="F1333" t="s">
        <v>2015</v>
      </c>
      <c r="G1333">
        <v>0</v>
      </c>
      <c r="H1333">
        <v>687.07</v>
      </c>
      <c r="I1333" t="s">
        <v>2021</v>
      </c>
      <c r="J1333" t="s">
        <v>2027</v>
      </c>
      <c r="K1333" t="s">
        <v>3362</v>
      </c>
      <c r="L1333" t="s">
        <v>4035</v>
      </c>
      <c r="M1333">
        <f>GL_Table[[#This Row],[Debit]]-GL_Table[[#This Row],[Credit]]</f>
        <v>-687.07</v>
      </c>
      <c r="N1333">
        <f>INDEX(ExchangeRate[Rate2USD], MATCH(GL!L:L,ExchangeRate[Currency], 0))</f>
        <v>1.36</v>
      </c>
      <c r="O1333" s="14">
        <f>GL_Table[[#This Row],[Debit]]*GL_Table[[#This Row],[RateToUSD]]</f>
        <v>0</v>
      </c>
      <c r="P1333" s="14">
        <f>GL_Table[[#This Row],[Credit]]*GL_Table[[#This Row],[RateToUSD]]</f>
        <v>934.41520000000014</v>
      </c>
      <c r="Q1333" s="14">
        <f>GL_Table[NetAmount]*GL_Table[RateToUSD]</f>
        <v>-934.41520000000014</v>
      </c>
      <c r="R1333" s="14" t="str">
        <f>INDEX(AccountMapping[AccountType],MATCH(GL_Table[AccountName],AccountMapping[AccountName], 0))</f>
        <v>Revenue</v>
      </c>
    </row>
    <row r="1334" spans="1:18" x14ac:dyDescent="0.3">
      <c r="A1334" t="s">
        <v>1342</v>
      </c>
      <c r="B1334" s="1">
        <v>45272</v>
      </c>
      <c r="C1334">
        <f>YEAR(GL_Table[[#This Row],[TxnDate]])</f>
        <v>2023</v>
      </c>
      <c r="D1334" t="str">
        <f>TEXT(GL_Table[[#This Row],[TxnDate]], "mmm")</f>
        <v>Dec</v>
      </c>
      <c r="E1334" t="s">
        <v>2014</v>
      </c>
      <c r="F1334" t="s">
        <v>2019</v>
      </c>
      <c r="G1334">
        <v>0</v>
      </c>
      <c r="H1334">
        <v>4603.0200000000004</v>
      </c>
      <c r="I1334" t="s">
        <v>2023</v>
      </c>
      <c r="J1334" t="s">
        <v>2027</v>
      </c>
      <c r="K1334" t="s">
        <v>3363</v>
      </c>
      <c r="L1334" t="s">
        <v>4031</v>
      </c>
      <c r="M1334">
        <f>GL_Table[[#This Row],[Debit]]-GL_Table[[#This Row],[Credit]]</f>
        <v>-4603.0200000000004</v>
      </c>
      <c r="N1334">
        <f>INDEX(ExchangeRate[Rate2USD], MATCH(GL!L:L,ExchangeRate[Currency], 0))</f>
        <v>0.78</v>
      </c>
      <c r="O1334" s="14">
        <f>GL_Table[[#This Row],[Debit]]*GL_Table[[#This Row],[RateToUSD]]</f>
        <v>0</v>
      </c>
      <c r="P1334" s="14">
        <f>GL_Table[[#This Row],[Credit]]*GL_Table[[#This Row],[RateToUSD]]</f>
        <v>3590.3556000000003</v>
      </c>
      <c r="Q1334" s="14">
        <f>GL_Table[NetAmount]*GL_Table[RateToUSD]</f>
        <v>-3590.3556000000003</v>
      </c>
      <c r="R1334" s="14" t="str">
        <f>INDEX(AccountMapping[AccountType],MATCH(GL_Table[AccountName],AccountMapping[AccountName], 0))</f>
        <v>Revenue</v>
      </c>
    </row>
    <row r="1335" spans="1:18" x14ac:dyDescent="0.3">
      <c r="A1335" t="s">
        <v>1343</v>
      </c>
      <c r="B1335" s="1">
        <v>45461</v>
      </c>
      <c r="C1335">
        <f>YEAR(GL_Table[[#This Row],[TxnDate]])</f>
        <v>2024</v>
      </c>
      <c r="D1335" t="str">
        <f>TEXT(GL_Table[[#This Row],[TxnDate]], "mmm")</f>
        <v>Jun</v>
      </c>
      <c r="E1335" t="s">
        <v>2012</v>
      </c>
      <c r="F1335" t="s">
        <v>2017</v>
      </c>
      <c r="G1335">
        <v>675.05</v>
      </c>
      <c r="H1335">
        <v>0</v>
      </c>
      <c r="I1335" t="s">
        <v>2023</v>
      </c>
      <c r="J1335" t="s">
        <v>2028</v>
      </c>
      <c r="K1335" t="s">
        <v>3364</v>
      </c>
      <c r="L1335" t="s">
        <v>4034</v>
      </c>
      <c r="M1335">
        <f>GL_Table[[#This Row],[Debit]]-GL_Table[[#This Row],[Credit]]</f>
        <v>675.05</v>
      </c>
      <c r="N1335">
        <f>INDEX(ExchangeRate[Rate2USD], MATCH(GL!L:L,ExchangeRate[Currency], 0))</f>
        <v>1</v>
      </c>
      <c r="O1335" s="14">
        <f>GL_Table[[#This Row],[Debit]]*GL_Table[[#This Row],[RateToUSD]]</f>
        <v>675.05</v>
      </c>
      <c r="P1335" s="14">
        <f>GL_Table[[#This Row],[Credit]]*GL_Table[[#This Row],[RateToUSD]]</f>
        <v>0</v>
      </c>
      <c r="Q1335" s="14">
        <f>GL_Table[NetAmount]*GL_Table[RateToUSD]</f>
        <v>675.05</v>
      </c>
      <c r="R1335" s="14" t="str">
        <f>INDEX(AccountMapping[AccountType],MATCH(GL_Table[AccountName],AccountMapping[AccountName], 0))</f>
        <v>Expense</v>
      </c>
    </row>
    <row r="1336" spans="1:18" x14ac:dyDescent="0.3">
      <c r="A1336" t="s">
        <v>1344</v>
      </c>
      <c r="B1336" s="1">
        <v>45201</v>
      </c>
      <c r="C1336">
        <f>YEAR(GL_Table[[#This Row],[TxnDate]])</f>
        <v>2023</v>
      </c>
      <c r="D1336" t="str">
        <f>TEXT(GL_Table[[#This Row],[TxnDate]], "mmm")</f>
        <v>Oct</v>
      </c>
      <c r="E1336" t="s">
        <v>2011</v>
      </c>
      <c r="F1336" t="s">
        <v>2016</v>
      </c>
      <c r="G1336">
        <v>1487.83</v>
      </c>
      <c r="H1336">
        <v>0</v>
      </c>
      <c r="I1336" t="s">
        <v>2022</v>
      </c>
      <c r="J1336" t="s">
        <v>2029</v>
      </c>
      <c r="K1336" t="s">
        <v>3365</v>
      </c>
      <c r="L1336" t="s">
        <v>4033</v>
      </c>
      <c r="M1336">
        <f>GL_Table[[#This Row],[Debit]]-GL_Table[[#This Row],[Credit]]</f>
        <v>1487.83</v>
      </c>
      <c r="N1336">
        <f>INDEX(ExchangeRate[Rate2USD], MATCH(GL!L:L,ExchangeRate[Currency], 0))</f>
        <v>1.51</v>
      </c>
      <c r="O1336" s="14">
        <f>GL_Table[[#This Row],[Debit]]*GL_Table[[#This Row],[RateToUSD]]</f>
        <v>2246.6232999999997</v>
      </c>
      <c r="P1336" s="14">
        <f>GL_Table[[#This Row],[Credit]]*GL_Table[[#This Row],[RateToUSD]]</f>
        <v>0</v>
      </c>
      <c r="Q1336" s="14">
        <f>GL_Table[NetAmount]*GL_Table[RateToUSD]</f>
        <v>2246.6232999999997</v>
      </c>
      <c r="R1336" s="14" t="str">
        <f>INDEX(AccountMapping[AccountType],MATCH(GL_Table[AccountName],AccountMapping[AccountName], 0))</f>
        <v>COGS</v>
      </c>
    </row>
    <row r="1337" spans="1:18" x14ac:dyDescent="0.3">
      <c r="A1337" t="s">
        <v>1345</v>
      </c>
      <c r="B1337" s="1">
        <v>45062</v>
      </c>
      <c r="C1337">
        <f>YEAR(GL_Table[[#This Row],[TxnDate]])</f>
        <v>2023</v>
      </c>
      <c r="D1337" t="str">
        <f>TEXT(GL_Table[[#This Row],[TxnDate]], "mmm")</f>
        <v>May</v>
      </c>
      <c r="E1337" t="s">
        <v>2012</v>
      </c>
      <c r="F1337" t="s">
        <v>2017</v>
      </c>
      <c r="G1337">
        <v>792.43</v>
      </c>
      <c r="H1337">
        <v>0</v>
      </c>
      <c r="I1337" t="s">
        <v>2024</v>
      </c>
      <c r="J1337" t="s">
        <v>2027</v>
      </c>
      <c r="K1337" t="s">
        <v>3366</v>
      </c>
      <c r="L1337" t="s">
        <v>4031</v>
      </c>
      <c r="M1337">
        <f>GL_Table[[#This Row],[Debit]]-GL_Table[[#This Row],[Credit]]</f>
        <v>792.43</v>
      </c>
      <c r="N1337">
        <f>INDEX(ExchangeRate[Rate2USD], MATCH(GL!L:L,ExchangeRate[Currency], 0))</f>
        <v>0.78</v>
      </c>
      <c r="O1337" s="14">
        <f>GL_Table[[#This Row],[Debit]]*GL_Table[[#This Row],[RateToUSD]]</f>
        <v>618.09539999999993</v>
      </c>
      <c r="P1337" s="14">
        <f>GL_Table[[#This Row],[Credit]]*GL_Table[[#This Row],[RateToUSD]]</f>
        <v>0</v>
      </c>
      <c r="Q1337" s="14">
        <f>GL_Table[NetAmount]*GL_Table[RateToUSD]</f>
        <v>618.09539999999993</v>
      </c>
      <c r="R1337" s="14" t="str">
        <f>INDEX(AccountMapping[AccountType],MATCH(GL_Table[AccountName],AccountMapping[AccountName], 0))</f>
        <v>Expense</v>
      </c>
    </row>
    <row r="1338" spans="1:18" x14ac:dyDescent="0.3">
      <c r="A1338" t="s">
        <v>1346</v>
      </c>
      <c r="B1338" s="1">
        <v>45835</v>
      </c>
      <c r="C1338">
        <f>YEAR(GL_Table[[#This Row],[TxnDate]])</f>
        <v>2025</v>
      </c>
      <c r="D1338" t="str">
        <f>TEXT(GL_Table[[#This Row],[TxnDate]], "mmm")</f>
        <v>Jun</v>
      </c>
      <c r="E1338" t="s">
        <v>2010</v>
      </c>
      <c r="F1338" t="s">
        <v>2015</v>
      </c>
      <c r="G1338">
        <v>0</v>
      </c>
      <c r="H1338">
        <v>1819.9</v>
      </c>
      <c r="I1338" t="s">
        <v>2021</v>
      </c>
      <c r="J1338" t="s">
        <v>2029</v>
      </c>
      <c r="K1338" t="s">
        <v>3367</v>
      </c>
      <c r="L1338" t="s">
        <v>4031</v>
      </c>
      <c r="M1338">
        <f>GL_Table[[#This Row],[Debit]]-GL_Table[[#This Row],[Credit]]</f>
        <v>-1819.9</v>
      </c>
      <c r="N1338">
        <f>INDEX(ExchangeRate[Rate2USD], MATCH(GL!L:L,ExchangeRate[Currency], 0))</f>
        <v>0.78</v>
      </c>
      <c r="O1338" s="14">
        <f>GL_Table[[#This Row],[Debit]]*GL_Table[[#This Row],[RateToUSD]]</f>
        <v>0</v>
      </c>
      <c r="P1338" s="14">
        <f>GL_Table[[#This Row],[Credit]]*GL_Table[[#This Row],[RateToUSD]]</f>
        <v>1419.5220000000002</v>
      </c>
      <c r="Q1338" s="14">
        <f>GL_Table[NetAmount]*GL_Table[RateToUSD]</f>
        <v>-1419.5220000000002</v>
      </c>
      <c r="R1338" s="14" t="str">
        <f>INDEX(AccountMapping[AccountType],MATCH(GL_Table[AccountName],AccountMapping[AccountName], 0))</f>
        <v>Revenue</v>
      </c>
    </row>
    <row r="1339" spans="1:18" x14ac:dyDescent="0.3">
      <c r="A1339" t="s">
        <v>1347</v>
      </c>
      <c r="B1339" s="1">
        <v>45696</v>
      </c>
      <c r="C1339">
        <f>YEAR(GL_Table[[#This Row],[TxnDate]])</f>
        <v>2025</v>
      </c>
      <c r="D1339" t="str">
        <f>TEXT(GL_Table[[#This Row],[TxnDate]], "mmm")</f>
        <v>Feb</v>
      </c>
      <c r="E1339" t="s">
        <v>2011</v>
      </c>
      <c r="F1339" t="s">
        <v>2016</v>
      </c>
      <c r="G1339">
        <v>1966.73</v>
      </c>
      <c r="H1339">
        <v>0</v>
      </c>
      <c r="I1339" t="s">
        <v>2022</v>
      </c>
      <c r="J1339" t="s">
        <v>2027</v>
      </c>
      <c r="K1339" t="s">
        <v>3368</v>
      </c>
      <c r="L1339" t="s">
        <v>4031</v>
      </c>
      <c r="M1339">
        <f>GL_Table[[#This Row],[Debit]]-GL_Table[[#This Row],[Credit]]</f>
        <v>1966.73</v>
      </c>
      <c r="N1339">
        <f>INDEX(ExchangeRate[Rate2USD], MATCH(GL!L:L,ExchangeRate[Currency], 0))</f>
        <v>0.78</v>
      </c>
      <c r="O1339" s="14">
        <f>GL_Table[[#This Row],[Debit]]*GL_Table[[#This Row],[RateToUSD]]</f>
        <v>1534.0494000000001</v>
      </c>
      <c r="P1339" s="14">
        <f>GL_Table[[#This Row],[Credit]]*GL_Table[[#This Row],[RateToUSD]]</f>
        <v>0</v>
      </c>
      <c r="Q1339" s="14">
        <f>GL_Table[NetAmount]*GL_Table[RateToUSD]</f>
        <v>1534.0494000000001</v>
      </c>
      <c r="R1339" s="14" t="str">
        <f>INDEX(AccountMapping[AccountType],MATCH(GL_Table[AccountName],AccountMapping[AccountName], 0))</f>
        <v>COGS</v>
      </c>
    </row>
    <row r="1340" spans="1:18" x14ac:dyDescent="0.3">
      <c r="A1340" t="s">
        <v>1348</v>
      </c>
      <c r="B1340" s="1">
        <v>44957</v>
      </c>
      <c r="C1340">
        <f>YEAR(GL_Table[[#This Row],[TxnDate]])</f>
        <v>2023</v>
      </c>
      <c r="D1340" t="str">
        <f>TEXT(GL_Table[[#This Row],[TxnDate]], "mmm")</f>
        <v>Jan</v>
      </c>
      <c r="E1340" t="s">
        <v>2014</v>
      </c>
      <c r="F1340" t="s">
        <v>2019</v>
      </c>
      <c r="G1340">
        <v>0</v>
      </c>
      <c r="H1340">
        <v>1355.21</v>
      </c>
      <c r="I1340" t="s">
        <v>2025</v>
      </c>
      <c r="J1340" t="s">
        <v>2030</v>
      </c>
      <c r="K1340" t="s">
        <v>3369</v>
      </c>
      <c r="L1340" t="s">
        <v>4035</v>
      </c>
      <c r="M1340">
        <f>GL_Table[[#This Row],[Debit]]-GL_Table[[#This Row],[Credit]]</f>
        <v>-1355.21</v>
      </c>
      <c r="N1340">
        <f>INDEX(ExchangeRate[Rate2USD], MATCH(GL!L:L,ExchangeRate[Currency], 0))</f>
        <v>1.36</v>
      </c>
      <c r="O1340" s="14">
        <f>GL_Table[[#This Row],[Debit]]*GL_Table[[#This Row],[RateToUSD]]</f>
        <v>0</v>
      </c>
      <c r="P1340" s="14">
        <f>GL_Table[[#This Row],[Credit]]*GL_Table[[#This Row],[RateToUSD]]</f>
        <v>1843.0856000000001</v>
      </c>
      <c r="Q1340" s="14">
        <f>GL_Table[NetAmount]*GL_Table[RateToUSD]</f>
        <v>-1843.0856000000001</v>
      </c>
      <c r="R1340" s="14" t="str">
        <f>INDEX(AccountMapping[AccountType],MATCH(GL_Table[AccountName],AccountMapping[AccountName], 0))</f>
        <v>Revenue</v>
      </c>
    </row>
    <row r="1341" spans="1:18" x14ac:dyDescent="0.3">
      <c r="A1341" t="s">
        <v>1349</v>
      </c>
      <c r="B1341" s="1">
        <v>45629</v>
      </c>
      <c r="C1341">
        <f>YEAR(GL_Table[[#This Row],[TxnDate]])</f>
        <v>2024</v>
      </c>
      <c r="D1341" t="str">
        <f>TEXT(GL_Table[[#This Row],[TxnDate]], "mmm")</f>
        <v>Dec</v>
      </c>
      <c r="E1341" t="s">
        <v>2014</v>
      </c>
      <c r="F1341" t="s">
        <v>2019</v>
      </c>
      <c r="G1341">
        <v>0</v>
      </c>
      <c r="H1341">
        <v>4992.45</v>
      </c>
      <c r="I1341" t="s">
        <v>2021</v>
      </c>
      <c r="J1341" t="s">
        <v>2026</v>
      </c>
      <c r="K1341" t="s">
        <v>3370</v>
      </c>
      <c r="L1341" t="s">
        <v>4035</v>
      </c>
      <c r="M1341">
        <f>GL_Table[[#This Row],[Debit]]-GL_Table[[#This Row],[Credit]]</f>
        <v>-4992.45</v>
      </c>
      <c r="N1341">
        <f>INDEX(ExchangeRate[Rate2USD], MATCH(GL!L:L,ExchangeRate[Currency], 0))</f>
        <v>1.36</v>
      </c>
      <c r="O1341" s="14">
        <f>GL_Table[[#This Row],[Debit]]*GL_Table[[#This Row],[RateToUSD]]</f>
        <v>0</v>
      </c>
      <c r="P1341" s="14">
        <f>GL_Table[[#This Row],[Credit]]*GL_Table[[#This Row],[RateToUSD]]</f>
        <v>6789.732</v>
      </c>
      <c r="Q1341" s="14">
        <f>GL_Table[NetAmount]*GL_Table[RateToUSD]</f>
        <v>-6789.732</v>
      </c>
      <c r="R1341" s="14" t="str">
        <f>INDEX(AccountMapping[AccountType],MATCH(GL_Table[AccountName],AccountMapping[AccountName], 0))</f>
        <v>Revenue</v>
      </c>
    </row>
    <row r="1342" spans="1:18" x14ac:dyDescent="0.3">
      <c r="A1342" t="s">
        <v>1350</v>
      </c>
      <c r="B1342" s="1">
        <v>45591</v>
      </c>
      <c r="C1342">
        <f>YEAR(GL_Table[[#This Row],[TxnDate]])</f>
        <v>2024</v>
      </c>
      <c r="D1342" t="str">
        <f>TEXT(GL_Table[[#This Row],[TxnDate]], "mmm")</f>
        <v>Oct</v>
      </c>
      <c r="E1342" t="s">
        <v>2011</v>
      </c>
      <c r="F1342" t="s">
        <v>2016</v>
      </c>
      <c r="G1342">
        <v>1949.81</v>
      </c>
      <c r="H1342">
        <v>0</v>
      </c>
      <c r="I1342" t="s">
        <v>2021</v>
      </c>
      <c r="J1342" t="s">
        <v>2029</v>
      </c>
      <c r="K1342" t="s">
        <v>3371</v>
      </c>
      <c r="L1342" t="s">
        <v>4032</v>
      </c>
      <c r="M1342">
        <f>GL_Table[[#This Row],[Debit]]-GL_Table[[#This Row],[Credit]]</f>
        <v>1949.81</v>
      </c>
      <c r="N1342">
        <f>INDEX(ExchangeRate[Rate2USD], MATCH(GL!L:L,ExchangeRate[Currency], 0))</f>
        <v>0.92</v>
      </c>
      <c r="O1342" s="14">
        <f>GL_Table[[#This Row],[Debit]]*GL_Table[[#This Row],[RateToUSD]]</f>
        <v>1793.8252</v>
      </c>
      <c r="P1342" s="14">
        <f>GL_Table[[#This Row],[Credit]]*GL_Table[[#This Row],[RateToUSD]]</f>
        <v>0</v>
      </c>
      <c r="Q1342" s="14">
        <f>GL_Table[NetAmount]*GL_Table[RateToUSD]</f>
        <v>1793.8252</v>
      </c>
      <c r="R1342" s="14" t="str">
        <f>INDEX(AccountMapping[AccountType],MATCH(GL_Table[AccountName],AccountMapping[AccountName], 0))</f>
        <v>COGS</v>
      </c>
    </row>
    <row r="1343" spans="1:18" x14ac:dyDescent="0.3">
      <c r="A1343" t="s">
        <v>1351</v>
      </c>
      <c r="B1343" s="1">
        <v>45620</v>
      </c>
      <c r="C1343">
        <f>YEAR(GL_Table[[#This Row],[TxnDate]])</f>
        <v>2024</v>
      </c>
      <c r="D1343" t="str">
        <f>TEXT(GL_Table[[#This Row],[TxnDate]], "mmm")</f>
        <v>Nov</v>
      </c>
      <c r="E1343" t="s">
        <v>2013</v>
      </c>
      <c r="F1343" t="s">
        <v>2018</v>
      </c>
      <c r="G1343">
        <v>733.3</v>
      </c>
      <c r="H1343">
        <v>0</v>
      </c>
      <c r="I1343" t="s">
        <v>2021</v>
      </c>
      <c r="J1343" t="s">
        <v>2027</v>
      </c>
      <c r="K1343" t="s">
        <v>3372</v>
      </c>
      <c r="L1343" t="s">
        <v>4032</v>
      </c>
      <c r="M1343">
        <f>GL_Table[[#This Row],[Debit]]-GL_Table[[#This Row],[Credit]]</f>
        <v>733.3</v>
      </c>
      <c r="N1343">
        <f>INDEX(ExchangeRate[Rate2USD], MATCH(GL!L:L,ExchangeRate[Currency], 0))</f>
        <v>0.92</v>
      </c>
      <c r="O1343" s="14">
        <f>GL_Table[[#This Row],[Debit]]*GL_Table[[#This Row],[RateToUSD]]</f>
        <v>674.63599999999997</v>
      </c>
      <c r="P1343" s="14">
        <f>GL_Table[[#This Row],[Credit]]*GL_Table[[#This Row],[RateToUSD]]</f>
        <v>0</v>
      </c>
      <c r="Q1343" s="14">
        <f>GL_Table[NetAmount]*GL_Table[RateToUSD]</f>
        <v>674.63599999999997</v>
      </c>
      <c r="R1343" s="14" t="str">
        <f>INDEX(AccountMapping[AccountType],MATCH(GL_Table[AccountName],AccountMapping[AccountName], 0))</f>
        <v>Expense</v>
      </c>
    </row>
    <row r="1344" spans="1:18" x14ac:dyDescent="0.3">
      <c r="A1344" t="s">
        <v>1352</v>
      </c>
      <c r="B1344" s="1">
        <v>45647</v>
      </c>
      <c r="C1344">
        <f>YEAR(GL_Table[[#This Row],[TxnDate]])</f>
        <v>2024</v>
      </c>
      <c r="D1344" t="str">
        <f>TEXT(GL_Table[[#This Row],[TxnDate]], "mmm")</f>
        <v>Dec</v>
      </c>
      <c r="E1344" t="s">
        <v>2011</v>
      </c>
      <c r="F1344" t="s">
        <v>2016</v>
      </c>
      <c r="G1344">
        <v>1405.39</v>
      </c>
      <c r="H1344">
        <v>0</v>
      </c>
      <c r="I1344" t="s">
        <v>2020</v>
      </c>
      <c r="J1344" t="s">
        <v>2026</v>
      </c>
      <c r="K1344" t="s">
        <v>3373</v>
      </c>
      <c r="L1344" t="s">
        <v>4034</v>
      </c>
      <c r="M1344">
        <f>GL_Table[[#This Row],[Debit]]-GL_Table[[#This Row],[Credit]]</f>
        <v>1405.39</v>
      </c>
      <c r="N1344">
        <f>INDEX(ExchangeRate[Rate2USD], MATCH(GL!L:L,ExchangeRate[Currency], 0))</f>
        <v>1</v>
      </c>
      <c r="O1344" s="14">
        <f>GL_Table[[#This Row],[Debit]]*GL_Table[[#This Row],[RateToUSD]]</f>
        <v>1405.39</v>
      </c>
      <c r="P1344" s="14">
        <f>GL_Table[[#This Row],[Credit]]*GL_Table[[#This Row],[RateToUSD]]</f>
        <v>0</v>
      </c>
      <c r="Q1344" s="14">
        <f>GL_Table[NetAmount]*GL_Table[RateToUSD]</f>
        <v>1405.39</v>
      </c>
      <c r="R1344" s="14" t="str">
        <f>INDEX(AccountMapping[AccountType],MATCH(GL_Table[AccountName],AccountMapping[AccountName], 0))</f>
        <v>COGS</v>
      </c>
    </row>
    <row r="1345" spans="1:18" x14ac:dyDescent="0.3">
      <c r="A1345" t="s">
        <v>1353</v>
      </c>
      <c r="B1345" s="1">
        <v>45197</v>
      </c>
      <c r="C1345">
        <f>YEAR(GL_Table[[#This Row],[TxnDate]])</f>
        <v>2023</v>
      </c>
      <c r="D1345" t="str">
        <f>TEXT(GL_Table[[#This Row],[TxnDate]], "mmm")</f>
        <v>Sep</v>
      </c>
      <c r="E1345" t="s">
        <v>2010</v>
      </c>
      <c r="F1345" t="s">
        <v>2015</v>
      </c>
      <c r="G1345">
        <v>0</v>
      </c>
      <c r="H1345">
        <v>599.19000000000005</v>
      </c>
      <c r="I1345" t="s">
        <v>2020</v>
      </c>
      <c r="J1345" t="s">
        <v>2030</v>
      </c>
      <c r="K1345" t="s">
        <v>3374</v>
      </c>
      <c r="L1345" t="s">
        <v>4032</v>
      </c>
      <c r="M1345">
        <f>GL_Table[[#This Row],[Debit]]-GL_Table[[#This Row],[Credit]]</f>
        <v>-599.19000000000005</v>
      </c>
      <c r="N1345">
        <f>INDEX(ExchangeRate[Rate2USD], MATCH(GL!L:L,ExchangeRate[Currency], 0))</f>
        <v>0.92</v>
      </c>
      <c r="O1345" s="14">
        <f>GL_Table[[#This Row],[Debit]]*GL_Table[[#This Row],[RateToUSD]]</f>
        <v>0</v>
      </c>
      <c r="P1345" s="14">
        <f>GL_Table[[#This Row],[Credit]]*GL_Table[[#This Row],[RateToUSD]]</f>
        <v>551.25480000000005</v>
      </c>
      <c r="Q1345" s="14">
        <f>GL_Table[NetAmount]*GL_Table[RateToUSD]</f>
        <v>-551.25480000000005</v>
      </c>
      <c r="R1345" s="14" t="str">
        <f>INDEX(AccountMapping[AccountType],MATCH(GL_Table[AccountName],AccountMapping[AccountName], 0))</f>
        <v>Revenue</v>
      </c>
    </row>
    <row r="1346" spans="1:18" x14ac:dyDescent="0.3">
      <c r="A1346" t="s">
        <v>1354</v>
      </c>
      <c r="B1346" s="1">
        <v>45495</v>
      </c>
      <c r="C1346">
        <f>YEAR(GL_Table[[#This Row],[TxnDate]])</f>
        <v>2024</v>
      </c>
      <c r="D1346" t="str">
        <f>TEXT(GL_Table[[#This Row],[TxnDate]], "mmm")</f>
        <v>Jul</v>
      </c>
      <c r="E1346" t="s">
        <v>2014</v>
      </c>
      <c r="F1346" t="s">
        <v>2019</v>
      </c>
      <c r="G1346">
        <v>0</v>
      </c>
      <c r="H1346">
        <v>872.03</v>
      </c>
      <c r="I1346" t="s">
        <v>2025</v>
      </c>
      <c r="J1346" t="s">
        <v>2028</v>
      </c>
      <c r="K1346" t="s">
        <v>3375</v>
      </c>
      <c r="L1346" t="s">
        <v>4031</v>
      </c>
      <c r="M1346">
        <f>GL_Table[[#This Row],[Debit]]-GL_Table[[#This Row],[Credit]]</f>
        <v>-872.03</v>
      </c>
      <c r="N1346">
        <f>INDEX(ExchangeRate[Rate2USD], MATCH(GL!L:L,ExchangeRate[Currency], 0))</f>
        <v>0.78</v>
      </c>
      <c r="O1346" s="14">
        <f>GL_Table[[#This Row],[Debit]]*GL_Table[[#This Row],[RateToUSD]]</f>
        <v>0</v>
      </c>
      <c r="P1346" s="14">
        <f>GL_Table[[#This Row],[Credit]]*GL_Table[[#This Row],[RateToUSD]]</f>
        <v>680.18340000000001</v>
      </c>
      <c r="Q1346" s="14">
        <f>GL_Table[NetAmount]*GL_Table[RateToUSD]</f>
        <v>-680.18340000000001</v>
      </c>
      <c r="R1346" s="14" t="str">
        <f>INDEX(AccountMapping[AccountType],MATCH(GL_Table[AccountName],AccountMapping[AccountName], 0))</f>
        <v>Revenue</v>
      </c>
    </row>
    <row r="1347" spans="1:18" x14ac:dyDescent="0.3">
      <c r="A1347" t="s">
        <v>1355</v>
      </c>
      <c r="B1347" s="1">
        <v>45061</v>
      </c>
      <c r="C1347">
        <f>YEAR(GL_Table[[#This Row],[TxnDate]])</f>
        <v>2023</v>
      </c>
      <c r="D1347" t="str">
        <f>TEXT(GL_Table[[#This Row],[TxnDate]], "mmm")</f>
        <v>May</v>
      </c>
      <c r="E1347" t="s">
        <v>2010</v>
      </c>
      <c r="F1347" t="s">
        <v>2015</v>
      </c>
      <c r="G1347">
        <v>0</v>
      </c>
      <c r="H1347">
        <v>3873.21</v>
      </c>
      <c r="I1347" t="s">
        <v>2022</v>
      </c>
      <c r="J1347" t="s">
        <v>2028</v>
      </c>
      <c r="K1347" t="s">
        <v>3376</v>
      </c>
      <c r="L1347" t="s">
        <v>4033</v>
      </c>
      <c r="M1347">
        <f>GL_Table[[#This Row],[Debit]]-GL_Table[[#This Row],[Credit]]</f>
        <v>-3873.21</v>
      </c>
      <c r="N1347">
        <f>INDEX(ExchangeRate[Rate2USD], MATCH(GL!L:L,ExchangeRate[Currency], 0))</f>
        <v>1.51</v>
      </c>
      <c r="O1347" s="14">
        <f>GL_Table[[#This Row],[Debit]]*GL_Table[[#This Row],[RateToUSD]]</f>
        <v>0</v>
      </c>
      <c r="P1347" s="14">
        <f>GL_Table[[#This Row],[Credit]]*GL_Table[[#This Row],[RateToUSD]]</f>
        <v>5848.5470999999998</v>
      </c>
      <c r="Q1347" s="14">
        <f>GL_Table[NetAmount]*GL_Table[RateToUSD]</f>
        <v>-5848.5470999999998</v>
      </c>
      <c r="R1347" s="14" t="str">
        <f>INDEX(AccountMapping[AccountType],MATCH(GL_Table[AccountName],AccountMapping[AccountName], 0))</f>
        <v>Revenue</v>
      </c>
    </row>
    <row r="1348" spans="1:18" x14ac:dyDescent="0.3">
      <c r="A1348" t="s">
        <v>1356</v>
      </c>
      <c r="B1348" s="1">
        <v>45833</v>
      </c>
      <c r="C1348">
        <f>YEAR(GL_Table[[#This Row],[TxnDate]])</f>
        <v>2025</v>
      </c>
      <c r="D1348" t="str">
        <f>TEXT(GL_Table[[#This Row],[TxnDate]], "mmm")</f>
        <v>Jun</v>
      </c>
      <c r="E1348" t="s">
        <v>2013</v>
      </c>
      <c r="F1348" t="s">
        <v>2018</v>
      </c>
      <c r="G1348">
        <v>122.84</v>
      </c>
      <c r="H1348">
        <v>0</v>
      </c>
      <c r="I1348" t="s">
        <v>2022</v>
      </c>
      <c r="J1348" t="s">
        <v>2030</v>
      </c>
      <c r="K1348" t="s">
        <v>3377</v>
      </c>
      <c r="L1348" t="s">
        <v>4034</v>
      </c>
      <c r="M1348">
        <f>GL_Table[[#This Row],[Debit]]-GL_Table[[#This Row],[Credit]]</f>
        <v>122.84</v>
      </c>
      <c r="N1348">
        <f>INDEX(ExchangeRate[Rate2USD], MATCH(GL!L:L,ExchangeRate[Currency], 0))</f>
        <v>1</v>
      </c>
      <c r="O1348" s="14">
        <f>GL_Table[[#This Row],[Debit]]*GL_Table[[#This Row],[RateToUSD]]</f>
        <v>122.84</v>
      </c>
      <c r="P1348" s="14">
        <f>GL_Table[[#This Row],[Credit]]*GL_Table[[#This Row],[RateToUSD]]</f>
        <v>0</v>
      </c>
      <c r="Q1348" s="14">
        <f>GL_Table[NetAmount]*GL_Table[RateToUSD]</f>
        <v>122.84</v>
      </c>
      <c r="R1348" s="14" t="str">
        <f>INDEX(AccountMapping[AccountType],MATCH(GL_Table[AccountName],AccountMapping[AccountName], 0))</f>
        <v>Expense</v>
      </c>
    </row>
    <row r="1349" spans="1:18" x14ac:dyDescent="0.3">
      <c r="A1349" t="s">
        <v>1357</v>
      </c>
      <c r="B1349" s="1">
        <v>45698</v>
      </c>
      <c r="C1349">
        <f>YEAR(GL_Table[[#This Row],[TxnDate]])</f>
        <v>2025</v>
      </c>
      <c r="D1349" t="str">
        <f>TEXT(GL_Table[[#This Row],[TxnDate]], "mmm")</f>
        <v>Feb</v>
      </c>
      <c r="E1349" t="s">
        <v>2014</v>
      </c>
      <c r="F1349" t="s">
        <v>2019</v>
      </c>
      <c r="G1349">
        <v>0</v>
      </c>
      <c r="H1349">
        <v>1039.28</v>
      </c>
      <c r="I1349" t="s">
        <v>2025</v>
      </c>
      <c r="J1349" t="s">
        <v>2030</v>
      </c>
      <c r="K1349" t="s">
        <v>3378</v>
      </c>
      <c r="L1349" t="s">
        <v>4032</v>
      </c>
      <c r="M1349">
        <f>GL_Table[[#This Row],[Debit]]-GL_Table[[#This Row],[Credit]]</f>
        <v>-1039.28</v>
      </c>
      <c r="N1349">
        <f>INDEX(ExchangeRate[Rate2USD], MATCH(GL!L:L,ExchangeRate[Currency], 0))</f>
        <v>0.92</v>
      </c>
      <c r="O1349" s="14">
        <f>GL_Table[[#This Row],[Debit]]*GL_Table[[#This Row],[RateToUSD]]</f>
        <v>0</v>
      </c>
      <c r="P1349" s="14">
        <f>GL_Table[[#This Row],[Credit]]*GL_Table[[#This Row],[RateToUSD]]</f>
        <v>956.13760000000002</v>
      </c>
      <c r="Q1349" s="14">
        <f>GL_Table[NetAmount]*GL_Table[RateToUSD]</f>
        <v>-956.13760000000002</v>
      </c>
      <c r="R1349" s="14" t="str">
        <f>INDEX(AccountMapping[AccountType],MATCH(GL_Table[AccountName],AccountMapping[AccountName], 0))</f>
        <v>Revenue</v>
      </c>
    </row>
    <row r="1350" spans="1:18" x14ac:dyDescent="0.3">
      <c r="A1350" t="s">
        <v>1358</v>
      </c>
      <c r="B1350" s="1">
        <v>45759</v>
      </c>
      <c r="C1350">
        <f>YEAR(GL_Table[[#This Row],[TxnDate]])</f>
        <v>2025</v>
      </c>
      <c r="D1350" t="str">
        <f>TEXT(GL_Table[[#This Row],[TxnDate]], "mmm")</f>
        <v>Apr</v>
      </c>
      <c r="E1350" t="s">
        <v>2014</v>
      </c>
      <c r="F1350" t="s">
        <v>2019</v>
      </c>
      <c r="G1350">
        <v>0</v>
      </c>
      <c r="H1350">
        <v>1214.51</v>
      </c>
      <c r="I1350" t="s">
        <v>2023</v>
      </c>
      <c r="J1350" t="s">
        <v>2030</v>
      </c>
      <c r="K1350" t="s">
        <v>3379</v>
      </c>
      <c r="L1350" t="s">
        <v>4031</v>
      </c>
      <c r="M1350">
        <f>GL_Table[[#This Row],[Debit]]-GL_Table[[#This Row],[Credit]]</f>
        <v>-1214.51</v>
      </c>
      <c r="N1350">
        <f>INDEX(ExchangeRate[Rate2USD], MATCH(GL!L:L,ExchangeRate[Currency], 0))</f>
        <v>0.78</v>
      </c>
      <c r="O1350" s="14">
        <f>GL_Table[[#This Row],[Debit]]*GL_Table[[#This Row],[RateToUSD]]</f>
        <v>0</v>
      </c>
      <c r="P1350" s="14">
        <f>GL_Table[[#This Row],[Credit]]*GL_Table[[#This Row],[RateToUSD]]</f>
        <v>947.31780000000003</v>
      </c>
      <c r="Q1350" s="14">
        <f>GL_Table[NetAmount]*GL_Table[RateToUSD]</f>
        <v>-947.31780000000003</v>
      </c>
      <c r="R1350" s="14" t="str">
        <f>INDEX(AccountMapping[AccountType],MATCH(GL_Table[AccountName],AccountMapping[AccountName], 0))</f>
        <v>Revenue</v>
      </c>
    </row>
    <row r="1351" spans="1:18" x14ac:dyDescent="0.3">
      <c r="A1351" t="s">
        <v>1359</v>
      </c>
      <c r="B1351" s="1">
        <v>45677</v>
      </c>
      <c r="C1351">
        <f>YEAR(GL_Table[[#This Row],[TxnDate]])</f>
        <v>2025</v>
      </c>
      <c r="D1351" t="str">
        <f>TEXT(GL_Table[[#This Row],[TxnDate]], "mmm")</f>
        <v>Jan</v>
      </c>
      <c r="E1351" t="s">
        <v>2013</v>
      </c>
      <c r="F1351" t="s">
        <v>2018</v>
      </c>
      <c r="G1351">
        <v>1318.81</v>
      </c>
      <c r="H1351">
        <v>0</v>
      </c>
      <c r="I1351" t="s">
        <v>2023</v>
      </c>
      <c r="J1351" t="s">
        <v>2028</v>
      </c>
      <c r="K1351" t="s">
        <v>3380</v>
      </c>
      <c r="L1351" t="s">
        <v>4033</v>
      </c>
      <c r="M1351">
        <f>GL_Table[[#This Row],[Debit]]-GL_Table[[#This Row],[Credit]]</f>
        <v>1318.81</v>
      </c>
      <c r="N1351">
        <f>INDEX(ExchangeRate[Rate2USD], MATCH(GL!L:L,ExchangeRate[Currency], 0))</f>
        <v>1.51</v>
      </c>
      <c r="O1351" s="14">
        <f>GL_Table[[#This Row],[Debit]]*GL_Table[[#This Row],[RateToUSD]]</f>
        <v>1991.4031</v>
      </c>
      <c r="P1351" s="14">
        <f>GL_Table[[#This Row],[Credit]]*GL_Table[[#This Row],[RateToUSD]]</f>
        <v>0</v>
      </c>
      <c r="Q1351" s="14">
        <f>GL_Table[NetAmount]*GL_Table[RateToUSD]</f>
        <v>1991.4031</v>
      </c>
      <c r="R1351" s="14" t="str">
        <f>INDEX(AccountMapping[AccountType],MATCH(GL_Table[AccountName],AccountMapping[AccountName], 0))</f>
        <v>Expense</v>
      </c>
    </row>
    <row r="1352" spans="1:18" x14ac:dyDescent="0.3">
      <c r="A1352" t="s">
        <v>1360</v>
      </c>
      <c r="B1352" s="1">
        <v>45131</v>
      </c>
      <c r="C1352">
        <f>YEAR(GL_Table[[#This Row],[TxnDate]])</f>
        <v>2023</v>
      </c>
      <c r="D1352" t="str">
        <f>TEXT(GL_Table[[#This Row],[TxnDate]], "mmm")</f>
        <v>Jul</v>
      </c>
      <c r="E1352" t="s">
        <v>2014</v>
      </c>
      <c r="F1352" t="s">
        <v>2019</v>
      </c>
      <c r="G1352">
        <v>0</v>
      </c>
      <c r="H1352">
        <v>3395.3</v>
      </c>
      <c r="I1352" t="s">
        <v>2021</v>
      </c>
      <c r="J1352" t="s">
        <v>2027</v>
      </c>
      <c r="K1352" t="s">
        <v>3381</v>
      </c>
      <c r="L1352" t="s">
        <v>4031</v>
      </c>
      <c r="M1352">
        <f>GL_Table[[#This Row],[Debit]]-GL_Table[[#This Row],[Credit]]</f>
        <v>-3395.3</v>
      </c>
      <c r="N1352">
        <f>INDEX(ExchangeRate[Rate2USD], MATCH(GL!L:L,ExchangeRate[Currency], 0))</f>
        <v>0.78</v>
      </c>
      <c r="O1352" s="14">
        <f>GL_Table[[#This Row],[Debit]]*GL_Table[[#This Row],[RateToUSD]]</f>
        <v>0</v>
      </c>
      <c r="P1352" s="14">
        <f>GL_Table[[#This Row],[Credit]]*GL_Table[[#This Row],[RateToUSD]]</f>
        <v>2648.3340000000003</v>
      </c>
      <c r="Q1352" s="14">
        <f>GL_Table[NetAmount]*GL_Table[RateToUSD]</f>
        <v>-2648.3340000000003</v>
      </c>
      <c r="R1352" s="14" t="str">
        <f>INDEX(AccountMapping[AccountType],MATCH(GL_Table[AccountName],AccountMapping[AccountName], 0))</f>
        <v>Revenue</v>
      </c>
    </row>
    <row r="1353" spans="1:18" x14ac:dyDescent="0.3">
      <c r="A1353" t="s">
        <v>1361</v>
      </c>
      <c r="B1353" s="1">
        <v>45562</v>
      </c>
      <c r="C1353">
        <f>YEAR(GL_Table[[#This Row],[TxnDate]])</f>
        <v>2024</v>
      </c>
      <c r="D1353" t="str">
        <f>TEXT(GL_Table[[#This Row],[TxnDate]], "mmm")</f>
        <v>Sep</v>
      </c>
      <c r="E1353" t="s">
        <v>2012</v>
      </c>
      <c r="F1353" t="s">
        <v>2017</v>
      </c>
      <c r="G1353">
        <v>1554.18</v>
      </c>
      <c r="H1353">
        <v>0</v>
      </c>
      <c r="I1353" t="s">
        <v>2025</v>
      </c>
      <c r="J1353" t="s">
        <v>2027</v>
      </c>
      <c r="K1353" t="s">
        <v>3382</v>
      </c>
      <c r="L1353" t="s">
        <v>4033</v>
      </c>
      <c r="M1353">
        <f>GL_Table[[#This Row],[Debit]]-GL_Table[[#This Row],[Credit]]</f>
        <v>1554.18</v>
      </c>
      <c r="N1353">
        <f>INDEX(ExchangeRate[Rate2USD], MATCH(GL!L:L,ExchangeRate[Currency], 0))</f>
        <v>1.51</v>
      </c>
      <c r="O1353" s="14">
        <f>GL_Table[[#This Row],[Debit]]*GL_Table[[#This Row],[RateToUSD]]</f>
        <v>2346.8117999999999</v>
      </c>
      <c r="P1353" s="14">
        <f>GL_Table[[#This Row],[Credit]]*GL_Table[[#This Row],[RateToUSD]]</f>
        <v>0</v>
      </c>
      <c r="Q1353" s="14">
        <f>GL_Table[NetAmount]*GL_Table[RateToUSD]</f>
        <v>2346.8117999999999</v>
      </c>
      <c r="R1353" s="14" t="str">
        <f>INDEX(AccountMapping[AccountType],MATCH(GL_Table[AccountName],AccountMapping[AccountName], 0))</f>
        <v>Expense</v>
      </c>
    </row>
    <row r="1354" spans="1:18" x14ac:dyDescent="0.3">
      <c r="A1354" t="s">
        <v>1362</v>
      </c>
      <c r="B1354" s="1">
        <v>45619</v>
      </c>
      <c r="C1354">
        <f>YEAR(GL_Table[[#This Row],[TxnDate]])</f>
        <v>2024</v>
      </c>
      <c r="D1354" t="str">
        <f>TEXT(GL_Table[[#This Row],[TxnDate]], "mmm")</f>
        <v>Nov</v>
      </c>
      <c r="E1354" t="s">
        <v>2010</v>
      </c>
      <c r="F1354" t="s">
        <v>2015</v>
      </c>
      <c r="G1354">
        <v>0</v>
      </c>
      <c r="H1354">
        <v>4613.7</v>
      </c>
      <c r="I1354" t="s">
        <v>2020</v>
      </c>
      <c r="J1354" t="s">
        <v>2027</v>
      </c>
      <c r="K1354" t="s">
        <v>3383</v>
      </c>
      <c r="L1354" t="s">
        <v>4034</v>
      </c>
      <c r="M1354">
        <f>GL_Table[[#This Row],[Debit]]-GL_Table[[#This Row],[Credit]]</f>
        <v>-4613.7</v>
      </c>
      <c r="N1354">
        <f>INDEX(ExchangeRate[Rate2USD], MATCH(GL!L:L,ExchangeRate[Currency], 0))</f>
        <v>1</v>
      </c>
      <c r="O1354" s="14">
        <f>GL_Table[[#This Row],[Debit]]*GL_Table[[#This Row],[RateToUSD]]</f>
        <v>0</v>
      </c>
      <c r="P1354" s="14">
        <f>GL_Table[[#This Row],[Credit]]*GL_Table[[#This Row],[RateToUSD]]</f>
        <v>4613.7</v>
      </c>
      <c r="Q1354" s="14">
        <f>GL_Table[NetAmount]*GL_Table[RateToUSD]</f>
        <v>-4613.7</v>
      </c>
      <c r="R1354" s="14" t="str">
        <f>INDEX(AccountMapping[AccountType],MATCH(GL_Table[AccountName],AccountMapping[AccountName], 0))</f>
        <v>Revenue</v>
      </c>
    </row>
    <row r="1355" spans="1:18" x14ac:dyDescent="0.3">
      <c r="A1355" t="s">
        <v>1363</v>
      </c>
      <c r="B1355" s="1">
        <v>45838</v>
      </c>
      <c r="C1355">
        <f>YEAR(GL_Table[[#This Row],[TxnDate]])</f>
        <v>2025</v>
      </c>
      <c r="D1355" t="str">
        <f>TEXT(GL_Table[[#This Row],[TxnDate]], "mmm")</f>
        <v>Jun</v>
      </c>
      <c r="E1355" t="s">
        <v>2013</v>
      </c>
      <c r="F1355" t="s">
        <v>2018</v>
      </c>
      <c r="G1355">
        <v>803.03</v>
      </c>
      <c r="H1355">
        <v>0</v>
      </c>
      <c r="I1355" t="s">
        <v>2024</v>
      </c>
      <c r="J1355" t="s">
        <v>2029</v>
      </c>
      <c r="K1355" t="s">
        <v>3384</v>
      </c>
      <c r="L1355" t="s">
        <v>4035</v>
      </c>
      <c r="M1355">
        <f>GL_Table[[#This Row],[Debit]]-GL_Table[[#This Row],[Credit]]</f>
        <v>803.03</v>
      </c>
      <c r="N1355">
        <f>INDEX(ExchangeRate[Rate2USD], MATCH(GL!L:L,ExchangeRate[Currency], 0))</f>
        <v>1.36</v>
      </c>
      <c r="O1355" s="14">
        <f>GL_Table[[#This Row],[Debit]]*GL_Table[[#This Row],[RateToUSD]]</f>
        <v>1092.1208000000001</v>
      </c>
      <c r="P1355" s="14">
        <f>GL_Table[[#This Row],[Credit]]*GL_Table[[#This Row],[RateToUSD]]</f>
        <v>0</v>
      </c>
      <c r="Q1355" s="14">
        <f>GL_Table[NetAmount]*GL_Table[RateToUSD]</f>
        <v>1092.1208000000001</v>
      </c>
      <c r="R1355" s="14" t="str">
        <f>INDEX(AccountMapping[AccountType],MATCH(GL_Table[AccountName],AccountMapping[AccountName], 0))</f>
        <v>Expense</v>
      </c>
    </row>
    <row r="1356" spans="1:18" x14ac:dyDescent="0.3">
      <c r="A1356" t="s">
        <v>1364</v>
      </c>
      <c r="B1356" s="1">
        <v>45795</v>
      </c>
      <c r="C1356">
        <f>YEAR(GL_Table[[#This Row],[TxnDate]])</f>
        <v>2025</v>
      </c>
      <c r="D1356" t="str">
        <f>TEXT(GL_Table[[#This Row],[TxnDate]], "mmm")</f>
        <v>May</v>
      </c>
      <c r="E1356" t="s">
        <v>2013</v>
      </c>
      <c r="F1356" t="s">
        <v>2018</v>
      </c>
      <c r="G1356">
        <v>1564.19</v>
      </c>
      <c r="H1356">
        <v>0</v>
      </c>
      <c r="I1356" t="s">
        <v>2020</v>
      </c>
      <c r="J1356" t="s">
        <v>2029</v>
      </c>
      <c r="K1356" t="s">
        <v>3385</v>
      </c>
      <c r="L1356" t="s">
        <v>4035</v>
      </c>
      <c r="M1356">
        <f>GL_Table[[#This Row],[Debit]]-GL_Table[[#This Row],[Credit]]</f>
        <v>1564.19</v>
      </c>
      <c r="N1356">
        <f>INDEX(ExchangeRate[Rate2USD], MATCH(GL!L:L,ExchangeRate[Currency], 0))</f>
        <v>1.36</v>
      </c>
      <c r="O1356" s="14">
        <f>GL_Table[[#This Row],[Debit]]*GL_Table[[#This Row],[RateToUSD]]</f>
        <v>2127.2984000000001</v>
      </c>
      <c r="P1356" s="14">
        <f>GL_Table[[#This Row],[Credit]]*GL_Table[[#This Row],[RateToUSD]]</f>
        <v>0</v>
      </c>
      <c r="Q1356" s="14">
        <f>GL_Table[NetAmount]*GL_Table[RateToUSD]</f>
        <v>2127.2984000000001</v>
      </c>
      <c r="R1356" s="14" t="str">
        <f>INDEX(AccountMapping[AccountType],MATCH(GL_Table[AccountName],AccountMapping[AccountName], 0))</f>
        <v>Expense</v>
      </c>
    </row>
    <row r="1357" spans="1:18" x14ac:dyDescent="0.3">
      <c r="A1357" t="s">
        <v>1365</v>
      </c>
      <c r="B1357" s="1">
        <v>45675</v>
      </c>
      <c r="C1357">
        <f>YEAR(GL_Table[[#This Row],[TxnDate]])</f>
        <v>2025</v>
      </c>
      <c r="D1357" t="str">
        <f>TEXT(GL_Table[[#This Row],[TxnDate]], "mmm")</f>
        <v>Jan</v>
      </c>
      <c r="E1357" t="s">
        <v>2012</v>
      </c>
      <c r="F1357" t="s">
        <v>2017</v>
      </c>
      <c r="G1357">
        <v>1942.89</v>
      </c>
      <c r="H1357">
        <v>0</v>
      </c>
      <c r="I1357" t="s">
        <v>2020</v>
      </c>
      <c r="J1357" t="s">
        <v>2030</v>
      </c>
      <c r="K1357" t="s">
        <v>3386</v>
      </c>
      <c r="L1357" t="s">
        <v>4034</v>
      </c>
      <c r="M1357">
        <f>GL_Table[[#This Row],[Debit]]-GL_Table[[#This Row],[Credit]]</f>
        <v>1942.89</v>
      </c>
      <c r="N1357">
        <f>INDEX(ExchangeRate[Rate2USD], MATCH(GL!L:L,ExchangeRate[Currency], 0))</f>
        <v>1</v>
      </c>
      <c r="O1357" s="14">
        <f>GL_Table[[#This Row],[Debit]]*GL_Table[[#This Row],[RateToUSD]]</f>
        <v>1942.89</v>
      </c>
      <c r="P1357" s="14">
        <f>GL_Table[[#This Row],[Credit]]*GL_Table[[#This Row],[RateToUSD]]</f>
        <v>0</v>
      </c>
      <c r="Q1357" s="14">
        <f>GL_Table[NetAmount]*GL_Table[RateToUSD]</f>
        <v>1942.89</v>
      </c>
      <c r="R1357" s="14" t="str">
        <f>INDEX(AccountMapping[AccountType],MATCH(GL_Table[AccountName],AccountMapping[AccountName], 0))</f>
        <v>Expense</v>
      </c>
    </row>
    <row r="1358" spans="1:18" x14ac:dyDescent="0.3">
      <c r="A1358" t="s">
        <v>1366</v>
      </c>
      <c r="B1358" s="1">
        <v>45578</v>
      </c>
      <c r="C1358">
        <f>YEAR(GL_Table[[#This Row],[TxnDate]])</f>
        <v>2024</v>
      </c>
      <c r="D1358" t="str">
        <f>TEXT(GL_Table[[#This Row],[TxnDate]], "mmm")</f>
        <v>Oct</v>
      </c>
      <c r="E1358" t="s">
        <v>2010</v>
      </c>
      <c r="F1358" t="s">
        <v>2015</v>
      </c>
      <c r="G1358">
        <v>0</v>
      </c>
      <c r="H1358">
        <v>4122.6000000000004</v>
      </c>
      <c r="I1358" t="s">
        <v>2022</v>
      </c>
      <c r="J1358" t="s">
        <v>2029</v>
      </c>
      <c r="K1358" t="s">
        <v>3387</v>
      </c>
      <c r="L1358" t="s">
        <v>4031</v>
      </c>
      <c r="M1358">
        <f>GL_Table[[#This Row],[Debit]]-GL_Table[[#This Row],[Credit]]</f>
        <v>-4122.6000000000004</v>
      </c>
      <c r="N1358">
        <f>INDEX(ExchangeRate[Rate2USD], MATCH(GL!L:L,ExchangeRate[Currency], 0))</f>
        <v>0.78</v>
      </c>
      <c r="O1358" s="14">
        <f>GL_Table[[#This Row],[Debit]]*GL_Table[[#This Row],[RateToUSD]]</f>
        <v>0</v>
      </c>
      <c r="P1358" s="14">
        <f>GL_Table[[#This Row],[Credit]]*GL_Table[[#This Row],[RateToUSD]]</f>
        <v>3215.6280000000006</v>
      </c>
      <c r="Q1358" s="14">
        <f>GL_Table[NetAmount]*GL_Table[RateToUSD]</f>
        <v>-3215.6280000000006</v>
      </c>
      <c r="R1358" s="14" t="str">
        <f>INDEX(AccountMapping[AccountType],MATCH(GL_Table[AccountName],AccountMapping[AccountName], 0))</f>
        <v>Revenue</v>
      </c>
    </row>
    <row r="1359" spans="1:18" x14ac:dyDescent="0.3">
      <c r="A1359" t="s">
        <v>1367</v>
      </c>
      <c r="B1359" s="1">
        <v>45667</v>
      </c>
      <c r="C1359">
        <f>YEAR(GL_Table[[#This Row],[TxnDate]])</f>
        <v>2025</v>
      </c>
      <c r="D1359" t="str">
        <f>TEXT(GL_Table[[#This Row],[TxnDate]], "mmm")</f>
        <v>Jan</v>
      </c>
      <c r="E1359" t="s">
        <v>2014</v>
      </c>
      <c r="F1359" t="s">
        <v>2019</v>
      </c>
      <c r="G1359">
        <v>0</v>
      </c>
      <c r="H1359">
        <v>3139.71</v>
      </c>
      <c r="I1359" t="s">
        <v>2022</v>
      </c>
      <c r="J1359" t="s">
        <v>2030</v>
      </c>
      <c r="K1359" t="s">
        <v>3388</v>
      </c>
      <c r="L1359" t="s">
        <v>4032</v>
      </c>
      <c r="M1359">
        <f>GL_Table[[#This Row],[Debit]]-GL_Table[[#This Row],[Credit]]</f>
        <v>-3139.71</v>
      </c>
      <c r="N1359">
        <f>INDEX(ExchangeRate[Rate2USD], MATCH(GL!L:L,ExchangeRate[Currency], 0))</f>
        <v>0.92</v>
      </c>
      <c r="O1359" s="14">
        <f>GL_Table[[#This Row],[Debit]]*GL_Table[[#This Row],[RateToUSD]]</f>
        <v>0</v>
      </c>
      <c r="P1359" s="14">
        <f>GL_Table[[#This Row],[Credit]]*GL_Table[[#This Row],[RateToUSD]]</f>
        <v>2888.5332000000003</v>
      </c>
      <c r="Q1359" s="14">
        <f>GL_Table[NetAmount]*GL_Table[RateToUSD]</f>
        <v>-2888.5332000000003</v>
      </c>
      <c r="R1359" s="14" t="str">
        <f>INDEX(AccountMapping[AccountType],MATCH(GL_Table[AccountName],AccountMapping[AccountName], 0))</f>
        <v>Revenue</v>
      </c>
    </row>
    <row r="1360" spans="1:18" x14ac:dyDescent="0.3">
      <c r="A1360" t="s">
        <v>1368</v>
      </c>
      <c r="B1360" s="1">
        <v>45058</v>
      </c>
      <c r="C1360">
        <f>YEAR(GL_Table[[#This Row],[TxnDate]])</f>
        <v>2023</v>
      </c>
      <c r="D1360" t="str">
        <f>TEXT(GL_Table[[#This Row],[TxnDate]], "mmm")</f>
        <v>May</v>
      </c>
      <c r="E1360" t="s">
        <v>2013</v>
      </c>
      <c r="F1360" t="s">
        <v>2018</v>
      </c>
      <c r="G1360">
        <v>168.07</v>
      </c>
      <c r="H1360">
        <v>0</v>
      </c>
      <c r="I1360" t="s">
        <v>2021</v>
      </c>
      <c r="J1360" t="s">
        <v>2026</v>
      </c>
      <c r="K1360" t="s">
        <v>3389</v>
      </c>
      <c r="L1360" t="s">
        <v>4035</v>
      </c>
      <c r="M1360">
        <f>GL_Table[[#This Row],[Debit]]-GL_Table[[#This Row],[Credit]]</f>
        <v>168.07</v>
      </c>
      <c r="N1360">
        <f>INDEX(ExchangeRate[Rate2USD], MATCH(GL!L:L,ExchangeRate[Currency], 0))</f>
        <v>1.36</v>
      </c>
      <c r="O1360" s="14">
        <f>GL_Table[[#This Row],[Debit]]*GL_Table[[#This Row],[RateToUSD]]</f>
        <v>228.5752</v>
      </c>
      <c r="P1360" s="14">
        <f>GL_Table[[#This Row],[Credit]]*GL_Table[[#This Row],[RateToUSD]]</f>
        <v>0</v>
      </c>
      <c r="Q1360" s="14">
        <f>GL_Table[NetAmount]*GL_Table[RateToUSD]</f>
        <v>228.5752</v>
      </c>
      <c r="R1360" s="14" t="str">
        <f>INDEX(AccountMapping[AccountType],MATCH(GL_Table[AccountName],AccountMapping[AccountName], 0))</f>
        <v>Expense</v>
      </c>
    </row>
    <row r="1361" spans="1:18" x14ac:dyDescent="0.3">
      <c r="A1361" t="s">
        <v>1369</v>
      </c>
      <c r="B1361" s="1">
        <v>44975</v>
      </c>
      <c r="C1361">
        <f>YEAR(GL_Table[[#This Row],[TxnDate]])</f>
        <v>2023</v>
      </c>
      <c r="D1361" t="str">
        <f>TEXT(GL_Table[[#This Row],[TxnDate]], "mmm")</f>
        <v>Feb</v>
      </c>
      <c r="E1361" t="s">
        <v>2010</v>
      </c>
      <c r="F1361" t="s">
        <v>2015</v>
      </c>
      <c r="G1361">
        <v>0</v>
      </c>
      <c r="H1361">
        <v>2067.23</v>
      </c>
      <c r="I1361" t="s">
        <v>2022</v>
      </c>
      <c r="J1361" t="s">
        <v>2029</v>
      </c>
      <c r="K1361" t="s">
        <v>3390</v>
      </c>
      <c r="L1361" t="s">
        <v>4031</v>
      </c>
      <c r="M1361">
        <f>GL_Table[[#This Row],[Debit]]-GL_Table[[#This Row],[Credit]]</f>
        <v>-2067.23</v>
      </c>
      <c r="N1361">
        <f>INDEX(ExchangeRate[Rate2USD], MATCH(GL!L:L,ExchangeRate[Currency], 0))</f>
        <v>0.78</v>
      </c>
      <c r="O1361" s="14">
        <f>GL_Table[[#This Row],[Debit]]*GL_Table[[#This Row],[RateToUSD]]</f>
        <v>0</v>
      </c>
      <c r="P1361" s="14">
        <f>GL_Table[[#This Row],[Credit]]*GL_Table[[#This Row],[RateToUSD]]</f>
        <v>1612.4394</v>
      </c>
      <c r="Q1361" s="14">
        <f>GL_Table[NetAmount]*GL_Table[RateToUSD]</f>
        <v>-1612.4394</v>
      </c>
      <c r="R1361" s="14" t="str">
        <f>INDEX(AccountMapping[AccountType],MATCH(GL_Table[AccountName],AccountMapping[AccountName], 0))</f>
        <v>Revenue</v>
      </c>
    </row>
    <row r="1362" spans="1:18" x14ac:dyDescent="0.3">
      <c r="A1362" t="s">
        <v>1370</v>
      </c>
      <c r="B1362" s="1">
        <v>45837</v>
      </c>
      <c r="C1362">
        <f>YEAR(GL_Table[[#This Row],[TxnDate]])</f>
        <v>2025</v>
      </c>
      <c r="D1362" t="str">
        <f>TEXT(GL_Table[[#This Row],[TxnDate]], "mmm")</f>
        <v>Jun</v>
      </c>
      <c r="E1362" t="s">
        <v>2013</v>
      </c>
      <c r="F1362" t="s">
        <v>2018</v>
      </c>
      <c r="G1362">
        <v>364.93</v>
      </c>
      <c r="H1362">
        <v>0</v>
      </c>
      <c r="I1362" t="s">
        <v>2025</v>
      </c>
      <c r="J1362" t="s">
        <v>2029</v>
      </c>
      <c r="K1362" t="s">
        <v>3391</v>
      </c>
      <c r="L1362" t="s">
        <v>4034</v>
      </c>
      <c r="M1362">
        <f>GL_Table[[#This Row],[Debit]]-GL_Table[[#This Row],[Credit]]</f>
        <v>364.93</v>
      </c>
      <c r="N1362">
        <f>INDEX(ExchangeRate[Rate2USD], MATCH(GL!L:L,ExchangeRate[Currency], 0))</f>
        <v>1</v>
      </c>
      <c r="O1362" s="14">
        <f>GL_Table[[#This Row],[Debit]]*GL_Table[[#This Row],[RateToUSD]]</f>
        <v>364.93</v>
      </c>
      <c r="P1362" s="14">
        <f>GL_Table[[#This Row],[Credit]]*GL_Table[[#This Row],[RateToUSD]]</f>
        <v>0</v>
      </c>
      <c r="Q1362" s="14">
        <f>GL_Table[NetAmount]*GL_Table[RateToUSD]</f>
        <v>364.93</v>
      </c>
      <c r="R1362" s="14" t="str">
        <f>INDEX(AccountMapping[AccountType],MATCH(GL_Table[AccountName],AccountMapping[AccountName], 0))</f>
        <v>Expense</v>
      </c>
    </row>
    <row r="1363" spans="1:18" x14ac:dyDescent="0.3">
      <c r="A1363" t="s">
        <v>1371</v>
      </c>
      <c r="B1363" s="1">
        <v>45694</v>
      </c>
      <c r="C1363">
        <f>YEAR(GL_Table[[#This Row],[TxnDate]])</f>
        <v>2025</v>
      </c>
      <c r="D1363" t="str">
        <f>TEXT(GL_Table[[#This Row],[TxnDate]], "mmm")</f>
        <v>Feb</v>
      </c>
      <c r="E1363" t="s">
        <v>2011</v>
      </c>
      <c r="F1363" t="s">
        <v>2016</v>
      </c>
      <c r="G1363">
        <v>488.16</v>
      </c>
      <c r="H1363">
        <v>0</v>
      </c>
      <c r="I1363" t="s">
        <v>2023</v>
      </c>
      <c r="J1363" t="s">
        <v>2026</v>
      </c>
      <c r="K1363" t="s">
        <v>3392</v>
      </c>
      <c r="L1363" t="s">
        <v>4031</v>
      </c>
      <c r="M1363">
        <f>GL_Table[[#This Row],[Debit]]-GL_Table[[#This Row],[Credit]]</f>
        <v>488.16</v>
      </c>
      <c r="N1363">
        <f>INDEX(ExchangeRate[Rate2USD], MATCH(GL!L:L,ExchangeRate[Currency], 0))</f>
        <v>0.78</v>
      </c>
      <c r="O1363" s="14">
        <f>GL_Table[[#This Row],[Debit]]*GL_Table[[#This Row],[RateToUSD]]</f>
        <v>380.76480000000004</v>
      </c>
      <c r="P1363" s="14">
        <f>GL_Table[[#This Row],[Credit]]*GL_Table[[#This Row],[RateToUSD]]</f>
        <v>0</v>
      </c>
      <c r="Q1363" s="14">
        <f>GL_Table[NetAmount]*GL_Table[RateToUSD]</f>
        <v>380.76480000000004</v>
      </c>
      <c r="R1363" s="14" t="str">
        <f>INDEX(AccountMapping[AccountType],MATCH(GL_Table[AccountName],AccountMapping[AccountName], 0))</f>
        <v>COGS</v>
      </c>
    </row>
    <row r="1364" spans="1:18" x14ac:dyDescent="0.3">
      <c r="A1364" t="s">
        <v>1372</v>
      </c>
      <c r="B1364" s="1">
        <v>44968</v>
      </c>
      <c r="C1364">
        <f>YEAR(GL_Table[[#This Row],[TxnDate]])</f>
        <v>2023</v>
      </c>
      <c r="D1364" t="str">
        <f>TEXT(GL_Table[[#This Row],[TxnDate]], "mmm")</f>
        <v>Feb</v>
      </c>
      <c r="E1364" t="s">
        <v>2011</v>
      </c>
      <c r="F1364" t="s">
        <v>2016</v>
      </c>
      <c r="G1364">
        <v>506.43</v>
      </c>
      <c r="H1364">
        <v>0</v>
      </c>
      <c r="I1364" t="s">
        <v>2025</v>
      </c>
      <c r="J1364" t="s">
        <v>2030</v>
      </c>
      <c r="K1364" t="s">
        <v>3393</v>
      </c>
      <c r="L1364" t="s">
        <v>4034</v>
      </c>
      <c r="M1364">
        <f>GL_Table[[#This Row],[Debit]]-GL_Table[[#This Row],[Credit]]</f>
        <v>506.43</v>
      </c>
      <c r="N1364">
        <f>INDEX(ExchangeRate[Rate2USD], MATCH(GL!L:L,ExchangeRate[Currency], 0))</f>
        <v>1</v>
      </c>
      <c r="O1364" s="14">
        <f>GL_Table[[#This Row],[Debit]]*GL_Table[[#This Row],[RateToUSD]]</f>
        <v>506.43</v>
      </c>
      <c r="P1364" s="14">
        <f>GL_Table[[#This Row],[Credit]]*GL_Table[[#This Row],[RateToUSD]]</f>
        <v>0</v>
      </c>
      <c r="Q1364" s="14">
        <f>GL_Table[NetAmount]*GL_Table[RateToUSD]</f>
        <v>506.43</v>
      </c>
      <c r="R1364" s="14" t="str">
        <f>INDEX(AccountMapping[AccountType],MATCH(GL_Table[AccountName],AccountMapping[AccountName], 0))</f>
        <v>COGS</v>
      </c>
    </row>
    <row r="1365" spans="1:18" x14ac:dyDescent="0.3">
      <c r="A1365" t="s">
        <v>1373</v>
      </c>
      <c r="B1365" s="1">
        <v>45498</v>
      </c>
      <c r="C1365">
        <f>YEAR(GL_Table[[#This Row],[TxnDate]])</f>
        <v>2024</v>
      </c>
      <c r="D1365" t="str">
        <f>TEXT(GL_Table[[#This Row],[TxnDate]], "mmm")</f>
        <v>Jul</v>
      </c>
      <c r="E1365" t="s">
        <v>2011</v>
      </c>
      <c r="F1365" t="s">
        <v>2016</v>
      </c>
      <c r="G1365">
        <v>517.6</v>
      </c>
      <c r="H1365">
        <v>0</v>
      </c>
      <c r="I1365" t="s">
        <v>2021</v>
      </c>
      <c r="J1365" t="s">
        <v>2028</v>
      </c>
      <c r="K1365" t="s">
        <v>3394</v>
      </c>
      <c r="L1365" t="s">
        <v>4032</v>
      </c>
      <c r="M1365">
        <f>GL_Table[[#This Row],[Debit]]-GL_Table[[#This Row],[Credit]]</f>
        <v>517.6</v>
      </c>
      <c r="N1365">
        <f>INDEX(ExchangeRate[Rate2USD], MATCH(GL!L:L,ExchangeRate[Currency], 0))</f>
        <v>0.92</v>
      </c>
      <c r="O1365" s="14">
        <f>GL_Table[[#This Row],[Debit]]*GL_Table[[#This Row],[RateToUSD]]</f>
        <v>476.19200000000006</v>
      </c>
      <c r="P1365" s="14">
        <f>GL_Table[[#This Row],[Credit]]*GL_Table[[#This Row],[RateToUSD]]</f>
        <v>0</v>
      </c>
      <c r="Q1365" s="14">
        <f>GL_Table[NetAmount]*GL_Table[RateToUSD]</f>
        <v>476.19200000000006</v>
      </c>
      <c r="R1365" s="14" t="str">
        <f>INDEX(AccountMapping[AccountType],MATCH(GL_Table[AccountName],AccountMapping[AccountName], 0))</f>
        <v>COGS</v>
      </c>
    </row>
    <row r="1366" spans="1:18" x14ac:dyDescent="0.3">
      <c r="A1366" t="s">
        <v>1374</v>
      </c>
      <c r="B1366" s="1">
        <v>45279</v>
      </c>
      <c r="C1366">
        <f>YEAR(GL_Table[[#This Row],[TxnDate]])</f>
        <v>2023</v>
      </c>
      <c r="D1366" t="str">
        <f>TEXT(GL_Table[[#This Row],[TxnDate]], "mmm")</f>
        <v>Dec</v>
      </c>
      <c r="E1366" t="s">
        <v>2012</v>
      </c>
      <c r="F1366" t="s">
        <v>2017</v>
      </c>
      <c r="G1366">
        <v>846.47</v>
      </c>
      <c r="H1366">
        <v>0</v>
      </c>
      <c r="I1366" t="s">
        <v>2022</v>
      </c>
      <c r="J1366" t="s">
        <v>2029</v>
      </c>
      <c r="K1366" t="s">
        <v>3395</v>
      </c>
      <c r="L1366" t="s">
        <v>4033</v>
      </c>
      <c r="M1366">
        <f>GL_Table[[#This Row],[Debit]]-GL_Table[[#This Row],[Credit]]</f>
        <v>846.47</v>
      </c>
      <c r="N1366">
        <f>INDEX(ExchangeRate[Rate2USD], MATCH(GL!L:L,ExchangeRate[Currency], 0))</f>
        <v>1.51</v>
      </c>
      <c r="O1366" s="14">
        <f>GL_Table[[#This Row],[Debit]]*GL_Table[[#This Row],[RateToUSD]]</f>
        <v>1278.1697000000001</v>
      </c>
      <c r="P1366" s="14">
        <f>GL_Table[[#This Row],[Credit]]*GL_Table[[#This Row],[RateToUSD]]</f>
        <v>0</v>
      </c>
      <c r="Q1366" s="14">
        <f>GL_Table[NetAmount]*GL_Table[RateToUSD]</f>
        <v>1278.1697000000001</v>
      </c>
      <c r="R1366" s="14" t="str">
        <f>INDEX(AccountMapping[AccountType],MATCH(GL_Table[AccountName],AccountMapping[AccountName], 0))</f>
        <v>Expense</v>
      </c>
    </row>
    <row r="1367" spans="1:18" x14ac:dyDescent="0.3">
      <c r="A1367" t="s">
        <v>1375</v>
      </c>
      <c r="B1367" s="1">
        <v>45007</v>
      </c>
      <c r="C1367">
        <f>YEAR(GL_Table[[#This Row],[TxnDate]])</f>
        <v>2023</v>
      </c>
      <c r="D1367" t="str">
        <f>TEXT(GL_Table[[#This Row],[TxnDate]], "mmm")</f>
        <v>Mar</v>
      </c>
      <c r="E1367" t="s">
        <v>2014</v>
      </c>
      <c r="F1367" t="s">
        <v>2019</v>
      </c>
      <c r="G1367">
        <v>0</v>
      </c>
      <c r="H1367">
        <v>998.83</v>
      </c>
      <c r="I1367" t="s">
        <v>2025</v>
      </c>
      <c r="J1367" t="s">
        <v>2030</v>
      </c>
      <c r="K1367" t="s">
        <v>3396</v>
      </c>
      <c r="L1367" t="s">
        <v>4034</v>
      </c>
      <c r="M1367">
        <f>GL_Table[[#This Row],[Debit]]-GL_Table[[#This Row],[Credit]]</f>
        <v>-998.83</v>
      </c>
      <c r="N1367">
        <f>INDEX(ExchangeRate[Rate2USD], MATCH(GL!L:L,ExchangeRate[Currency], 0))</f>
        <v>1</v>
      </c>
      <c r="O1367" s="14">
        <f>GL_Table[[#This Row],[Debit]]*GL_Table[[#This Row],[RateToUSD]]</f>
        <v>0</v>
      </c>
      <c r="P1367" s="14">
        <f>GL_Table[[#This Row],[Credit]]*GL_Table[[#This Row],[RateToUSD]]</f>
        <v>998.83</v>
      </c>
      <c r="Q1367" s="14">
        <f>GL_Table[NetAmount]*GL_Table[RateToUSD]</f>
        <v>-998.83</v>
      </c>
      <c r="R1367" s="14" t="str">
        <f>INDEX(AccountMapping[AccountType],MATCH(GL_Table[AccountName],AccountMapping[AccountName], 0))</f>
        <v>Revenue</v>
      </c>
    </row>
    <row r="1368" spans="1:18" x14ac:dyDescent="0.3">
      <c r="A1368" t="s">
        <v>1376</v>
      </c>
      <c r="B1368" s="1">
        <v>45268</v>
      </c>
      <c r="C1368">
        <f>YEAR(GL_Table[[#This Row],[TxnDate]])</f>
        <v>2023</v>
      </c>
      <c r="D1368" t="str">
        <f>TEXT(GL_Table[[#This Row],[TxnDate]], "mmm")</f>
        <v>Dec</v>
      </c>
      <c r="E1368" t="s">
        <v>2013</v>
      </c>
      <c r="F1368" t="s">
        <v>2018</v>
      </c>
      <c r="G1368">
        <v>714.9</v>
      </c>
      <c r="H1368">
        <v>0</v>
      </c>
      <c r="I1368" t="s">
        <v>2020</v>
      </c>
      <c r="J1368" t="s">
        <v>2026</v>
      </c>
      <c r="K1368" t="s">
        <v>3397</v>
      </c>
      <c r="L1368" t="s">
        <v>4031</v>
      </c>
      <c r="M1368">
        <f>GL_Table[[#This Row],[Debit]]-GL_Table[[#This Row],[Credit]]</f>
        <v>714.9</v>
      </c>
      <c r="N1368">
        <f>INDEX(ExchangeRate[Rate2USD], MATCH(GL!L:L,ExchangeRate[Currency], 0))</f>
        <v>0.78</v>
      </c>
      <c r="O1368" s="14">
        <f>GL_Table[[#This Row],[Debit]]*GL_Table[[#This Row],[RateToUSD]]</f>
        <v>557.62199999999996</v>
      </c>
      <c r="P1368" s="14">
        <f>GL_Table[[#This Row],[Credit]]*GL_Table[[#This Row],[RateToUSD]]</f>
        <v>0</v>
      </c>
      <c r="Q1368" s="14">
        <f>GL_Table[NetAmount]*GL_Table[RateToUSD]</f>
        <v>557.62199999999996</v>
      </c>
      <c r="R1368" s="14" t="str">
        <f>INDEX(AccountMapping[AccountType],MATCH(GL_Table[AccountName],AccountMapping[AccountName], 0))</f>
        <v>Expense</v>
      </c>
    </row>
    <row r="1369" spans="1:18" x14ac:dyDescent="0.3">
      <c r="A1369" t="s">
        <v>1377</v>
      </c>
      <c r="B1369" s="1">
        <v>45261</v>
      </c>
      <c r="C1369">
        <f>YEAR(GL_Table[[#This Row],[TxnDate]])</f>
        <v>2023</v>
      </c>
      <c r="D1369" t="str">
        <f>TEXT(GL_Table[[#This Row],[TxnDate]], "mmm")</f>
        <v>Dec</v>
      </c>
      <c r="E1369" t="s">
        <v>2014</v>
      </c>
      <c r="F1369" t="s">
        <v>2019</v>
      </c>
      <c r="G1369">
        <v>0</v>
      </c>
      <c r="H1369">
        <v>1049.58</v>
      </c>
      <c r="I1369" t="s">
        <v>2022</v>
      </c>
      <c r="J1369" t="s">
        <v>2026</v>
      </c>
      <c r="K1369" t="s">
        <v>3398</v>
      </c>
      <c r="L1369" t="s">
        <v>4033</v>
      </c>
      <c r="M1369">
        <f>GL_Table[[#This Row],[Debit]]-GL_Table[[#This Row],[Credit]]</f>
        <v>-1049.58</v>
      </c>
      <c r="N1369">
        <f>INDEX(ExchangeRate[Rate2USD], MATCH(GL!L:L,ExchangeRate[Currency], 0))</f>
        <v>1.51</v>
      </c>
      <c r="O1369" s="14">
        <f>GL_Table[[#This Row],[Debit]]*GL_Table[[#This Row],[RateToUSD]]</f>
        <v>0</v>
      </c>
      <c r="P1369" s="14">
        <f>GL_Table[[#This Row],[Credit]]*GL_Table[[#This Row],[RateToUSD]]</f>
        <v>1584.8657999999998</v>
      </c>
      <c r="Q1369" s="14">
        <f>GL_Table[NetAmount]*GL_Table[RateToUSD]</f>
        <v>-1584.8657999999998</v>
      </c>
      <c r="R1369" s="14" t="str">
        <f>INDEX(AccountMapping[AccountType],MATCH(GL_Table[AccountName],AccountMapping[AccountName], 0))</f>
        <v>Revenue</v>
      </c>
    </row>
    <row r="1370" spans="1:18" x14ac:dyDescent="0.3">
      <c r="A1370" t="s">
        <v>1378</v>
      </c>
      <c r="B1370" s="1">
        <v>44943</v>
      </c>
      <c r="C1370">
        <f>YEAR(GL_Table[[#This Row],[TxnDate]])</f>
        <v>2023</v>
      </c>
      <c r="D1370" t="str">
        <f>TEXT(GL_Table[[#This Row],[TxnDate]], "mmm")</f>
        <v>Jan</v>
      </c>
      <c r="E1370" t="s">
        <v>2013</v>
      </c>
      <c r="F1370" t="s">
        <v>2018</v>
      </c>
      <c r="G1370">
        <v>1962.1</v>
      </c>
      <c r="H1370">
        <v>0</v>
      </c>
      <c r="I1370" t="s">
        <v>2020</v>
      </c>
      <c r="J1370" t="s">
        <v>2030</v>
      </c>
      <c r="K1370" t="s">
        <v>3399</v>
      </c>
      <c r="L1370" t="s">
        <v>4034</v>
      </c>
      <c r="M1370">
        <f>GL_Table[[#This Row],[Debit]]-GL_Table[[#This Row],[Credit]]</f>
        <v>1962.1</v>
      </c>
      <c r="N1370">
        <f>INDEX(ExchangeRate[Rate2USD], MATCH(GL!L:L,ExchangeRate[Currency], 0))</f>
        <v>1</v>
      </c>
      <c r="O1370" s="14">
        <f>GL_Table[[#This Row],[Debit]]*GL_Table[[#This Row],[RateToUSD]]</f>
        <v>1962.1</v>
      </c>
      <c r="P1370" s="14">
        <f>GL_Table[[#This Row],[Credit]]*GL_Table[[#This Row],[RateToUSD]]</f>
        <v>0</v>
      </c>
      <c r="Q1370" s="14">
        <f>GL_Table[NetAmount]*GL_Table[RateToUSD]</f>
        <v>1962.1</v>
      </c>
      <c r="R1370" s="14" t="str">
        <f>INDEX(AccountMapping[AccountType],MATCH(GL_Table[AccountName],AccountMapping[AccountName], 0))</f>
        <v>Expense</v>
      </c>
    </row>
    <row r="1371" spans="1:18" x14ac:dyDescent="0.3">
      <c r="A1371" t="s">
        <v>1379</v>
      </c>
      <c r="B1371" s="1">
        <v>44946</v>
      </c>
      <c r="C1371">
        <f>YEAR(GL_Table[[#This Row],[TxnDate]])</f>
        <v>2023</v>
      </c>
      <c r="D1371" t="str">
        <f>TEXT(GL_Table[[#This Row],[TxnDate]], "mmm")</f>
        <v>Jan</v>
      </c>
      <c r="E1371" t="s">
        <v>2011</v>
      </c>
      <c r="F1371" t="s">
        <v>2016</v>
      </c>
      <c r="G1371">
        <v>773.23</v>
      </c>
      <c r="H1371">
        <v>0</v>
      </c>
      <c r="I1371" t="s">
        <v>2025</v>
      </c>
      <c r="J1371" t="s">
        <v>2027</v>
      </c>
      <c r="K1371" t="s">
        <v>3400</v>
      </c>
      <c r="L1371" t="s">
        <v>4035</v>
      </c>
      <c r="M1371">
        <f>GL_Table[[#This Row],[Debit]]-GL_Table[[#This Row],[Credit]]</f>
        <v>773.23</v>
      </c>
      <c r="N1371">
        <f>INDEX(ExchangeRate[Rate2USD], MATCH(GL!L:L,ExchangeRate[Currency], 0))</f>
        <v>1.36</v>
      </c>
      <c r="O1371" s="14">
        <f>GL_Table[[#This Row],[Debit]]*GL_Table[[#This Row],[RateToUSD]]</f>
        <v>1051.5928000000001</v>
      </c>
      <c r="P1371" s="14">
        <f>GL_Table[[#This Row],[Credit]]*GL_Table[[#This Row],[RateToUSD]]</f>
        <v>0</v>
      </c>
      <c r="Q1371" s="14">
        <f>GL_Table[NetAmount]*GL_Table[RateToUSD]</f>
        <v>1051.5928000000001</v>
      </c>
      <c r="R1371" s="14" t="str">
        <f>INDEX(AccountMapping[AccountType],MATCH(GL_Table[AccountName],AccountMapping[AccountName], 0))</f>
        <v>COGS</v>
      </c>
    </row>
    <row r="1372" spans="1:18" x14ac:dyDescent="0.3">
      <c r="A1372" t="s">
        <v>1380</v>
      </c>
      <c r="B1372" s="1">
        <v>45804</v>
      </c>
      <c r="C1372">
        <f>YEAR(GL_Table[[#This Row],[TxnDate]])</f>
        <v>2025</v>
      </c>
      <c r="D1372" t="str">
        <f>TEXT(GL_Table[[#This Row],[TxnDate]], "mmm")</f>
        <v>May</v>
      </c>
      <c r="E1372" t="s">
        <v>2013</v>
      </c>
      <c r="F1372" t="s">
        <v>2018</v>
      </c>
      <c r="G1372">
        <v>485.53</v>
      </c>
      <c r="H1372">
        <v>0</v>
      </c>
      <c r="I1372" t="s">
        <v>2023</v>
      </c>
      <c r="J1372" t="s">
        <v>2026</v>
      </c>
      <c r="K1372" t="s">
        <v>3401</v>
      </c>
      <c r="L1372" t="s">
        <v>4031</v>
      </c>
      <c r="M1372">
        <f>GL_Table[[#This Row],[Debit]]-GL_Table[[#This Row],[Credit]]</f>
        <v>485.53</v>
      </c>
      <c r="N1372">
        <f>INDEX(ExchangeRate[Rate2USD], MATCH(GL!L:L,ExchangeRate[Currency], 0))</f>
        <v>0.78</v>
      </c>
      <c r="O1372" s="14">
        <f>GL_Table[[#This Row],[Debit]]*GL_Table[[#This Row],[RateToUSD]]</f>
        <v>378.71339999999998</v>
      </c>
      <c r="P1372" s="14">
        <f>GL_Table[[#This Row],[Credit]]*GL_Table[[#This Row],[RateToUSD]]</f>
        <v>0</v>
      </c>
      <c r="Q1372" s="14">
        <f>GL_Table[NetAmount]*GL_Table[RateToUSD]</f>
        <v>378.71339999999998</v>
      </c>
      <c r="R1372" s="14" t="str">
        <f>INDEX(AccountMapping[AccountType],MATCH(GL_Table[AccountName],AccountMapping[AccountName], 0))</f>
        <v>Expense</v>
      </c>
    </row>
    <row r="1373" spans="1:18" x14ac:dyDescent="0.3">
      <c r="A1373" t="s">
        <v>1381</v>
      </c>
      <c r="B1373" s="1">
        <v>45360</v>
      </c>
      <c r="C1373">
        <f>YEAR(GL_Table[[#This Row],[TxnDate]])</f>
        <v>2024</v>
      </c>
      <c r="D1373" t="str">
        <f>TEXT(GL_Table[[#This Row],[TxnDate]], "mmm")</f>
        <v>Mar</v>
      </c>
      <c r="E1373" t="s">
        <v>2014</v>
      </c>
      <c r="F1373" t="s">
        <v>2019</v>
      </c>
      <c r="G1373">
        <v>0</v>
      </c>
      <c r="H1373">
        <v>586.21</v>
      </c>
      <c r="I1373" t="s">
        <v>2023</v>
      </c>
      <c r="J1373" t="s">
        <v>2028</v>
      </c>
      <c r="K1373" t="s">
        <v>3402</v>
      </c>
      <c r="L1373" t="s">
        <v>4032</v>
      </c>
      <c r="M1373">
        <f>GL_Table[[#This Row],[Debit]]-GL_Table[[#This Row],[Credit]]</f>
        <v>-586.21</v>
      </c>
      <c r="N1373">
        <f>INDEX(ExchangeRate[Rate2USD], MATCH(GL!L:L,ExchangeRate[Currency], 0))</f>
        <v>0.92</v>
      </c>
      <c r="O1373" s="14">
        <f>GL_Table[[#This Row],[Debit]]*GL_Table[[#This Row],[RateToUSD]]</f>
        <v>0</v>
      </c>
      <c r="P1373" s="14">
        <f>GL_Table[[#This Row],[Credit]]*GL_Table[[#This Row],[RateToUSD]]</f>
        <v>539.31320000000005</v>
      </c>
      <c r="Q1373" s="14">
        <f>GL_Table[NetAmount]*GL_Table[RateToUSD]</f>
        <v>-539.31320000000005</v>
      </c>
      <c r="R1373" s="14" t="str">
        <f>INDEX(AccountMapping[AccountType],MATCH(GL_Table[AccountName],AccountMapping[AccountName], 0))</f>
        <v>Revenue</v>
      </c>
    </row>
    <row r="1374" spans="1:18" x14ac:dyDescent="0.3">
      <c r="A1374" t="s">
        <v>1382</v>
      </c>
      <c r="B1374" s="1">
        <v>45744</v>
      </c>
      <c r="C1374">
        <f>YEAR(GL_Table[[#This Row],[TxnDate]])</f>
        <v>2025</v>
      </c>
      <c r="D1374" t="str">
        <f>TEXT(GL_Table[[#This Row],[TxnDate]], "mmm")</f>
        <v>Mar</v>
      </c>
      <c r="E1374" t="s">
        <v>2010</v>
      </c>
      <c r="F1374" t="s">
        <v>2015</v>
      </c>
      <c r="G1374">
        <v>0</v>
      </c>
      <c r="H1374">
        <v>1624.21</v>
      </c>
      <c r="I1374" t="s">
        <v>2023</v>
      </c>
      <c r="J1374" t="s">
        <v>2029</v>
      </c>
      <c r="K1374" t="s">
        <v>3403</v>
      </c>
      <c r="L1374" t="s">
        <v>4031</v>
      </c>
      <c r="M1374">
        <f>GL_Table[[#This Row],[Debit]]-GL_Table[[#This Row],[Credit]]</f>
        <v>-1624.21</v>
      </c>
      <c r="N1374">
        <f>INDEX(ExchangeRate[Rate2USD], MATCH(GL!L:L,ExchangeRate[Currency], 0))</f>
        <v>0.78</v>
      </c>
      <c r="O1374" s="14">
        <f>GL_Table[[#This Row],[Debit]]*GL_Table[[#This Row],[RateToUSD]]</f>
        <v>0</v>
      </c>
      <c r="P1374" s="14">
        <f>GL_Table[[#This Row],[Credit]]*GL_Table[[#This Row],[RateToUSD]]</f>
        <v>1266.8838000000001</v>
      </c>
      <c r="Q1374" s="14">
        <f>GL_Table[NetAmount]*GL_Table[RateToUSD]</f>
        <v>-1266.8838000000001</v>
      </c>
      <c r="R1374" s="14" t="str">
        <f>INDEX(AccountMapping[AccountType],MATCH(GL_Table[AccountName],AccountMapping[AccountName], 0))</f>
        <v>Revenue</v>
      </c>
    </row>
    <row r="1375" spans="1:18" x14ac:dyDescent="0.3">
      <c r="A1375" t="s">
        <v>1383</v>
      </c>
      <c r="B1375" s="1">
        <v>45089</v>
      </c>
      <c r="C1375">
        <f>YEAR(GL_Table[[#This Row],[TxnDate]])</f>
        <v>2023</v>
      </c>
      <c r="D1375" t="str">
        <f>TEXT(GL_Table[[#This Row],[TxnDate]], "mmm")</f>
        <v>Jun</v>
      </c>
      <c r="E1375" t="s">
        <v>2013</v>
      </c>
      <c r="F1375" t="s">
        <v>2018</v>
      </c>
      <c r="G1375">
        <v>680.82</v>
      </c>
      <c r="H1375">
        <v>0</v>
      </c>
      <c r="I1375" t="s">
        <v>2025</v>
      </c>
      <c r="J1375" t="s">
        <v>2030</v>
      </c>
      <c r="K1375" t="s">
        <v>3404</v>
      </c>
      <c r="L1375" t="s">
        <v>4034</v>
      </c>
      <c r="M1375">
        <f>GL_Table[[#This Row],[Debit]]-GL_Table[[#This Row],[Credit]]</f>
        <v>680.82</v>
      </c>
      <c r="N1375">
        <f>INDEX(ExchangeRate[Rate2USD], MATCH(GL!L:L,ExchangeRate[Currency], 0))</f>
        <v>1</v>
      </c>
      <c r="O1375" s="14">
        <f>GL_Table[[#This Row],[Debit]]*GL_Table[[#This Row],[RateToUSD]]</f>
        <v>680.82</v>
      </c>
      <c r="P1375" s="14">
        <f>GL_Table[[#This Row],[Credit]]*GL_Table[[#This Row],[RateToUSD]]</f>
        <v>0</v>
      </c>
      <c r="Q1375" s="14">
        <f>GL_Table[NetAmount]*GL_Table[RateToUSD]</f>
        <v>680.82</v>
      </c>
      <c r="R1375" s="14" t="str">
        <f>INDEX(AccountMapping[AccountType],MATCH(GL_Table[AccountName],AccountMapping[AccountName], 0))</f>
        <v>Expense</v>
      </c>
    </row>
    <row r="1376" spans="1:18" x14ac:dyDescent="0.3">
      <c r="A1376" t="s">
        <v>1384</v>
      </c>
      <c r="B1376" s="1">
        <v>45262</v>
      </c>
      <c r="C1376">
        <f>YEAR(GL_Table[[#This Row],[TxnDate]])</f>
        <v>2023</v>
      </c>
      <c r="D1376" t="str">
        <f>TEXT(GL_Table[[#This Row],[TxnDate]], "mmm")</f>
        <v>Dec</v>
      </c>
      <c r="E1376" t="s">
        <v>2012</v>
      </c>
      <c r="F1376" t="s">
        <v>2017</v>
      </c>
      <c r="G1376">
        <v>167.34</v>
      </c>
      <c r="H1376">
        <v>0</v>
      </c>
      <c r="I1376" t="s">
        <v>2023</v>
      </c>
      <c r="J1376" t="s">
        <v>2028</v>
      </c>
      <c r="K1376" t="s">
        <v>3405</v>
      </c>
      <c r="L1376" t="s">
        <v>4034</v>
      </c>
      <c r="M1376">
        <f>GL_Table[[#This Row],[Debit]]-GL_Table[[#This Row],[Credit]]</f>
        <v>167.34</v>
      </c>
      <c r="N1376">
        <f>INDEX(ExchangeRate[Rate2USD], MATCH(GL!L:L,ExchangeRate[Currency], 0))</f>
        <v>1</v>
      </c>
      <c r="O1376" s="14">
        <f>GL_Table[[#This Row],[Debit]]*GL_Table[[#This Row],[RateToUSD]]</f>
        <v>167.34</v>
      </c>
      <c r="P1376" s="14">
        <f>GL_Table[[#This Row],[Credit]]*GL_Table[[#This Row],[RateToUSD]]</f>
        <v>0</v>
      </c>
      <c r="Q1376" s="14">
        <f>GL_Table[NetAmount]*GL_Table[RateToUSD]</f>
        <v>167.34</v>
      </c>
      <c r="R1376" s="14" t="str">
        <f>INDEX(AccountMapping[AccountType],MATCH(GL_Table[AccountName],AccountMapping[AccountName], 0))</f>
        <v>Expense</v>
      </c>
    </row>
    <row r="1377" spans="1:18" x14ac:dyDescent="0.3">
      <c r="A1377" t="s">
        <v>1385</v>
      </c>
      <c r="B1377" s="1">
        <v>45489</v>
      </c>
      <c r="C1377">
        <f>YEAR(GL_Table[[#This Row],[TxnDate]])</f>
        <v>2024</v>
      </c>
      <c r="D1377" t="str">
        <f>TEXT(GL_Table[[#This Row],[TxnDate]], "mmm")</f>
        <v>Jul</v>
      </c>
      <c r="E1377" t="s">
        <v>2010</v>
      </c>
      <c r="F1377" t="s">
        <v>2015</v>
      </c>
      <c r="G1377">
        <v>0</v>
      </c>
      <c r="H1377">
        <v>1929.16</v>
      </c>
      <c r="I1377" t="s">
        <v>2023</v>
      </c>
      <c r="J1377" t="s">
        <v>2029</v>
      </c>
      <c r="K1377" t="s">
        <v>3406</v>
      </c>
      <c r="L1377" t="s">
        <v>4032</v>
      </c>
      <c r="M1377">
        <f>GL_Table[[#This Row],[Debit]]-GL_Table[[#This Row],[Credit]]</f>
        <v>-1929.16</v>
      </c>
      <c r="N1377">
        <f>INDEX(ExchangeRate[Rate2USD], MATCH(GL!L:L,ExchangeRate[Currency], 0))</f>
        <v>0.92</v>
      </c>
      <c r="O1377" s="14">
        <f>GL_Table[[#This Row],[Debit]]*GL_Table[[#This Row],[RateToUSD]]</f>
        <v>0</v>
      </c>
      <c r="P1377" s="14">
        <f>GL_Table[[#This Row],[Credit]]*GL_Table[[#This Row],[RateToUSD]]</f>
        <v>1774.8272000000002</v>
      </c>
      <c r="Q1377" s="14">
        <f>GL_Table[NetAmount]*GL_Table[RateToUSD]</f>
        <v>-1774.8272000000002</v>
      </c>
      <c r="R1377" s="14" t="str">
        <f>INDEX(AccountMapping[AccountType],MATCH(GL_Table[AccountName],AccountMapping[AccountName], 0))</f>
        <v>Revenue</v>
      </c>
    </row>
    <row r="1378" spans="1:18" x14ac:dyDescent="0.3">
      <c r="A1378" t="s">
        <v>1386</v>
      </c>
      <c r="B1378" s="1">
        <v>45240</v>
      </c>
      <c r="C1378">
        <f>YEAR(GL_Table[[#This Row],[TxnDate]])</f>
        <v>2023</v>
      </c>
      <c r="D1378" t="str">
        <f>TEXT(GL_Table[[#This Row],[TxnDate]], "mmm")</f>
        <v>Nov</v>
      </c>
      <c r="E1378" t="s">
        <v>2013</v>
      </c>
      <c r="F1378" t="s">
        <v>2018</v>
      </c>
      <c r="G1378">
        <v>400.54</v>
      </c>
      <c r="H1378">
        <v>0</v>
      </c>
      <c r="I1378" t="s">
        <v>2023</v>
      </c>
      <c r="J1378" t="s">
        <v>2028</v>
      </c>
      <c r="K1378" t="s">
        <v>3407</v>
      </c>
      <c r="L1378" t="s">
        <v>4032</v>
      </c>
      <c r="M1378">
        <f>GL_Table[[#This Row],[Debit]]-GL_Table[[#This Row],[Credit]]</f>
        <v>400.54</v>
      </c>
      <c r="N1378">
        <f>INDEX(ExchangeRate[Rate2USD], MATCH(GL!L:L,ExchangeRate[Currency], 0))</f>
        <v>0.92</v>
      </c>
      <c r="O1378" s="14">
        <f>GL_Table[[#This Row],[Debit]]*GL_Table[[#This Row],[RateToUSD]]</f>
        <v>368.49680000000001</v>
      </c>
      <c r="P1378" s="14">
        <f>GL_Table[[#This Row],[Credit]]*GL_Table[[#This Row],[RateToUSD]]</f>
        <v>0</v>
      </c>
      <c r="Q1378" s="14">
        <f>GL_Table[NetAmount]*GL_Table[RateToUSD]</f>
        <v>368.49680000000001</v>
      </c>
      <c r="R1378" s="14" t="str">
        <f>INDEX(AccountMapping[AccountType],MATCH(GL_Table[AccountName],AccountMapping[AccountName], 0))</f>
        <v>Expense</v>
      </c>
    </row>
    <row r="1379" spans="1:18" x14ac:dyDescent="0.3">
      <c r="A1379" t="s">
        <v>1387</v>
      </c>
      <c r="B1379" s="1">
        <v>45397</v>
      </c>
      <c r="C1379">
        <f>YEAR(GL_Table[[#This Row],[TxnDate]])</f>
        <v>2024</v>
      </c>
      <c r="D1379" t="str">
        <f>TEXT(GL_Table[[#This Row],[TxnDate]], "mmm")</f>
        <v>Apr</v>
      </c>
      <c r="E1379" t="s">
        <v>2014</v>
      </c>
      <c r="F1379" t="s">
        <v>2019</v>
      </c>
      <c r="G1379">
        <v>0</v>
      </c>
      <c r="H1379">
        <v>1657.49</v>
      </c>
      <c r="I1379" t="s">
        <v>2025</v>
      </c>
      <c r="J1379" t="s">
        <v>2028</v>
      </c>
      <c r="K1379" t="s">
        <v>3408</v>
      </c>
      <c r="L1379" t="s">
        <v>4031</v>
      </c>
      <c r="M1379">
        <f>GL_Table[[#This Row],[Debit]]-GL_Table[[#This Row],[Credit]]</f>
        <v>-1657.49</v>
      </c>
      <c r="N1379">
        <f>INDEX(ExchangeRate[Rate2USD], MATCH(GL!L:L,ExchangeRate[Currency], 0))</f>
        <v>0.78</v>
      </c>
      <c r="O1379" s="14">
        <f>GL_Table[[#This Row],[Debit]]*GL_Table[[#This Row],[RateToUSD]]</f>
        <v>0</v>
      </c>
      <c r="P1379" s="14">
        <f>GL_Table[[#This Row],[Credit]]*GL_Table[[#This Row],[RateToUSD]]</f>
        <v>1292.8422</v>
      </c>
      <c r="Q1379" s="14">
        <f>GL_Table[NetAmount]*GL_Table[RateToUSD]</f>
        <v>-1292.8422</v>
      </c>
      <c r="R1379" s="14" t="str">
        <f>INDEX(AccountMapping[AccountType],MATCH(GL_Table[AccountName],AccountMapping[AccountName], 0))</f>
        <v>Revenue</v>
      </c>
    </row>
    <row r="1380" spans="1:18" x14ac:dyDescent="0.3">
      <c r="A1380" t="s">
        <v>1388</v>
      </c>
      <c r="B1380" s="1">
        <v>45388</v>
      </c>
      <c r="C1380">
        <f>YEAR(GL_Table[[#This Row],[TxnDate]])</f>
        <v>2024</v>
      </c>
      <c r="D1380" t="str">
        <f>TEXT(GL_Table[[#This Row],[TxnDate]], "mmm")</f>
        <v>Apr</v>
      </c>
      <c r="E1380" t="s">
        <v>2010</v>
      </c>
      <c r="F1380" t="s">
        <v>2015</v>
      </c>
      <c r="G1380">
        <v>0</v>
      </c>
      <c r="H1380">
        <v>1718.15</v>
      </c>
      <c r="I1380" t="s">
        <v>2020</v>
      </c>
      <c r="J1380" t="s">
        <v>2029</v>
      </c>
      <c r="K1380" t="s">
        <v>3409</v>
      </c>
      <c r="L1380" t="s">
        <v>4031</v>
      </c>
      <c r="M1380">
        <f>GL_Table[[#This Row],[Debit]]-GL_Table[[#This Row],[Credit]]</f>
        <v>-1718.15</v>
      </c>
      <c r="N1380">
        <f>INDEX(ExchangeRate[Rate2USD], MATCH(GL!L:L,ExchangeRate[Currency], 0))</f>
        <v>0.78</v>
      </c>
      <c r="O1380" s="14">
        <f>GL_Table[[#This Row],[Debit]]*GL_Table[[#This Row],[RateToUSD]]</f>
        <v>0</v>
      </c>
      <c r="P1380" s="14">
        <f>GL_Table[[#This Row],[Credit]]*GL_Table[[#This Row],[RateToUSD]]</f>
        <v>1340.1570000000002</v>
      </c>
      <c r="Q1380" s="14">
        <f>GL_Table[NetAmount]*GL_Table[RateToUSD]</f>
        <v>-1340.1570000000002</v>
      </c>
      <c r="R1380" s="14" t="str">
        <f>INDEX(AccountMapping[AccountType],MATCH(GL_Table[AccountName],AccountMapping[AccountName], 0))</f>
        <v>Revenue</v>
      </c>
    </row>
    <row r="1381" spans="1:18" x14ac:dyDescent="0.3">
      <c r="A1381" t="s">
        <v>1389</v>
      </c>
      <c r="B1381" s="1">
        <v>45824</v>
      </c>
      <c r="C1381">
        <f>YEAR(GL_Table[[#This Row],[TxnDate]])</f>
        <v>2025</v>
      </c>
      <c r="D1381" t="str">
        <f>TEXT(GL_Table[[#This Row],[TxnDate]], "mmm")</f>
        <v>Jun</v>
      </c>
      <c r="E1381" t="s">
        <v>2014</v>
      </c>
      <c r="F1381" t="s">
        <v>2019</v>
      </c>
      <c r="G1381">
        <v>0</v>
      </c>
      <c r="H1381">
        <v>3216.06</v>
      </c>
      <c r="I1381" t="s">
        <v>2024</v>
      </c>
      <c r="J1381" t="s">
        <v>2030</v>
      </c>
      <c r="K1381" t="s">
        <v>3410</v>
      </c>
      <c r="L1381" t="s">
        <v>4035</v>
      </c>
      <c r="M1381">
        <f>GL_Table[[#This Row],[Debit]]-GL_Table[[#This Row],[Credit]]</f>
        <v>-3216.06</v>
      </c>
      <c r="N1381">
        <f>INDEX(ExchangeRate[Rate2USD], MATCH(GL!L:L,ExchangeRate[Currency], 0))</f>
        <v>1.36</v>
      </c>
      <c r="O1381" s="14">
        <f>GL_Table[[#This Row],[Debit]]*GL_Table[[#This Row],[RateToUSD]]</f>
        <v>0</v>
      </c>
      <c r="P1381" s="14">
        <f>GL_Table[[#This Row],[Credit]]*GL_Table[[#This Row],[RateToUSD]]</f>
        <v>4373.8416000000007</v>
      </c>
      <c r="Q1381" s="14">
        <f>GL_Table[NetAmount]*GL_Table[RateToUSD]</f>
        <v>-4373.8416000000007</v>
      </c>
      <c r="R1381" s="14" t="str">
        <f>INDEX(AccountMapping[AccountType],MATCH(GL_Table[AccountName],AccountMapping[AccountName], 0))</f>
        <v>Revenue</v>
      </c>
    </row>
    <row r="1382" spans="1:18" x14ac:dyDescent="0.3">
      <c r="A1382" t="s">
        <v>1390</v>
      </c>
      <c r="B1382" s="1">
        <v>45065</v>
      </c>
      <c r="C1382">
        <f>YEAR(GL_Table[[#This Row],[TxnDate]])</f>
        <v>2023</v>
      </c>
      <c r="D1382" t="str">
        <f>TEXT(GL_Table[[#This Row],[TxnDate]], "mmm")</f>
        <v>May</v>
      </c>
      <c r="E1382" t="s">
        <v>2014</v>
      </c>
      <c r="F1382" t="s">
        <v>2019</v>
      </c>
      <c r="G1382">
        <v>0</v>
      </c>
      <c r="H1382">
        <v>3406.43</v>
      </c>
      <c r="I1382" t="s">
        <v>2022</v>
      </c>
      <c r="J1382" t="s">
        <v>2030</v>
      </c>
      <c r="K1382" t="s">
        <v>3411</v>
      </c>
      <c r="L1382" t="s">
        <v>4033</v>
      </c>
      <c r="M1382">
        <f>GL_Table[[#This Row],[Debit]]-GL_Table[[#This Row],[Credit]]</f>
        <v>-3406.43</v>
      </c>
      <c r="N1382">
        <f>INDEX(ExchangeRate[Rate2USD], MATCH(GL!L:L,ExchangeRate[Currency], 0))</f>
        <v>1.51</v>
      </c>
      <c r="O1382" s="14">
        <f>GL_Table[[#This Row],[Debit]]*GL_Table[[#This Row],[RateToUSD]]</f>
        <v>0</v>
      </c>
      <c r="P1382" s="14">
        <f>GL_Table[[#This Row],[Credit]]*GL_Table[[#This Row],[RateToUSD]]</f>
        <v>5143.7092999999995</v>
      </c>
      <c r="Q1382" s="14">
        <f>GL_Table[NetAmount]*GL_Table[RateToUSD]</f>
        <v>-5143.7092999999995</v>
      </c>
      <c r="R1382" s="14" t="str">
        <f>INDEX(AccountMapping[AccountType],MATCH(GL_Table[AccountName],AccountMapping[AccountName], 0))</f>
        <v>Revenue</v>
      </c>
    </row>
    <row r="1383" spans="1:18" x14ac:dyDescent="0.3">
      <c r="A1383" t="s">
        <v>1391</v>
      </c>
      <c r="B1383" s="1">
        <v>45744</v>
      </c>
      <c r="C1383">
        <f>YEAR(GL_Table[[#This Row],[TxnDate]])</f>
        <v>2025</v>
      </c>
      <c r="D1383" t="str">
        <f>TEXT(GL_Table[[#This Row],[TxnDate]], "mmm")</f>
        <v>Mar</v>
      </c>
      <c r="E1383" t="s">
        <v>2012</v>
      </c>
      <c r="F1383" t="s">
        <v>2017</v>
      </c>
      <c r="G1383">
        <v>1047.53</v>
      </c>
      <c r="H1383">
        <v>0</v>
      </c>
      <c r="I1383" t="s">
        <v>2024</v>
      </c>
      <c r="J1383" t="s">
        <v>2029</v>
      </c>
      <c r="K1383" t="s">
        <v>3412</v>
      </c>
      <c r="L1383" t="s">
        <v>4034</v>
      </c>
      <c r="M1383">
        <f>GL_Table[[#This Row],[Debit]]-GL_Table[[#This Row],[Credit]]</f>
        <v>1047.53</v>
      </c>
      <c r="N1383">
        <f>INDEX(ExchangeRate[Rate2USD], MATCH(GL!L:L,ExchangeRate[Currency], 0))</f>
        <v>1</v>
      </c>
      <c r="O1383" s="14">
        <f>GL_Table[[#This Row],[Debit]]*GL_Table[[#This Row],[RateToUSD]]</f>
        <v>1047.53</v>
      </c>
      <c r="P1383" s="14">
        <f>GL_Table[[#This Row],[Credit]]*GL_Table[[#This Row],[RateToUSD]]</f>
        <v>0</v>
      </c>
      <c r="Q1383" s="14">
        <f>GL_Table[NetAmount]*GL_Table[RateToUSD]</f>
        <v>1047.53</v>
      </c>
      <c r="R1383" s="14" t="str">
        <f>INDEX(AccountMapping[AccountType],MATCH(GL_Table[AccountName],AccountMapping[AccountName], 0))</f>
        <v>Expense</v>
      </c>
    </row>
    <row r="1384" spans="1:18" x14ac:dyDescent="0.3">
      <c r="A1384" t="s">
        <v>1392</v>
      </c>
      <c r="B1384" s="1">
        <v>45599</v>
      </c>
      <c r="C1384">
        <f>YEAR(GL_Table[[#This Row],[TxnDate]])</f>
        <v>2024</v>
      </c>
      <c r="D1384" t="str">
        <f>TEXT(GL_Table[[#This Row],[TxnDate]], "mmm")</f>
        <v>Nov</v>
      </c>
      <c r="E1384" t="s">
        <v>2013</v>
      </c>
      <c r="F1384" t="s">
        <v>2018</v>
      </c>
      <c r="G1384">
        <v>129.62</v>
      </c>
      <c r="H1384">
        <v>0</v>
      </c>
      <c r="I1384" t="s">
        <v>2024</v>
      </c>
      <c r="J1384" t="s">
        <v>2026</v>
      </c>
      <c r="K1384" t="s">
        <v>3413</v>
      </c>
      <c r="L1384" t="s">
        <v>4032</v>
      </c>
      <c r="M1384">
        <f>GL_Table[[#This Row],[Debit]]-GL_Table[[#This Row],[Credit]]</f>
        <v>129.62</v>
      </c>
      <c r="N1384">
        <f>INDEX(ExchangeRate[Rate2USD], MATCH(GL!L:L,ExchangeRate[Currency], 0))</f>
        <v>0.92</v>
      </c>
      <c r="O1384" s="14">
        <f>GL_Table[[#This Row],[Debit]]*GL_Table[[#This Row],[RateToUSD]]</f>
        <v>119.25040000000001</v>
      </c>
      <c r="P1384" s="14">
        <f>GL_Table[[#This Row],[Credit]]*GL_Table[[#This Row],[RateToUSD]]</f>
        <v>0</v>
      </c>
      <c r="Q1384" s="14">
        <f>GL_Table[NetAmount]*GL_Table[RateToUSD]</f>
        <v>119.25040000000001</v>
      </c>
      <c r="R1384" s="14" t="str">
        <f>INDEX(AccountMapping[AccountType],MATCH(GL_Table[AccountName],AccountMapping[AccountName], 0))</f>
        <v>Expense</v>
      </c>
    </row>
    <row r="1385" spans="1:18" x14ac:dyDescent="0.3">
      <c r="A1385" t="s">
        <v>1393</v>
      </c>
      <c r="B1385" s="1">
        <v>45158</v>
      </c>
      <c r="C1385">
        <f>YEAR(GL_Table[[#This Row],[TxnDate]])</f>
        <v>2023</v>
      </c>
      <c r="D1385" t="str">
        <f>TEXT(GL_Table[[#This Row],[TxnDate]], "mmm")</f>
        <v>Aug</v>
      </c>
      <c r="E1385" t="s">
        <v>2014</v>
      </c>
      <c r="F1385" t="s">
        <v>2019</v>
      </c>
      <c r="G1385">
        <v>0</v>
      </c>
      <c r="H1385">
        <v>2334.75</v>
      </c>
      <c r="I1385" t="s">
        <v>2022</v>
      </c>
      <c r="J1385" t="s">
        <v>2029</v>
      </c>
      <c r="K1385" t="s">
        <v>3414</v>
      </c>
      <c r="L1385" t="s">
        <v>4033</v>
      </c>
      <c r="M1385">
        <f>GL_Table[[#This Row],[Debit]]-GL_Table[[#This Row],[Credit]]</f>
        <v>-2334.75</v>
      </c>
      <c r="N1385">
        <f>INDEX(ExchangeRate[Rate2USD], MATCH(GL!L:L,ExchangeRate[Currency], 0))</f>
        <v>1.51</v>
      </c>
      <c r="O1385" s="14">
        <f>GL_Table[[#This Row],[Debit]]*GL_Table[[#This Row],[RateToUSD]]</f>
        <v>0</v>
      </c>
      <c r="P1385" s="14">
        <f>GL_Table[[#This Row],[Credit]]*GL_Table[[#This Row],[RateToUSD]]</f>
        <v>3525.4724999999999</v>
      </c>
      <c r="Q1385" s="14">
        <f>GL_Table[NetAmount]*GL_Table[RateToUSD]</f>
        <v>-3525.4724999999999</v>
      </c>
      <c r="R1385" s="14" t="str">
        <f>INDEX(AccountMapping[AccountType],MATCH(GL_Table[AccountName],AccountMapping[AccountName], 0))</f>
        <v>Revenue</v>
      </c>
    </row>
    <row r="1386" spans="1:18" x14ac:dyDescent="0.3">
      <c r="A1386" t="s">
        <v>1394</v>
      </c>
      <c r="B1386" s="1">
        <v>45091</v>
      </c>
      <c r="C1386">
        <f>YEAR(GL_Table[[#This Row],[TxnDate]])</f>
        <v>2023</v>
      </c>
      <c r="D1386" t="str">
        <f>TEXT(GL_Table[[#This Row],[TxnDate]], "mmm")</f>
        <v>Jun</v>
      </c>
      <c r="E1386" t="s">
        <v>2012</v>
      </c>
      <c r="F1386" t="s">
        <v>2017</v>
      </c>
      <c r="G1386">
        <v>1023.61</v>
      </c>
      <c r="H1386">
        <v>0</v>
      </c>
      <c r="I1386" t="s">
        <v>2020</v>
      </c>
      <c r="J1386" t="s">
        <v>2027</v>
      </c>
      <c r="K1386" t="s">
        <v>3415</v>
      </c>
      <c r="L1386" t="s">
        <v>4031</v>
      </c>
      <c r="M1386">
        <f>GL_Table[[#This Row],[Debit]]-GL_Table[[#This Row],[Credit]]</f>
        <v>1023.61</v>
      </c>
      <c r="N1386">
        <f>INDEX(ExchangeRate[Rate2USD], MATCH(GL!L:L,ExchangeRate[Currency], 0))</f>
        <v>0.78</v>
      </c>
      <c r="O1386" s="14">
        <f>GL_Table[[#This Row],[Debit]]*GL_Table[[#This Row],[RateToUSD]]</f>
        <v>798.41579999999999</v>
      </c>
      <c r="P1386" s="14">
        <f>GL_Table[[#This Row],[Credit]]*GL_Table[[#This Row],[RateToUSD]]</f>
        <v>0</v>
      </c>
      <c r="Q1386" s="14">
        <f>GL_Table[NetAmount]*GL_Table[RateToUSD]</f>
        <v>798.41579999999999</v>
      </c>
      <c r="R1386" s="14" t="str">
        <f>INDEX(AccountMapping[AccountType],MATCH(GL_Table[AccountName],AccountMapping[AccountName], 0))</f>
        <v>Expense</v>
      </c>
    </row>
    <row r="1387" spans="1:18" x14ac:dyDescent="0.3">
      <c r="A1387" t="s">
        <v>1395</v>
      </c>
      <c r="B1387" s="1">
        <v>45311</v>
      </c>
      <c r="C1387">
        <f>YEAR(GL_Table[[#This Row],[TxnDate]])</f>
        <v>2024</v>
      </c>
      <c r="D1387" t="str">
        <f>TEXT(GL_Table[[#This Row],[TxnDate]], "mmm")</f>
        <v>Jan</v>
      </c>
      <c r="E1387" t="s">
        <v>2013</v>
      </c>
      <c r="F1387" t="s">
        <v>2018</v>
      </c>
      <c r="G1387">
        <v>182.89</v>
      </c>
      <c r="H1387">
        <v>0</v>
      </c>
      <c r="I1387" t="s">
        <v>2023</v>
      </c>
      <c r="J1387" t="s">
        <v>2027</v>
      </c>
      <c r="K1387" t="s">
        <v>3416</v>
      </c>
      <c r="L1387" t="s">
        <v>4031</v>
      </c>
      <c r="M1387">
        <f>GL_Table[[#This Row],[Debit]]-GL_Table[[#This Row],[Credit]]</f>
        <v>182.89</v>
      </c>
      <c r="N1387">
        <f>INDEX(ExchangeRate[Rate2USD], MATCH(GL!L:L,ExchangeRate[Currency], 0))</f>
        <v>0.78</v>
      </c>
      <c r="O1387" s="14">
        <f>GL_Table[[#This Row],[Debit]]*GL_Table[[#This Row],[RateToUSD]]</f>
        <v>142.6542</v>
      </c>
      <c r="P1387" s="14">
        <f>GL_Table[[#This Row],[Credit]]*GL_Table[[#This Row],[RateToUSD]]</f>
        <v>0</v>
      </c>
      <c r="Q1387" s="14">
        <f>GL_Table[NetAmount]*GL_Table[RateToUSD]</f>
        <v>142.6542</v>
      </c>
      <c r="R1387" s="14" t="str">
        <f>INDEX(AccountMapping[AccountType],MATCH(GL_Table[AccountName],AccountMapping[AccountName], 0))</f>
        <v>Expense</v>
      </c>
    </row>
    <row r="1388" spans="1:18" x14ac:dyDescent="0.3">
      <c r="A1388" t="s">
        <v>1396</v>
      </c>
      <c r="B1388" s="1">
        <v>45476</v>
      </c>
      <c r="C1388">
        <f>YEAR(GL_Table[[#This Row],[TxnDate]])</f>
        <v>2024</v>
      </c>
      <c r="D1388" t="str">
        <f>TEXT(GL_Table[[#This Row],[TxnDate]], "mmm")</f>
        <v>Jul</v>
      </c>
      <c r="E1388" t="s">
        <v>2012</v>
      </c>
      <c r="F1388" t="s">
        <v>2017</v>
      </c>
      <c r="G1388">
        <v>229.97</v>
      </c>
      <c r="H1388">
        <v>0</v>
      </c>
      <c r="I1388" t="s">
        <v>2020</v>
      </c>
      <c r="J1388" t="s">
        <v>2027</v>
      </c>
      <c r="K1388" t="s">
        <v>3417</v>
      </c>
      <c r="L1388" t="s">
        <v>4031</v>
      </c>
      <c r="M1388">
        <f>GL_Table[[#This Row],[Debit]]-GL_Table[[#This Row],[Credit]]</f>
        <v>229.97</v>
      </c>
      <c r="N1388">
        <f>INDEX(ExchangeRate[Rate2USD], MATCH(GL!L:L,ExchangeRate[Currency], 0))</f>
        <v>0.78</v>
      </c>
      <c r="O1388" s="14">
        <f>GL_Table[[#This Row],[Debit]]*GL_Table[[#This Row],[RateToUSD]]</f>
        <v>179.3766</v>
      </c>
      <c r="P1388" s="14">
        <f>GL_Table[[#This Row],[Credit]]*GL_Table[[#This Row],[RateToUSD]]</f>
        <v>0</v>
      </c>
      <c r="Q1388" s="14">
        <f>GL_Table[NetAmount]*GL_Table[RateToUSD]</f>
        <v>179.3766</v>
      </c>
      <c r="R1388" s="14" t="str">
        <f>INDEX(AccountMapping[AccountType],MATCH(GL_Table[AccountName],AccountMapping[AccountName], 0))</f>
        <v>Expense</v>
      </c>
    </row>
    <row r="1389" spans="1:18" x14ac:dyDescent="0.3">
      <c r="A1389" t="s">
        <v>1397</v>
      </c>
      <c r="B1389" s="1">
        <v>45548</v>
      </c>
      <c r="C1389">
        <f>YEAR(GL_Table[[#This Row],[TxnDate]])</f>
        <v>2024</v>
      </c>
      <c r="D1389" t="str">
        <f>TEXT(GL_Table[[#This Row],[TxnDate]], "mmm")</f>
        <v>Sep</v>
      </c>
      <c r="E1389" t="s">
        <v>2012</v>
      </c>
      <c r="F1389" t="s">
        <v>2017</v>
      </c>
      <c r="G1389">
        <v>1443.86</v>
      </c>
      <c r="H1389">
        <v>0</v>
      </c>
      <c r="I1389" t="s">
        <v>2023</v>
      </c>
      <c r="J1389" t="s">
        <v>2030</v>
      </c>
      <c r="K1389" t="s">
        <v>3418</v>
      </c>
      <c r="L1389" t="s">
        <v>4034</v>
      </c>
      <c r="M1389">
        <f>GL_Table[[#This Row],[Debit]]-GL_Table[[#This Row],[Credit]]</f>
        <v>1443.86</v>
      </c>
      <c r="N1389">
        <f>INDEX(ExchangeRate[Rate2USD], MATCH(GL!L:L,ExchangeRate[Currency], 0))</f>
        <v>1</v>
      </c>
      <c r="O1389" s="14">
        <f>GL_Table[[#This Row],[Debit]]*GL_Table[[#This Row],[RateToUSD]]</f>
        <v>1443.86</v>
      </c>
      <c r="P1389" s="14">
        <f>GL_Table[[#This Row],[Credit]]*GL_Table[[#This Row],[RateToUSD]]</f>
        <v>0</v>
      </c>
      <c r="Q1389" s="14">
        <f>GL_Table[NetAmount]*GL_Table[RateToUSD]</f>
        <v>1443.86</v>
      </c>
      <c r="R1389" s="14" t="str">
        <f>INDEX(AccountMapping[AccountType],MATCH(GL_Table[AccountName],AccountMapping[AccountName], 0))</f>
        <v>Expense</v>
      </c>
    </row>
    <row r="1390" spans="1:18" x14ac:dyDescent="0.3">
      <c r="A1390" t="s">
        <v>1398</v>
      </c>
      <c r="B1390" s="1">
        <v>45391</v>
      </c>
      <c r="C1390">
        <f>YEAR(GL_Table[[#This Row],[TxnDate]])</f>
        <v>2024</v>
      </c>
      <c r="D1390" t="str">
        <f>TEXT(GL_Table[[#This Row],[TxnDate]], "mmm")</f>
        <v>Apr</v>
      </c>
      <c r="E1390" t="s">
        <v>2014</v>
      </c>
      <c r="F1390" t="s">
        <v>2019</v>
      </c>
      <c r="G1390">
        <v>0</v>
      </c>
      <c r="H1390">
        <v>1270.57</v>
      </c>
      <c r="I1390" t="s">
        <v>2022</v>
      </c>
      <c r="J1390" t="s">
        <v>2027</v>
      </c>
      <c r="K1390" t="s">
        <v>3419</v>
      </c>
      <c r="L1390" t="s">
        <v>4033</v>
      </c>
      <c r="M1390">
        <f>GL_Table[[#This Row],[Debit]]-GL_Table[[#This Row],[Credit]]</f>
        <v>-1270.57</v>
      </c>
      <c r="N1390">
        <f>INDEX(ExchangeRate[Rate2USD], MATCH(GL!L:L,ExchangeRate[Currency], 0))</f>
        <v>1.51</v>
      </c>
      <c r="O1390" s="14">
        <f>GL_Table[[#This Row],[Debit]]*GL_Table[[#This Row],[RateToUSD]]</f>
        <v>0</v>
      </c>
      <c r="P1390" s="14">
        <f>GL_Table[[#This Row],[Credit]]*GL_Table[[#This Row],[RateToUSD]]</f>
        <v>1918.5607</v>
      </c>
      <c r="Q1390" s="14">
        <f>GL_Table[NetAmount]*GL_Table[RateToUSD]</f>
        <v>-1918.5607</v>
      </c>
      <c r="R1390" s="14" t="str">
        <f>INDEX(AccountMapping[AccountType],MATCH(GL_Table[AccountName],AccountMapping[AccountName], 0))</f>
        <v>Revenue</v>
      </c>
    </row>
    <row r="1391" spans="1:18" x14ac:dyDescent="0.3">
      <c r="A1391" t="s">
        <v>1399</v>
      </c>
      <c r="B1391" s="1">
        <v>45139</v>
      </c>
      <c r="C1391">
        <f>YEAR(GL_Table[[#This Row],[TxnDate]])</f>
        <v>2023</v>
      </c>
      <c r="D1391" t="str">
        <f>TEXT(GL_Table[[#This Row],[TxnDate]], "mmm")</f>
        <v>Aug</v>
      </c>
      <c r="E1391" t="s">
        <v>2014</v>
      </c>
      <c r="F1391" t="s">
        <v>2019</v>
      </c>
      <c r="G1391">
        <v>0</v>
      </c>
      <c r="H1391">
        <v>1310.5899999999999</v>
      </c>
      <c r="I1391" t="s">
        <v>2025</v>
      </c>
      <c r="J1391" t="s">
        <v>2030</v>
      </c>
      <c r="K1391" t="s">
        <v>3420</v>
      </c>
      <c r="L1391" t="s">
        <v>4035</v>
      </c>
      <c r="M1391">
        <f>GL_Table[[#This Row],[Debit]]-GL_Table[[#This Row],[Credit]]</f>
        <v>-1310.5899999999999</v>
      </c>
      <c r="N1391">
        <f>INDEX(ExchangeRate[Rate2USD], MATCH(GL!L:L,ExchangeRate[Currency], 0))</f>
        <v>1.36</v>
      </c>
      <c r="O1391" s="14">
        <f>GL_Table[[#This Row],[Debit]]*GL_Table[[#This Row],[RateToUSD]]</f>
        <v>0</v>
      </c>
      <c r="P1391" s="14">
        <f>GL_Table[[#This Row],[Credit]]*GL_Table[[#This Row],[RateToUSD]]</f>
        <v>1782.4023999999999</v>
      </c>
      <c r="Q1391" s="14">
        <f>GL_Table[NetAmount]*GL_Table[RateToUSD]</f>
        <v>-1782.4023999999999</v>
      </c>
      <c r="R1391" s="14" t="str">
        <f>INDEX(AccountMapping[AccountType],MATCH(GL_Table[AccountName],AccountMapping[AccountName], 0))</f>
        <v>Revenue</v>
      </c>
    </row>
    <row r="1392" spans="1:18" x14ac:dyDescent="0.3">
      <c r="A1392" t="s">
        <v>1400</v>
      </c>
      <c r="B1392" s="1">
        <v>45344</v>
      </c>
      <c r="C1392">
        <f>YEAR(GL_Table[[#This Row],[TxnDate]])</f>
        <v>2024</v>
      </c>
      <c r="D1392" t="str">
        <f>TEXT(GL_Table[[#This Row],[TxnDate]], "mmm")</f>
        <v>Feb</v>
      </c>
      <c r="E1392" t="s">
        <v>2014</v>
      </c>
      <c r="F1392" t="s">
        <v>2019</v>
      </c>
      <c r="G1392">
        <v>0</v>
      </c>
      <c r="H1392">
        <v>3868.62</v>
      </c>
      <c r="I1392" t="s">
        <v>2025</v>
      </c>
      <c r="J1392" t="s">
        <v>2030</v>
      </c>
      <c r="K1392" t="s">
        <v>3421</v>
      </c>
      <c r="L1392" t="s">
        <v>4033</v>
      </c>
      <c r="M1392">
        <f>GL_Table[[#This Row],[Debit]]-GL_Table[[#This Row],[Credit]]</f>
        <v>-3868.62</v>
      </c>
      <c r="N1392">
        <f>INDEX(ExchangeRate[Rate2USD], MATCH(GL!L:L,ExchangeRate[Currency], 0))</f>
        <v>1.51</v>
      </c>
      <c r="O1392" s="14">
        <f>GL_Table[[#This Row],[Debit]]*GL_Table[[#This Row],[RateToUSD]]</f>
        <v>0</v>
      </c>
      <c r="P1392" s="14">
        <f>GL_Table[[#This Row],[Credit]]*GL_Table[[#This Row],[RateToUSD]]</f>
        <v>5841.6161999999995</v>
      </c>
      <c r="Q1392" s="14">
        <f>GL_Table[NetAmount]*GL_Table[RateToUSD]</f>
        <v>-5841.6161999999995</v>
      </c>
      <c r="R1392" s="14" t="str">
        <f>INDEX(AccountMapping[AccountType],MATCH(GL_Table[AccountName],AccountMapping[AccountName], 0))</f>
        <v>Revenue</v>
      </c>
    </row>
    <row r="1393" spans="1:18" x14ac:dyDescent="0.3">
      <c r="A1393" t="s">
        <v>1401</v>
      </c>
      <c r="B1393" s="1">
        <v>45094</v>
      </c>
      <c r="C1393">
        <f>YEAR(GL_Table[[#This Row],[TxnDate]])</f>
        <v>2023</v>
      </c>
      <c r="D1393" t="str">
        <f>TEXT(GL_Table[[#This Row],[TxnDate]], "mmm")</f>
        <v>Jun</v>
      </c>
      <c r="E1393" t="s">
        <v>2010</v>
      </c>
      <c r="F1393" t="s">
        <v>2015</v>
      </c>
      <c r="G1393">
        <v>0</v>
      </c>
      <c r="H1393">
        <v>138.43</v>
      </c>
      <c r="I1393" t="s">
        <v>2021</v>
      </c>
      <c r="J1393" t="s">
        <v>2026</v>
      </c>
      <c r="K1393" t="s">
        <v>3422</v>
      </c>
      <c r="L1393" t="s">
        <v>4031</v>
      </c>
      <c r="M1393">
        <f>GL_Table[[#This Row],[Debit]]-GL_Table[[#This Row],[Credit]]</f>
        <v>-138.43</v>
      </c>
      <c r="N1393">
        <f>INDEX(ExchangeRate[Rate2USD], MATCH(GL!L:L,ExchangeRate[Currency], 0))</f>
        <v>0.78</v>
      </c>
      <c r="O1393" s="14">
        <f>GL_Table[[#This Row],[Debit]]*GL_Table[[#This Row],[RateToUSD]]</f>
        <v>0</v>
      </c>
      <c r="P1393" s="14">
        <f>GL_Table[[#This Row],[Credit]]*GL_Table[[#This Row],[RateToUSD]]</f>
        <v>107.97540000000001</v>
      </c>
      <c r="Q1393" s="14">
        <f>GL_Table[NetAmount]*GL_Table[RateToUSD]</f>
        <v>-107.97540000000001</v>
      </c>
      <c r="R1393" s="14" t="str">
        <f>INDEX(AccountMapping[AccountType],MATCH(GL_Table[AccountName],AccountMapping[AccountName], 0))</f>
        <v>Revenue</v>
      </c>
    </row>
    <row r="1394" spans="1:18" x14ac:dyDescent="0.3">
      <c r="A1394" t="s">
        <v>1402</v>
      </c>
      <c r="B1394" s="1">
        <v>45210</v>
      </c>
      <c r="C1394">
        <f>YEAR(GL_Table[[#This Row],[TxnDate]])</f>
        <v>2023</v>
      </c>
      <c r="D1394" t="str">
        <f>TEXT(GL_Table[[#This Row],[TxnDate]], "mmm")</f>
        <v>Oct</v>
      </c>
      <c r="E1394" t="s">
        <v>2011</v>
      </c>
      <c r="F1394" t="s">
        <v>2016</v>
      </c>
      <c r="G1394">
        <v>1749.68</v>
      </c>
      <c r="H1394">
        <v>0</v>
      </c>
      <c r="I1394" t="s">
        <v>2021</v>
      </c>
      <c r="J1394" t="s">
        <v>2029</v>
      </c>
      <c r="K1394" t="s">
        <v>3423</v>
      </c>
      <c r="L1394" t="s">
        <v>4032</v>
      </c>
      <c r="M1394">
        <f>GL_Table[[#This Row],[Debit]]-GL_Table[[#This Row],[Credit]]</f>
        <v>1749.68</v>
      </c>
      <c r="N1394">
        <f>INDEX(ExchangeRate[Rate2USD], MATCH(GL!L:L,ExchangeRate[Currency], 0))</f>
        <v>0.92</v>
      </c>
      <c r="O1394" s="14">
        <f>GL_Table[[#This Row],[Debit]]*GL_Table[[#This Row],[RateToUSD]]</f>
        <v>1609.7056000000002</v>
      </c>
      <c r="P1394" s="14">
        <f>GL_Table[[#This Row],[Credit]]*GL_Table[[#This Row],[RateToUSD]]</f>
        <v>0</v>
      </c>
      <c r="Q1394" s="14">
        <f>GL_Table[NetAmount]*GL_Table[RateToUSD]</f>
        <v>1609.7056000000002</v>
      </c>
      <c r="R1394" s="14" t="str">
        <f>INDEX(AccountMapping[AccountType],MATCH(GL_Table[AccountName],AccountMapping[AccountName], 0))</f>
        <v>COGS</v>
      </c>
    </row>
    <row r="1395" spans="1:18" x14ac:dyDescent="0.3">
      <c r="A1395" t="s">
        <v>1403</v>
      </c>
      <c r="B1395" s="1">
        <v>45807</v>
      </c>
      <c r="C1395">
        <f>YEAR(GL_Table[[#This Row],[TxnDate]])</f>
        <v>2025</v>
      </c>
      <c r="D1395" t="str">
        <f>TEXT(GL_Table[[#This Row],[TxnDate]], "mmm")</f>
        <v>May</v>
      </c>
      <c r="E1395" t="s">
        <v>2014</v>
      </c>
      <c r="F1395" t="s">
        <v>2019</v>
      </c>
      <c r="G1395">
        <v>0</v>
      </c>
      <c r="H1395">
        <v>4955.21</v>
      </c>
      <c r="I1395" t="s">
        <v>2022</v>
      </c>
      <c r="J1395" t="s">
        <v>2029</v>
      </c>
      <c r="K1395" t="s">
        <v>3424</v>
      </c>
      <c r="L1395" t="s">
        <v>4032</v>
      </c>
      <c r="M1395">
        <f>GL_Table[[#This Row],[Debit]]-GL_Table[[#This Row],[Credit]]</f>
        <v>-4955.21</v>
      </c>
      <c r="N1395">
        <f>INDEX(ExchangeRate[Rate2USD], MATCH(GL!L:L,ExchangeRate[Currency], 0))</f>
        <v>0.92</v>
      </c>
      <c r="O1395" s="14">
        <f>GL_Table[[#This Row],[Debit]]*GL_Table[[#This Row],[RateToUSD]]</f>
        <v>0</v>
      </c>
      <c r="P1395" s="14">
        <f>GL_Table[[#This Row],[Credit]]*GL_Table[[#This Row],[RateToUSD]]</f>
        <v>4558.7932000000001</v>
      </c>
      <c r="Q1395" s="14">
        <f>GL_Table[NetAmount]*GL_Table[RateToUSD]</f>
        <v>-4558.7932000000001</v>
      </c>
      <c r="R1395" s="14" t="str">
        <f>INDEX(AccountMapping[AccountType],MATCH(GL_Table[AccountName],AccountMapping[AccountName], 0))</f>
        <v>Revenue</v>
      </c>
    </row>
    <row r="1396" spans="1:18" x14ac:dyDescent="0.3">
      <c r="A1396" t="s">
        <v>1404</v>
      </c>
      <c r="B1396" s="1">
        <v>45223</v>
      </c>
      <c r="C1396">
        <f>YEAR(GL_Table[[#This Row],[TxnDate]])</f>
        <v>2023</v>
      </c>
      <c r="D1396" t="str">
        <f>TEXT(GL_Table[[#This Row],[TxnDate]], "mmm")</f>
        <v>Oct</v>
      </c>
      <c r="E1396" t="s">
        <v>2013</v>
      </c>
      <c r="F1396" t="s">
        <v>2018</v>
      </c>
      <c r="G1396">
        <v>1030.07</v>
      </c>
      <c r="H1396">
        <v>0</v>
      </c>
      <c r="I1396" t="s">
        <v>2021</v>
      </c>
      <c r="J1396" t="s">
        <v>2027</v>
      </c>
      <c r="K1396" t="s">
        <v>3425</v>
      </c>
      <c r="L1396" t="s">
        <v>4035</v>
      </c>
      <c r="M1396">
        <f>GL_Table[[#This Row],[Debit]]-GL_Table[[#This Row],[Credit]]</f>
        <v>1030.07</v>
      </c>
      <c r="N1396">
        <f>INDEX(ExchangeRate[Rate2USD], MATCH(GL!L:L,ExchangeRate[Currency], 0))</f>
        <v>1.36</v>
      </c>
      <c r="O1396" s="14">
        <f>GL_Table[[#This Row],[Debit]]*GL_Table[[#This Row],[RateToUSD]]</f>
        <v>1400.8951999999999</v>
      </c>
      <c r="P1396" s="14">
        <f>GL_Table[[#This Row],[Credit]]*GL_Table[[#This Row],[RateToUSD]]</f>
        <v>0</v>
      </c>
      <c r="Q1396" s="14">
        <f>GL_Table[NetAmount]*GL_Table[RateToUSD]</f>
        <v>1400.8951999999999</v>
      </c>
      <c r="R1396" s="14" t="str">
        <f>INDEX(AccountMapping[AccountType],MATCH(GL_Table[AccountName],AccountMapping[AccountName], 0))</f>
        <v>Expense</v>
      </c>
    </row>
    <row r="1397" spans="1:18" x14ac:dyDescent="0.3">
      <c r="A1397" t="s">
        <v>1405</v>
      </c>
      <c r="B1397" s="1">
        <v>44951</v>
      </c>
      <c r="C1397">
        <f>YEAR(GL_Table[[#This Row],[TxnDate]])</f>
        <v>2023</v>
      </c>
      <c r="D1397" t="str">
        <f>TEXT(GL_Table[[#This Row],[TxnDate]], "mmm")</f>
        <v>Jan</v>
      </c>
      <c r="E1397" t="s">
        <v>2012</v>
      </c>
      <c r="F1397" t="s">
        <v>2017</v>
      </c>
      <c r="G1397">
        <v>1552.9</v>
      </c>
      <c r="H1397">
        <v>0</v>
      </c>
      <c r="I1397" t="s">
        <v>2021</v>
      </c>
      <c r="J1397" t="s">
        <v>2027</v>
      </c>
      <c r="K1397" t="s">
        <v>3426</v>
      </c>
      <c r="L1397" t="s">
        <v>4031</v>
      </c>
      <c r="M1397">
        <f>GL_Table[[#This Row],[Debit]]-GL_Table[[#This Row],[Credit]]</f>
        <v>1552.9</v>
      </c>
      <c r="N1397">
        <f>INDEX(ExchangeRate[Rate2USD], MATCH(GL!L:L,ExchangeRate[Currency], 0))</f>
        <v>0.78</v>
      </c>
      <c r="O1397" s="14">
        <f>GL_Table[[#This Row],[Debit]]*GL_Table[[#This Row],[RateToUSD]]</f>
        <v>1211.2620000000002</v>
      </c>
      <c r="P1397" s="14">
        <f>GL_Table[[#This Row],[Credit]]*GL_Table[[#This Row],[RateToUSD]]</f>
        <v>0</v>
      </c>
      <c r="Q1397" s="14">
        <f>GL_Table[NetAmount]*GL_Table[RateToUSD]</f>
        <v>1211.2620000000002</v>
      </c>
      <c r="R1397" s="14" t="str">
        <f>INDEX(AccountMapping[AccountType],MATCH(GL_Table[AccountName],AccountMapping[AccountName], 0))</f>
        <v>Expense</v>
      </c>
    </row>
    <row r="1398" spans="1:18" x14ac:dyDescent="0.3">
      <c r="A1398" t="s">
        <v>1406</v>
      </c>
      <c r="B1398" s="1">
        <v>45009</v>
      </c>
      <c r="C1398">
        <f>YEAR(GL_Table[[#This Row],[TxnDate]])</f>
        <v>2023</v>
      </c>
      <c r="D1398" t="str">
        <f>TEXT(GL_Table[[#This Row],[TxnDate]], "mmm")</f>
        <v>Mar</v>
      </c>
      <c r="E1398" t="s">
        <v>2011</v>
      </c>
      <c r="F1398" t="s">
        <v>2016</v>
      </c>
      <c r="G1398">
        <v>1837.1</v>
      </c>
      <c r="H1398">
        <v>0</v>
      </c>
      <c r="I1398" t="s">
        <v>2021</v>
      </c>
      <c r="J1398" t="s">
        <v>2026</v>
      </c>
      <c r="K1398" t="s">
        <v>3427</v>
      </c>
      <c r="L1398" t="s">
        <v>4034</v>
      </c>
      <c r="M1398">
        <f>GL_Table[[#This Row],[Debit]]-GL_Table[[#This Row],[Credit]]</f>
        <v>1837.1</v>
      </c>
      <c r="N1398">
        <f>INDEX(ExchangeRate[Rate2USD], MATCH(GL!L:L,ExchangeRate[Currency], 0))</f>
        <v>1</v>
      </c>
      <c r="O1398" s="14">
        <f>GL_Table[[#This Row],[Debit]]*GL_Table[[#This Row],[RateToUSD]]</f>
        <v>1837.1</v>
      </c>
      <c r="P1398" s="14">
        <f>GL_Table[[#This Row],[Credit]]*GL_Table[[#This Row],[RateToUSD]]</f>
        <v>0</v>
      </c>
      <c r="Q1398" s="14">
        <f>GL_Table[NetAmount]*GL_Table[RateToUSD]</f>
        <v>1837.1</v>
      </c>
      <c r="R1398" s="14" t="str">
        <f>INDEX(AccountMapping[AccountType],MATCH(GL_Table[AccountName],AccountMapping[AccountName], 0))</f>
        <v>COGS</v>
      </c>
    </row>
    <row r="1399" spans="1:18" x14ac:dyDescent="0.3">
      <c r="A1399" t="s">
        <v>1407</v>
      </c>
      <c r="B1399" s="1">
        <v>45200</v>
      </c>
      <c r="C1399">
        <f>YEAR(GL_Table[[#This Row],[TxnDate]])</f>
        <v>2023</v>
      </c>
      <c r="D1399" t="str">
        <f>TEXT(GL_Table[[#This Row],[TxnDate]], "mmm")</f>
        <v>Oct</v>
      </c>
      <c r="E1399" t="s">
        <v>2010</v>
      </c>
      <c r="F1399" t="s">
        <v>2015</v>
      </c>
      <c r="G1399">
        <v>0</v>
      </c>
      <c r="H1399">
        <v>3838.99</v>
      </c>
      <c r="I1399" t="s">
        <v>2021</v>
      </c>
      <c r="J1399" t="s">
        <v>2027</v>
      </c>
      <c r="K1399" t="s">
        <v>3428</v>
      </c>
      <c r="L1399" t="s">
        <v>4033</v>
      </c>
      <c r="M1399">
        <f>GL_Table[[#This Row],[Debit]]-GL_Table[[#This Row],[Credit]]</f>
        <v>-3838.99</v>
      </c>
      <c r="N1399">
        <f>INDEX(ExchangeRate[Rate2USD], MATCH(GL!L:L,ExchangeRate[Currency], 0))</f>
        <v>1.51</v>
      </c>
      <c r="O1399" s="14">
        <f>GL_Table[[#This Row],[Debit]]*GL_Table[[#This Row],[RateToUSD]]</f>
        <v>0</v>
      </c>
      <c r="P1399" s="14">
        <f>GL_Table[[#This Row],[Credit]]*GL_Table[[#This Row],[RateToUSD]]</f>
        <v>5796.8748999999998</v>
      </c>
      <c r="Q1399" s="14">
        <f>GL_Table[NetAmount]*GL_Table[RateToUSD]</f>
        <v>-5796.8748999999998</v>
      </c>
      <c r="R1399" s="14" t="str">
        <f>INDEX(AccountMapping[AccountType],MATCH(GL_Table[AccountName],AccountMapping[AccountName], 0))</f>
        <v>Revenue</v>
      </c>
    </row>
    <row r="1400" spans="1:18" x14ac:dyDescent="0.3">
      <c r="A1400" t="s">
        <v>1408</v>
      </c>
      <c r="B1400" s="1">
        <v>45352</v>
      </c>
      <c r="C1400">
        <f>YEAR(GL_Table[[#This Row],[TxnDate]])</f>
        <v>2024</v>
      </c>
      <c r="D1400" t="str">
        <f>TEXT(GL_Table[[#This Row],[TxnDate]], "mmm")</f>
        <v>Mar</v>
      </c>
      <c r="E1400" t="s">
        <v>2012</v>
      </c>
      <c r="F1400" t="s">
        <v>2017</v>
      </c>
      <c r="G1400">
        <v>1204.07</v>
      </c>
      <c r="H1400">
        <v>0</v>
      </c>
      <c r="I1400" t="s">
        <v>2021</v>
      </c>
      <c r="J1400" t="s">
        <v>2029</v>
      </c>
      <c r="K1400" t="s">
        <v>3429</v>
      </c>
      <c r="L1400" t="s">
        <v>4032</v>
      </c>
      <c r="M1400">
        <f>GL_Table[[#This Row],[Debit]]-GL_Table[[#This Row],[Credit]]</f>
        <v>1204.07</v>
      </c>
      <c r="N1400">
        <f>INDEX(ExchangeRate[Rate2USD], MATCH(GL!L:L,ExchangeRate[Currency], 0))</f>
        <v>0.92</v>
      </c>
      <c r="O1400" s="14">
        <f>GL_Table[[#This Row],[Debit]]*GL_Table[[#This Row],[RateToUSD]]</f>
        <v>1107.7444</v>
      </c>
      <c r="P1400" s="14">
        <f>GL_Table[[#This Row],[Credit]]*GL_Table[[#This Row],[RateToUSD]]</f>
        <v>0</v>
      </c>
      <c r="Q1400" s="14">
        <f>GL_Table[NetAmount]*GL_Table[RateToUSD]</f>
        <v>1107.7444</v>
      </c>
      <c r="R1400" s="14" t="str">
        <f>INDEX(AccountMapping[AccountType],MATCH(GL_Table[AccountName],AccountMapping[AccountName], 0))</f>
        <v>Expense</v>
      </c>
    </row>
    <row r="1401" spans="1:18" x14ac:dyDescent="0.3">
      <c r="A1401" t="s">
        <v>1409</v>
      </c>
      <c r="B1401" s="1">
        <v>45128</v>
      </c>
      <c r="C1401">
        <f>YEAR(GL_Table[[#This Row],[TxnDate]])</f>
        <v>2023</v>
      </c>
      <c r="D1401" t="str">
        <f>TEXT(GL_Table[[#This Row],[TxnDate]], "mmm")</f>
        <v>Jul</v>
      </c>
      <c r="E1401" t="s">
        <v>2013</v>
      </c>
      <c r="F1401" t="s">
        <v>2018</v>
      </c>
      <c r="G1401">
        <v>1122.26</v>
      </c>
      <c r="H1401">
        <v>0</v>
      </c>
      <c r="I1401" t="s">
        <v>2022</v>
      </c>
      <c r="J1401" t="s">
        <v>2026</v>
      </c>
      <c r="K1401" t="s">
        <v>3430</v>
      </c>
      <c r="L1401" t="s">
        <v>4033</v>
      </c>
      <c r="M1401">
        <f>GL_Table[[#This Row],[Debit]]-GL_Table[[#This Row],[Credit]]</f>
        <v>1122.26</v>
      </c>
      <c r="N1401">
        <f>INDEX(ExchangeRate[Rate2USD], MATCH(GL!L:L,ExchangeRate[Currency], 0))</f>
        <v>1.51</v>
      </c>
      <c r="O1401" s="14">
        <f>GL_Table[[#This Row],[Debit]]*GL_Table[[#This Row],[RateToUSD]]</f>
        <v>1694.6125999999999</v>
      </c>
      <c r="P1401" s="14">
        <f>GL_Table[[#This Row],[Credit]]*GL_Table[[#This Row],[RateToUSD]]</f>
        <v>0</v>
      </c>
      <c r="Q1401" s="14">
        <f>GL_Table[NetAmount]*GL_Table[RateToUSD]</f>
        <v>1694.6125999999999</v>
      </c>
      <c r="R1401" s="14" t="str">
        <f>INDEX(AccountMapping[AccountType],MATCH(GL_Table[AccountName],AccountMapping[AccountName], 0))</f>
        <v>Expense</v>
      </c>
    </row>
    <row r="1402" spans="1:18" x14ac:dyDescent="0.3">
      <c r="A1402" t="s">
        <v>1410</v>
      </c>
      <c r="B1402" s="1">
        <v>45257</v>
      </c>
      <c r="C1402">
        <f>YEAR(GL_Table[[#This Row],[TxnDate]])</f>
        <v>2023</v>
      </c>
      <c r="D1402" t="str">
        <f>TEXT(GL_Table[[#This Row],[TxnDate]], "mmm")</f>
        <v>Nov</v>
      </c>
      <c r="E1402" t="s">
        <v>2013</v>
      </c>
      <c r="F1402" t="s">
        <v>2018</v>
      </c>
      <c r="G1402">
        <v>633.59</v>
      </c>
      <c r="H1402">
        <v>0</v>
      </c>
      <c r="I1402" t="s">
        <v>2023</v>
      </c>
      <c r="J1402" t="s">
        <v>2027</v>
      </c>
      <c r="K1402" t="s">
        <v>3431</v>
      </c>
      <c r="L1402" t="s">
        <v>4035</v>
      </c>
      <c r="M1402">
        <f>GL_Table[[#This Row],[Debit]]-GL_Table[[#This Row],[Credit]]</f>
        <v>633.59</v>
      </c>
      <c r="N1402">
        <f>INDEX(ExchangeRate[Rate2USD], MATCH(GL!L:L,ExchangeRate[Currency], 0))</f>
        <v>1.36</v>
      </c>
      <c r="O1402" s="14">
        <f>GL_Table[[#This Row],[Debit]]*GL_Table[[#This Row],[RateToUSD]]</f>
        <v>861.68240000000014</v>
      </c>
      <c r="P1402" s="14">
        <f>GL_Table[[#This Row],[Credit]]*GL_Table[[#This Row],[RateToUSD]]</f>
        <v>0</v>
      </c>
      <c r="Q1402" s="14">
        <f>GL_Table[NetAmount]*GL_Table[RateToUSD]</f>
        <v>861.68240000000014</v>
      </c>
      <c r="R1402" s="14" t="str">
        <f>INDEX(AccountMapping[AccountType],MATCH(GL_Table[AccountName],AccountMapping[AccountName], 0))</f>
        <v>Expense</v>
      </c>
    </row>
    <row r="1403" spans="1:18" x14ac:dyDescent="0.3">
      <c r="A1403" t="s">
        <v>1411</v>
      </c>
      <c r="B1403" s="1">
        <v>44935</v>
      </c>
      <c r="C1403">
        <f>YEAR(GL_Table[[#This Row],[TxnDate]])</f>
        <v>2023</v>
      </c>
      <c r="D1403" t="str">
        <f>TEXT(GL_Table[[#This Row],[TxnDate]], "mmm")</f>
        <v>Jan</v>
      </c>
      <c r="E1403" t="s">
        <v>2014</v>
      </c>
      <c r="F1403" t="s">
        <v>2019</v>
      </c>
      <c r="G1403">
        <v>0</v>
      </c>
      <c r="H1403">
        <v>4074.33</v>
      </c>
      <c r="I1403" t="s">
        <v>2022</v>
      </c>
      <c r="J1403" t="s">
        <v>2030</v>
      </c>
      <c r="K1403" t="s">
        <v>3432</v>
      </c>
      <c r="L1403" t="s">
        <v>4034</v>
      </c>
      <c r="M1403">
        <f>GL_Table[[#This Row],[Debit]]-GL_Table[[#This Row],[Credit]]</f>
        <v>-4074.33</v>
      </c>
      <c r="N1403">
        <f>INDEX(ExchangeRate[Rate2USD], MATCH(GL!L:L,ExchangeRate[Currency], 0))</f>
        <v>1</v>
      </c>
      <c r="O1403" s="14">
        <f>GL_Table[[#This Row],[Debit]]*GL_Table[[#This Row],[RateToUSD]]</f>
        <v>0</v>
      </c>
      <c r="P1403" s="14">
        <f>GL_Table[[#This Row],[Credit]]*GL_Table[[#This Row],[RateToUSD]]</f>
        <v>4074.33</v>
      </c>
      <c r="Q1403" s="14">
        <f>GL_Table[NetAmount]*GL_Table[RateToUSD]</f>
        <v>-4074.33</v>
      </c>
      <c r="R1403" s="14" t="str">
        <f>INDEX(AccountMapping[AccountType],MATCH(GL_Table[AccountName],AccountMapping[AccountName], 0))</f>
        <v>Revenue</v>
      </c>
    </row>
    <row r="1404" spans="1:18" x14ac:dyDescent="0.3">
      <c r="A1404" t="s">
        <v>1412</v>
      </c>
      <c r="B1404" s="1">
        <v>45540</v>
      </c>
      <c r="C1404">
        <f>YEAR(GL_Table[[#This Row],[TxnDate]])</f>
        <v>2024</v>
      </c>
      <c r="D1404" t="str">
        <f>TEXT(GL_Table[[#This Row],[TxnDate]], "mmm")</f>
        <v>Sep</v>
      </c>
      <c r="E1404" t="s">
        <v>2012</v>
      </c>
      <c r="F1404" t="s">
        <v>2017</v>
      </c>
      <c r="G1404">
        <v>340.22</v>
      </c>
      <c r="H1404">
        <v>0</v>
      </c>
      <c r="I1404" t="s">
        <v>2025</v>
      </c>
      <c r="J1404" t="s">
        <v>2028</v>
      </c>
      <c r="K1404" t="s">
        <v>3433</v>
      </c>
      <c r="L1404" t="s">
        <v>4031</v>
      </c>
      <c r="M1404">
        <f>GL_Table[[#This Row],[Debit]]-GL_Table[[#This Row],[Credit]]</f>
        <v>340.22</v>
      </c>
      <c r="N1404">
        <f>INDEX(ExchangeRate[Rate2USD], MATCH(GL!L:L,ExchangeRate[Currency], 0))</f>
        <v>0.78</v>
      </c>
      <c r="O1404" s="14">
        <f>GL_Table[[#This Row],[Debit]]*GL_Table[[#This Row],[RateToUSD]]</f>
        <v>265.37160000000006</v>
      </c>
      <c r="P1404" s="14">
        <f>GL_Table[[#This Row],[Credit]]*GL_Table[[#This Row],[RateToUSD]]</f>
        <v>0</v>
      </c>
      <c r="Q1404" s="14">
        <f>GL_Table[NetAmount]*GL_Table[RateToUSD]</f>
        <v>265.37160000000006</v>
      </c>
      <c r="R1404" s="14" t="str">
        <f>INDEX(AccountMapping[AccountType],MATCH(GL_Table[AccountName],AccountMapping[AccountName], 0))</f>
        <v>Expense</v>
      </c>
    </row>
    <row r="1405" spans="1:18" x14ac:dyDescent="0.3">
      <c r="A1405" t="s">
        <v>1413</v>
      </c>
      <c r="B1405" s="1">
        <v>45796</v>
      </c>
      <c r="C1405">
        <f>YEAR(GL_Table[[#This Row],[TxnDate]])</f>
        <v>2025</v>
      </c>
      <c r="D1405" t="str">
        <f>TEXT(GL_Table[[#This Row],[TxnDate]], "mmm")</f>
        <v>May</v>
      </c>
      <c r="E1405" t="s">
        <v>2012</v>
      </c>
      <c r="F1405" t="s">
        <v>2017</v>
      </c>
      <c r="G1405">
        <v>1891.61</v>
      </c>
      <c r="H1405">
        <v>0</v>
      </c>
      <c r="I1405" t="s">
        <v>2020</v>
      </c>
      <c r="J1405" t="s">
        <v>2026</v>
      </c>
      <c r="K1405" t="s">
        <v>3434</v>
      </c>
      <c r="L1405" t="s">
        <v>4032</v>
      </c>
      <c r="M1405">
        <f>GL_Table[[#This Row],[Debit]]-GL_Table[[#This Row],[Credit]]</f>
        <v>1891.61</v>
      </c>
      <c r="N1405">
        <f>INDEX(ExchangeRate[Rate2USD], MATCH(GL!L:L,ExchangeRate[Currency], 0))</f>
        <v>0.92</v>
      </c>
      <c r="O1405" s="14">
        <f>GL_Table[[#This Row],[Debit]]*GL_Table[[#This Row],[RateToUSD]]</f>
        <v>1740.2811999999999</v>
      </c>
      <c r="P1405" s="14">
        <f>GL_Table[[#This Row],[Credit]]*GL_Table[[#This Row],[RateToUSD]]</f>
        <v>0</v>
      </c>
      <c r="Q1405" s="14">
        <f>GL_Table[NetAmount]*GL_Table[RateToUSD]</f>
        <v>1740.2811999999999</v>
      </c>
      <c r="R1405" s="14" t="str">
        <f>INDEX(AccountMapping[AccountType],MATCH(GL_Table[AccountName],AccountMapping[AccountName], 0))</f>
        <v>Expense</v>
      </c>
    </row>
    <row r="1406" spans="1:18" x14ac:dyDescent="0.3">
      <c r="A1406" t="s">
        <v>1414</v>
      </c>
      <c r="B1406" s="1">
        <v>45694</v>
      </c>
      <c r="C1406">
        <f>YEAR(GL_Table[[#This Row],[TxnDate]])</f>
        <v>2025</v>
      </c>
      <c r="D1406" t="str">
        <f>TEXT(GL_Table[[#This Row],[TxnDate]], "mmm")</f>
        <v>Feb</v>
      </c>
      <c r="E1406" t="s">
        <v>2011</v>
      </c>
      <c r="F1406" t="s">
        <v>2016</v>
      </c>
      <c r="G1406">
        <v>1998.5</v>
      </c>
      <c r="H1406">
        <v>0</v>
      </c>
      <c r="I1406" t="s">
        <v>2023</v>
      </c>
      <c r="J1406" t="s">
        <v>2029</v>
      </c>
      <c r="K1406" t="s">
        <v>3435</v>
      </c>
      <c r="L1406" t="s">
        <v>4032</v>
      </c>
      <c r="M1406">
        <f>GL_Table[[#This Row],[Debit]]-GL_Table[[#This Row],[Credit]]</f>
        <v>1998.5</v>
      </c>
      <c r="N1406">
        <f>INDEX(ExchangeRate[Rate2USD], MATCH(GL!L:L,ExchangeRate[Currency], 0))</f>
        <v>0.92</v>
      </c>
      <c r="O1406" s="14">
        <f>GL_Table[[#This Row],[Debit]]*GL_Table[[#This Row],[RateToUSD]]</f>
        <v>1838.6200000000001</v>
      </c>
      <c r="P1406" s="14">
        <f>GL_Table[[#This Row],[Credit]]*GL_Table[[#This Row],[RateToUSD]]</f>
        <v>0</v>
      </c>
      <c r="Q1406" s="14">
        <f>GL_Table[NetAmount]*GL_Table[RateToUSD]</f>
        <v>1838.6200000000001</v>
      </c>
      <c r="R1406" s="14" t="str">
        <f>INDEX(AccountMapping[AccountType],MATCH(GL_Table[AccountName],AccountMapping[AccountName], 0))</f>
        <v>COGS</v>
      </c>
    </row>
    <row r="1407" spans="1:18" x14ac:dyDescent="0.3">
      <c r="A1407" t="s">
        <v>1415</v>
      </c>
      <c r="B1407" s="1">
        <v>45816</v>
      </c>
      <c r="C1407">
        <f>YEAR(GL_Table[[#This Row],[TxnDate]])</f>
        <v>2025</v>
      </c>
      <c r="D1407" t="str">
        <f>TEXT(GL_Table[[#This Row],[TxnDate]], "mmm")</f>
        <v>Jun</v>
      </c>
      <c r="E1407" t="s">
        <v>2010</v>
      </c>
      <c r="F1407" t="s">
        <v>2015</v>
      </c>
      <c r="G1407">
        <v>0</v>
      </c>
      <c r="H1407">
        <v>2567.37</v>
      </c>
      <c r="I1407" t="s">
        <v>2023</v>
      </c>
      <c r="J1407" t="s">
        <v>2028</v>
      </c>
      <c r="K1407" t="s">
        <v>3436</v>
      </c>
      <c r="L1407" t="s">
        <v>4032</v>
      </c>
      <c r="M1407">
        <f>GL_Table[[#This Row],[Debit]]-GL_Table[[#This Row],[Credit]]</f>
        <v>-2567.37</v>
      </c>
      <c r="N1407">
        <f>INDEX(ExchangeRate[Rate2USD], MATCH(GL!L:L,ExchangeRate[Currency], 0))</f>
        <v>0.92</v>
      </c>
      <c r="O1407" s="14">
        <f>GL_Table[[#This Row],[Debit]]*GL_Table[[#This Row],[RateToUSD]]</f>
        <v>0</v>
      </c>
      <c r="P1407" s="14">
        <f>GL_Table[[#This Row],[Credit]]*GL_Table[[#This Row],[RateToUSD]]</f>
        <v>2361.9803999999999</v>
      </c>
      <c r="Q1407" s="14">
        <f>GL_Table[NetAmount]*GL_Table[RateToUSD]</f>
        <v>-2361.9803999999999</v>
      </c>
      <c r="R1407" s="14" t="str">
        <f>INDEX(AccountMapping[AccountType],MATCH(GL_Table[AccountName],AccountMapping[AccountName], 0))</f>
        <v>Revenue</v>
      </c>
    </row>
    <row r="1408" spans="1:18" x14ac:dyDescent="0.3">
      <c r="A1408" t="s">
        <v>1416</v>
      </c>
      <c r="B1408" s="1">
        <v>45784</v>
      </c>
      <c r="C1408">
        <f>YEAR(GL_Table[[#This Row],[TxnDate]])</f>
        <v>2025</v>
      </c>
      <c r="D1408" t="str">
        <f>TEXT(GL_Table[[#This Row],[TxnDate]], "mmm")</f>
        <v>May</v>
      </c>
      <c r="E1408" t="s">
        <v>2011</v>
      </c>
      <c r="F1408" t="s">
        <v>2016</v>
      </c>
      <c r="G1408">
        <v>1097.98</v>
      </c>
      <c r="H1408">
        <v>0</v>
      </c>
      <c r="I1408" t="s">
        <v>2025</v>
      </c>
      <c r="J1408" t="s">
        <v>2030</v>
      </c>
      <c r="K1408" t="s">
        <v>3437</v>
      </c>
      <c r="L1408" t="s">
        <v>4032</v>
      </c>
      <c r="M1408">
        <f>GL_Table[[#This Row],[Debit]]-GL_Table[[#This Row],[Credit]]</f>
        <v>1097.98</v>
      </c>
      <c r="N1408">
        <f>INDEX(ExchangeRate[Rate2USD], MATCH(GL!L:L,ExchangeRate[Currency], 0))</f>
        <v>0.92</v>
      </c>
      <c r="O1408" s="14">
        <f>GL_Table[[#This Row],[Debit]]*GL_Table[[#This Row],[RateToUSD]]</f>
        <v>1010.1416</v>
      </c>
      <c r="P1408" s="14">
        <f>GL_Table[[#This Row],[Credit]]*GL_Table[[#This Row],[RateToUSD]]</f>
        <v>0</v>
      </c>
      <c r="Q1408" s="14">
        <f>GL_Table[NetAmount]*GL_Table[RateToUSD]</f>
        <v>1010.1416</v>
      </c>
      <c r="R1408" s="14" t="str">
        <f>INDEX(AccountMapping[AccountType],MATCH(GL_Table[AccountName],AccountMapping[AccountName], 0))</f>
        <v>COGS</v>
      </c>
    </row>
    <row r="1409" spans="1:18" x14ac:dyDescent="0.3">
      <c r="A1409" t="s">
        <v>1417</v>
      </c>
      <c r="B1409" s="1">
        <v>45736</v>
      </c>
      <c r="C1409">
        <f>YEAR(GL_Table[[#This Row],[TxnDate]])</f>
        <v>2025</v>
      </c>
      <c r="D1409" t="str">
        <f>TEXT(GL_Table[[#This Row],[TxnDate]], "mmm")</f>
        <v>Mar</v>
      </c>
      <c r="E1409" t="s">
        <v>2012</v>
      </c>
      <c r="F1409" t="s">
        <v>2017</v>
      </c>
      <c r="G1409">
        <v>443.66</v>
      </c>
      <c r="H1409">
        <v>0</v>
      </c>
      <c r="I1409" t="s">
        <v>2023</v>
      </c>
      <c r="J1409" t="s">
        <v>2028</v>
      </c>
      <c r="K1409" t="s">
        <v>3438</v>
      </c>
      <c r="L1409" t="s">
        <v>4031</v>
      </c>
      <c r="M1409">
        <f>GL_Table[[#This Row],[Debit]]-GL_Table[[#This Row],[Credit]]</f>
        <v>443.66</v>
      </c>
      <c r="N1409">
        <f>INDEX(ExchangeRate[Rate2USD], MATCH(GL!L:L,ExchangeRate[Currency], 0))</f>
        <v>0.78</v>
      </c>
      <c r="O1409" s="14">
        <f>GL_Table[[#This Row],[Debit]]*GL_Table[[#This Row],[RateToUSD]]</f>
        <v>346.05480000000006</v>
      </c>
      <c r="P1409" s="14">
        <f>GL_Table[[#This Row],[Credit]]*GL_Table[[#This Row],[RateToUSD]]</f>
        <v>0</v>
      </c>
      <c r="Q1409" s="14">
        <f>GL_Table[NetAmount]*GL_Table[RateToUSD]</f>
        <v>346.05480000000006</v>
      </c>
      <c r="R1409" s="14" t="str">
        <f>INDEX(AccountMapping[AccountType],MATCH(GL_Table[AccountName],AccountMapping[AccountName], 0))</f>
        <v>Expense</v>
      </c>
    </row>
    <row r="1410" spans="1:18" x14ac:dyDescent="0.3">
      <c r="A1410" t="s">
        <v>1418</v>
      </c>
      <c r="B1410" s="1">
        <v>45021</v>
      </c>
      <c r="C1410">
        <f>YEAR(GL_Table[[#This Row],[TxnDate]])</f>
        <v>2023</v>
      </c>
      <c r="D1410" t="str">
        <f>TEXT(GL_Table[[#This Row],[TxnDate]], "mmm")</f>
        <v>Apr</v>
      </c>
      <c r="E1410" t="s">
        <v>2011</v>
      </c>
      <c r="F1410" t="s">
        <v>2016</v>
      </c>
      <c r="G1410">
        <v>225.89</v>
      </c>
      <c r="H1410">
        <v>0</v>
      </c>
      <c r="I1410" t="s">
        <v>2021</v>
      </c>
      <c r="J1410" t="s">
        <v>2028</v>
      </c>
      <c r="K1410" t="s">
        <v>3439</v>
      </c>
      <c r="L1410" t="s">
        <v>4033</v>
      </c>
      <c r="M1410">
        <f>GL_Table[[#This Row],[Debit]]-GL_Table[[#This Row],[Credit]]</f>
        <v>225.89</v>
      </c>
      <c r="N1410">
        <f>INDEX(ExchangeRate[Rate2USD], MATCH(GL!L:L,ExchangeRate[Currency], 0))</f>
        <v>1.51</v>
      </c>
      <c r="O1410" s="14">
        <f>GL_Table[[#This Row],[Debit]]*GL_Table[[#This Row],[RateToUSD]]</f>
        <v>341.09389999999996</v>
      </c>
      <c r="P1410" s="14">
        <f>GL_Table[[#This Row],[Credit]]*GL_Table[[#This Row],[RateToUSD]]</f>
        <v>0</v>
      </c>
      <c r="Q1410" s="14">
        <f>GL_Table[NetAmount]*GL_Table[RateToUSD]</f>
        <v>341.09389999999996</v>
      </c>
      <c r="R1410" s="14" t="str">
        <f>INDEX(AccountMapping[AccountType],MATCH(GL_Table[AccountName],AccountMapping[AccountName], 0))</f>
        <v>COGS</v>
      </c>
    </row>
    <row r="1411" spans="1:18" x14ac:dyDescent="0.3">
      <c r="A1411" t="s">
        <v>1419</v>
      </c>
      <c r="B1411" s="1">
        <v>45199</v>
      </c>
      <c r="C1411">
        <f>YEAR(GL_Table[[#This Row],[TxnDate]])</f>
        <v>2023</v>
      </c>
      <c r="D1411" t="str">
        <f>TEXT(GL_Table[[#This Row],[TxnDate]], "mmm")</f>
        <v>Sep</v>
      </c>
      <c r="E1411" t="s">
        <v>2011</v>
      </c>
      <c r="F1411" t="s">
        <v>2016</v>
      </c>
      <c r="G1411">
        <v>90.95</v>
      </c>
      <c r="H1411">
        <v>0</v>
      </c>
      <c r="I1411" t="s">
        <v>2023</v>
      </c>
      <c r="J1411" t="s">
        <v>2029</v>
      </c>
      <c r="K1411" t="s">
        <v>3440</v>
      </c>
      <c r="L1411" t="s">
        <v>4034</v>
      </c>
      <c r="M1411">
        <f>GL_Table[[#This Row],[Debit]]-GL_Table[[#This Row],[Credit]]</f>
        <v>90.95</v>
      </c>
      <c r="N1411">
        <f>INDEX(ExchangeRate[Rate2USD], MATCH(GL!L:L,ExchangeRate[Currency], 0))</f>
        <v>1</v>
      </c>
      <c r="O1411" s="14">
        <f>GL_Table[[#This Row],[Debit]]*GL_Table[[#This Row],[RateToUSD]]</f>
        <v>90.95</v>
      </c>
      <c r="P1411" s="14">
        <f>GL_Table[[#This Row],[Credit]]*GL_Table[[#This Row],[RateToUSD]]</f>
        <v>0</v>
      </c>
      <c r="Q1411" s="14">
        <f>GL_Table[NetAmount]*GL_Table[RateToUSD]</f>
        <v>90.95</v>
      </c>
      <c r="R1411" s="14" t="str">
        <f>INDEX(AccountMapping[AccountType],MATCH(GL_Table[AccountName],AccountMapping[AccountName], 0))</f>
        <v>COGS</v>
      </c>
    </row>
    <row r="1412" spans="1:18" x14ac:dyDescent="0.3">
      <c r="A1412" t="s">
        <v>1420</v>
      </c>
      <c r="B1412" s="1">
        <v>45793</v>
      </c>
      <c r="C1412">
        <f>YEAR(GL_Table[[#This Row],[TxnDate]])</f>
        <v>2025</v>
      </c>
      <c r="D1412" t="str">
        <f>TEXT(GL_Table[[#This Row],[TxnDate]], "mmm")</f>
        <v>May</v>
      </c>
      <c r="E1412" t="s">
        <v>2014</v>
      </c>
      <c r="F1412" t="s">
        <v>2019</v>
      </c>
      <c r="G1412">
        <v>0</v>
      </c>
      <c r="H1412">
        <v>4806.1400000000003</v>
      </c>
      <c r="I1412" t="s">
        <v>2023</v>
      </c>
      <c r="J1412" t="s">
        <v>2030</v>
      </c>
      <c r="K1412" t="s">
        <v>3441</v>
      </c>
      <c r="L1412" t="s">
        <v>4032</v>
      </c>
      <c r="M1412">
        <f>GL_Table[[#This Row],[Debit]]-GL_Table[[#This Row],[Credit]]</f>
        <v>-4806.1400000000003</v>
      </c>
      <c r="N1412">
        <f>INDEX(ExchangeRate[Rate2USD], MATCH(GL!L:L,ExchangeRate[Currency], 0))</f>
        <v>0.92</v>
      </c>
      <c r="O1412" s="14">
        <f>GL_Table[[#This Row],[Debit]]*GL_Table[[#This Row],[RateToUSD]]</f>
        <v>0</v>
      </c>
      <c r="P1412" s="14">
        <f>GL_Table[[#This Row],[Credit]]*GL_Table[[#This Row],[RateToUSD]]</f>
        <v>4421.6488000000008</v>
      </c>
      <c r="Q1412" s="14">
        <f>GL_Table[NetAmount]*GL_Table[RateToUSD]</f>
        <v>-4421.6488000000008</v>
      </c>
      <c r="R1412" s="14" t="str">
        <f>INDEX(AccountMapping[AccountType],MATCH(GL_Table[AccountName],AccountMapping[AccountName], 0))</f>
        <v>Revenue</v>
      </c>
    </row>
    <row r="1413" spans="1:18" x14ac:dyDescent="0.3">
      <c r="A1413" t="s">
        <v>1421</v>
      </c>
      <c r="B1413" s="1">
        <v>45582</v>
      </c>
      <c r="C1413">
        <f>YEAR(GL_Table[[#This Row],[TxnDate]])</f>
        <v>2024</v>
      </c>
      <c r="D1413" t="str">
        <f>TEXT(GL_Table[[#This Row],[TxnDate]], "mmm")</f>
        <v>Oct</v>
      </c>
      <c r="E1413" t="s">
        <v>2014</v>
      </c>
      <c r="F1413" t="s">
        <v>2019</v>
      </c>
      <c r="G1413">
        <v>0</v>
      </c>
      <c r="H1413">
        <v>2397.21</v>
      </c>
      <c r="I1413" t="s">
        <v>2025</v>
      </c>
      <c r="J1413" t="s">
        <v>2029</v>
      </c>
      <c r="K1413" t="s">
        <v>3442</v>
      </c>
      <c r="L1413" t="s">
        <v>4031</v>
      </c>
      <c r="M1413">
        <f>GL_Table[[#This Row],[Debit]]-GL_Table[[#This Row],[Credit]]</f>
        <v>-2397.21</v>
      </c>
      <c r="N1413">
        <f>INDEX(ExchangeRate[Rate2USD], MATCH(GL!L:L,ExchangeRate[Currency], 0))</f>
        <v>0.78</v>
      </c>
      <c r="O1413" s="14">
        <f>GL_Table[[#This Row],[Debit]]*GL_Table[[#This Row],[RateToUSD]]</f>
        <v>0</v>
      </c>
      <c r="P1413" s="14">
        <f>GL_Table[[#This Row],[Credit]]*GL_Table[[#This Row],[RateToUSD]]</f>
        <v>1869.8238000000001</v>
      </c>
      <c r="Q1413" s="14">
        <f>GL_Table[NetAmount]*GL_Table[RateToUSD]</f>
        <v>-1869.8238000000001</v>
      </c>
      <c r="R1413" s="14" t="str">
        <f>INDEX(AccountMapping[AccountType],MATCH(GL_Table[AccountName],AccountMapping[AccountName], 0))</f>
        <v>Revenue</v>
      </c>
    </row>
    <row r="1414" spans="1:18" x14ac:dyDescent="0.3">
      <c r="A1414" t="s">
        <v>1422</v>
      </c>
      <c r="B1414" s="1">
        <v>45022</v>
      </c>
      <c r="C1414">
        <f>YEAR(GL_Table[[#This Row],[TxnDate]])</f>
        <v>2023</v>
      </c>
      <c r="D1414" t="str">
        <f>TEXT(GL_Table[[#This Row],[TxnDate]], "mmm")</f>
        <v>Apr</v>
      </c>
      <c r="E1414" t="s">
        <v>2014</v>
      </c>
      <c r="F1414" t="s">
        <v>2019</v>
      </c>
      <c r="G1414">
        <v>0</v>
      </c>
      <c r="H1414">
        <v>1164.68</v>
      </c>
      <c r="I1414" t="s">
        <v>2020</v>
      </c>
      <c r="J1414" t="s">
        <v>2029</v>
      </c>
      <c r="K1414" t="s">
        <v>3443</v>
      </c>
      <c r="L1414" t="s">
        <v>4034</v>
      </c>
      <c r="M1414">
        <f>GL_Table[[#This Row],[Debit]]-GL_Table[[#This Row],[Credit]]</f>
        <v>-1164.68</v>
      </c>
      <c r="N1414">
        <f>INDEX(ExchangeRate[Rate2USD], MATCH(GL!L:L,ExchangeRate[Currency], 0))</f>
        <v>1</v>
      </c>
      <c r="O1414" s="14">
        <f>GL_Table[[#This Row],[Debit]]*GL_Table[[#This Row],[RateToUSD]]</f>
        <v>0</v>
      </c>
      <c r="P1414" s="14">
        <f>GL_Table[[#This Row],[Credit]]*GL_Table[[#This Row],[RateToUSD]]</f>
        <v>1164.68</v>
      </c>
      <c r="Q1414" s="14">
        <f>GL_Table[NetAmount]*GL_Table[RateToUSD]</f>
        <v>-1164.68</v>
      </c>
      <c r="R1414" s="14" t="str">
        <f>INDEX(AccountMapping[AccountType],MATCH(GL_Table[AccountName],AccountMapping[AccountName], 0))</f>
        <v>Revenue</v>
      </c>
    </row>
    <row r="1415" spans="1:18" x14ac:dyDescent="0.3">
      <c r="A1415" t="s">
        <v>1423</v>
      </c>
      <c r="B1415" s="1">
        <v>45432</v>
      </c>
      <c r="C1415">
        <f>YEAR(GL_Table[[#This Row],[TxnDate]])</f>
        <v>2024</v>
      </c>
      <c r="D1415" t="str">
        <f>TEXT(GL_Table[[#This Row],[TxnDate]], "mmm")</f>
        <v>May</v>
      </c>
      <c r="E1415" t="s">
        <v>2010</v>
      </c>
      <c r="F1415" t="s">
        <v>2015</v>
      </c>
      <c r="G1415">
        <v>0</v>
      </c>
      <c r="H1415">
        <v>4994.2</v>
      </c>
      <c r="I1415" t="s">
        <v>2023</v>
      </c>
      <c r="J1415" t="s">
        <v>2029</v>
      </c>
      <c r="K1415" t="s">
        <v>3444</v>
      </c>
      <c r="L1415" t="s">
        <v>4035</v>
      </c>
      <c r="M1415">
        <f>GL_Table[[#This Row],[Debit]]-GL_Table[[#This Row],[Credit]]</f>
        <v>-4994.2</v>
      </c>
      <c r="N1415">
        <f>INDEX(ExchangeRate[Rate2USD], MATCH(GL!L:L,ExchangeRate[Currency], 0))</f>
        <v>1.36</v>
      </c>
      <c r="O1415" s="14">
        <f>GL_Table[[#This Row],[Debit]]*GL_Table[[#This Row],[RateToUSD]]</f>
        <v>0</v>
      </c>
      <c r="P1415" s="14">
        <f>GL_Table[[#This Row],[Credit]]*GL_Table[[#This Row],[RateToUSD]]</f>
        <v>6792.1120000000001</v>
      </c>
      <c r="Q1415" s="14">
        <f>GL_Table[NetAmount]*GL_Table[RateToUSD]</f>
        <v>-6792.1120000000001</v>
      </c>
      <c r="R1415" s="14" t="str">
        <f>INDEX(AccountMapping[AccountType],MATCH(GL_Table[AccountName],AccountMapping[AccountName], 0))</f>
        <v>Revenue</v>
      </c>
    </row>
    <row r="1416" spans="1:18" x14ac:dyDescent="0.3">
      <c r="A1416" t="s">
        <v>1424</v>
      </c>
      <c r="B1416" s="1">
        <v>45312</v>
      </c>
      <c r="C1416">
        <f>YEAR(GL_Table[[#This Row],[TxnDate]])</f>
        <v>2024</v>
      </c>
      <c r="D1416" t="str">
        <f>TEXT(GL_Table[[#This Row],[TxnDate]], "mmm")</f>
        <v>Jan</v>
      </c>
      <c r="E1416" t="s">
        <v>2014</v>
      </c>
      <c r="F1416" t="s">
        <v>2019</v>
      </c>
      <c r="G1416">
        <v>0</v>
      </c>
      <c r="H1416">
        <v>127.25</v>
      </c>
      <c r="I1416" t="s">
        <v>2024</v>
      </c>
      <c r="J1416" t="s">
        <v>2027</v>
      </c>
      <c r="K1416" t="s">
        <v>3445</v>
      </c>
      <c r="L1416" t="s">
        <v>4035</v>
      </c>
      <c r="M1416">
        <f>GL_Table[[#This Row],[Debit]]-GL_Table[[#This Row],[Credit]]</f>
        <v>-127.25</v>
      </c>
      <c r="N1416">
        <f>INDEX(ExchangeRate[Rate2USD], MATCH(GL!L:L,ExchangeRate[Currency], 0))</f>
        <v>1.36</v>
      </c>
      <c r="O1416" s="14">
        <f>GL_Table[[#This Row],[Debit]]*GL_Table[[#This Row],[RateToUSD]]</f>
        <v>0</v>
      </c>
      <c r="P1416" s="14">
        <f>GL_Table[[#This Row],[Credit]]*GL_Table[[#This Row],[RateToUSD]]</f>
        <v>173.06</v>
      </c>
      <c r="Q1416" s="14">
        <f>GL_Table[NetAmount]*GL_Table[RateToUSD]</f>
        <v>-173.06</v>
      </c>
      <c r="R1416" s="14" t="str">
        <f>INDEX(AccountMapping[AccountType],MATCH(GL_Table[AccountName],AccountMapping[AccountName], 0))</f>
        <v>Revenue</v>
      </c>
    </row>
    <row r="1417" spans="1:18" x14ac:dyDescent="0.3">
      <c r="A1417" t="s">
        <v>1425</v>
      </c>
      <c r="B1417" s="1">
        <v>45812</v>
      </c>
      <c r="C1417">
        <f>YEAR(GL_Table[[#This Row],[TxnDate]])</f>
        <v>2025</v>
      </c>
      <c r="D1417" t="str">
        <f>TEXT(GL_Table[[#This Row],[TxnDate]], "mmm")</f>
        <v>Jun</v>
      </c>
      <c r="E1417" t="s">
        <v>2013</v>
      </c>
      <c r="F1417" t="s">
        <v>2018</v>
      </c>
      <c r="G1417">
        <v>1383.8</v>
      </c>
      <c r="H1417">
        <v>0</v>
      </c>
      <c r="I1417" t="s">
        <v>2025</v>
      </c>
      <c r="J1417" t="s">
        <v>2029</v>
      </c>
      <c r="K1417" t="s">
        <v>3446</v>
      </c>
      <c r="L1417" t="s">
        <v>4035</v>
      </c>
      <c r="M1417">
        <f>GL_Table[[#This Row],[Debit]]-GL_Table[[#This Row],[Credit]]</f>
        <v>1383.8</v>
      </c>
      <c r="N1417">
        <f>INDEX(ExchangeRate[Rate2USD], MATCH(GL!L:L,ExchangeRate[Currency], 0))</f>
        <v>1.36</v>
      </c>
      <c r="O1417" s="14">
        <f>GL_Table[[#This Row],[Debit]]*GL_Table[[#This Row],[RateToUSD]]</f>
        <v>1881.9680000000001</v>
      </c>
      <c r="P1417" s="14">
        <f>GL_Table[[#This Row],[Credit]]*GL_Table[[#This Row],[RateToUSD]]</f>
        <v>0</v>
      </c>
      <c r="Q1417" s="14">
        <f>GL_Table[NetAmount]*GL_Table[RateToUSD]</f>
        <v>1881.9680000000001</v>
      </c>
      <c r="R1417" s="14" t="str">
        <f>INDEX(AccountMapping[AccountType],MATCH(GL_Table[AccountName],AccountMapping[AccountName], 0))</f>
        <v>Expense</v>
      </c>
    </row>
    <row r="1418" spans="1:18" x14ac:dyDescent="0.3">
      <c r="A1418" t="s">
        <v>1426</v>
      </c>
      <c r="B1418" s="1">
        <v>45535</v>
      </c>
      <c r="C1418">
        <f>YEAR(GL_Table[[#This Row],[TxnDate]])</f>
        <v>2024</v>
      </c>
      <c r="D1418" t="str">
        <f>TEXT(GL_Table[[#This Row],[TxnDate]], "mmm")</f>
        <v>Aug</v>
      </c>
      <c r="E1418" t="s">
        <v>2014</v>
      </c>
      <c r="F1418" t="s">
        <v>2019</v>
      </c>
      <c r="G1418">
        <v>0</v>
      </c>
      <c r="H1418">
        <v>4604.16</v>
      </c>
      <c r="I1418" t="s">
        <v>2024</v>
      </c>
      <c r="J1418" t="s">
        <v>2029</v>
      </c>
      <c r="K1418" t="s">
        <v>3447</v>
      </c>
      <c r="L1418" t="s">
        <v>4031</v>
      </c>
      <c r="M1418">
        <f>GL_Table[[#This Row],[Debit]]-GL_Table[[#This Row],[Credit]]</f>
        <v>-4604.16</v>
      </c>
      <c r="N1418">
        <f>INDEX(ExchangeRate[Rate2USD], MATCH(GL!L:L,ExchangeRate[Currency], 0))</f>
        <v>0.78</v>
      </c>
      <c r="O1418" s="14">
        <f>GL_Table[[#This Row],[Debit]]*GL_Table[[#This Row],[RateToUSD]]</f>
        <v>0</v>
      </c>
      <c r="P1418" s="14">
        <f>GL_Table[[#This Row],[Credit]]*GL_Table[[#This Row],[RateToUSD]]</f>
        <v>3591.2447999999999</v>
      </c>
      <c r="Q1418" s="14">
        <f>GL_Table[NetAmount]*GL_Table[RateToUSD]</f>
        <v>-3591.2447999999999</v>
      </c>
      <c r="R1418" s="14" t="str">
        <f>INDEX(AccountMapping[AccountType],MATCH(GL_Table[AccountName],AccountMapping[AccountName], 0))</f>
        <v>Revenue</v>
      </c>
    </row>
    <row r="1419" spans="1:18" x14ac:dyDescent="0.3">
      <c r="A1419" t="s">
        <v>1427</v>
      </c>
      <c r="B1419" s="1">
        <v>45522</v>
      </c>
      <c r="C1419">
        <f>YEAR(GL_Table[[#This Row],[TxnDate]])</f>
        <v>2024</v>
      </c>
      <c r="D1419" t="str">
        <f>TEXT(GL_Table[[#This Row],[TxnDate]], "mmm")</f>
        <v>Aug</v>
      </c>
      <c r="E1419" t="s">
        <v>2010</v>
      </c>
      <c r="F1419" t="s">
        <v>2015</v>
      </c>
      <c r="G1419">
        <v>0</v>
      </c>
      <c r="H1419">
        <v>4835.3</v>
      </c>
      <c r="I1419" t="s">
        <v>2022</v>
      </c>
      <c r="J1419" t="s">
        <v>2030</v>
      </c>
      <c r="K1419" t="s">
        <v>3448</v>
      </c>
      <c r="L1419" t="s">
        <v>4031</v>
      </c>
      <c r="M1419">
        <f>GL_Table[[#This Row],[Debit]]-GL_Table[[#This Row],[Credit]]</f>
        <v>-4835.3</v>
      </c>
      <c r="N1419">
        <f>INDEX(ExchangeRate[Rate2USD], MATCH(GL!L:L,ExchangeRate[Currency], 0))</f>
        <v>0.78</v>
      </c>
      <c r="O1419" s="14">
        <f>GL_Table[[#This Row],[Debit]]*GL_Table[[#This Row],[RateToUSD]]</f>
        <v>0</v>
      </c>
      <c r="P1419" s="14">
        <f>GL_Table[[#This Row],[Credit]]*GL_Table[[#This Row],[RateToUSD]]</f>
        <v>3771.5340000000001</v>
      </c>
      <c r="Q1419" s="14">
        <f>GL_Table[NetAmount]*GL_Table[RateToUSD]</f>
        <v>-3771.5340000000001</v>
      </c>
      <c r="R1419" s="14" t="str">
        <f>INDEX(AccountMapping[AccountType],MATCH(GL_Table[AccountName],AccountMapping[AccountName], 0))</f>
        <v>Revenue</v>
      </c>
    </row>
    <row r="1420" spans="1:18" x14ac:dyDescent="0.3">
      <c r="A1420" t="s">
        <v>1428</v>
      </c>
      <c r="B1420" s="1">
        <v>45750</v>
      </c>
      <c r="C1420">
        <f>YEAR(GL_Table[[#This Row],[TxnDate]])</f>
        <v>2025</v>
      </c>
      <c r="D1420" t="str">
        <f>TEXT(GL_Table[[#This Row],[TxnDate]], "mmm")</f>
        <v>Apr</v>
      </c>
      <c r="E1420" t="s">
        <v>2014</v>
      </c>
      <c r="F1420" t="s">
        <v>2019</v>
      </c>
      <c r="G1420">
        <v>0</v>
      </c>
      <c r="H1420">
        <v>1057.72</v>
      </c>
      <c r="I1420" t="s">
        <v>2024</v>
      </c>
      <c r="J1420" t="s">
        <v>2026</v>
      </c>
      <c r="K1420" t="s">
        <v>3449</v>
      </c>
      <c r="L1420" t="s">
        <v>4035</v>
      </c>
      <c r="M1420">
        <f>GL_Table[[#This Row],[Debit]]-GL_Table[[#This Row],[Credit]]</f>
        <v>-1057.72</v>
      </c>
      <c r="N1420">
        <f>INDEX(ExchangeRate[Rate2USD], MATCH(GL!L:L,ExchangeRate[Currency], 0))</f>
        <v>1.36</v>
      </c>
      <c r="O1420" s="14">
        <f>GL_Table[[#This Row],[Debit]]*GL_Table[[#This Row],[RateToUSD]]</f>
        <v>0</v>
      </c>
      <c r="P1420" s="14">
        <f>GL_Table[[#This Row],[Credit]]*GL_Table[[#This Row],[RateToUSD]]</f>
        <v>1438.4992000000002</v>
      </c>
      <c r="Q1420" s="14">
        <f>GL_Table[NetAmount]*GL_Table[RateToUSD]</f>
        <v>-1438.4992000000002</v>
      </c>
      <c r="R1420" s="14" t="str">
        <f>INDEX(AccountMapping[AccountType],MATCH(GL_Table[AccountName],AccountMapping[AccountName], 0))</f>
        <v>Revenue</v>
      </c>
    </row>
    <row r="1421" spans="1:18" x14ac:dyDescent="0.3">
      <c r="A1421" t="s">
        <v>1429</v>
      </c>
      <c r="B1421" s="1">
        <v>45175</v>
      </c>
      <c r="C1421">
        <f>YEAR(GL_Table[[#This Row],[TxnDate]])</f>
        <v>2023</v>
      </c>
      <c r="D1421" t="str">
        <f>TEXT(GL_Table[[#This Row],[TxnDate]], "mmm")</f>
        <v>Sep</v>
      </c>
      <c r="E1421" t="s">
        <v>2013</v>
      </c>
      <c r="F1421" t="s">
        <v>2018</v>
      </c>
      <c r="G1421">
        <v>1394.77</v>
      </c>
      <c r="H1421">
        <v>0</v>
      </c>
      <c r="I1421" t="s">
        <v>2020</v>
      </c>
      <c r="J1421" t="s">
        <v>2030</v>
      </c>
      <c r="K1421" t="s">
        <v>3450</v>
      </c>
      <c r="L1421" t="s">
        <v>4035</v>
      </c>
      <c r="M1421">
        <f>GL_Table[[#This Row],[Debit]]-GL_Table[[#This Row],[Credit]]</f>
        <v>1394.77</v>
      </c>
      <c r="N1421">
        <f>INDEX(ExchangeRate[Rate2USD], MATCH(GL!L:L,ExchangeRate[Currency], 0))</f>
        <v>1.36</v>
      </c>
      <c r="O1421" s="14">
        <f>GL_Table[[#This Row],[Debit]]*GL_Table[[#This Row],[RateToUSD]]</f>
        <v>1896.8872000000001</v>
      </c>
      <c r="P1421" s="14">
        <f>GL_Table[[#This Row],[Credit]]*GL_Table[[#This Row],[RateToUSD]]</f>
        <v>0</v>
      </c>
      <c r="Q1421" s="14">
        <f>GL_Table[NetAmount]*GL_Table[RateToUSD]</f>
        <v>1896.8872000000001</v>
      </c>
      <c r="R1421" s="14" t="str">
        <f>INDEX(AccountMapping[AccountType],MATCH(GL_Table[AccountName],AccountMapping[AccountName], 0))</f>
        <v>Expense</v>
      </c>
    </row>
    <row r="1422" spans="1:18" x14ac:dyDescent="0.3">
      <c r="A1422" t="s">
        <v>1430</v>
      </c>
      <c r="B1422" s="1">
        <v>45244</v>
      </c>
      <c r="C1422">
        <f>YEAR(GL_Table[[#This Row],[TxnDate]])</f>
        <v>2023</v>
      </c>
      <c r="D1422" t="str">
        <f>TEXT(GL_Table[[#This Row],[TxnDate]], "mmm")</f>
        <v>Nov</v>
      </c>
      <c r="E1422" t="s">
        <v>2011</v>
      </c>
      <c r="F1422" t="s">
        <v>2016</v>
      </c>
      <c r="G1422">
        <v>803.08</v>
      </c>
      <c r="H1422">
        <v>0</v>
      </c>
      <c r="I1422" t="s">
        <v>2024</v>
      </c>
      <c r="J1422" t="s">
        <v>2028</v>
      </c>
      <c r="K1422" t="s">
        <v>3451</v>
      </c>
      <c r="L1422" t="s">
        <v>4033</v>
      </c>
      <c r="M1422">
        <f>GL_Table[[#This Row],[Debit]]-GL_Table[[#This Row],[Credit]]</f>
        <v>803.08</v>
      </c>
      <c r="N1422">
        <f>INDEX(ExchangeRate[Rate2USD], MATCH(GL!L:L,ExchangeRate[Currency], 0))</f>
        <v>1.51</v>
      </c>
      <c r="O1422" s="14">
        <f>GL_Table[[#This Row],[Debit]]*GL_Table[[#This Row],[RateToUSD]]</f>
        <v>1212.6508000000001</v>
      </c>
      <c r="P1422" s="14">
        <f>GL_Table[[#This Row],[Credit]]*GL_Table[[#This Row],[RateToUSD]]</f>
        <v>0</v>
      </c>
      <c r="Q1422" s="14">
        <f>GL_Table[NetAmount]*GL_Table[RateToUSD]</f>
        <v>1212.6508000000001</v>
      </c>
      <c r="R1422" s="14" t="str">
        <f>INDEX(AccountMapping[AccountType],MATCH(GL_Table[AccountName],AccountMapping[AccountName], 0))</f>
        <v>COGS</v>
      </c>
    </row>
    <row r="1423" spans="1:18" x14ac:dyDescent="0.3">
      <c r="A1423" t="s">
        <v>1431</v>
      </c>
      <c r="B1423" s="1">
        <v>45169</v>
      </c>
      <c r="C1423">
        <f>YEAR(GL_Table[[#This Row],[TxnDate]])</f>
        <v>2023</v>
      </c>
      <c r="D1423" t="str">
        <f>TEXT(GL_Table[[#This Row],[TxnDate]], "mmm")</f>
        <v>Aug</v>
      </c>
      <c r="E1423" t="s">
        <v>2012</v>
      </c>
      <c r="F1423" t="s">
        <v>2017</v>
      </c>
      <c r="G1423">
        <v>500.5</v>
      </c>
      <c r="H1423">
        <v>0</v>
      </c>
      <c r="I1423" t="s">
        <v>2020</v>
      </c>
      <c r="J1423" t="s">
        <v>2026</v>
      </c>
      <c r="K1423" t="s">
        <v>3452</v>
      </c>
      <c r="L1423" t="s">
        <v>4035</v>
      </c>
      <c r="M1423">
        <f>GL_Table[[#This Row],[Debit]]-GL_Table[[#This Row],[Credit]]</f>
        <v>500.5</v>
      </c>
      <c r="N1423">
        <f>INDEX(ExchangeRate[Rate2USD], MATCH(GL!L:L,ExchangeRate[Currency], 0))</f>
        <v>1.36</v>
      </c>
      <c r="O1423" s="14">
        <f>GL_Table[[#This Row],[Debit]]*GL_Table[[#This Row],[RateToUSD]]</f>
        <v>680.68000000000006</v>
      </c>
      <c r="P1423" s="14">
        <f>GL_Table[[#This Row],[Credit]]*GL_Table[[#This Row],[RateToUSD]]</f>
        <v>0</v>
      </c>
      <c r="Q1423" s="14">
        <f>GL_Table[NetAmount]*GL_Table[RateToUSD]</f>
        <v>680.68000000000006</v>
      </c>
      <c r="R1423" s="14" t="str">
        <f>INDEX(AccountMapping[AccountType],MATCH(GL_Table[AccountName],AccountMapping[AccountName], 0))</f>
        <v>Expense</v>
      </c>
    </row>
    <row r="1424" spans="1:18" x14ac:dyDescent="0.3">
      <c r="A1424" t="s">
        <v>1432</v>
      </c>
      <c r="B1424" s="1">
        <v>44962</v>
      </c>
      <c r="C1424">
        <f>YEAR(GL_Table[[#This Row],[TxnDate]])</f>
        <v>2023</v>
      </c>
      <c r="D1424" t="str">
        <f>TEXT(GL_Table[[#This Row],[TxnDate]], "mmm")</f>
        <v>Feb</v>
      </c>
      <c r="E1424" t="s">
        <v>2013</v>
      </c>
      <c r="F1424" t="s">
        <v>2018</v>
      </c>
      <c r="G1424">
        <v>413.05</v>
      </c>
      <c r="H1424">
        <v>0</v>
      </c>
      <c r="I1424" t="s">
        <v>2025</v>
      </c>
      <c r="J1424" t="s">
        <v>2028</v>
      </c>
      <c r="K1424" t="s">
        <v>3453</v>
      </c>
      <c r="L1424" t="s">
        <v>4031</v>
      </c>
      <c r="M1424">
        <f>GL_Table[[#This Row],[Debit]]-GL_Table[[#This Row],[Credit]]</f>
        <v>413.05</v>
      </c>
      <c r="N1424">
        <f>INDEX(ExchangeRate[Rate2USD], MATCH(GL!L:L,ExchangeRate[Currency], 0))</f>
        <v>0.78</v>
      </c>
      <c r="O1424" s="14">
        <f>GL_Table[[#This Row],[Debit]]*GL_Table[[#This Row],[RateToUSD]]</f>
        <v>322.17900000000003</v>
      </c>
      <c r="P1424" s="14">
        <f>GL_Table[[#This Row],[Credit]]*GL_Table[[#This Row],[RateToUSD]]</f>
        <v>0</v>
      </c>
      <c r="Q1424" s="14">
        <f>GL_Table[NetAmount]*GL_Table[RateToUSD]</f>
        <v>322.17900000000003</v>
      </c>
      <c r="R1424" s="14" t="str">
        <f>INDEX(AccountMapping[AccountType],MATCH(GL_Table[AccountName],AccountMapping[AccountName], 0))</f>
        <v>Expense</v>
      </c>
    </row>
    <row r="1425" spans="1:18" x14ac:dyDescent="0.3">
      <c r="A1425" t="s">
        <v>1433</v>
      </c>
      <c r="B1425" s="1">
        <v>45217</v>
      </c>
      <c r="C1425">
        <f>YEAR(GL_Table[[#This Row],[TxnDate]])</f>
        <v>2023</v>
      </c>
      <c r="D1425" t="str">
        <f>TEXT(GL_Table[[#This Row],[TxnDate]], "mmm")</f>
        <v>Oct</v>
      </c>
      <c r="E1425" t="s">
        <v>2011</v>
      </c>
      <c r="F1425" t="s">
        <v>2016</v>
      </c>
      <c r="G1425">
        <v>1483.66</v>
      </c>
      <c r="H1425">
        <v>0</v>
      </c>
      <c r="I1425" t="s">
        <v>2023</v>
      </c>
      <c r="J1425" t="s">
        <v>2027</v>
      </c>
      <c r="K1425" t="s">
        <v>3454</v>
      </c>
      <c r="L1425" t="s">
        <v>4032</v>
      </c>
      <c r="M1425">
        <f>GL_Table[[#This Row],[Debit]]-GL_Table[[#This Row],[Credit]]</f>
        <v>1483.66</v>
      </c>
      <c r="N1425">
        <f>INDEX(ExchangeRate[Rate2USD], MATCH(GL!L:L,ExchangeRate[Currency], 0))</f>
        <v>0.92</v>
      </c>
      <c r="O1425" s="14">
        <f>GL_Table[[#This Row],[Debit]]*GL_Table[[#This Row],[RateToUSD]]</f>
        <v>1364.9672</v>
      </c>
      <c r="P1425" s="14">
        <f>GL_Table[[#This Row],[Credit]]*GL_Table[[#This Row],[RateToUSD]]</f>
        <v>0</v>
      </c>
      <c r="Q1425" s="14">
        <f>GL_Table[NetAmount]*GL_Table[RateToUSD]</f>
        <v>1364.9672</v>
      </c>
      <c r="R1425" s="14" t="str">
        <f>INDEX(AccountMapping[AccountType],MATCH(GL_Table[AccountName],AccountMapping[AccountName], 0))</f>
        <v>COGS</v>
      </c>
    </row>
    <row r="1426" spans="1:18" x14ac:dyDescent="0.3">
      <c r="A1426" t="s">
        <v>1434</v>
      </c>
      <c r="B1426" s="1">
        <v>45019</v>
      </c>
      <c r="C1426">
        <f>YEAR(GL_Table[[#This Row],[TxnDate]])</f>
        <v>2023</v>
      </c>
      <c r="D1426" t="str">
        <f>TEXT(GL_Table[[#This Row],[TxnDate]], "mmm")</f>
        <v>Apr</v>
      </c>
      <c r="E1426" t="s">
        <v>2013</v>
      </c>
      <c r="F1426" t="s">
        <v>2018</v>
      </c>
      <c r="G1426">
        <v>1752.32</v>
      </c>
      <c r="H1426">
        <v>0</v>
      </c>
      <c r="I1426" t="s">
        <v>2020</v>
      </c>
      <c r="J1426" t="s">
        <v>2028</v>
      </c>
      <c r="K1426" t="s">
        <v>3455</v>
      </c>
      <c r="L1426" t="s">
        <v>4035</v>
      </c>
      <c r="M1426">
        <f>GL_Table[[#This Row],[Debit]]-GL_Table[[#This Row],[Credit]]</f>
        <v>1752.32</v>
      </c>
      <c r="N1426">
        <f>INDEX(ExchangeRate[Rate2USD], MATCH(GL!L:L,ExchangeRate[Currency], 0))</f>
        <v>1.36</v>
      </c>
      <c r="O1426" s="14">
        <f>GL_Table[[#This Row],[Debit]]*GL_Table[[#This Row],[RateToUSD]]</f>
        <v>2383.1552000000001</v>
      </c>
      <c r="P1426" s="14">
        <f>GL_Table[[#This Row],[Credit]]*GL_Table[[#This Row],[RateToUSD]]</f>
        <v>0</v>
      </c>
      <c r="Q1426" s="14">
        <f>GL_Table[NetAmount]*GL_Table[RateToUSD]</f>
        <v>2383.1552000000001</v>
      </c>
      <c r="R1426" s="14" t="str">
        <f>INDEX(AccountMapping[AccountType],MATCH(GL_Table[AccountName],AccountMapping[AccountName], 0))</f>
        <v>Expense</v>
      </c>
    </row>
    <row r="1427" spans="1:18" x14ac:dyDescent="0.3">
      <c r="A1427" t="s">
        <v>1435</v>
      </c>
      <c r="B1427" s="1">
        <v>45255</v>
      </c>
      <c r="C1427">
        <f>YEAR(GL_Table[[#This Row],[TxnDate]])</f>
        <v>2023</v>
      </c>
      <c r="D1427" t="str">
        <f>TEXT(GL_Table[[#This Row],[TxnDate]], "mmm")</f>
        <v>Nov</v>
      </c>
      <c r="E1427" t="s">
        <v>2010</v>
      </c>
      <c r="F1427" t="s">
        <v>2015</v>
      </c>
      <c r="G1427">
        <v>0</v>
      </c>
      <c r="H1427">
        <v>1556.95</v>
      </c>
      <c r="I1427" t="s">
        <v>2023</v>
      </c>
      <c r="J1427" t="s">
        <v>2030</v>
      </c>
      <c r="K1427" t="s">
        <v>3456</v>
      </c>
      <c r="L1427" t="s">
        <v>4035</v>
      </c>
      <c r="M1427">
        <f>GL_Table[[#This Row],[Debit]]-GL_Table[[#This Row],[Credit]]</f>
        <v>-1556.95</v>
      </c>
      <c r="N1427">
        <f>INDEX(ExchangeRate[Rate2USD], MATCH(GL!L:L,ExchangeRate[Currency], 0))</f>
        <v>1.36</v>
      </c>
      <c r="O1427" s="14">
        <f>GL_Table[[#This Row],[Debit]]*GL_Table[[#This Row],[RateToUSD]]</f>
        <v>0</v>
      </c>
      <c r="P1427" s="14">
        <f>GL_Table[[#This Row],[Credit]]*GL_Table[[#This Row],[RateToUSD]]</f>
        <v>2117.4520000000002</v>
      </c>
      <c r="Q1427" s="14">
        <f>GL_Table[NetAmount]*GL_Table[RateToUSD]</f>
        <v>-2117.4520000000002</v>
      </c>
      <c r="R1427" s="14" t="str">
        <f>INDEX(AccountMapping[AccountType],MATCH(GL_Table[AccountName],AccountMapping[AccountName], 0))</f>
        <v>Revenue</v>
      </c>
    </row>
    <row r="1428" spans="1:18" x14ac:dyDescent="0.3">
      <c r="A1428" t="s">
        <v>1436</v>
      </c>
      <c r="B1428" s="1">
        <v>45621</v>
      </c>
      <c r="C1428">
        <f>YEAR(GL_Table[[#This Row],[TxnDate]])</f>
        <v>2024</v>
      </c>
      <c r="D1428" t="str">
        <f>TEXT(GL_Table[[#This Row],[TxnDate]], "mmm")</f>
        <v>Nov</v>
      </c>
      <c r="E1428" t="s">
        <v>2013</v>
      </c>
      <c r="F1428" t="s">
        <v>2018</v>
      </c>
      <c r="G1428">
        <v>1162.76</v>
      </c>
      <c r="H1428">
        <v>0</v>
      </c>
      <c r="I1428" t="s">
        <v>2025</v>
      </c>
      <c r="J1428" t="s">
        <v>2029</v>
      </c>
      <c r="K1428" t="s">
        <v>3457</v>
      </c>
      <c r="L1428" t="s">
        <v>4035</v>
      </c>
      <c r="M1428">
        <f>GL_Table[[#This Row],[Debit]]-GL_Table[[#This Row],[Credit]]</f>
        <v>1162.76</v>
      </c>
      <c r="N1428">
        <f>INDEX(ExchangeRate[Rate2USD], MATCH(GL!L:L,ExchangeRate[Currency], 0))</f>
        <v>1.36</v>
      </c>
      <c r="O1428" s="14">
        <f>GL_Table[[#This Row],[Debit]]*GL_Table[[#This Row],[RateToUSD]]</f>
        <v>1581.3536000000001</v>
      </c>
      <c r="P1428" s="14">
        <f>GL_Table[[#This Row],[Credit]]*GL_Table[[#This Row],[RateToUSD]]</f>
        <v>0</v>
      </c>
      <c r="Q1428" s="14">
        <f>GL_Table[NetAmount]*GL_Table[RateToUSD]</f>
        <v>1581.3536000000001</v>
      </c>
      <c r="R1428" s="14" t="str">
        <f>INDEX(AccountMapping[AccountType],MATCH(GL_Table[AccountName],AccountMapping[AccountName], 0))</f>
        <v>Expense</v>
      </c>
    </row>
    <row r="1429" spans="1:18" x14ac:dyDescent="0.3">
      <c r="A1429" t="s">
        <v>1437</v>
      </c>
      <c r="B1429" s="1">
        <v>45304</v>
      </c>
      <c r="C1429">
        <f>YEAR(GL_Table[[#This Row],[TxnDate]])</f>
        <v>2024</v>
      </c>
      <c r="D1429" t="str">
        <f>TEXT(GL_Table[[#This Row],[TxnDate]], "mmm")</f>
        <v>Jan</v>
      </c>
      <c r="E1429" t="s">
        <v>2010</v>
      </c>
      <c r="F1429" t="s">
        <v>2015</v>
      </c>
      <c r="G1429">
        <v>0</v>
      </c>
      <c r="H1429">
        <v>3293.95</v>
      </c>
      <c r="I1429" t="s">
        <v>2024</v>
      </c>
      <c r="J1429" t="s">
        <v>2029</v>
      </c>
      <c r="K1429" t="s">
        <v>3458</v>
      </c>
      <c r="L1429" t="s">
        <v>4035</v>
      </c>
      <c r="M1429">
        <f>GL_Table[[#This Row],[Debit]]-GL_Table[[#This Row],[Credit]]</f>
        <v>-3293.95</v>
      </c>
      <c r="N1429">
        <f>INDEX(ExchangeRate[Rate2USD], MATCH(GL!L:L,ExchangeRate[Currency], 0))</f>
        <v>1.36</v>
      </c>
      <c r="O1429" s="14">
        <f>GL_Table[[#This Row],[Debit]]*GL_Table[[#This Row],[RateToUSD]]</f>
        <v>0</v>
      </c>
      <c r="P1429" s="14">
        <f>GL_Table[[#This Row],[Credit]]*GL_Table[[#This Row],[RateToUSD]]</f>
        <v>4479.7719999999999</v>
      </c>
      <c r="Q1429" s="14">
        <f>GL_Table[NetAmount]*GL_Table[RateToUSD]</f>
        <v>-4479.7719999999999</v>
      </c>
      <c r="R1429" s="14" t="str">
        <f>INDEX(AccountMapping[AccountType],MATCH(GL_Table[AccountName],AccountMapping[AccountName], 0))</f>
        <v>Revenue</v>
      </c>
    </row>
    <row r="1430" spans="1:18" x14ac:dyDescent="0.3">
      <c r="A1430" t="s">
        <v>1438</v>
      </c>
      <c r="B1430" s="1">
        <v>45340</v>
      </c>
      <c r="C1430">
        <f>YEAR(GL_Table[[#This Row],[TxnDate]])</f>
        <v>2024</v>
      </c>
      <c r="D1430" t="str">
        <f>TEXT(GL_Table[[#This Row],[TxnDate]], "mmm")</f>
        <v>Feb</v>
      </c>
      <c r="E1430" t="s">
        <v>2013</v>
      </c>
      <c r="F1430" t="s">
        <v>2018</v>
      </c>
      <c r="G1430">
        <v>949.79</v>
      </c>
      <c r="H1430">
        <v>0</v>
      </c>
      <c r="I1430" t="s">
        <v>2020</v>
      </c>
      <c r="J1430" t="s">
        <v>2030</v>
      </c>
      <c r="K1430" t="s">
        <v>3459</v>
      </c>
      <c r="L1430" t="s">
        <v>4031</v>
      </c>
      <c r="M1430">
        <f>GL_Table[[#This Row],[Debit]]-GL_Table[[#This Row],[Credit]]</f>
        <v>949.79</v>
      </c>
      <c r="N1430">
        <f>INDEX(ExchangeRate[Rate2USD], MATCH(GL!L:L,ExchangeRate[Currency], 0))</f>
        <v>0.78</v>
      </c>
      <c r="O1430" s="14">
        <f>GL_Table[[#This Row],[Debit]]*GL_Table[[#This Row],[RateToUSD]]</f>
        <v>740.83619999999996</v>
      </c>
      <c r="P1430" s="14">
        <f>GL_Table[[#This Row],[Credit]]*GL_Table[[#This Row],[RateToUSD]]</f>
        <v>0</v>
      </c>
      <c r="Q1430" s="14">
        <f>GL_Table[NetAmount]*GL_Table[RateToUSD]</f>
        <v>740.83619999999996</v>
      </c>
      <c r="R1430" s="14" t="str">
        <f>INDEX(AccountMapping[AccountType],MATCH(GL_Table[AccountName],AccountMapping[AccountName], 0))</f>
        <v>Expense</v>
      </c>
    </row>
    <row r="1431" spans="1:18" x14ac:dyDescent="0.3">
      <c r="A1431" t="s">
        <v>1439</v>
      </c>
      <c r="B1431" s="1">
        <v>45364</v>
      </c>
      <c r="C1431">
        <f>YEAR(GL_Table[[#This Row],[TxnDate]])</f>
        <v>2024</v>
      </c>
      <c r="D1431" t="str">
        <f>TEXT(GL_Table[[#This Row],[TxnDate]], "mmm")</f>
        <v>Mar</v>
      </c>
      <c r="E1431" t="s">
        <v>2014</v>
      </c>
      <c r="F1431" t="s">
        <v>2019</v>
      </c>
      <c r="G1431">
        <v>0</v>
      </c>
      <c r="H1431">
        <v>536.59</v>
      </c>
      <c r="I1431" t="s">
        <v>2020</v>
      </c>
      <c r="J1431" t="s">
        <v>2030</v>
      </c>
      <c r="K1431" t="s">
        <v>3460</v>
      </c>
      <c r="L1431" t="s">
        <v>4034</v>
      </c>
      <c r="M1431">
        <f>GL_Table[[#This Row],[Debit]]-GL_Table[[#This Row],[Credit]]</f>
        <v>-536.59</v>
      </c>
      <c r="N1431">
        <f>INDEX(ExchangeRate[Rate2USD], MATCH(GL!L:L,ExchangeRate[Currency], 0))</f>
        <v>1</v>
      </c>
      <c r="O1431" s="14">
        <f>GL_Table[[#This Row],[Debit]]*GL_Table[[#This Row],[RateToUSD]]</f>
        <v>0</v>
      </c>
      <c r="P1431" s="14">
        <f>GL_Table[[#This Row],[Credit]]*GL_Table[[#This Row],[RateToUSD]]</f>
        <v>536.59</v>
      </c>
      <c r="Q1431" s="14">
        <f>GL_Table[NetAmount]*GL_Table[RateToUSD]</f>
        <v>-536.59</v>
      </c>
      <c r="R1431" s="14" t="str">
        <f>INDEX(AccountMapping[AccountType],MATCH(GL_Table[AccountName],AccountMapping[AccountName], 0))</f>
        <v>Revenue</v>
      </c>
    </row>
    <row r="1432" spans="1:18" x14ac:dyDescent="0.3">
      <c r="A1432" t="s">
        <v>1440</v>
      </c>
      <c r="B1432" s="1">
        <v>45088</v>
      </c>
      <c r="C1432">
        <f>YEAR(GL_Table[[#This Row],[TxnDate]])</f>
        <v>2023</v>
      </c>
      <c r="D1432" t="str">
        <f>TEXT(GL_Table[[#This Row],[TxnDate]], "mmm")</f>
        <v>Jun</v>
      </c>
      <c r="E1432" t="s">
        <v>2010</v>
      </c>
      <c r="F1432" t="s">
        <v>2015</v>
      </c>
      <c r="G1432">
        <v>0</v>
      </c>
      <c r="H1432">
        <v>352.44</v>
      </c>
      <c r="I1432" t="s">
        <v>2024</v>
      </c>
      <c r="J1432" t="s">
        <v>2028</v>
      </c>
      <c r="K1432" t="s">
        <v>3461</v>
      </c>
      <c r="L1432" t="s">
        <v>4035</v>
      </c>
      <c r="M1432">
        <f>GL_Table[[#This Row],[Debit]]-GL_Table[[#This Row],[Credit]]</f>
        <v>-352.44</v>
      </c>
      <c r="N1432">
        <f>INDEX(ExchangeRate[Rate2USD], MATCH(GL!L:L,ExchangeRate[Currency], 0))</f>
        <v>1.36</v>
      </c>
      <c r="O1432" s="14">
        <f>GL_Table[[#This Row],[Debit]]*GL_Table[[#This Row],[RateToUSD]]</f>
        <v>0</v>
      </c>
      <c r="P1432" s="14">
        <f>GL_Table[[#This Row],[Credit]]*GL_Table[[#This Row],[RateToUSD]]</f>
        <v>479.31840000000005</v>
      </c>
      <c r="Q1432" s="14">
        <f>GL_Table[NetAmount]*GL_Table[RateToUSD]</f>
        <v>-479.31840000000005</v>
      </c>
      <c r="R1432" s="14" t="str">
        <f>INDEX(AccountMapping[AccountType],MATCH(GL_Table[AccountName],AccountMapping[AccountName], 0))</f>
        <v>Revenue</v>
      </c>
    </row>
    <row r="1433" spans="1:18" x14ac:dyDescent="0.3">
      <c r="A1433" t="s">
        <v>1441</v>
      </c>
      <c r="B1433" s="1">
        <v>45484</v>
      </c>
      <c r="C1433">
        <f>YEAR(GL_Table[[#This Row],[TxnDate]])</f>
        <v>2024</v>
      </c>
      <c r="D1433" t="str">
        <f>TEXT(GL_Table[[#This Row],[TxnDate]], "mmm")</f>
        <v>Jul</v>
      </c>
      <c r="E1433" t="s">
        <v>2011</v>
      </c>
      <c r="F1433" t="s">
        <v>2016</v>
      </c>
      <c r="G1433">
        <v>479.39</v>
      </c>
      <c r="H1433">
        <v>0</v>
      </c>
      <c r="I1433" t="s">
        <v>2020</v>
      </c>
      <c r="J1433" t="s">
        <v>2026</v>
      </c>
      <c r="K1433" t="s">
        <v>3462</v>
      </c>
      <c r="L1433" t="s">
        <v>4032</v>
      </c>
      <c r="M1433">
        <f>GL_Table[[#This Row],[Debit]]-GL_Table[[#This Row],[Credit]]</f>
        <v>479.39</v>
      </c>
      <c r="N1433">
        <f>INDEX(ExchangeRate[Rate2USD], MATCH(GL!L:L,ExchangeRate[Currency], 0))</f>
        <v>0.92</v>
      </c>
      <c r="O1433" s="14">
        <f>GL_Table[[#This Row],[Debit]]*GL_Table[[#This Row],[RateToUSD]]</f>
        <v>441.03879999999998</v>
      </c>
      <c r="P1433" s="14">
        <f>GL_Table[[#This Row],[Credit]]*GL_Table[[#This Row],[RateToUSD]]</f>
        <v>0</v>
      </c>
      <c r="Q1433" s="14">
        <f>GL_Table[NetAmount]*GL_Table[RateToUSD]</f>
        <v>441.03879999999998</v>
      </c>
      <c r="R1433" s="14" t="str">
        <f>INDEX(AccountMapping[AccountType],MATCH(GL_Table[AccountName],AccountMapping[AccountName], 0))</f>
        <v>COGS</v>
      </c>
    </row>
    <row r="1434" spans="1:18" x14ac:dyDescent="0.3">
      <c r="A1434" t="s">
        <v>1442</v>
      </c>
      <c r="B1434" s="1">
        <v>45663</v>
      </c>
      <c r="C1434">
        <f>YEAR(GL_Table[[#This Row],[TxnDate]])</f>
        <v>2025</v>
      </c>
      <c r="D1434" t="str">
        <f>TEXT(GL_Table[[#This Row],[TxnDate]], "mmm")</f>
        <v>Jan</v>
      </c>
      <c r="E1434" t="s">
        <v>2012</v>
      </c>
      <c r="F1434" t="s">
        <v>2017</v>
      </c>
      <c r="G1434">
        <v>875.44</v>
      </c>
      <c r="H1434">
        <v>0</v>
      </c>
      <c r="I1434" t="s">
        <v>2021</v>
      </c>
      <c r="J1434" t="s">
        <v>2026</v>
      </c>
      <c r="K1434" t="s">
        <v>3463</v>
      </c>
      <c r="L1434" t="s">
        <v>4034</v>
      </c>
      <c r="M1434">
        <f>GL_Table[[#This Row],[Debit]]-GL_Table[[#This Row],[Credit]]</f>
        <v>875.44</v>
      </c>
      <c r="N1434">
        <f>INDEX(ExchangeRate[Rate2USD], MATCH(GL!L:L,ExchangeRate[Currency], 0))</f>
        <v>1</v>
      </c>
      <c r="O1434" s="14">
        <f>GL_Table[[#This Row],[Debit]]*GL_Table[[#This Row],[RateToUSD]]</f>
        <v>875.44</v>
      </c>
      <c r="P1434" s="14">
        <f>GL_Table[[#This Row],[Credit]]*GL_Table[[#This Row],[RateToUSD]]</f>
        <v>0</v>
      </c>
      <c r="Q1434" s="14">
        <f>GL_Table[NetAmount]*GL_Table[RateToUSD]</f>
        <v>875.44</v>
      </c>
      <c r="R1434" s="14" t="str">
        <f>INDEX(AccountMapping[AccountType],MATCH(GL_Table[AccountName],AccountMapping[AccountName], 0))</f>
        <v>Expense</v>
      </c>
    </row>
    <row r="1435" spans="1:18" x14ac:dyDescent="0.3">
      <c r="A1435" t="s">
        <v>1443</v>
      </c>
      <c r="B1435" s="1">
        <v>45676</v>
      </c>
      <c r="C1435">
        <f>YEAR(GL_Table[[#This Row],[TxnDate]])</f>
        <v>2025</v>
      </c>
      <c r="D1435" t="str">
        <f>TEXT(GL_Table[[#This Row],[TxnDate]], "mmm")</f>
        <v>Jan</v>
      </c>
      <c r="E1435" t="s">
        <v>2011</v>
      </c>
      <c r="F1435" t="s">
        <v>2016</v>
      </c>
      <c r="G1435">
        <v>726.79</v>
      </c>
      <c r="H1435">
        <v>0</v>
      </c>
      <c r="I1435" t="s">
        <v>2025</v>
      </c>
      <c r="J1435" t="s">
        <v>2027</v>
      </c>
      <c r="K1435" t="s">
        <v>3464</v>
      </c>
      <c r="L1435" t="s">
        <v>4031</v>
      </c>
      <c r="M1435">
        <f>GL_Table[[#This Row],[Debit]]-GL_Table[[#This Row],[Credit]]</f>
        <v>726.79</v>
      </c>
      <c r="N1435">
        <f>INDEX(ExchangeRate[Rate2USD], MATCH(GL!L:L,ExchangeRate[Currency], 0))</f>
        <v>0.78</v>
      </c>
      <c r="O1435" s="14">
        <f>GL_Table[[#This Row],[Debit]]*GL_Table[[#This Row],[RateToUSD]]</f>
        <v>566.89620000000002</v>
      </c>
      <c r="P1435" s="14">
        <f>GL_Table[[#This Row],[Credit]]*GL_Table[[#This Row],[RateToUSD]]</f>
        <v>0</v>
      </c>
      <c r="Q1435" s="14">
        <f>GL_Table[NetAmount]*GL_Table[RateToUSD]</f>
        <v>566.89620000000002</v>
      </c>
      <c r="R1435" s="14" t="str">
        <f>INDEX(AccountMapping[AccountType],MATCH(GL_Table[AccountName],AccountMapping[AccountName], 0))</f>
        <v>COGS</v>
      </c>
    </row>
    <row r="1436" spans="1:18" x14ac:dyDescent="0.3">
      <c r="A1436" t="s">
        <v>1444</v>
      </c>
      <c r="B1436" s="1">
        <v>45114</v>
      </c>
      <c r="C1436">
        <f>YEAR(GL_Table[[#This Row],[TxnDate]])</f>
        <v>2023</v>
      </c>
      <c r="D1436" t="str">
        <f>TEXT(GL_Table[[#This Row],[TxnDate]], "mmm")</f>
        <v>Jul</v>
      </c>
      <c r="E1436" t="s">
        <v>2014</v>
      </c>
      <c r="F1436" t="s">
        <v>2019</v>
      </c>
      <c r="G1436">
        <v>0</v>
      </c>
      <c r="H1436">
        <v>3492.12</v>
      </c>
      <c r="I1436" t="s">
        <v>2021</v>
      </c>
      <c r="J1436" t="s">
        <v>2026</v>
      </c>
      <c r="K1436" t="s">
        <v>3465</v>
      </c>
      <c r="L1436" t="s">
        <v>4034</v>
      </c>
      <c r="M1436">
        <f>GL_Table[[#This Row],[Debit]]-GL_Table[[#This Row],[Credit]]</f>
        <v>-3492.12</v>
      </c>
      <c r="N1436">
        <f>INDEX(ExchangeRate[Rate2USD], MATCH(GL!L:L,ExchangeRate[Currency], 0))</f>
        <v>1</v>
      </c>
      <c r="O1436" s="14">
        <f>GL_Table[[#This Row],[Debit]]*GL_Table[[#This Row],[RateToUSD]]</f>
        <v>0</v>
      </c>
      <c r="P1436" s="14">
        <f>GL_Table[[#This Row],[Credit]]*GL_Table[[#This Row],[RateToUSD]]</f>
        <v>3492.12</v>
      </c>
      <c r="Q1436" s="14">
        <f>GL_Table[NetAmount]*GL_Table[RateToUSD]</f>
        <v>-3492.12</v>
      </c>
      <c r="R1436" s="14" t="str">
        <f>INDEX(AccountMapping[AccountType],MATCH(GL_Table[AccountName],AccountMapping[AccountName], 0))</f>
        <v>Revenue</v>
      </c>
    </row>
    <row r="1437" spans="1:18" x14ac:dyDescent="0.3">
      <c r="A1437" t="s">
        <v>1445</v>
      </c>
      <c r="B1437" s="1">
        <v>45422</v>
      </c>
      <c r="C1437">
        <f>YEAR(GL_Table[[#This Row],[TxnDate]])</f>
        <v>2024</v>
      </c>
      <c r="D1437" t="str">
        <f>TEXT(GL_Table[[#This Row],[TxnDate]], "mmm")</f>
        <v>May</v>
      </c>
      <c r="E1437" t="s">
        <v>2013</v>
      </c>
      <c r="F1437" t="s">
        <v>2018</v>
      </c>
      <c r="G1437">
        <v>868.34</v>
      </c>
      <c r="H1437">
        <v>0</v>
      </c>
      <c r="I1437" t="s">
        <v>2021</v>
      </c>
      <c r="J1437" t="s">
        <v>2028</v>
      </c>
      <c r="K1437" t="s">
        <v>3466</v>
      </c>
      <c r="L1437" t="s">
        <v>4034</v>
      </c>
      <c r="M1437">
        <f>GL_Table[[#This Row],[Debit]]-GL_Table[[#This Row],[Credit]]</f>
        <v>868.34</v>
      </c>
      <c r="N1437">
        <f>INDEX(ExchangeRate[Rate2USD], MATCH(GL!L:L,ExchangeRate[Currency], 0))</f>
        <v>1</v>
      </c>
      <c r="O1437" s="14">
        <f>GL_Table[[#This Row],[Debit]]*GL_Table[[#This Row],[RateToUSD]]</f>
        <v>868.34</v>
      </c>
      <c r="P1437" s="14">
        <f>GL_Table[[#This Row],[Credit]]*GL_Table[[#This Row],[RateToUSD]]</f>
        <v>0</v>
      </c>
      <c r="Q1437" s="14">
        <f>GL_Table[NetAmount]*GL_Table[RateToUSD]</f>
        <v>868.34</v>
      </c>
      <c r="R1437" s="14" t="str">
        <f>INDEX(AccountMapping[AccountType],MATCH(GL_Table[AccountName],AccountMapping[AccountName], 0))</f>
        <v>Expense</v>
      </c>
    </row>
    <row r="1438" spans="1:18" x14ac:dyDescent="0.3">
      <c r="A1438" t="s">
        <v>1446</v>
      </c>
      <c r="B1438" s="1">
        <v>44998</v>
      </c>
      <c r="C1438">
        <f>YEAR(GL_Table[[#This Row],[TxnDate]])</f>
        <v>2023</v>
      </c>
      <c r="D1438" t="str">
        <f>TEXT(GL_Table[[#This Row],[TxnDate]], "mmm")</f>
        <v>Mar</v>
      </c>
      <c r="E1438" t="s">
        <v>2010</v>
      </c>
      <c r="F1438" t="s">
        <v>2015</v>
      </c>
      <c r="G1438">
        <v>0</v>
      </c>
      <c r="H1438">
        <v>1610.63</v>
      </c>
      <c r="I1438" t="s">
        <v>2024</v>
      </c>
      <c r="J1438" t="s">
        <v>2026</v>
      </c>
      <c r="K1438" t="s">
        <v>3467</v>
      </c>
      <c r="L1438" t="s">
        <v>4035</v>
      </c>
      <c r="M1438">
        <f>GL_Table[[#This Row],[Debit]]-GL_Table[[#This Row],[Credit]]</f>
        <v>-1610.63</v>
      </c>
      <c r="N1438">
        <f>INDEX(ExchangeRate[Rate2USD], MATCH(GL!L:L,ExchangeRate[Currency], 0))</f>
        <v>1.36</v>
      </c>
      <c r="O1438" s="14">
        <f>GL_Table[[#This Row],[Debit]]*GL_Table[[#This Row],[RateToUSD]]</f>
        <v>0</v>
      </c>
      <c r="P1438" s="14">
        <f>GL_Table[[#This Row],[Credit]]*GL_Table[[#This Row],[RateToUSD]]</f>
        <v>2190.4568000000004</v>
      </c>
      <c r="Q1438" s="14">
        <f>GL_Table[NetAmount]*GL_Table[RateToUSD]</f>
        <v>-2190.4568000000004</v>
      </c>
      <c r="R1438" s="14" t="str">
        <f>INDEX(AccountMapping[AccountType],MATCH(GL_Table[AccountName],AccountMapping[AccountName], 0))</f>
        <v>Revenue</v>
      </c>
    </row>
    <row r="1439" spans="1:18" x14ac:dyDescent="0.3">
      <c r="A1439" t="s">
        <v>1447</v>
      </c>
      <c r="B1439" s="1">
        <v>45089</v>
      </c>
      <c r="C1439">
        <f>YEAR(GL_Table[[#This Row],[TxnDate]])</f>
        <v>2023</v>
      </c>
      <c r="D1439" t="str">
        <f>TEXT(GL_Table[[#This Row],[TxnDate]], "mmm")</f>
        <v>Jun</v>
      </c>
      <c r="E1439" t="s">
        <v>2012</v>
      </c>
      <c r="F1439" t="s">
        <v>2017</v>
      </c>
      <c r="G1439">
        <v>1429.61</v>
      </c>
      <c r="H1439">
        <v>0</v>
      </c>
      <c r="I1439" t="s">
        <v>2021</v>
      </c>
      <c r="J1439" t="s">
        <v>2027</v>
      </c>
      <c r="K1439" t="s">
        <v>3468</v>
      </c>
      <c r="L1439" t="s">
        <v>4032</v>
      </c>
      <c r="M1439">
        <f>GL_Table[[#This Row],[Debit]]-GL_Table[[#This Row],[Credit]]</f>
        <v>1429.61</v>
      </c>
      <c r="N1439">
        <f>INDEX(ExchangeRate[Rate2USD], MATCH(GL!L:L,ExchangeRate[Currency], 0))</f>
        <v>0.92</v>
      </c>
      <c r="O1439" s="14">
        <f>GL_Table[[#This Row],[Debit]]*GL_Table[[#This Row],[RateToUSD]]</f>
        <v>1315.2411999999999</v>
      </c>
      <c r="P1439" s="14">
        <f>GL_Table[[#This Row],[Credit]]*GL_Table[[#This Row],[RateToUSD]]</f>
        <v>0</v>
      </c>
      <c r="Q1439" s="14">
        <f>GL_Table[NetAmount]*GL_Table[RateToUSD]</f>
        <v>1315.2411999999999</v>
      </c>
      <c r="R1439" s="14" t="str">
        <f>INDEX(AccountMapping[AccountType],MATCH(GL_Table[AccountName],AccountMapping[AccountName], 0))</f>
        <v>Expense</v>
      </c>
    </row>
    <row r="1440" spans="1:18" x14ac:dyDescent="0.3">
      <c r="A1440" t="s">
        <v>1448</v>
      </c>
      <c r="B1440" s="1">
        <v>45251</v>
      </c>
      <c r="C1440">
        <f>YEAR(GL_Table[[#This Row],[TxnDate]])</f>
        <v>2023</v>
      </c>
      <c r="D1440" t="str">
        <f>TEXT(GL_Table[[#This Row],[TxnDate]], "mmm")</f>
        <v>Nov</v>
      </c>
      <c r="E1440" t="s">
        <v>2011</v>
      </c>
      <c r="F1440" t="s">
        <v>2016</v>
      </c>
      <c r="G1440">
        <v>918.99</v>
      </c>
      <c r="H1440">
        <v>0</v>
      </c>
      <c r="I1440" t="s">
        <v>2024</v>
      </c>
      <c r="J1440" t="s">
        <v>2029</v>
      </c>
      <c r="K1440" t="s">
        <v>3469</v>
      </c>
      <c r="L1440" t="s">
        <v>4032</v>
      </c>
      <c r="M1440">
        <f>GL_Table[[#This Row],[Debit]]-GL_Table[[#This Row],[Credit]]</f>
        <v>918.99</v>
      </c>
      <c r="N1440">
        <f>INDEX(ExchangeRate[Rate2USD], MATCH(GL!L:L,ExchangeRate[Currency], 0))</f>
        <v>0.92</v>
      </c>
      <c r="O1440" s="14">
        <f>GL_Table[[#This Row],[Debit]]*GL_Table[[#This Row],[RateToUSD]]</f>
        <v>845.47080000000005</v>
      </c>
      <c r="P1440" s="14">
        <f>GL_Table[[#This Row],[Credit]]*GL_Table[[#This Row],[RateToUSD]]</f>
        <v>0</v>
      </c>
      <c r="Q1440" s="14">
        <f>GL_Table[NetAmount]*GL_Table[RateToUSD]</f>
        <v>845.47080000000005</v>
      </c>
      <c r="R1440" s="14" t="str">
        <f>INDEX(AccountMapping[AccountType],MATCH(GL_Table[AccountName],AccountMapping[AccountName], 0))</f>
        <v>COGS</v>
      </c>
    </row>
    <row r="1441" spans="1:18" x14ac:dyDescent="0.3">
      <c r="A1441" t="s">
        <v>1449</v>
      </c>
      <c r="B1441" s="1">
        <v>45829</v>
      </c>
      <c r="C1441">
        <f>YEAR(GL_Table[[#This Row],[TxnDate]])</f>
        <v>2025</v>
      </c>
      <c r="D1441" t="str">
        <f>TEXT(GL_Table[[#This Row],[TxnDate]], "mmm")</f>
        <v>Jun</v>
      </c>
      <c r="E1441" t="s">
        <v>2013</v>
      </c>
      <c r="F1441" t="s">
        <v>2018</v>
      </c>
      <c r="G1441">
        <v>189.23</v>
      </c>
      <c r="H1441">
        <v>0</v>
      </c>
      <c r="I1441" t="s">
        <v>2021</v>
      </c>
      <c r="J1441" t="s">
        <v>2030</v>
      </c>
      <c r="K1441" t="s">
        <v>3470</v>
      </c>
      <c r="L1441" t="s">
        <v>4032</v>
      </c>
      <c r="M1441">
        <f>GL_Table[[#This Row],[Debit]]-GL_Table[[#This Row],[Credit]]</f>
        <v>189.23</v>
      </c>
      <c r="N1441">
        <f>INDEX(ExchangeRate[Rate2USD], MATCH(GL!L:L,ExchangeRate[Currency], 0))</f>
        <v>0.92</v>
      </c>
      <c r="O1441" s="14">
        <f>GL_Table[[#This Row],[Debit]]*GL_Table[[#This Row],[RateToUSD]]</f>
        <v>174.0916</v>
      </c>
      <c r="P1441" s="14">
        <f>GL_Table[[#This Row],[Credit]]*GL_Table[[#This Row],[RateToUSD]]</f>
        <v>0</v>
      </c>
      <c r="Q1441" s="14">
        <f>GL_Table[NetAmount]*GL_Table[RateToUSD]</f>
        <v>174.0916</v>
      </c>
      <c r="R1441" s="14" t="str">
        <f>INDEX(AccountMapping[AccountType],MATCH(GL_Table[AccountName],AccountMapping[AccountName], 0))</f>
        <v>Expense</v>
      </c>
    </row>
    <row r="1442" spans="1:18" x14ac:dyDescent="0.3">
      <c r="A1442" t="s">
        <v>1450</v>
      </c>
      <c r="B1442" s="1">
        <v>45818</v>
      </c>
      <c r="C1442">
        <f>YEAR(GL_Table[[#This Row],[TxnDate]])</f>
        <v>2025</v>
      </c>
      <c r="D1442" t="str">
        <f>TEXT(GL_Table[[#This Row],[TxnDate]], "mmm")</f>
        <v>Jun</v>
      </c>
      <c r="E1442" t="s">
        <v>2014</v>
      </c>
      <c r="F1442" t="s">
        <v>2019</v>
      </c>
      <c r="G1442">
        <v>0</v>
      </c>
      <c r="H1442">
        <v>4553.74</v>
      </c>
      <c r="I1442" t="s">
        <v>2022</v>
      </c>
      <c r="J1442" t="s">
        <v>2026</v>
      </c>
      <c r="K1442" t="s">
        <v>3471</v>
      </c>
      <c r="L1442" t="s">
        <v>4034</v>
      </c>
      <c r="M1442">
        <f>GL_Table[[#This Row],[Debit]]-GL_Table[[#This Row],[Credit]]</f>
        <v>-4553.74</v>
      </c>
      <c r="N1442">
        <f>INDEX(ExchangeRate[Rate2USD], MATCH(GL!L:L,ExchangeRate[Currency], 0))</f>
        <v>1</v>
      </c>
      <c r="O1442" s="14">
        <f>GL_Table[[#This Row],[Debit]]*GL_Table[[#This Row],[RateToUSD]]</f>
        <v>0</v>
      </c>
      <c r="P1442" s="14">
        <f>GL_Table[[#This Row],[Credit]]*GL_Table[[#This Row],[RateToUSD]]</f>
        <v>4553.74</v>
      </c>
      <c r="Q1442" s="14">
        <f>GL_Table[NetAmount]*GL_Table[RateToUSD]</f>
        <v>-4553.74</v>
      </c>
      <c r="R1442" s="14" t="str">
        <f>INDEX(AccountMapping[AccountType],MATCH(GL_Table[AccountName],AccountMapping[AccountName], 0))</f>
        <v>Revenue</v>
      </c>
    </row>
    <row r="1443" spans="1:18" x14ac:dyDescent="0.3">
      <c r="A1443" t="s">
        <v>1451</v>
      </c>
      <c r="B1443" s="1">
        <v>45618</v>
      </c>
      <c r="C1443">
        <f>YEAR(GL_Table[[#This Row],[TxnDate]])</f>
        <v>2024</v>
      </c>
      <c r="D1443" t="str">
        <f>TEXT(GL_Table[[#This Row],[TxnDate]], "mmm")</f>
        <v>Nov</v>
      </c>
      <c r="E1443" t="s">
        <v>2014</v>
      </c>
      <c r="F1443" t="s">
        <v>2019</v>
      </c>
      <c r="G1443">
        <v>0</v>
      </c>
      <c r="H1443">
        <v>224.69</v>
      </c>
      <c r="I1443" t="s">
        <v>2025</v>
      </c>
      <c r="J1443" t="s">
        <v>2029</v>
      </c>
      <c r="K1443" t="s">
        <v>3472</v>
      </c>
      <c r="L1443" t="s">
        <v>4033</v>
      </c>
      <c r="M1443">
        <f>GL_Table[[#This Row],[Debit]]-GL_Table[[#This Row],[Credit]]</f>
        <v>-224.69</v>
      </c>
      <c r="N1443">
        <f>INDEX(ExchangeRate[Rate2USD], MATCH(GL!L:L,ExchangeRate[Currency], 0))</f>
        <v>1.51</v>
      </c>
      <c r="O1443" s="14">
        <f>GL_Table[[#This Row],[Debit]]*GL_Table[[#This Row],[RateToUSD]]</f>
        <v>0</v>
      </c>
      <c r="P1443" s="14">
        <f>GL_Table[[#This Row],[Credit]]*GL_Table[[#This Row],[RateToUSD]]</f>
        <v>339.28190000000001</v>
      </c>
      <c r="Q1443" s="14">
        <f>GL_Table[NetAmount]*GL_Table[RateToUSD]</f>
        <v>-339.28190000000001</v>
      </c>
      <c r="R1443" s="14" t="str">
        <f>INDEX(AccountMapping[AccountType],MATCH(GL_Table[AccountName],AccountMapping[AccountName], 0))</f>
        <v>Revenue</v>
      </c>
    </row>
    <row r="1444" spans="1:18" x14ac:dyDescent="0.3">
      <c r="A1444" t="s">
        <v>1452</v>
      </c>
      <c r="B1444" s="1">
        <v>45359</v>
      </c>
      <c r="C1444">
        <f>YEAR(GL_Table[[#This Row],[TxnDate]])</f>
        <v>2024</v>
      </c>
      <c r="D1444" t="str">
        <f>TEXT(GL_Table[[#This Row],[TxnDate]], "mmm")</f>
        <v>Mar</v>
      </c>
      <c r="E1444" t="s">
        <v>2011</v>
      </c>
      <c r="F1444" t="s">
        <v>2016</v>
      </c>
      <c r="G1444">
        <v>1447.98</v>
      </c>
      <c r="H1444">
        <v>0</v>
      </c>
      <c r="I1444" t="s">
        <v>2024</v>
      </c>
      <c r="J1444" t="s">
        <v>2029</v>
      </c>
      <c r="K1444" t="s">
        <v>3473</v>
      </c>
      <c r="L1444" t="s">
        <v>4031</v>
      </c>
      <c r="M1444">
        <f>GL_Table[[#This Row],[Debit]]-GL_Table[[#This Row],[Credit]]</f>
        <v>1447.98</v>
      </c>
      <c r="N1444">
        <f>INDEX(ExchangeRate[Rate2USD], MATCH(GL!L:L,ExchangeRate[Currency], 0))</f>
        <v>0.78</v>
      </c>
      <c r="O1444" s="14">
        <f>GL_Table[[#This Row],[Debit]]*GL_Table[[#This Row],[RateToUSD]]</f>
        <v>1129.4244000000001</v>
      </c>
      <c r="P1444" s="14">
        <f>GL_Table[[#This Row],[Credit]]*GL_Table[[#This Row],[RateToUSD]]</f>
        <v>0</v>
      </c>
      <c r="Q1444" s="14">
        <f>GL_Table[NetAmount]*GL_Table[RateToUSD]</f>
        <v>1129.4244000000001</v>
      </c>
      <c r="R1444" s="14" t="str">
        <f>INDEX(AccountMapping[AccountType],MATCH(GL_Table[AccountName],AccountMapping[AccountName], 0))</f>
        <v>COGS</v>
      </c>
    </row>
    <row r="1445" spans="1:18" x14ac:dyDescent="0.3">
      <c r="A1445" t="s">
        <v>1453</v>
      </c>
      <c r="B1445" s="1">
        <v>44964</v>
      </c>
      <c r="C1445">
        <f>YEAR(GL_Table[[#This Row],[TxnDate]])</f>
        <v>2023</v>
      </c>
      <c r="D1445" t="str">
        <f>TEXT(GL_Table[[#This Row],[TxnDate]], "mmm")</f>
        <v>Feb</v>
      </c>
      <c r="E1445" t="s">
        <v>2012</v>
      </c>
      <c r="F1445" t="s">
        <v>2017</v>
      </c>
      <c r="G1445">
        <v>1846.98</v>
      </c>
      <c r="H1445">
        <v>0</v>
      </c>
      <c r="I1445" t="s">
        <v>2021</v>
      </c>
      <c r="J1445" t="s">
        <v>2028</v>
      </c>
      <c r="K1445" t="s">
        <v>3474</v>
      </c>
      <c r="L1445" t="s">
        <v>4034</v>
      </c>
      <c r="M1445">
        <f>GL_Table[[#This Row],[Debit]]-GL_Table[[#This Row],[Credit]]</f>
        <v>1846.98</v>
      </c>
      <c r="N1445">
        <f>INDEX(ExchangeRate[Rate2USD], MATCH(GL!L:L,ExchangeRate[Currency], 0))</f>
        <v>1</v>
      </c>
      <c r="O1445" s="14">
        <f>GL_Table[[#This Row],[Debit]]*GL_Table[[#This Row],[RateToUSD]]</f>
        <v>1846.98</v>
      </c>
      <c r="P1445" s="14">
        <f>GL_Table[[#This Row],[Credit]]*GL_Table[[#This Row],[RateToUSD]]</f>
        <v>0</v>
      </c>
      <c r="Q1445" s="14">
        <f>GL_Table[NetAmount]*GL_Table[RateToUSD]</f>
        <v>1846.98</v>
      </c>
      <c r="R1445" s="14" t="str">
        <f>INDEX(AccountMapping[AccountType],MATCH(GL_Table[AccountName],AccountMapping[AccountName], 0))</f>
        <v>Expense</v>
      </c>
    </row>
    <row r="1446" spans="1:18" x14ac:dyDescent="0.3">
      <c r="A1446" t="s">
        <v>1454</v>
      </c>
      <c r="B1446" s="1">
        <v>45680</v>
      </c>
      <c r="C1446">
        <f>YEAR(GL_Table[[#This Row],[TxnDate]])</f>
        <v>2025</v>
      </c>
      <c r="D1446" t="str">
        <f>TEXT(GL_Table[[#This Row],[TxnDate]], "mmm")</f>
        <v>Jan</v>
      </c>
      <c r="E1446" t="s">
        <v>2013</v>
      </c>
      <c r="F1446" t="s">
        <v>2018</v>
      </c>
      <c r="G1446">
        <v>1709.33</v>
      </c>
      <c r="H1446">
        <v>0</v>
      </c>
      <c r="I1446" t="s">
        <v>2022</v>
      </c>
      <c r="J1446" t="s">
        <v>2027</v>
      </c>
      <c r="K1446" t="s">
        <v>3475</v>
      </c>
      <c r="L1446" t="s">
        <v>4035</v>
      </c>
      <c r="M1446">
        <f>GL_Table[[#This Row],[Debit]]-GL_Table[[#This Row],[Credit]]</f>
        <v>1709.33</v>
      </c>
      <c r="N1446">
        <f>INDEX(ExchangeRate[Rate2USD], MATCH(GL!L:L,ExchangeRate[Currency], 0))</f>
        <v>1.36</v>
      </c>
      <c r="O1446" s="14">
        <f>GL_Table[[#This Row],[Debit]]*GL_Table[[#This Row],[RateToUSD]]</f>
        <v>2324.6887999999999</v>
      </c>
      <c r="P1446" s="14">
        <f>GL_Table[[#This Row],[Credit]]*GL_Table[[#This Row],[RateToUSD]]</f>
        <v>0</v>
      </c>
      <c r="Q1446" s="14">
        <f>GL_Table[NetAmount]*GL_Table[RateToUSD]</f>
        <v>2324.6887999999999</v>
      </c>
      <c r="R1446" s="14" t="str">
        <f>INDEX(AccountMapping[AccountType],MATCH(GL_Table[AccountName],AccountMapping[AccountName], 0))</f>
        <v>Expense</v>
      </c>
    </row>
    <row r="1447" spans="1:18" x14ac:dyDescent="0.3">
      <c r="A1447" t="s">
        <v>1455</v>
      </c>
      <c r="B1447" s="1">
        <v>45171</v>
      </c>
      <c r="C1447">
        <f>YEAR(GL_Table[[#This Row],[TxnDate]])</f>
        <v>2023</v>
      </c>
      <c r="D1447" t="str">
        <f>TEXT(GL_Table[[#This Row],[TxnDate]], "mmm")</f>
        <v>Sep</v>
      </c>
      <c r="E1447" t="s">
        <v>2014</v>
      </c>
      <c r="F1447" t="s">
        <v>2019</v>
      </c>
      <c r="G1447">
        <v>0</v>
      </c>
      <c r="H1447">
        <v>4210.6499999999996</v>
      </c>
      <c r="I1447" t="s">
        <v>2021</v>
      </c>
      <c r="J1447" t="s">
        <v>2026</v>
      </c>
      <c r="K1447" t="s">
        <v>3476</v>
      </c>
      <c r="L1447" t="s">
        <v>4032</v>
      </c>
      <c r="M1447">
        <f>GL_Table[[#This Row],[Debit]]-GL_Table[[#This Row],[Credit]]</f>
        <v>-4210.6499999999996</v>
      </c>
      <c r="N1447">
        <f>INDEX(ExchangeRate[Rate2USD], MATCH(GL!L:L,ExchangeRate[Currency], 0))</f>
        <v>0.92</v>
      </c>
      <c r="O1447" s="14">
        <f>GL_Table[[#This Row],[Debit]]*GL_Table[[#This Row],[RateToUSD]]</f>
        <v>0</v>
      </c>
      <c r="P1447" s="14">
        <f>GL_Table[[#This Row],[Credit]]*GL_Table[[#This Row],[RateToUSD]]</f>
        <v>3873.7979999999998</v>
      </c>
      <c r="Q1447" s="14">
        <f>GL_Table[NetAmount]*GL_Table[RateToUSD]</f>
        <v>-3873.7979999999998</v>
      </c>
      <c r="R1447" s="14" t="str">
        <f>INDEX(AccountMapping[AccountType],MATCH(GL_Table[AccountName],AccountMapping[AccountName], 0))</f>
        <v>Revenue</v>
      </c>
    </row>
    <row r="1448" spans="1:18" x14ac:dyDescent="0.3">
      <c r="A1448" t="s">
        <v>1456</v>
      </c>
      <c r="B1448" s="1">
        <v>45519</v>
      </c>
      <c r="C1448">
        <f>YEAR(GL_Table[[#This Row],[TxnDate]])</f>
        <v>2024</v>
      </c>
      <c r="D1448" t="str">
        <f>TEXT(GL_Table[[#This Row],[TxnDate]], "mmm")</f>
        <v>Aug</v>
      </c>
      <c r="E1448" t="s">
        <v>2013</v>
      </c>
      <c r="F1448" t="s">
        <v>2018</v>
      </c>
      <c r="G1448">
        <v>1733.89</v>
      </c>
      <c r="H1448">
        <v>0</v>
      </c>
      <c r="I1448" t="s">
        <v>2023</v>
      </c>
      <c r="J1448" t="s">
        <v>2026</v>
      </c>
      <c r="K1448" t="s">
        <v>3477</v>
      </c>
      <c r="L1448" t="s">
        <v>4032</v>
      </c>
      <c r="M1448">
        <f>GL_Table[[#This Row],[Debit]]-GL_Table[[#This Row],[Credit]]</f>
        <v>1733.89</v>
      </c>
      <c r="N1448">
        <f>INDEX(ExchangeRate[Rate2USD], MATCH(GL!L:L,ExchangeRate[Currency], 0))</f>
        <v>0.92</v>
      </c>
      <c r="O1448" s="14">
        <f>GL_Table[[#This Row],[Debit]]*GL_Table[[#This Row],[RateToUSD]]</f>
        <v>1595.1788000000001</v>
      </c>
      <c r="P1448" s="14">
        <f>GL_Table[[#This Row],[Credit]]*GL_Table[[#This Row],[RateToUSD]]</f>
        <v>0</v>
      </c>
      <c r="Q1448" s="14">
        <f>GL_Table[NetAmount]*GL_Table[RateToUSD]</f>
        <v>1595.1788000000001</v>
      </c>
      <c r="R1448" s="14" t="str">
        <f>INDEX(AccountMapping[AccountType],MATCH(GL_Table[AccountName],AccountMapping[AccountName], 0))</f>
        <v>Expense</v>
      </c>
    </row>
    <row r="1449" spans="1:18" x14ac:dyDescent="0.3">
      <c r="A1449" t="s">
        <v>1457</v>
      </c>
      <c r="B1449" s="1">
        <v>45317</v>
      </c>
      <c r="C1449">
        <f>YEAR(GL_Table[[#This Row],[TxnDate]])</f>
        <v>2024</v>
      </c>
      <c r="D1449" t="str">
        <f>TEXT(GL_Table[[#This Row],[TxnDate]], "mmm")</f>
        <v>Jan</v>
      </c>
      <c r="E1449" t="s">
        <v>2010</v>
      </c>
      <c r="F1449" t="s">
        <v>2015</v>
      </c>
      <c r="G1449">
        <v>0</v>
      </c>
      <c r="H1449">
        <v>4741</v>
      </c>
      <c r="I1449" t="s">
        <v>2022</v>
      </c>
      <c r="J1449" t="s">
        <v>2027</v>
      </c>
      <c r="K1449" t="s">
        <v>3478</v>
      </c>
      <c r="L1449" t="s">
        <v>4034</v>
      </c>
      <c r="M1449">
        <f>GL_Table[[#This Row],[Debit]]-GL_Table[[#This Row],[Credit]]</f>
        <v>-4741</v>
      </c>
      <c r="N1449">
        <f>INDEX(ExchangeRate[Rate2USD], MATCH(GL!L:L,ExchangeRate[Currency], 0))</f>
        <v>1</v>
      </c>
      <c r="O1449" s="14">
        <f>GL_Table[[#This Row],[Debit]]*GL_Table[[#This Row],[RateToUSD]]</f>
        <v>0</v>
      </c>
      <c r="P1449" s="14">
        <f>GL_Table[[#This Row],[Credit]]*GL_Table[[#This Row],[RateToUSD]]</f>
        <v>4741</v>
      </c>
      <c r="Q1449" s="14">
        <f>GL_Table[NetAmount]*GL_Table[RateToUSD]</f>
        <v>-4741</v>
      </c>
      <c r="R1449" s="14" t="str">
        <f>INDEX(AccountMapping[AccountType],MATCH(GL_Table[AccountName],AccountMapping[AccountName], 0))</f>
        <v>Revenue</v>
      </c>
    </row>
    <row r="1450" spans="1:18" x14ac:dyDescent="0.3">
      <c r="A1450" t="s">
        <v>1458</v>
      </c>
      <c r="B1450" s="1">
        <v>45197</v>
      </c>
      <c r="C1450">
        <f>YEAR(GL_Table[[#This Row],[TxnDate]])</f>
        <v>2023</v>
      </c>
      <c r="D1450" t="str">
        <f>TEXT(GL_Table[[#This Row],[TxnDate]], "mmm")</f>
        <v>Sep</v>
      </c>
      <c r="E1450" t="s">
        <v>2012</v>
      </c>
      <c r="F1450" t="s">
        <v>2017</v>
      </c>
      <c r="G1450">
        <v>1800.94</v>
      </c>
      <c r="H1450">
        <v>0</v>
      </c>
      <c r="I1450" t="s">
        <v>2025</v>
      </c>
      <c r="J1450" t="s">
        <v>2026</v>
      </c>
      <c r="K1450" t="s">
        <v>3479</v>
      </c>
      <c r="L1450" t="s">
        <v>4032</v>
      </c>
      <c r="M1450">
        <f>GL_Table[[#This Row],[Debit]]-GL_Table[[#This Row],[Credit]]</f>
        <v>1800.94</v>
      </c>
      <c r="N1450">
        <f>INDEX(ExchangeRate[Rate2USD], MATCH(GL!L:L,ExchangeRate[Currency], 0))</f>
        <v>0.92</v>
      </c>
      <c r="O1450" s="14">
        <f>GL_Table[[#This Row],[Debit]]*GL_Table[[#This Row],[RateToUSD]]</f>
        <v>1656.8648000000001</v>
      </c>
      <c r="P1450" s="14">
        <f>GL_Table[[#This Row],[Credit]]*GL_Table[[#This Row],[RateToUSD]]</f>
        <v>0</v>
      </c>
      <c r="Q1450" s="14">
        <f>GL_Table[NetAmount]*GL_Table[RateToUSD]</f>
        <v>1656.8648000000001</v>
      </c>
      <c r="R1450" s="14" t="str">
        <f>INDEX(AccountMapping[AccountType],MATCH(GL_Table[AccountName],AccountMapping[AccountName], 0))</f>
        <v>Expense</v>
      </c>
    </row>
    <row r="1451" spans="1:18" x14ac:dyDescent="0.3">
      <c r="A1451" t="s">
        <v>1459</v>
      </c>
      <c r="B1451" s="1">
        <v>45431</v>
      </c>
      <c r="C1451">
        <f>YEAR(GL_Table[[#This Row],[TxnDate]])</f>
        <v>2024</v>
      </c>
      <c r="D1451" t="str">
        <f>TEXT(GL_Table[[#This Row],[TxnDate]], "mmm")</f>
        <v>May</v>
      </c>
      <c r="E1451" t="s">
        <v>2012</v>
      </c>
      <c r="F1451" t="s">
        <v>2017</v>
      </c>
      <c r="G1451">
        <v>1648.82</v>
      </c>
      <c r="H1451">
        <v>0</v>
      </c>
      <c r="I1451" t="s">
        <v>2022</v>
      </c>
      <c r="J1451" t="s">
        <v>2030</v>
      </c>
      <c r="K1451" t="s">
        <v>3480</v>
      </c>
      <c r="L1451" t="s">
        <v>4033</v>
      </c>
      <c r="M1451">
        <f>GL_Table[[#This Row],[Debit]]-GL_Table[[#This Row],[Credit]]</f>
        <v>1648.82</v>
      </c>
      <c r="N1451">
        <f>INDEX(ExchangeRate[Rate2USD], MATCH(GL!L:L,ExchangeRate[Currency], 0))</f>
        <v>1.51</v>
      </c>
      <c r="O1451" s="14">
        <f>GL_Table[[#This Row],[Debit]]*GL_Table[[#This Row],[RateToUSD]]</f>
        <v>2489.7181999999998</v>
      </c>
      <c r="P1451" s="14">
        <f>GL_Table[[#This Row],[Credit]]*GL_Table[[#This Row],[RateToUSD]]</f>
        <v>0</v>
      </c>
      <c r="Q1451" s="14">
        <f>GL_Table[NetAmount]*GL_Table[RateToUSD]</f>
        <v>2489.7181999999998</v>
      </c>
      <c r="R1451" s="14" t="str">
        <f>INDEX(AccountMapping[AccountType],MATCH(GL_Table[AccountName],AccountMapping[AccountName], 0))</f>
        <v>Expense</v>
      </c>
    </row>
    <row r="1452" spans="1:18" x14ac:dyDescent="0.3">
      <c r="A1452" t="s">
        <v>1460</v>
      </c>
      <c r="B1452" s="1">
        <v>45781</v>
      </c>
      <c r="C1452">
        <f>YEAR(GL_Table[[#This Row],[TxnDate]])</f>
        <v>2025</v>
      </c>
      <c r="D1452" t="str">
        <f>TEXT(GL_Table[[#This Row],[TxnDate]], "mmm")</f>
        <v>May</v>
      </c>
      <c r="E1452" t="s">
        <v>2014</v>
      </c>
      <c r="F1452" t="s">
        <v>2019</v>
      </c>
      <c r="G1452">
        <v>0</v>
      </c>
      <c r="H1452">
        <v>174.57</v>
      </c>
      <c r="I1452" t="s">
        <v>2025</v>
      </c>
      <c r="J1452" t="s">
        <v>2026</v>
      </c>
      <c r="K1452" t="s">
        <v>3481</v>
      </c>
      <c r="L1452" t="s">
        <v>4034</v>
      </c>
      <c r="M1452">
        <f>GL_Table[[#This Row],[Debit]]-GL_Table[[#This Row],[Credit]]</f>
        <v>-174.57</v>
      </c>
      <c r="N1452">
        <f>INDEX(ExchangeRate[Rate2USD], MATCH(GL!L:L,ExchangeRate[Currency], 0))</f>
        <v>1</v>
      </c>
      <c r="O1452" s="14">
        <f>GL_Table[[#This Row],[Debit]]*GL_Table[[#This Row],[RateToUSD]]</f>
        <v>0</v>
      </c>
      <c r="P1452" s="14">
        <f>GL_Table[[#This Row],[Credit]]*GL_Table[[#This Row],[RateToUSD]]</f>
        <v>174.57</v>
      </c>
      <c r="Q1452" s="14">
        <f>GL_Table[NetAmount]*GL_Table[RateToUSD]</f>
        <v>-174.57</v>
      </c>
      <c r="R1452" s="14" t="str">
        <f>INDEX(AccountMapping[AccountType],MATCH(GL_Table[AccountName],AccountMapping[AccountName], 0))</f>
        <v>Revenue</v>
      </c>
    </row>
    <row r="1453" spans="1:18" x14ac:dyDescent="0.3">
      <c r="A1453" t="s">
        <v>1461</v>
      </c>
      <c r="B1453" s="1">
        <v>45366</v>
      </c>
      <c r="C1453">
        <f>YEAR(GL_Table[[#This Row],[TxnDate]])</f>
        <v>2024</v>
      </c>
      <c r="D1453" t="str">
        <f>TEXT(GL_Table[[#This Row],[TxnDate]], "mmm")</f>
        <v>Mar</v>
      </c>
      <c r="E1453" t="s">
        <v>2012</v>
      </c>
      <c r="F1453" t="s">
        <v>2017</v>
      </c>
      <c r="G1453">
        <v>302.02999999999997</v>
      </c>
      <c r="H1453">
        <v>0</v>
      </c>
      <c r="I1453" t="s">
        <v>2021</v>
      </c>
      <c r="J1453" t="s">
        <v>2029</v>
      </c>
      <c r="K1453" t="s">
        <v>3482</v>
      </c>
      <c r="L1453" t="s">
        <v>4032</v>
      </c>
      <c r="M1453">
        <f>GL_Table[[#This Row],[Debit]]-GL_Table[[#This Row],[Credit]]</f>
        <v>302.02999999999997</v>
      </c>
      <c r="N1453">
        <f>INDEX(ExchangeRate[Rate2USD], MATCH(GL!L:L,ExchangeRate[Currency], 0))</f>
        <v>0.92</v>
      </c>
      <c r="O1453" s="14">
        <f>GL_Table[[#This Row],[Debit]]*GL_Table[[#This Row],[RateToUSD]]</f>
        <v>277.86759999999998</v>
      </c>
      <c r="P1453" s="14">
        <f>GL_Table[[#This Row],[Credit]]*GL_Table[[#This Row],[RateToUSD]]</f>
        <v>0</v>
      </c>
      <c r="Q1453" s="14">
        <f>GL_Table[NetAmount]*GL_Table[RateToUSD]</f>
        <v>277.86759999999998</v>
      </c>
      <c r="R1453" s="14" t="str">
        <f>INDEX(AccountMapping[AccountType],MATCH(GL_Table[AccountName],AccountMapping[AccountName], 0))</f>
        <v>Expense</v>
      </c>
    </row>
    <row r="1454" spans="1:18" x14ac:dyDescent="0.3">
      <c r="A1454" t="s">
        <v>1462</v>
      </c>
      <c r="B1454" s="1">
        <v>45450</v>
      </c>
      <c r="C1454">
        <f>YEAR(GL_Table[[#This Row],[TxnDate]])</f>
        <v>2024</v>
      </c>
      <c r="D1454" t="str">
        <f>TEXT(GL_Table[[#This Row],[TxnDate]], "mmm")</f>
        <v>Jun</v>
      </c>
      <c r="E1454" t="s">
        <v>2012</v>
      </c>
      <c r="F1454" t="s">
        <v>2017</v>
      </c>
      <c r="G1454">
        <v>226.75</v>
      </c>
      <c r="H1454">
        <v>0</v>
      </c>
      <c r="I1454" t="s">
        <v>2021</v>
      </c>
      <c r="J1454" t="s">
        <v>2027</v>
      </c>
      <c r="K1454" t="s">
        <v>3483</v>
      </c>
      <c r="L1454" t="s">
        <v>4035</v>
      </c>
      <c r="M1454">
        <f>GL_Table[[#This Row],[Debit]]-GL_Table[[#This Row],[Credit]]</f>
        <v>226.75</v>
      </c>
      <c r="N1454">
        <f>INDEX(ExchangeRate[Rate2USD], MATCH(GL!L:L,ExchangeRate[Currency], 0))</f>
        <v>1.36</v>
      </c>
      <c r="O1454" s="14">
        <f>GL_Table[[#This Row],[Debit]]*GL_Table[[#This Row],[RateToUSD]]</f>
        <v>308.38</v>
      </c>
      <c r="P1454" s="14">
        <f>GL_Table[[#This Row],[Credit]]*GL_Table[[#This Row],[RateToUSD]]</f>
        <v>0</v>
      </c>
      <c r="Q1454" s="14">
        <f>GL_Table[NetAmount]*GL_Table[RateToUSD]</f>
        <v>308.38</v>
      </c>
      <c r="R1454" s="14" t="str">
        <f>INDEX(AccountMapping[AccountType],MATCH(GL_Table[AccountName],AccountMapping[AccountName], 0))</f>
        <v>Expense</v>
      </c>
    </row>
    <row r="1455" spans="1:18" x14ac:dyDescent="0.3">
      <c r="A1455" t="s">
        <v>1463</v>
      </c>
      <c r="B1455" s="1">
        <v>45141</v>
      </c>
      <c r="C1455">
        <f>YEAR(GL_Table[[#This Row],[TxnDate]])</f>
        <v>2023</v>
      </c>
      <c r="D1455" t="str">
        <f>TEXT(GL_Table[[#This Row],[TxnDate]], "mmm")</f>
        <v>Aug</v>
      </c>
      <c r="E1455" t="s">
        <v>2014</v>
      </c>
      <c r="F1455" t="s">
        <v>2019</v>
      </c>
      <c r="G1455">
        <v>0</v>
      </c>
      <c r="H1455">
        <v>3167.06</v>
      </c>
      <c r="I1455" t="s">
        <v>2020</v>
      </c>
      <c r="J1455" t="s">
        <v>2028</v>
      </c>
      <c r="K1455" t="s">
        <v>3484</v>
      </c>
      <c r="L1455" t="s">
        <v>4033</v>
      </c>
      <c r="M1455">
        <f>GL_Table[[#This Row],[Debit]]-GL_Table[[#This Row],[Credit]]</f>
        <v>-3167.06</v>
      </c>
      <c r="N1455">
        <f>INDEX(ExchangeRate[Rate2USD], MATCH(GL!L:L,ExchangeRate[Currency], 0))</f>
        <v>1.51</v>
      </c>
      <c r="O1455" s="14">
        <f>GL_Table[[#This Row],[Debit]]*GL_Table[[#This Row],[RateToUSD]]</f>
        <v>0</v>
      </c>
      <c r="P1455" s="14">
        <f>GL_Table[[#This Row],[Credit]]*GL_Table[[#This Row],[RateToUSD]]</f>
        <v>4782.2605999999996</v>
      </c>
      <c r="Q1455" s="14">
        <f>GL_Table[NetAmount]*GL_Table[RateToUSD]</f>
        <v>-4782.2605999999996</v>
      </c>
      <c r="R1455" s="14" t="str">
        <f>INDEX(AccountMapping[AccountType],MATCH(GL_Table[AccountName],AccountMapping[AccountName], 0))</f>
        <v>Revenue</v>
      </c>
    </row>
    <row r="1456" spans="1:18" x14ac:dyDescent="0.3">
      <c r="A1456" t="s">
        <v>1464</v>
      </c>
      <c r="B1456" s="1">
        <v>44929</v>
      </c>
      <c r="C1456">
        <f>YEAR(GL_Table[[#This Row],[TxnDate]])</f>
        <v>2023</v>
      </c>
      <c r="D1456" t="str">
        <f>TEXT(GL_Table[[#This Row],[TxnDate]], "mmm")</f>
        <v>Jan</v>
      </c>
      <c r="E1456" t="s">
        <v>2011</v>
      </c>
      <c r="F1456" t="s">
        <v>2016</v>
      </c>
      <c r="G1456">
        <v>1135.3699999999999</v>
      </c>
      <c r="H1456">
        <v>0</v>
      </c>
      <c r="I1456" t="s">
        <v>2023</v>
      </c>
      <c r="J1456" t="s">
        <v>2030</v>
      </c>
      <c r="K1456" t="s">
        <v>3485</v>
      </c>
      <c r="L1456" t="s">
        <v>4033</v>
      </c>
      <c r="M1456">
        <f>GL_Table[[#This Row],[Debit]]-GL_Table[[#This Row],[Credit]]</f>
        <v>1135.3699999999999</v>
      </c>
      <c r="N1456">
        <f>INDEX(ExchangeRate[Rate2USD], MATCH(GL!L:L,ExchangeRate[Currency], 0))</f>
        <v>1.51</v>
      </c>
      <c r="O1456" s="14">
        <f>GL_Table[[#This Row],[Debit]]*GL_Table[[#This Row],[RateToUSD]]</f>
        <v>1714.4087</v>
      </c>
      <c r="P1456" s="14">
        <f>GL_Table[[#This Row],[Credit]]*GL_Table[[#This Row],[RateToUSD]]</f>
        <v>0</v>
      </c>
      <c r="Q1456" s="14">
        <f>GL_Table[NetAmount]*GL_Table[RateToUSD]</f>
        <v>1714.4087</v>
      </c>
      <c r="R1456" s="14" t="str">
        <f>INDEX(AccountMapping[AccountType],MATCH(GL_Table[AccountName],AccountMapping[AccountName], 0))</f>
        <v>COGS</v>
      </c>
    </row>
    <row r="1457" spans="1:18" x14ac:dyDescent="0.3">
      <c r="A1457" t="s">
        <v>1465</v>
      </c>
      <c r="B1457" s="1">
        <v>45649</v>
      </c>
      <c r="C1457">
        <f>YEAR(GL_Table[[#This Row],[TxnDate]])</f>
        <v>2024</v>
      </c>
      <c r="D1457" t="str">
        <f>TEXT(GL_Table[[#This Row],[TxnDate]], "mmm")</f>
        <v>Dec</v>
      </c>
      <c r="E1457" t="s">
        <v>2012</v>
      </c>
      <c r="F1457" t="s">
        <v>2017</v>
      </c>
      <c r="G1457">
        <v>418.07</v>
      </c>
      <c r="H1457">
        <v>0</v>
      </c>
      <c r="I1457" t="s">
        <v>2025</v>
      </c>
      <c r="J1457" t="s">
        <v>2030</v>
      </c>
      <c r="K1457" t="s">
        <v>3486</v>
      </c>
      <c r="L1457" t="s">
        <v>4035</v>
      </c>
      <c r="M1457">
        <f>GL_Table[[#This Row],[Debit]]-GL_Table[[#This Row],[Credit]]</f>
        <v>418.07</v>
      </c>
      <c r="N1457">
        <f>INDEX(ExchangeRate[Rate2USD], MATCH(GL!L:L,ExchangeRate[Currency], 0))</f>
        <v>1.36</v>
      </c>
      <c r="O1457" s="14">
        <f>GL_Table[[#This Row],[Debit]]*GL_Table[[#This Row],[RateToUSD]]</f>
        <v>568.5752</v>
      </c>
      <c r="P1457" s="14">
        <f>GL_Table[[#This Row],[Credit]]*GL_Table[[#This Row],[RateToUSD]]</f>
        <v>0</v>
      </c>
      <c r="Q1457" s="14">
        <f>GL_Table[NetAmount]*GL_Table[RateToUSD]</f>
        <v>568.5752</v>
      </c>
      <c r="R1457" s="14" t="str">
        <f>INDEX(AccountMapping[AccountType],MATCH(GL_Table[AccountName],AccountMapping[AccountName], 0))</f>
        <v>Expense</v>
      </c>
    </row>
    <row r="1458" spans="1:18" x14ac:dyDescent="0.3">
      <c r="A1458" t="s">
        <v>1466</v>
      </c>
      <c r="B1458" s="1">
        <v>45635</v>
      </c>
      <c r="C1458">
        <f>YEAR(GL_Table[[#This Row],[TxnDate]])</f>
        <v>2024</v>
      </c>
      <c r="D1458" t="str">
        <f>TEXT(GL_Table[[#This Row],[TxnDate]], "mmm")</f>
        <v>Dec</v>
      </c>
      <c r="E1458" t="s">
        <v>2010</v>
      </c>
      <c r="F1458" t="s">
        <v>2015</v>
      </c>
      <c r="G1458">
        <v>0</v>
      </c>
      <c r="H1458">
        <v>3400.48</v>
      </c>
      <c r="I1458" t="s">
        <v>2020</v>
      </c>
      <c r="J1458" t="s">
        <v>2030</v>
      </c>
      <c r="K1458" t="s">
        <v>3487</v>
      </c>
      <c r="L1458" t="s">
        <v>4033</v>
      </c>
      <c r="M1458">
        <f>GL_Table[[#This Row],[Debit]]-GL_Table[[#This Row],[Credit]]</f>
        <v>-3400.48</v>
      </c>
      <c r="N1458">
        <f>INDEX(ExchangeRate[Rate2USD], MATCH(GL!L:L,ExchangeRate[Currency], 0))</f>
        <v>1.51</v>
      </c>
      <c r="O1458" s="14">
        <f>GL_Table[[#This Row],[Debit]]*GL_Table[[#This Row],[RateToUSD]]</f>
        <v>0</v>
      </c>
      <c r="P1458" s="14">
        <f>GL_Table[[#This Row],[Credit]]*GL_Table[[#This Row],[RateToUSD]]</f>
        <v>5134.7248</v>
      </c>
      <c r="Q1458" s="14">
        <f>GL_Table[NetAmount]*GL_Table[RateToUSD]</f>
        <v>-5134.7248</v>
      </c>
      <c r="R1458" s="14" t="str">
        <f>INDEX(AccountMapping[AccountType],MATCH(GL_Table[AccountName],AccountMapping[AccountName], 0))</f>
        <v>Revenue</v>
      </c>
    </row>
    <row r="1459" spans="1:18" x14ac:dyDescent="0.3">
      <c r="A1459" t="s">
        <v>1467</v>
      </c>
      <c r="B1459" s="1">
        <v>45327</v>
      </c>
      <c r="C1459">
        <f>YEAR(GL_Table[[#This Row],[TxnDate]])</f>
        <v>2024</v>
      </c>
      <c r="D1459" t="str">
        <f>TEXT(GL_Table[[#This Row],[TxnDate]], "mmm")</f>
        <v>Feb</v>
      </c>
      <c r="E1459" t="s">
        <v>2011</v>
      </c>
      <c r="F1459" t="s">
        <v>2016</v>
      </c>
      <c r="G1459">
        <v>67.56</v>
      </c>
      <c r="H1459">
        <v>0</v>
      </c>
      <c r="I1459" t="s">
        <v>2025</v>
      </c>
      <c r="J1459" t="s">
        <v>2026</v>
      </c>
      <c r="K1459" t="s">
        <v>3488</v>
      </c>
      <c r="L1459" t="s">
        <v>4031</v>
      </c>
      <c r="M1459">
        <f>GL_Table[[#This Row],[Debit]]-GL_Table[[#This Row],[Credit]]</f>
        <v>67.56</v>
      </c>
      <c r="N1459">
        <f>INDEX(ExchangeRate[Rate2USD], MATCH(GL!L:L,ExchangeRate[Currency], 0))</f>
        <v>0.78</v>
      </c>
      <c r="O1459" s="14">
        <f>GL_Table[[#This Row],[Debit]]*GL_Table[[#This Row],[RateToUSD]]</f>
        <v>52.696800000000003</v>
      </c>
      <c r="P1459" s="14">
        <f>GL_Table[[#This Row],[Credit]]*GL_Table[[#This Row],[RateToUSD]]</f>
        <v>0</v>
      </c>
      <c r="Q1459" s="14">
        <f>GL_Table[NetAmount]*GL_Table[RateToUSD]</f>
        <v>52.696800000000003</v>
      </c>
      <c r="R1459" s="14" t="str">
        <f>INDEX(AccountMapping[AccountType],MATCH(GL_Table[AccountName],AccountMapping[AccountName], 0))</f>
        <v>COGS</v>
      </c>
    </row>
    <row r="1460" spans="1:18" x14ac:dyDescent="0.3">
      <c r="A1460" t="s">
        <v>1468</v>
      </c>
      <c r="B1460" s="1">
        <v>45430</v>
      </c>
      <c r="C1460">
        <f>YEAR(GL_Table[[#This Row],[TxnDate]])</f>
        <v>2024</v>
      </c>
      <c r="D1460" t="str">
        <f>TEXT(GL_Table[[#This Row],[TxnDate]], "mmm")</f>
        <v>May</v>
      </c>
      <c r="E1460" t="s">
        <v>2010</v>
      </c>
      <c r="F1460" t="s">
        <v>2015</v>
      </c>
      <c r="G1460">
        <v>0</v>
      </c>
      <c r="H1460">
        <v>2980.92</v>
      </c>
      <c r="I1460" t="s">
        <v>2023</v>
      </c>
      <c r="J1460" t="s">
        <v>2028</v>
      </c>
      <c r="K1460" t="s">
        <v>3489</v>
      </c>
      <c r="L1460" t="s">
        <v>4033</v>
      </c>
      <c r="M1460">
        <f>GL_Table[[#This Row],[Debit]]-GL_Table[[#This Row],[Credit]]</f>
        <v>-2980.92</v>
      </c>
      <c r="N1460">
        <f>INDEX(ExchangeRate[Rate2USD], MATCH(GL!L:L,ExchangeRate[Currency], 0))</f>
        <v>1.51</v>
      </c>
      <c r="O1460" s="14">
        <f>GL_Table[[#This Row],[Debit]]*GL_Table[[#This Row],[RateToUSD]]</f>
        <v>0</v>
      </c>
      <c r="P1460" s="14">
        <f>GL_Table[[#This Row],[Credit]]*GL_Table[[#This Row],[RateToUSD]]</f>
        <v>4501.1891999999998</v>
      </c>
      <c r="Q1460" s="14">
        <f>GL_Table[NetAmount]*GL_Table[RateToUSD]</f>
        <v>-4501.1891999999998</v>
      </c>
      <c r="R1460" s="14" t="str">
        <f>INDEX(AccountMapping[AccountType],MATCH(GL_Table[AccountName],AccountMapping[AccountName], 0))</f>
        <v>Revenue</v>
      </c>
    </row>
    <row r="1461" spans="1:18" x14ac:dyDescent="0.3">
      <c r="A1461" t="s">
        <v>1469</v>
      </c>
      <c r="B1461" s="1">
        <v>45452</v>
      </c>
      <c r="C1461">
        <f>YEAR(GL_Table[[#This Row],[TxnDate]])</f>
        <v>2024</v>
      </c>
      <c r="D1461" t="str">
        <f>TEXT(GL_Table[[#This Row],[TxnDate]], "mmm")</f>
        <v>Jun</v>
      </c>
      <c r="E1461" t="s">
        <v>2013</v>
      </c>
      <c r="F1461" t="s">
        <v>2018</v>
      </c>
      <c r="G1461">
        <v>1093.1300000000001</v>
      </c>
      <c r="H1461">
        <v>0</v>
      </c>
      <c r="I1461" t="s">
        <v>2022</v>
      </c>
      <c r="J1461" t="s">
        <v>2029</v>
      </c>
      <c r="K1461" t="s">
        <v>3490</v>
      </c>
      <c r="L1461" t="s">
        <v>4034</v>
      </c>
      <c r="M1461">
        <f>GL_Table[[#This Row],[Debit]]-GL_Table[[#This Row],[Credit]]</f>
        <v>1093.1300000000001</v>
      </c>
      <c r="N1461">
        <f>INDEX(ExchangeRate[Rate2USD], MATCH(GL!L:L,ExchangeRate[Currency], 0))</f>
        <v>1</v>
      </c>
      <c r="O1461" s="14">
        <f>GL_Table[[#This Row],[Debit]]*GL_Table[[#This Row],[RateToUSD]]</f>
        <v>1093.1300000000001</v>
      </c>
      <c r="P1461" s="14">
        <f>GL_Table[[#This Row],[Credit]]*GL_Table[[#This Row],[RateToUSD]]</f>
        <v>0</v>
      </c>
      <c r="Q1461" s="14">
        <f>GL_Table[NetAmount]*GL_Table[RateToUSD]</f>
        <v>1093.1300000000001</v>
      </c>
      <c r="R1461" s="14" t="str">
        <f>INDEX(AccountMapping[AccountType],MATCH(GL_Table[AccountName],AccountMapping[AccountName], 0))</f>
        <v>Expense</v>
      </c>
    </row>
    <row r="1462" spans="1:18" x14ac:dyDescent="0.3">
      <c r="A1462" t="s">
        <v>1470</v>
      </c>
      <c r="B1462" s="1">
        <v>45823</v>
      </c>
      <c r="C1462">
        <f>YEAR(GL_Table[[#This Row],[TxnDate]])</f>
        <v>2025</v>
      </c>
      <c r="D1462" t="str">
        <f>TEXT(GL_Table[[#This Row],[TxnDate]], "mmm")</f>
        <v>Jun</v>
      </c>
      <c r="E1462" t="s">
        <v>2014</v>
      </c>
      <c r="F1462" t="s">
        <v>2019</v>
      </c>
      <c r="G1462">
        <v>0</v>
      </c>
      <c r="H1462">
        <v>3048.03</v>
      </c>
      <c r="I1462" t="s">
        <v>2024</v>
      </c>
      <c r="J1462" t="s">
        <v>2030</v>
      </c>
      <c r="K1462" t="s">
        <v>3491</v>
      </c>
      <c r="L1462" t="s">
        <v>4035</v>
      </c>
      <c r="M1462">
        <f>GL_Table[[#This Row],[Debit]]-GL_Table[[#This Row],[Credit]]</f>
        <v>-3048.03</v>
      </c>
      <c r="N1462">
        <f>INDEX(ExchangeRate[Rate2USD], MATCH(GL!L:L,ExchangeRate[Currency], 0))</f>
        <v>1.36</v>
      </c>
      <c r="O1462" s="14">
        <f>GL_Table[[#This Row],[Debit]]*GL_Table[[#This Row],[RateToUSD]]</f>
        <v>0</v>
      </c>
      <c r="P1462" s="14">
        <f>GL_Table[[#This Row],[Credit]]*GL_Table[[#This Row],[RateToUSD]]</f>
        <v>4145.3208000000004</v>
      </c>
      <c r="Q1462" s="14">
        <f>GL_Table[NetAmount]*GL_Table[RateToUSD]</f>
        <v>-4145.3208000000004</v>
      </c>
      <c r="R1462" s="14" t="str">
        <f>INDEX(AccountMapping[AccountType],MATCH(GL_Table[AccountName],AccountMapping[AccountName], 0))</f>
        <v>Revenue</v>
      </c>
    </row>
    <row r="1463" spans="1:18" x14ac:dyDescent="0.3">
      <c r="A1463" t="s">
        <v>1471</v>
      </c>
      <c r="B1463" s="1">
        <v>45649</v>
      </c>
      <c r="C1463">
        <f>YEAR(GL_Table[[#This Row],[TxnDate]])</f>
        <v>2024</v>
      </c>
      <c r="D1463" t="str">
        <f>TEXT(GL_Table[[#This Row],[TxnDate]], "mmm")</f>
        <v>Dec</v>
      </c>
      <c r="E1463" t="s">
        <v>2012</v>
      </c>
      <c r="F1463" t="s">
        <v>2017</v>
      </c>
      <c r="G1463">
        <v>1020.63</v>
      </c>
      <c r="H1463">
        <v>0</v>
      </c>
      <c r="I1463" t="s">
        <v>2023</v>
      </c>
      <c r="J1463" t="s">
        <v>2028</v>
      </c>
      <c r="K1463" t="s">
        <v>3492</v>
      </c>
      <c r="L1463" t="s">
        <v>4033</v>
      </c>
      <c r="M1463">
        <f>GL_Table[[#This Row],[Debit]]-GL_Table[[#This Row],[Credit]]</f>
        <v>1020.63</v>
      </c>
      <c r="N1463">
        <f>INDEX(ExchangeRate[Rate2USD], MATCH(GL!L:L,ExchangeRate[Currency], 0))</f>
        <v>1.51</v>
      </c>
      <c r="O1463" s="14">
        <f>GL_Table[[#This Row],[Debit]]*GL_Table[[#This Row],[RateToUSD]]</f>
        <v>1541.1513</v>
      </c>
      <c r="P1463" s="14">
        <f>GL_Table[[#This Row],[Credit]]*GL_Table[[#This Row],[RateToUSD]]</f>
        <v>0</v>
      </c>
      <c r="Q1463" s="14">
        <f>GL_Table[NetAmount]*GL_Table[RateToUSD]</f>
        <v>1541.1513</v>
      </c>
      <c r="R1463" s="14" t="str">
        <f>INDEX(AccountMapping[AccountType],MATCH(GL_Table[AccountName],AccountMapping[AccountName], 0))</f>
        <v>Expense</v>
      </c>
    </row>
    <row r="1464" spans="1:18" x14ac:dyDescent="0.3">
      <c r="A1464" t="s">
        <v>1472</v>
      </c>
      <c r="B1464" s="1">
        <v>45047</v>
      </c>
      <c r="C1464">
        <f>YEAR(GL_Table[[#This Row],[TxnDate]])</f>
        <v>2023</v>
      </c>
      <c r="D1464" t="str">
        <f>TEXT(GL_Table[[#This Row],[TxnDate]], "mmm")</f>
        <v>May</v>
      </c>
      <c r="E1464" t="s">
        <v>2013</v>
      </c>
      <c r="F1464" t="s">
        <v>2018</v>
      </c>
      <c r="G1464">
        <v>1162.8900000000001</v>
      </c>
      <c r="H1464">
        <v>0</v>
      </c>
      <c r="I1464" t="s">
        <v>2020</v>
      </c>
      <c r="J1464" t="s">
        <v>2026</v>
      </c>
      <c r="K1464" t="s">
        <v>3493</v>
      </c>
      <c r="L1464" t="s">
        <v>4031</v>
      </c>
      <c r="M1464">
        <f>GL_Table[[#This Row],[Debit]]-GL_Table[[#This Row],[Credit]]</f>
        <v>1162.8900000000001</v>
      </c>
      <c r="N1464">
        <f>INDEX(ExchangeRate[Rate2USD], MATCH(GL!L:L,ExchangeRate[Currency], 0))</f>
        <v>0.78</v>
      </c>
      <c r="O1464" s="14">
        <f>GL_Table[[#This Row],[Debit]]*GL_Table[[#This Row],[RateToUSD]]</f>
        <v>907.05420000000015</v>
      </c>
      <c r="P1464" s="14">
        <f>GL_Table[[#This Row],[Credit]]*GL_Table[[#This Row],[RateToUSD]]</f>
        <v>0</v>
      </c>
      <c r="Q1464" s="14">
        <f>GL_Table[NetAmount]*GL_Table[RateToUSD]</f>
        <v>907.05420000000015</v>
      </c>
      <c r="R1464" s="14" t="str">
        <f>INDEX(AccountMapping[AccountType],MATCH(GL_Table[AccountName],AccountMapping[AccountName], 0))</f>
        <v>Expense</v>
      </c>
    </row>
    <row r="1465" spans="1:18" x14ac:dyDescent="0.3">
      <c r="A1465" t="s">
        <v>1473</v>
      </c>
      <c r="B1465" s="1">
        <v>45824</v>
      </c>
      <c r="C1465">
        <f>YEAR(GL_Table[[#This Row],[TxnDate]])</f>
        <v>2025</v>
      </c>
      <c r="D1465" t="str">
        <f>TEXT(GL_Table[[#This Row],[TxnDate]], "mmm")</f>
        <v>Jun</v>
      </c>
      <c r="E1465" t="s">
        <v>2011</v>
      </c>
      <c r="F1465" t="s">
        <v>2016</v>
      </c>
      <c r="G1465">
        <v>783.53</v>
      </c>
      <c r="H1465">
        <v>0</v>
      </c>
      <c r="I1465" t="s">
        <v>2025</v>
      </c>
      <c r="J1465" t="s">
        <v>2027</v>
      </c>
      <c r="K1465" t="s">
        <v>3494</v>
      </c>
      <c r="L1465" t="s">
        <v>4031</v>
      </c>
      <c r="M1465">
        <f>GL_Table[[#This Row],[Debit]]-GL_Table[[#This Row],[Credit]]</f>
        <v>783.53</v>
      </c>
      <c r="N1465">
        <f>INDEX(ExchangeRate[Rate2USD], MATCH(GL!L:L,ExchangeRate[Currency], 0))</f>
        <v>0.78</v>
      </c>
      <c r="O1465" s="14">
        <f>GL_Table[[#This Row],[Debit]]*GL_Table[[#This Row],[RateToUSD]]</f>
        <v>611.15340000000003</v>
      </c>
      <c r="P1465" s="14">
        <f>GL_Table[[#This Row],[Credit]]*GL_Table[[#This Row],[RateToUSD]]</f>
        <v>0</v>
      </c>
      <c r="Q1465" s="14">
        <f>GL_Table[NetAmount]*GL_Table[RateToUSD]</f>
        <v>611.15340000000003</v>
      </c>
      <c r="R1465" s="14" t="str">
        <f>INDEX(AccountMapping[AccountType],MATCH(GL_Table[AccountName],AccountMapping[AccountName], 0))</f>
        <v>COGS</v>
      </c>
    </row>
    <row r="1466" spans="1:18" x14ac:dyDescent="0.3">
      <c r="A1466" t="s">
        <v>1474</v>
      </c>
      <c r="B1466" s="1">
        <v>45337</v>
      </c>
      <c r="C1466">
        <f>YEAR(GL_Table[[#This Row],[TxnDate]])</f>
        <v>2024</v>
      </c>
      <c r="D1466" t="str">
        <f>TEXT(GL_Table[[#This Row],[TxnDate]], "mmm")</f>
        <v>Feb</v>
      </c>
      <c r="E1466" t="s">
        <v>2010</v>
      </c>
      <c r="F1466" t="s">
        <v>2015</v>
      </c>
      <c r="G1466">
        <v>0</v>
      </c>
      <c r="H1466">
        <v>3125.16</v>
      </c>
      <c r="I1466" t="s">
        <v>2020</v>
      </c>
      <c r="J1466" t="s">
        <v>2029</v>
      </c>
      <c r="K1466" t="s">
        <v>3495</v>
      </c>
      <c r="L1466" t="s">
        <v>4032</v>
      </c>
      <c r="M1466">
        <f>GL_Table[[#This Row],[Debit]]-GL_Table[[#This Row],[Credit]]</f>
        <v>-3125.16</v>
      </c>
      <c r="N1466">
        <f>INDEX(ExchangeRate[Rate2USD], MATCH(GL!L:L,ExchangeRate[Currency], 0))</f>
        <v>0.92</v>
      </c>
      <c r="O1466" s="14">
        <f>GL_Table[[#This Row],[Debit]]*GL_Table[[#This Row],[RateToUSD]]</f>
        <v>0</v>
      </c>
      <c r="P1466" s="14">
        <f>GL_Table[[#This Row],[Credit]]*GL_Table[[#This Row],[RateToUSD]]</f>
        <v>2875.1471999999999</v>
      </c>
      <c r="Q1466" s="14">
        <f>GL_Table[NetAmount]*GL_Table[RateToUSD]</f>
        <v>-2875.1471999999999</v>
      </c>
      <c r="R1466" s="14" t="str">
        <f>INDEX(AccountMapping[AccountType],MATCH(GL_Table[AccountName],AccountMapping[AccountName], 0))</f>
        <v>Revenue</v>
      </c>
    </row>
    <row r="1467" spans="1:18" x14ac:dyDescent="0.3">
      <c r="A1467" t="s">
        <v>1475</v>
      </c>
      <c r="B1467" s="1">
        <v>45508</v>
      </c>
      <c r="C1467">
        <f>YEAR(GL_Table[[#This Row],[TxnDate]])</f>
        <v>2024</v>
      </c>
      <c r="D1467" t="str">
        <f>TEXT(GL_Table[[#This Row],[TxnDate]], "mmm")</f>
        <v>Aug</v>
      </c>
      <c r="E1467" t="s">
        <v>2011</v>
      </c>
      <c r="F1467" t="s">
        <v>2016</v>
      </c>
      <c r="G1467">
        <v>1578.71</v>
      </c>
      <c r="H1467">
        <v>0</v>
      </c>
      <c r="I1467" t="s">
        <v>2024</v>
      </c>
      <c r="J1467" t="s">
        <v>2027</v>
      </c>
      <c r="K1467" t="s">
        <v>3496</v>
      </c>
      <c r="L1467" t="s">
        <v>4032</v>
      </c>
      <c r="M1467">
        <f>GL_Table[[#This Row],[Debit]]-GL_Table[[#This Row],[Credit]]</f>
        <v>1578.71</v>
      </c>
      <c r="N1467">
        <f>INDEX(ExchangeRate[Rate2USD], MATCH(GL!L:L,ExchangeRate[Currency], 0))</f>
        <v>0.92</v>
      </c>
      <c r="O1467" s="14">
        <f>GL_Table[[#This Row],[Debit]]*GL_Table[[#This Row],[RateToUSD]]</f>
        <v>1452.4132000000002</v>
      </c>
      <c r="P1467" s="14">
        <f>GL_Table[[#This Row],[Credit]]*GL_Table[[#This Row],[RateToUSD]]</f>
        <v>0</v>
      </c>
      <c r="Q1467" s="14">
        <f>GL_Table[NetAmount]*GL_Table[RateToUSD]</f>
        <v>1452.4132000000002</v>
      </c>
      <c r="R1467" s="14" t="str">
        <f>INDEX(AccountMapping[AccountType],MATCH(GL_Table[AccountName],AccountMapping[AccountName], 0))</f>
        <v>COGS</v>
      </c>
    </row>
    <row r="1468" spans="1:18" x14ac:dyDescent="0.3">
      <c r="A1468" t="s">
        <v>1476</v>
      </c>
      <c r="B1468" s="1">
        <v>45247</v>
      </c>
      <c r="C1468">
        <f>YEAR(GL_Table[[#This Row],[TxnDate]])</f>
        <v>2023</v>
      </c>
      <c r="D1468" t="str">
        <f>TEXT(GL_Table[[#This Row],[TxnDate]], "mmm")</f>
        <v>Nov</v>
      </c>
      <c r="E1468" t="s">
        <v>2010</v>
      </c>
      <c r="F1468" t="s">
        <v>2015</v>
      </c>
      <c r="G1468">
        <v>0</v>
      </c>
      <c r="H1468">
        <v>4453.8</v>
      </c>
      <c r="I1468" t="s">
        <v>2024</v>
      </c>
      <c r="J1468" t="s">
        <v>2028</v>
      </c>
      <c r="K1468" t="s">
        <v>3497</v>
      </c>
      <c r="L1468" t="s">
        <v>4034</v>
      </c>
      <c r="M1468">
        <f>GL_Table[[#This Row],[Debit]]-GL_Table[[#This Row],[Credit]]</f>
        <v>-4453.8</v>
      </c>
      <c r="N1468">
        <f>INDEX(ExchangeRate[Rate2USD], MATCH(GL!L:L,ExchangeRate[Currency], 0))</f>
        <v>1</v>
      </c>
      <c r="O1468" s="14">
        <f>GL_Table[[#This Row],[Debit]]*GL_Table[[#This Row],[RateToUSD]]</f>
        <v>0</v>
      </c>
      <c r="P1468" s="14">
        <f>GL_Table[[#This Row],[Credit]]*GL_Table[[#This Row],[RateToUSD]]</f>
        <v>4453.8</v>
      </c>
      <c r="Q1468" s="14">
        <f>GL_Table[NetAmount]*GL_Table[RateToUSD]</f>
        <v>-4453.8</v>
      </c>
      <c r="R1468" s="14" t="str">
        <f>INDEX(AccountMapping[AccountType],MATCH(GL_Table[AccountName],AccountMapping[AccountName], 0))</f>
        <v>Revenue</v>
      </c>
    </row>
    <row r="1469" spans="1:18" x14ac:dyDescent="0.3">
      <c r="A1469" t="s">
        <v>1477</v>
      </c>
      <c r="B1469" s="1">
        <v>45173</v>
      </c>
      <c r="C1469">
        <f>YEAR(GL_Table[[#This Row],[TxnDate]])</f>
        <v>2023</v>
      </c>
      <c r="D1469" t="str">
        <f>TEXT(GL_Table[[#This Row],[TxnDate]], "mmm")</f>
        <v>Sep</v>
      </c>
      <c r="E1469" t="s">
        <v>2010</v>
      </c>
      <c r="F1469" t="s">
        <v>2015</v>
      </c>
      <c r="G1469">
        <v>0</v>
      </c>
      <c r="H1469">
        <v>4929.5200000000004</v>
      </c>
      <c r="I1469" t="s">
        <v>2025</v>
      </c>
      <c r="J1469" t="s">
        <v>2028</v>
      </c>
      <c r="K1469" t="s">
        <v>3498</v>
      </c>
      <c r="L1469" t="s">
        <v>4031</v>
      </c>
      <c r="M1469">
        <f>GL_Table[[#This Row],[Debit]]-GL_Table[[#This Row],[Credit]]</f>
        <v>-4929.5200000000004</v>
      </c>
      <c r="N1469">
        <f>INDEX(ExchangeRate[Rate2USD], MATCH(GL!L:L,ExchangeRate[Currency], 0))</f>
        <v>0.78</v>
      </c>
      <c r="O1469" s="14">
        <f>GL_Table[[#This Row],[Debit]]*GL_Table[[#This Row],[RateToUSD]]</f>
        <v>0</v>
      </c>
      <c r="P1469" s="14">
        <f>GL_Table[[#This Row],[Credit]]*GL_Table[[#This Row],[RateToUSD]]</f>
        <v>3845.0256000000004</v>
      </c>
      <c r="Q1469" s="14">
        <f>GL_Table[NetAmount]*GL_Table[RateToUSD]</f>
        <v>-3845.0256000000004</v>
      </c>
      <c r="R1469" s="14" t="str">
        <f>INDEX(AccountMapping[AccountType],MATCH(GL_Table[AccountName],AccountMapping[AccountName], 0))</f>
        <v>Revenue</v>
      </c>
    </row>
    <row r="1470" spans="1:18" x14ac:dyDescent="0.3">
      <c r="A1470" t="s">
        <v>1478</v>
      </c>
      <c r="B1470" s="1">
        <v>44976</v>
      </c>
      <c r="C1470">
        <f>YEAR(GL_Table[[#This Row],[TxnDate]])</f>
        <v>2023</v>
      </c>
      <c r="D1470" t="str">
        <f>TEXT(GL_Table[[#This Row],[TxnDate]], "mmm")</f>
        <v>Feb</v>
      </c>
      <c r="E1470" t="s">
        <v>2011</v>
      </c>
      <c r="F1470" t="s">
        <v>2016</v>
      </c>
      <c r="G1470">
        <v>537.51</v>
      </c>
      <c r="H1470">
        <v>0</v>
      </c>
      <c r="I1470" t="s">
        <v>2024</v>
      </c>
      <c r="J1470" t="s">
        <v>2028</v>
      </c>
      <c r="K1470" t="s">
        <v>3499</v>
      </c>
      <c r="L1470" t="s">
        <v>4031</v>
      </c>
      <c r="M1470">
        <f>GL_Table[[#This Row],[Debit]]-GL_Table[[#This Row],[Credit]]</f>
        <v>537.51</v>
      </c>
      <c r="N1470">
        <f>INDEX(ExchangeRate[Rate2USD], MATCH(GL!L:L,ExchangeRate[Currency], 0))</f>
        <v>0.78</v>
      </c>
      <c r="O1470" s="14">
        <f>GL_Table[[#This Row],[Debit]]*GL_Table[[#This Row],[RateToUSD]]</f>
        <v>419.25780000000003</v>
      </c>
      <c r="P1470" s="14">
        <f>GL_Table[[#This Row],[Credit]]*GL_Table[[#This Row],[RateToUSD]]</f>
        <v>0</v>
      </c>
      <c r="Q1470" s="14">
        <f>GL_Table[NetAmount]*GL_Table[RateToUSD]</f>
        <v>419.25780000000003</v>
      </c>
      <c r="R1470" s="14" t="str">
        <f>INDEX(AccountMapping[AccountType],MATCH(GL_Table[AccountName],AccountMapping[AccountName], 0))</f>
        <v>COGS</v>
      </c>
    </row>
    <row r="1471" spans="1:18" x14ac:dyDescent="0.3">
      <c r="A1471" t="s">
        <v>1479</v>
      </c>
      <c r="B1471" s="1">
        <v>45641</v>
      </c>
      <c r="C1471">
        <f>YEAR(GL_Table[[#This Row],[TxnDate]])</f>
        <v>2024</v>
      </c>
      <c r="D1471" t="str">
        <f>TEXT(GL_Table[[#This Row],[TxnDate]], "mmm")</f>
        <v>Dec</v>
      </c>
      <c r="E1471" t="s">
        <v>2011</v>
      </c>
      <c r="F1471" t="s">
        <v>2016</v>
      </c>
      <c r="G1471">
        <v>554.87</v>
      </c>
      <c r="H1471">
        <v>0</v>
      </c>
      <c r="I1471" t="s">
        <v>2023</v>
      </c>
      <c r="J1471" t="s">
        <v>2027</v>
      </c>
      <c r="K1471" t="s">
        <v>3500</v>
      </c>
      <c r="L1471" t="s">
        <v>4031</v>
      </c>
      <c r="M1471">
        <f>GL_Table[[#This Row],[Debit]]-GL_Table[[#This Row],[Credit]]</f>
        <v>554.87</v>
      </c>
      <c r="N1471">
        <f>INDEX(ExchangeRate[Rate2USD], MATCH(GL!L:L,ExchangeRate[Currency], 0))</f>
        <v>0.78</v>
      </c>
      <c r="O1471" s="14">
        <f>GL_Table[[#This Row],[Debit]]*GL_Table[[#This Row],[RateToUSD]]</f>
        <v>432.79860000000002</v>
      </c>
      <c r="P1471" s="14">
        <f>GL_Table[[#This Row],[Credit]]*GL_Table[[#This Row],[RateToUSD]]</f>
        <v>0</v>
      </c>
      <c r="Q1471" s="14">
        <f>GL_Table[NetAmount]*GL_Table[RateToUSD]</f>
        <v>432.79860000000002</v>
      </c>
      <c r="R1471" s="14" t="str">
        <f>INDEX(AccountMapping[AccountType],MATCH(GL_Table[AccountName],AccountMapping[AccountName], 0))</f>
        <v>COGS</v>
      </c>
    </row>
    <row r="1472" spans="1:18" x14ac:dyDescent="0.3">
      <c r="A1472" t="s">
        <v>1480</v>
      </c>
      <c r="B1472" s="1">
        <v>45406</v>
      </c>
      <c r="C1472">
        <f>YEAR(GL_Table[[#This Row],[TxnDate]])</f>
        <v>2024</v>
      </c>
      <c r="D1472" t="str">
        <f>TEXT(GL_Table[[#This Row],[TxnDate]], "mmm")</f>
        <v>Apr</v>
      </c>
      <c r="E1472" t="s">
        <v>2014</v>
      </c>
      <c r="F1472" t="s">
        <v>2019</v>
      </c>
      <c r="G1472">
        <v>0</v>
      </c>
      <c r="H1472">
        <v>4941.29</v>
      </c>
      <c r="I1472" t="s">
        <v>2023</v>
      </c>
      <c r="J1472" t="s">
        <v>2029</v>
      </c>
      <c r="K1472" t="s">
        <v>3501</v>
      </c>
      <c r="L1472" t="s">
        <v>4033</v>
      </c>
      <c r="M1472">
        <f>GL_Table[[#This Row],[Debit]]-GL_Table[[#This Row],[Credit]]</f>
        <v>-4941.29</v>
      </c>
      <c r="N1472">
        <f>INDEX(ExchangeRate[Rate2USD], MATCH(GL!L:L,ExchangeRate[Currency], 0))</f>
        <v>1.51</v>
      </c>
      <c r="O1472" s="14">
        <f>GL_Table[[#This Row],[Debit]]*GL_Table[[#This Row],[RateToUSD]]</f>
        <v>0</v>
      </c>
      <c r="P1472" s="14">
        <f>GL_Table[[#This Row],[Credit]]*GL_Table[[#This Row],[RateToUSD]]</f>
        <v>7461.3478999999998</v>
      </c>
      <c r="Q1472" s="14">
        <f>GL_Table[NetAmount]*GL_Table[RateToUSD]</f>
        <v>-7461.3478999999998</v>
      </c>
      <c r="R1472" s="14" t="str">
        <f>INDEX(AccountMapping[AccountType],MATCH(GL_Table[AccountName],AccountMapping[AccountName], 0))</f>
        <v>Revenue</v>
      </c>
    </row>
    <row r="1473" spans="1:18" x14ac:dyDescent="0.3">
      <c r="A1473" t="s">
        <v>1481</v>
      </c>
      <c r="B1473" s="1">
        <v>45246</v>
      </c>
      <c r="C1473">
        <f>YEAR(GL_Table[[#This Row],[TxnDate]])</f>
        <v>2023</v>
      </c>
      <c r="D1473" t="str">
        <f>TEXT(GL_Table[[#This Row],[TxnDate]], "mmm")</f>
        <v>Nov</v>
      </c>
      <c r="E1473" t="s">
        <v>2011</v>
      </c>
      <c r="F1473" t="s">
        <v>2016</v>
      </c>
      <c r="G1473">
        <v>1427.31</v>
      </c>
      <c r="H1473">
        <v>0</v>
      </c>
      <c r="I1473" t="s">
        <v>2021</v>
      </c>
      <c r="J1473" t="s">
        <v>2029</v>
      </c>
      <c r="K1473" t="s">
        <v>3502</v>
      </c>
      <c r="L1473" t="s">
        <v>4032</v>
      </c>
      <c r="M1473">
        <f>GL_Table[[#This Row],[Debit]]-GL_Table[[#This Row],[Credit]]</f>
        <v>1427.31</v>
      </c>
      <c r="N1473">
        <f>INDEX(ExchangeRate[Rate2USD], MATCH(GL!L:L,ExchangeRate[Currency], 0))</f>
        <v>0.92</v>
      </c>
      <c r="O1473" s="14">
        <f>GL_Table[[#This Row],[Debit]]*GL_Table[[#This Row],[RateToUSD]]</f>
        <v>1313.1251999999999</v>
      </c>
      <c r="P1473" s="14">
        <f>GL_Table[[#This Row],[Credit]]*GL_Table[[#This Row],[RateToUSD]]</f>
        <v>0</v>
      </c>
      <c r="Q1473" s="14">
        <f>GL_Table[NetAmount]*GL_Table[RateToUSD]</f>
        <v>1313.1251999999999</v>
      </c>
      <c r="R1473" s="14" t="str">
        <f>INDEX(AccountMapping[AccountType],MATCH(GL_Table[AccountName],AccountMapping[AccountName], 0))</f>
        <v>COGS</v>
      </c>
    </row>
    <row r="1474" spans="1:18" x14ac:dyDescent="0.3">
      <c r="A1474" t="s">
        <v>1482</v>
      </c>
      <c r="B1474" s="1">
        <v>45234</v>
      </c>
      <c r="C1474">
        <f>YEAR(GL_Table[[#This Row],[TxnDate]])</f>
        <v>2023</v>
      </c>
      <c r="D1474" t="str">
        <f>TEXT(GL_Table[[#This Row],[TxnDate]], "mmm")</f>
        <v>Nov</v>
      </c>
      <c r="E1474" t="s">
        <v>2010</v>
      </c>
      <c r="F1474" t="s">
        <v>2015</v>
      </c>
      <c r="G1474">
        <v>0</v>
      </c>
      <c r="H1474">
        <v>1063.56</v>
      </c>
      <c r="I1474" t="s">
        <v>2024</v>
      </c>
      <c r="J1474" t="s">
        <v>2030</v>
      </c>
      <c r="K1474" t="s">
        <v>3503</v>
      </c>
      <c r="L1474" t="s">
        <v>4032</v>
      </c>
      <c r="M1474">
        <f>GL_Table[[#This Row],[Debit]]-GL_Table[[#This Row],[Credit]]</f>
        <v>-1063.56</v>
      </c>
      <c r="N1474">
        <f>INDEX(ExchangeRate[Rate2USD], MATCH(GL!L:L,ExchangeRate[Currency], 0))</f>
        <v>0.92</v>
      </c>
      <c r="O1474" s="14">
        <f>GL_Table[[#This Row],[Debit]]*GL_Table[[#This Row],[RateToUSD]]</f>
        <v>0</v>
      </c>
      <c r="P1474" s="14">
        <f>GL_Table[[#This Row],[Credit]]*GL_Table[[#This Row],[RateToUSD]]</f>
        <v>978.47519999999997</v>
      </c>
      <c r="Q1474" s="14">
        <f>GL_Table[NetAmount]*GL_Table[RateToUSD]</f>
        <v>-978.47519999999997</v>
      </c>
      <c r="R1474" s="14" t="str">
        <f>INDEX(AccountMapping[AccountType],MATCH(GL_Table[AccountName],AccountMapping[AccountName], 0))</f>
        <v>Revenue</v>
      </c>
    </row>
    <row r="1475" spans="1:18" x14ac:dyDescent="0.3">
      <c r="A1475" t="s">
        <v>1483</v>
      </c>
      <c r="B1475" s="1">
        <v>45061</v>
      </c>
      <c r="C1475">
        <f>YEAR(GL_Table[[#This Row],[TxnDate]])</f>
        <v>2023</v>
      </c>
      <c r="D1475" t="str">
        <f>TEXT(GL_Table[[#This Row],[TxnDate]], "mmm")</f>
        <v>May</v>
      </c>
      <c r="E1475" t="s">
        <v>2012</v>
      </c>
      <c r="F1475" t="s">
        <v>2017</v>
      </c>
      <c r="G1475">
        <v>665.12</v>
      </c>
      <c r="H1475">
        <v>0</v>
      </c>
      <c r="I1475" t="s">
        <v>2023</v>
      </c>
      <c r="J1475" t="s">
        <v>2029</v>
      </c>
      <c r="K1475" t="s">
        <v>3504</v>
      </c>
      <c r="L1475" t="s">
        <v>4035</v>
      </c>
      <c r="M1475">
        <f>GL_Table[[#This Row],[Debit]]-GL_Table[[#This Row],[Credit]]</f>
        <v>665.12</v>
      </c>
      <c r="N1475">
        <f>INDEX(ExchangeRate[Rate2USD], MATCH(GL!L:L,ExchangeRate[Currency], 0))</f>
        <v>1.36</v>
      </c>
      <c r="O1475" s="14">
        <f>GL_Table[[#This Row],[Debit]]*GL_Table[[#This Row],[RateToUSD]]</f>
        <v>904.56320000000005</v>
      </c>
      <c r="P1475" s="14">
        <f>GL_Table[[#This Row],[Credit]]*GL_Table[[#This Row],[RateToUSD]]</f>
        <v>0</v>
      </c>
      <c r="Q1475" s="14">
        <f>GL_Table[NetAmount]*GL_Table[RateToUSD]</f>
        <v>904.56320000000005</v>
      </c>
      <c r="R1475" s="14" t="str">
        <f>INDEX(AccountMapping[AccountType],MATCH(GL_Table[AccountName],AccountMapping[AccountName], 0))</f>
        <v>Expense</v>
      </c>
    </row>
    <row r="1476" spans="1:18" x14ac:dyDescent="0.3">
      <c r="A1476" t="s">
        <v>1484</v>
      </c>
      <c r="B1476" s="1">
        <v>45427</v>
      </c>
      <c r="C1476">
        <f>YEAR(GL_Table[[#This Row],[TxnDate]])</f>
        <v>2024</v>
      </c>
      <c r="D1476" t="str">
        <f>TEXT(GL_Table[[#This Row],[TxnDate]], "mmm")</f>
        <v>May</v>
      </c>
      <c r="E1476" t="s">
        <v>2010</v>
      </c>
      <c r="F1476" t="s">
        <v>2015</v>
      </c>
      <c r="G1476">
        <v>0</v>
      </c>
      <c r="H1476">
        <v>185.76</v>
      </c>
      <c r="I1476" t="s">
        <v>2023</v>
      </c>
      <c r="J1476" t="s">
        <v>2027</v>
      </c>
      <c r="K1476" t="s">
        <v>3505</v>
      </c>
      <c r="L1476" t="s">
        <v>4034</v>
      </c>
      <c r="M1476">
        <f>GL_Table[[#This Row],[Debit]]-GL_Table[[#This Row],[Credit]]</f>
        <v>-185.76</v>
      </c>
      <c r="N1476">
        <f>INDEX(ExchangeRate[Rate2USD], MATCH(GL!L:L,ExchangeRate[Currency], 0))</f>
        <v>1</v>
      </c>
      <c r="O1476" s="14">
        <f>GL_Table[[#This Row],[Debit]]*GL_Table[[#This Row],[RateToUSD]]</f>
        <v>0</v>
      </c>
      <c r="P1476" s="14">
        <f>GL_Table[[#This Row],[Credit]]*GL_Table[[#This Row],[RateToUSD]]</f>
        <v>185.76</v>
      </c>
      <c r="Q1476" s="14">
        <f>GL_Table[NetAmount]*GL_Table[RateToUSD]</f>
        <v>-185.76</v>
      </c>
      <c r="R1476" s="14" t="str">
        <f>INDEX(AccountMapping[AccountType],MATCH(GL_Table[AccountName],AccountMapping[AccountName], 0))</f>
        <v>Revenue</v>
      </c>
    </row>
    <row r="1477" spans="1:18" x14ac:dyDescent="0.3">
      <c r="A1477" t="s">
        <v>1485</v>
      </c>
      <c r="B1477" s="1">
        <v>45695</v>
      </c>
      <c r="C1477">
        <f>YEAR(GL_Table[[#This Row],[TxnDate]])</f>
        <v>2025</v>
      </c>
      <c r="D1477" t="str">
        <f>TEXT(GL_Table[[#This Row],[TxnDate]], "mmm")</f>
        <v>Feb</v>
      </c>
      <c r="E1477" t="s">
        <v>2014</v>
      </c>
      <c r="F1477" t="s">
        <v>2019</v>
      </c>
      <c r="G1477">
        <v>0</v>
      </c>
      <c r="H1477">
        <v>278.45999999999998</v>
      </c>
      <c r="I1477" t="s">
        <v>2023</v>
      </c>
      <c r="J1477" t="s">
        <v>2028</v>
      </c>
      <c r="K1477" t="s">
        <v>3506</v>
      </c>
      <c r="L1477" t="s">
        <v>4033</v>
      </c>
      <c r="M1477">
        <f>GL_Table[[#This Row],[Debit]]-GL_Table[[#This Row],[Credit]]</f>
        <v>-278.45999999999998</v>
      </c>
      <c r="N1477">
        <f>INDEX(ExchangeRate[Rate2USD], MATCH(GL!L:L,ExchangeRate[Currency], 0))</f>
        <v>1.51</v>
      </c>
      <c r="O1477" s="14">
        <f>GL_Table[[#This Row],[Debit]]*GL_Table[[#This Row],[RateToUSD]]</f>
        <v>0</v>
      </c>
      <c r="P1477" s="14">
        <f>GL_Table[[#This Row],[Credit]]*GL_Table[[#This Row],[RateToUSD]]</f>
        <v>420.47459999999995</v>
      </c>
      <c r="Q1477" s="14">
        <f>GL_Table[NetAmount]*GL_Table[RateToUSD]</f>
        <v>-420.47459999999995</v>
      </c>
      <c r="R1477" s="14" t="str">
        <f>INDEX(AccountMapping[AccountType],MATCH(GL_Table[AccountName],AccountMapping[AccountName], 0))</f>
        <v>Revenue</v>
      </c>
    </row>
    <row r="1478" spans="1:18" x14ac:dyDescent="0.3">
      <c r="A1478" t="s">
        <v>1486</v>
      </c>
      <c r="B1478" s="1">
        <v>45336</v>
      </c>
      <c r="C1478">
        <f>YEAR(GL_Table[[#This Row],[TxnDate]])</f>
        <v>2024</v>
      </c>
      <c r="D1478" t="str">
        <f>TEXT(GL_Table[[#This Row],[TxnDate]], "mmm")</f>
        <v>Feb</v>
      </c>
      <c r="E1478" t="s">
        <v>2010</v>
      </c>
      <c r="F1478" t="s">
        <v>2015</v>
      </c>
      <c r="G1478">
        <v>0</v>
      </c>
      <c r="H1478">
        <v>4294.84</v>
      </c>
      <c r="I1478" t="s">
        <v>2023</v>
      </c>
      <c r="J1478" t="s">
        <v>2026</v>
      </c>
      <c r="K1478" t="s">
        <v>3507</v>
      </c>
      <c r="L1478" t="s">
        <v>4035</v>
      </c>
      <c r="M1478">
        <f>GL_Table[[#This Row],[Debit]]-GL_Table[[#This Row],[Credit]]</f>
        <v>-4294.84</v>
      </c>
      <c r="N1478">
        <f>INDEX(ExchangeRate[Rate2USD], MATCH(GL!L:L,ExchangeRate[Currency], 0))</f>
        <v>1.36</v>
      </c>
      <c r="O1478" s="14">
        <f>GL_Table[[#This Row],[Debit]]*GL_Table[[#This Row],[RateToUSD]]</f>
        <v>0</v>
      </c>
      <c r="P1478" s="14">
        <f>GL_Table[[#This Row],[Credit]]*GL_Table[[#This Row],[RateToUSD]]</f>
        <v>5840.9824000000008</v>
      </c>
      <c r="Q1478" s="14">
        <f>GL_Table[NetAmount]*GL_Table[RateToUSD]</f>
        <v>-5840.9824000000008</v>
      </c>
      <c r="R1478" s="14" t="str">
        <f>INDEX(AccountMapping[AccountType],MATCH(GL_Table[AccountName],AccountMapping[AccountName], 0))</f>
        <v>Revenue</v>
      </c>
    </row>
    <row r="1479" spans="1:18" x14ac:dyDescent="0.3">
      <c r="A1479" t="s">
        <v>1487</v>
      </c>
      <c r="B1479" s="1">
        <v>45199</v>
      </c>
      <c r="C1479">
        <f>YEAR(GL_Table[[#This Row],[TxnDate]])</f>
        <v>2023</v>
      </c>
      <c r="D1479" t="str">
        <f>TEXT(GL_Table[[#This Row],[TxnDate]], "mmm")</f>
        <v>Sep</v>
      </c>
      <c r="E1479" t="s">
        <v>2013</v>
      </c>
      <c r="F1479" t="s">
        <v>2018</v>
      </c>
      <c r="G1479">
        <v>1675.83</v>
      </c>
      <c r="H1479">
        <v>0</v>
      </c>
      <c r="I1479" t="s">
        <v>2020</v>
      </c>
      <c r="J1479" t="s">
        <v>2028</v>
      </c>
      <c r="K1479" t="s">
        <v>3508</v>
      </c>
      <c r="L1479" t="s">
        <v>4034</v>
      </c>
      <c r="M1479">
        <f>GL_Table[[#This Row],[Debit]]-GL_Table[[#This Row],[Credit]]</f>
        <v>1675.83</v>
      </c>
      <c r="N1479">
        <f>INDEX(ExchangeRate[Rate2USD], MATCH(GL!L:L,ExchangeRate[Currency], 0))</f>
        <v>1</v>
      </c>
      <c r="O1479" s="14">
        <f>GL_Table[[#This Row],[Debit]]*GL_Table[[#This Row],[RateToUSD]]</f>
        <v>1675.83</v>
      </c>
      <c r="P1479" s="14">
        <f>GL_Table[[#This Row],[Credit]]*GL_Table[[#This Row],[RateToUSD]]</f>
        <v>0</v>
      </c>
      <c r="Q1479" s="14">
        <f>GL_Table[NetAmount]*GL_Table[RateToUSD]</f>
        <v>1675.83</v>
      </c>
      <c r="R1479" s="14" t="str">
        <f>INDEX(AccountMapping[AccountType],MATCH(GL_Table[AccountName],AccountMapping[AccountName], 0))</f>
        <v>Expense</v>
      </c>
    </row>
    <row r="1480" spans="1:18" x14ac:dyDescent="0.3">
      <c r="A1480" t="s">
        <v>1488</v>
      </c>
      <c r="B1480" s="1">
        <v>45578</v>
      </c>
      <c r="C1480">
        <f>YEAR(GL_Table[[#This Row],[TxnDate]])</f>
        <v>2024</v>
      </c>
      <c r="D1480" t="str">
        <f>TEXT(GL_Table[[#This Row],[TxnDate]], "mmm")</f>
        <v>Oct</v>
      </c>
      <c r="E1480" t="s">
        <v>2013</v>
      </c>
      <c r="F1480" t="s">
        <v>2018</v>
      </c>
      <c r="G1480">
        <v>658.13</v>
      </c>
      <c r="H1480">
        <v>0</v>
      </c>
      <c r="I1480" t="s">
        <v>2022</v>
      </c>
      <c r="J1480" t="s">
        <v>2026</v>
      </c>
      <c r="K1480" t="s">
        <v>3509</v>
      </c>
      <c r="L1480" t="s">
        <v>4031</v>
      </c>
      <c r="M1480">
        <f>GL_Table[[#This Row],[Debit]]-GL_Table[[#This Row],[Credit]]</f>
        <v>658.13</v>
      </c>
      <c r="N1480">
        <f>INDEX(ExchangeRate[Rate2USD], MATCH(GL!L:L,ExchangeRate[Currency], 0))</f>
        <v>0.78</v>
      </c>
      <c r="O1480" s="14">
        <f>GL_Table[[#This Row],[Debit]]*GL_Table[[#This Row],[RateToUSD]]</f>
        <v>513.34140000000002</v>
      </c>
      <c r="P1480" s="14">
        <f>GL_Table[[#This Row],[Credit]]*GL_Table[[#This Row],[RateToUSD]]</f>
        <v>0</v>
      </c>
      <c r="Q1480" s="14">
        <f>GL_Table[NetAmount]*GL_Table[RateToUSD]</f>
        <v>513.34140000000002</v>
      </c>
      <c r="R1480" s="14" t="str">
        <f>INDEX(AccountMapping[AccountType],MATCH(GL_Table[AccountName],AccountMapping[AccountName], 0))</f>
        <v>Expense</v>
      </c>
    </row>
    <row r="1481" spans="1:18" x14ac:dyDescent="0.3">
      <c r="A1481" t="s">
        <v>1489</v>
      </c>
      <c r="B1481" s="1">
        <v>45794</v>
      </c>
      <c r="C1481">
        <f>YEAR(GL_Table[[#This Row],[TxnDate]])</f>
        <v>2025</v>
      </c>
      <c r="D1481" t="str">
        <f>TEXT(GL_Table[[#This Row],[TxnDate]], "mmm")</f>
        <v>May</v>
      </c>
      <c r="E1481" t="s">
        <v>2012</v>
      </c>
      <c r="F1481" t="s">
        <v>2017</v>
      </c>
      <c r="G1481">
        <v>1615.35</v>
      </c>
      <c r="H1481">
        <v>0</v>
      </c>
      <c r="I1481" t="s">
        <v>2022</v>
      </c>
      <c r="J1481" t="s">
        <v>2026</v>
      </c>
      <c r="K1481" t="s">
        <v>3510</v>
      </c>
      <c r="L1481" t="s">
        <v>4035</v>
      </c>
      <c r="M1481">
        <f>GL_Table[[#This Row],[Debit]]-GL_Table[[#This Row],[Credit]]</f>
        <v>1615.35</v>
      </c>
      <c r="N1481">
        <f>INDEX(ExchangeRate[Rate2USD], MATCH(GL!L:L,ExchangeRate[Currency], 0))</f>
        <v>1.36</v>
      </c>
      <c r="O1481" s="14">
        <f>GL_Table[[#This Row],[Debit]]*GL_Table[[#This Row],[RateToUSD]]</f>
        <v>2196.8760000000002</v>
      </c>
      <c r="P1481" s="14">
        <f>GL_Table[[#This Row],[Credit]]*GL_Table[[#This Row],[RateToUSD]]</f>
        <v>0</v>
      </c>
      <c r="Q1481" s="14">
        <f>GL_Table[NetAmount]*GL_Table[RateToUSD]</f>
        <v>2196.8760000000002</v>
      </c>
      <c r="R1481" s="14" t="str">
        <f>INDEX(AccountMapping[AccountType],MATCH(GL_Table[AccountName],AccountMapping[AccountName], 0))</f>
        <v>Expense</v>
      </c>
    </row>
    <row r="1482" spans="1:18" x14ac:dyDescent="0.3">
      <c r="A1482" t="s">
        <v>1490</v>
      </c>
      <c r="B1482" s="1">
        <v>45195</v>
      </c>
      <c r="C1482">
        <f>YEAR(GL_Table[[#This Row],[TxnDate]])</f>
        <v>2023</v>
      </c>
      <c r="D1482" t="str">
        <f>TEXT(GL_Table[[#This Row],[TxnDate]], "mmm")</f>
        <v>Sep</v>
      </c>
      <c r="E1482" t="s">
        <v>2014</v>
      </c>
      <c r="F1482" t="s">
        <v>2019</v>
      </c>
      <c r="G1482">
        <v>0</v>
      </c>
      <c r="H1482">
        <v>4040.21</v>
      </c>
      <c r="I1482" t="s">
        <v>2023</v>
      </c>
      <c r="J1482" t="s">
        <v>2029</v>
      </c>
      <c r="K1482" t="s">
        <v>3511</v>
      </c>
      <c r="L1482" t="s">
        <v>4035</v>
      </c>
      <c r="M1482">
        <f>GL_Table[[#This Row],[Debit]]-GL_Table[[#This Row],[Credit]]</f>
        <v>-4040.21</v>
      </c>
      <c r="N1482">
        <f>INDEX(ExchangeRate[Rate2USD], MATCH(GL!L:L,ExchangeRate[Currency], 0))</f>
        <v>1.36</v>
      </c>
      <c r="O1482" s="14">
        <f>GL_Table[[#This Row],[Debit]]*GL_Table[[#This Row],[RateToUSD]]</f>
        <v>0</v>
      </c>
      <c r="P1482" s="14">
        <f>GL_Table[[#This Row],[Credit]]*GL_Table[[#This Row],[RateToUSD]]</f>
        <v>5494.6856000000007</v>
      </c>
      <c r="Q1482" s="14">
        <f>GL_Table[NetAmount]*GL_Table[RateToUSD]</f>
        <v>-5494.6856000000007</v>
      </c>
      <c r="R1482" s="14" t="str">
        <f>INDEX(AccountMapping[AccountType],MATCH(GL_Table[AccountName],AccountMapping[AccountName], 0))</f>
        <v>Revenue</v>
      </c>
    </row>
    <row r="1483" spans="1:18" x14ac:dyDescent="0.3">
      <c r="A1483" t="s">
        <v>1491</v>
      </c>
      <c r="B1483" s="1">
        <v>45804</v>
      </c>
      <c r="C1483">
        <f>YEAR(GL_Table[[#This Row],[TxnDate]])</f>
        <v>2025</v>
      </c>
      <c r="D1483" t="str">
        <f>TEXT(GL_Table[[#This Row],[TxnDate]], "mmm")</f>
        <v>May</v>
      </c>
      <c r="E1483" t="s">
        <v>2010</v>
      </c>
      <c r="F1483" t="s">
        <v>2015</v>
      </c>
      <c r="G1483">
        <v>0</v>
      </c>
      <c r="H1483">
        <v>1080.5</v>
      </c>
      <c r="I1483" t="s">
        <v>2020</v>
      </c>
      <c r="J1483" t="s">
        <v>2030</v>
      </c>
      <c r="K1483" t="s">
        <v>3512</v>
      </c>
      <c r="L1483" t="s">
        <v>4032</v>
      </c>
      <c r="M1483">
        <f>GL_Table[[#This Row],[Debit]]-GL_Table[[#This Row],[Credit]]</f>
        <v>-1080.5</v>
      </c>
      <c r="N1483">
        <f>INDEX(ExchangeRate[Rate2USD], MATCH(GL!L:L,ExchangeRate[Currency], 0))</f>
        <v>0.92</v>
      </c>
      <c r="O1483" s="14">
        <f>GL_Table[[#This Row],[Debit]]*GL_Table[[#This Row],[RateToUSD]]</f>
        <v>0</v>
      </c>
      <c r="P1483" s="14">
        <f>GL_Table[[#This Row],[Credit]]*GL_Table[[#This Row],[RateToUSD]]</f>
        <v>994.06000000000006</v>
      </c>
      <c r="Q1483" s="14">
        <f>GL_Table[NetAmount]*GL_Table[RateToUSD]</f>
        <v>-994.06000000000006</v>
      </c>
      <c r="R1483" s="14" t="str">
        <f>INDEX(AccountMapping[AccountType],MATCH(GL_Table[AccountName],AccountMapping[AccountName], 0))</f>
        <v>Revenue</v>
      </c>
    </row>
    <row r="1484" spans="1:18" x14ac:dyDescent="0.3">
      <c r="A1484" t="s">
        <v>1492</v>
      </c>
      <c r="B1484" s="1">
        <v>45754</v>
      </c>
      <c r="C1484">
        <f>YEAR(GL_Table[[#This Row],[TxnDate]])</f>
        <v>2025</v>
      </c>
      <c r="D1484" t="str">
        <f>TEXT(GL_Table[[#This Row],[TxnDate]], "mmm")</f>
        <v>Apr</v>
      </c>
      <c r="E1484" t="s">
        <v>2012</v>
      </c>
      <c r="F1484" t="s">
        <v>2017</v>
      </c>
      <c r="G1484">
        <v>1674.78</v>
      </c>
      <c r="H1484">
        <v>0</v>
      </c>
      <c r="I1484" t="s">
        <v>2024</v>
      </c>
      <c r="J1484" t="s">
        <v>2028</v>
      </c>
      <c r="K1484" t="s">
        <v>3513</v>
      </c>
      <c r="L1484" t="s">
        <v>4032</v>
      </c>
      <c r="M1484">
        <f>GL_Table[[#This Row],[Debit]]-GL_Table[[#This Row],[Credit]]</f>
        <v>1674.78</v>
      </c>
      <c r="N1484">
        <f>INDEX(ExchangeRate[Rate2USD], MATCH(GL!L:L,ExchangeRate[Currency], 0))</f>
        <v>0.92</v>
      </c>
      <c r="O1484" s="14">
        <f>GL_Table[[#This Row],[Debit]]*GL_Table[[#This Row],[RateToUSD]]</f>
        <v>1540.7976000000001</v>
      </c>
      <c r="P1484" s="14">
        <f>GL_Table[[#This Row],[Credit]]*GL_Table[[#This Row],[RateToUSD]]</f>
        <v>0</v>
      </c>
      <c r="Q1484" s="14">
        <f>GL_Table[NetAmount]*GL_Table[RateToUSD]</f>
        <v>1540.7976000000001</v>
      </c>
      <c r="R1484" s="14" t="str">
        <f>INDEX(AccountMapping[AccountType],MATCH(GL_Table[AccountName],AccountMapping[AccountName], 0))</f>
        <v>Expense</v>
      </c>
    </row>
    <row r="1485" spans="1:18" x14ac:dyDescent="0.3">
      <c r="A1485" t="s">
        <v>1493</v>
      </c>
      <c r="B1485" s="1">
        <v>45611</v>
      </c>
      <c r="C1485">
        <f>YEAR(GL_Table[[#This Row],[TxnDate]])</f>
        <v>2024</v>
      </c>
      <c r="D1485" t="str">
        <f>TEXT(GL_Table[[#This Row],[TxnDate]], "mmm")</f>
        <v>Nov</v>
      </c>
      <c r="E1485" t="s">
        <v>2013</v>
      </c>
      <c r="F1485" t="s">
        <v>2018</v>
      </c>
      <c r="G1485">
        <v>959.69</v>
      </c>
      <c r="H1485">
        <v>0</v>
      </c>
      <c r="I1485" t="s">
        <v>2025</v>
      </c>
      <c r="J1485" t="s">
        <v>2027</v>
      </c>
      <c r="K1485" t="s">
        <v>3514</v>
      </c>
      <c r="L1485" t="s">
        <v>4034</v>
      </c>
      <c r="M1485">
        <f>GL_Table[[#This Row],[Debit]]-GL_Table[[#This Row],[Credit]]</f>
        <v>959.69</v>
      </c>
      <c r="N1485">
        <f>INDEX(ExchangeRate[Rate2USD], MATCH(GL!L:L,ExchangeRate[Currency], 0))</f>
        <v>1</v>
      </c>
      <c r="O1485" s="14">
        <f>GL_Table[[#This Row],[Debit]]*GL_Table[[#This Row],[RateToUSD]]</f>
        <v>959.69</v>
      </c>
      <c r="P1485" s="14">
        <f>GL_Table[[#This Row],[Credit]]*GL_Table[[#This Row],[RateToUSD]]</f>
        <v>0</v>
      </c>
      <c r="Q1485" s="14">
        <f>GL_Table[NetAmount]*GL_Table[RateToUSD]</f>
        <v>959.69</v>
      </c>
      <c r="R1485" s="14" t="str">
        <f>INDEX(AccountMapping[AccountType],MATCH(GL_Table[AccountName],AccountMapping[AccountName], 0))</f>
        <v>Expense</v>
      </c>
    </row>
    <row r="1486" spans="1:18" x14ac:dyDescent="0.3">
      <c r="A1486" t="s">
        <v>1494</v>
      </c>
      <c r="B1486" s="1">
        <v>45461</v>
      </c>
      <c r="C1486">
        <f>YEAR(GL_Table[[#This Row],[TxnDate]])</f>
        <v>2024</v>
      </c>
      <c r="D1486" t="str">
        <f>TEXT(GL_Table[[#This Row],[TxnDate]], "mmm")</f>
        <v>Jun</v>
      </c>
      <c r="E1486" t="s">
        <v>2011</v>
      </c>
      <c r="F1486" t="s">
        <v>2016</v>
      </c>
      <c r="G1486">
        <v>1883.44</v>
      </c>
      <c r="H1486">
        <v>0</v>
      </c>
      <c r="I1486" t="s">
        <v>2024</v>
      </c>
      <c r="J1486" t="s">
        <v>2030</v>
      </c>
      <c r="K1486" t="s">
        <v>3515</v>
      </c>
      <c r="L1486" t="s">
        <v>4033</v>
      </c>
      <c r="M1486">
        <f>GL_Table[[#This Row],[Debit]]-GL_Table[[#This Row],[Credit]]</f>
        <v>1883.44</v>
      </c>
      <c r="N1486">
        <f>INDEX(ExchangeRate[Rate2USD], MATCH(GL!L:L,ExchangeRate[Currency], 0))</f>
        <v>1.51</v>
      </c>
      <c r="O1486" s="14">
        <f>GL_Table[[#This Row],[Debit]]*GL_Table[[#This Row],[RateToUSD]]</f>
        <v>2843.9944</v>
      </c>
      <c r="P1486" s="14">
        <f>GL_Table[[#This Row],[Credit]]*GL_Table[[#This Row],[RateToUSD]]</f>
        <v>0</v>
      </c>
      <c r="Q1486" s="14">
        <f>GL_Table[NetAmount]*GL_Table[RateToUSD]</f>
        <v>2843.9944</v>
      </c>
      <c r="R1486" s="14" t="str">
        <f>INDEX(AccountMapping[AccountType],MATCH(GL_Table[AccountName],AccountMapping[AccountName], 0))</f>
        <v>COGS</v>
      </c>
    </row>
    <row r="1487" spans="1:18" x14ac:dyDescent="0.3">
      <c r="A1487" t="s">
        <v>1495</v>
      </c>
      <c r="B1487" s="1">
        <v>45285</v>
      </c>
      <c r="C1487">
        <f>YEAR(GL_Table[[#This Row],[TxnDate]])</f>
        <v>2023</v>
      </c>
      <c r="D1487" t="str">
        <f>TEXT(GL_Table[[#This Row],[TxnDate]], "mmm")</f>
        <v>Dec</v>
      </c>
      <c r="E1487" t="s">
        <v>2010</v>
      </c>
      <c r="F1487" t="s">
        <v>2015</v>
      </c>
      <c r="G1487">
        <v>0</v>
      </c>
      <c r="H1487">
        <v>1071.33</v>
      </c>
      <c r="I1487" t="s">
        <v>2024</v>
      </c>
      <c r="J1487" t="s">
        <v>2030</v>
      </c>
      <c r="K1487" t="s">
        <v>3516</v>
      </c>
      <c r="L1487" t="s">
        <v>4034</v>
      </c>
      <c r="M1487">
        <f>GL_Table[[#This Row],[Debit]]-GL_Table[[#This Row],[Credit]]</f>
        <v>-1071.33</v>
      </c>
      <c r="N1487">
        <f>INDEX(ExchangeRate[Rate2USD], MATCH(GL!L:L,ExchangeRate[Currency], 0))</f>
        <v>1</v>
      </c>
      <c r="O1487" s="14">
        <f>GL_Table[[#This Row],[Debit]]*GL_Table[[#This Row],[RateToUSD]]</f>
        <v>0</v>
      </c>
      <c r="P1487" s="14">
        <f>GL_Table[[#This Row],[Credit]]*GL_Table[[#This Row],[RateToUSD]]</f>
        <v>1071.33</v>
      </c>
      <c r="Q1487" s="14">
        <f>GL_Table[NetAmount]*GL_Table[RateToUSD]</f>
        <v>-1071.33</v>
      </c>
      <c r="R1487" s="14" t="str">
        <f>INDEX(AccountMapping[AccountType],MATCH(GL_Table[AccountName],AccountMapping[AccountName], 0))</f>
        <v>Revenue</v>
      </c>
    </row>
    <row r="1488" spans="1:18" x14ac:dyDescent="0.3">
      <c r="A1488" t="s">
        <v>1496</v>
      </c>
      <c r="B1488" s="1">
        <v>45412</v>
      </c>
      <c r="C1488">
        <f>YEAR(GL_Table[[#This Row],[TxnDate]])</f>
        <v>2024</v>
      </c>
      <c r="D1488" t="str">
        <f>TEXT(GL_Table[[#This Row],[TxnDate]], "mmm")</f>
        <v>Apr</v>
      </c>
      <c r="E1488" t="s">
        <v>2014</v>
      </c>
      <c r="F1488" t="s">
        <v>2019</v>
      </c>
      <c r="G1488">
        <v>0</v>
      </c>
      <c r="H1488">
        <v>3543.57</v>
      </c>
      <c r="I1488" t="s">
        <v>2025</v>
      </c>
      <c r="J1488" t="s">
        <v>2030</v>
      </c>
      <c r="K1488" t="s">
        <v>3517</v>
      </c>
      <c r="L1488" t="s">
        <v>4034</v>
      </c>
      <c r="M1488">
        <f>GL_Table[[#This Row],[Debit]]-GL_Table[[#This Row],[Credit]]</f>
        <v>-3543.57</v>
      </c>
      <c r="N1488">
        <f>INDEX(ExchangeRate[Rate2USD], MATCH(GL!L:L,ExchangeRate[Currency], 0))</f>
        <v>1</v>
      </c>
      <c r="O1488" s="14">
        <f>GL_Table[[#This Row],[Debit]]*GL_Table[[#This Row],[RateToUSD]]</f>
        <v>0</v>
      </c>
      <c r="P1488" s="14">
        <f>GL_Table[[#This Row],[Credit]]*GL_Table[[#This Row],[RateToUSD]]</f>
        <v>3543.57</v>
      </c>
      <c r="Q1488" s="14">
        <f>GL_Table[NetAmount]*GL_Table[RateToUSD]</f>
        <v>-3543.57</v>
      </c>
      <c r="R1488" s="14" t="str">
        <f>INDEX(AccountMapping[AccountType],MATCH(GL_Table[AccountName],AccountMapping[AccountName], 0))</f>
        <v>Revenue</v>
      </c>
    </row>
    <row r="1489" spans="1:18" x14ac:dyDescent="0.3">
      <c r="A1489" t="s">
        <v>1497</v>
      </c>
      <c r="B1489" s="1">
        <v>45379</v>
      </c>
      <c r="C1489">
        <f>YEAR(GL_Table[[#This Row],[TxnDate]])</f>
        <v>2024</v>
      </c>
      <c r="D1489" t="str">
        <f>TEXT(GL_Table[[#This Row],[TxnDate]], "mmm")</f>
        <v>Mar</v>
      </c>
      <c r="E1489" t="s">
        <v>2011</v>
      </c>
      <c r="F1489" t="s">
        <v>2016</v>
      </c>
      <c r="G1489">
        <v>489.81</v>
      </c>
      <c r="H1489">
        <v>0</v>
      </c>
      <c r="I1489" t="s">
        <v>2021</v>
      </c>
      <c r="J1489" t="s">
        <v>2030</v>
      </c>
      <c r="K1489" t="s">
        <v>3518</v>
      </c>
      <c r="L1489" t="s">
        <v>4033</v>
      </c>
      <c r="M1489">
        <f>GL_Table[[#This Row],[Debit]]-GL_Table[[#This Row],[Credit]]</f>
        <v>489.81</v>
      </c>
      <c r="N1489">
        <f>INDEX(ExchangeRate[Rate2USD], MATCH(GL!L:L,ExchangeRate[Currency], 0))</f>
        <v>1.51</v>
      </c>
      <c r="O1489" s="14">
        <f>GL_Table[[#This Row],[Debit]]*GL_Table[[#This Row],[RateToUSD]]</f>
        <v>739.61310000000003</v>
      </c>
      <c r="P1489" s="14">
        <f>GL_Table[[#This Row],[Credit]]*GL_Table[[#This Row],[RateToUSD]]</f>
        <v>0</v>
      </c>
      <c r="Q1489" s="14">
        <f>GL_Table[NetAmount]*GL_Table[RateToUSD]</f>
        <v>739.61310000000003</v>
      </c>
      <c r="R1489" s="14" t="str">
        <f>INDEX(AccountMapping[AccountType],MATCH(GL_Table[AccountName],AccountMapping[AccountName], 0))</f>
        <v>COGS</v>
      </c>
    </row>
    <row r="1490" spans="1:18" x14ac:dyDescent="0.3">
      <c r="A1490" t="s">
        <v>1498</v>
      </c>
      <c r="B1490" s="1">
        <v>45624</v>
      </c>
      <c r="C1490">
        <f>YEAR(GL_Table[[#This Row],[TxnDate]])</f>
        <v>2024</v>
      </c>
      <c r="D1490" t="str">
        <f>TEXT(GL_Table[[#This Row],[TxnDate]], "mmm")</f>
        <v>Nov</v>
      </c>
      <c r="E1490" t="s">
        <v>2013</v>
      </c>
      <c r="F1490" t="s">
        <v>2018</v>
      </c>
      <c r="G1490">
        <v>505.72</v>
      </c>
      <c r="H1490">
        <v>0</v>
      </c>
      <c r="I1490" t="s">
        <v>2024</v>
      </c>
      <c r="J1490" t="s">
        <v>2029</v>
      </c>
      <c r="K1490" t="s">
        <v>3519</v>
      </c>
      <c r="L1490" t="s">
        <v>4035</v>
      </c>
      <c r="M1490">
        <f>GL_Table[[#This Row],[Debit]]-GL_Table[[#This Row],[Credit]]</f>
        <v>505.72</v>
      </c>
      <c r="N1490">
        <f>INDEX(ExchangeRate[Rate2USD], MATCH(GL!L:L,ExchangeRate[Currency], 0))</f>
        <v>1.36</v>
      </c>
      <c r="O1490" s="14">
        <f>GL_Table[[#This Row],[Debit]]*GL_Table[[#This Row],[RateToUSD]]</f>
        <v>687.77920000000006</v>
      </c>
      <c r="P1490" s="14">
        <f>GL_Table[[#This Row],[Credit]]*GL_Table[[#This Row],[RateToUSD]]</f>
        <v>0</v>
      </c>
      <c r="Q1490" s="14">
        <f>GL_Table[NetAmount]*GL_Table[RateToUSD]</f>
        <v>687.77920000000006</v>
      </c>
      <c r="R1490" s="14" t="str">
        <f>INDEX(AccountMapping[AccountType],MATCH(GL_Table[AccountName],AccountMapping[AccountName], 0))</f>
        <v>Expense</v>
      </c>
    </row>
    <row r="1491" spans="1:18" x14ac:dyDescent="0.3">
      <c r="A1491" t="s">
        <v>1499</v>
      </c>
      <c r="B1491" s="1">
        <v>45263</v>
      </c>
      <c r="C1491">
        <f>YEAR(GL_Table[[#This Row],[TxnDate]])</f>
        <v>2023</v>
      </c>
      <c r="D1491" t="str">
        <f>TEXT(GL_Table[[#This Row],[TxnDate]], "mmm")</f>
        <v>Dec</v>
      </c>
      <c r="E1491" t="s">
        <v>2013</v>
      </c>
      <c r="F1491" t="s">
        <v>2018</v>
      </c>
      <c r="G1491">
        <v>178.76</v>
      </c>
      <c r="H1491">
        <v>0</v>
      </c>
      <c r="I1491" t="s">
        <v>2025</v>
      </c>
      <c r="J1491" t="s">
        <v>2030</v>
      </c>
      <c r="K1491" t="s">
        <v>3520</v>
      </c>
      <c r="L1491" t="s">
        <v>4032</v>
      </c>
      <c r="M1491">
        <f>GL_Table[[#This Row],[Debit]]-GL_Table[[#This Row],[Credit]]</f>
        <v>178.76</v>
      </c>
      <c r="N1491">
        <f>INDEX(ExchangeRate[Rate2USD], MATCH(GL!L:L,ExchangeRate[Currency], 0))</f>
        <v>0.92</v>
      </c>
      <c r="O1491" s="14">
        <f>GL_Table[[#This Row],[Debit]]*GL_Table[[#This Row],[RateToUSD]]</f>
        <v>164.45920000000001</v>
      </c>
      <c r="P1491" s="14">
        <f>GL_Table[[#This Row],[Credit]]*GL_Table[[#This Row],[RateToUSD]]</f>
        <v>0</v>
      </c>
      <c r="Q1491" s="14">
        <f>GL_Table[NetAmount]*GL_Table[RateToUSD]</f>
        <v>164.45920000000001</v>
      </c>
      <c r="R1491" s="14" t="str">
        <f>INDEX(AccountMapping[AccountType],MATCH(GL_Table[AccountName],AccountMapping[AccountName], 0))</f>
        <v>Expense</v>
      </c>
    </row>
    <row r="1492" spans="1:18" x14ac:dyDescent="0.3">
      <c r="A1492" t="s">
        <v>1500</v>
      </c>
      <c r="B1492" s="1">
        <v>45681</v>
      </c>
      <c r="C1492">
        <f>YEAR(GL_Table[[#This Row],[TxnDate]])</f>
        <v>2025</v>
      </c>
      <c r="D1492" t="str">
        <f>TEXT(GL_Table[[#This Row],[TxnDate]], "mmm")</f>
        <v>Jan</v>
      </c>
      <c r="E1492" t="s">
        <v>2012</v>
      </c>
      <c r="F1492" t="s">
        <v>2017</v>
      </c>
      <c r="G1492">
        <v>495.06</v>
      </c>
      <c r="H1492">
        <v>0</v>
      </c>
      <c r="I1492" t="s">
        <v>2024</v>
      </c>
      <c r="J1492" t="s">
        <v>2026</v>
      </c>
      <c r="K1492" t="s">
        <v>3521</v>
      </c>
      <c r="L1492" t="s">
        <v>4031</v>
      </c>
      <c r="M1492">
        <f>GL_Table[[#This Row],[Debit]]-GL_Table[[#This Row],[Credit]]</f>
        <v>495.06</v>
      </c>
      <c r="N1492">
        <f>INDEX(ExchangeRate[Rate2USD], MATCH(GL!L:L,ExchangeRate[Currency], 0))</f>
        <v>0.78</v>
      </c>
      <c r="O1492" s="14">
        <f>GL_Table[[#This Row],[Debit]]*GL_Table[[#This Row],[RateToUSD]]</f>
        <v>386.14680000000004</v>
      </c>
      <c r="P1492" s="14">
        <f>GL_Table[[#This Row],[Credit]]*GL_Table[[#This Row],[RateToUSD]]</f>
        <v>0</v>
      </c>
      <c r="Q1492" s="14">
        <f>GL_Table[NetAmount]*GL_Table[RateToUSD]</f>
        <v>386.14680000000004</v>
      </c>
      <c r="R1492" s="14" t="str">
        <f>INDEX(AccountMapping[AccountType],MATCH(GL_Table[AccountName],AccountMapping[AccountName], 0))</f>
        <v>Expense</v>
      </c>
    </row>
    <row r="1493" spans="1:18" x14ac:dyDescent="0.3">
      <c r="A1493" t="s">
        <v>1501</v>
      </c>
      <c r="B1493" s="1">
        <v>45732</v>
      </c>
      <c r="C1493">
        <f>YEAR(GL_Table[[#This Row],[TxnDate]])</f>
        <v>2025</v>
      </c>
      <c r="D1493" t="str">
        <f>TEXT(GL_Table[[#This Row],[TxnDate]], "mmm")</f>
        <v>Mar</v>
      </c>
      <c r="E1493" t="s">
        <v>2014</v>
      </c>
      <c r="F1493" t="s">
        <v>2019</v>
      </c>
      <c r="G1493">
        <v>0</v>
      </c>
      <c r="H1493">
        <v>309.72000000000003</v>
      </c>
      <c r="I1493" t="s">
        <v>2020</v>
      </c>
      <c r="J1493" t="s">
        <v>2030</v>
      </c>
      <c r="K1493" t="s">
        <v>3522</v>
      </c>
      <c r="L1493" t="s">
        <v>4031</v>
      </c>
      <c r="M1493">
        <f>GL_Table[[#This Row],[Debit]]-GL_Table[[#This Row],[Credit]]</f>
        <v>-309.72000000000003</v>
      </c>
      <c r="N1493">
        <f>INDEX(ExchangeRate[Rate2USD], MATCH(GL!L:L,ExchangeRate[Currency], 0))</f>
        <v>0.78</v>
      </c>
      <c r="O1493" s="14">
        <f>GL_Table[[#This Row],[Debit]]*GL_Table[[#This Row],[RateToUSD]]</f>
        <v>0</v>
      </c>
      <c r="P1493" s="14">
        <f>GL_Table[[#This Row],[Credit]]*GL_Table[[#This Row],[RateToUSD]]</f>
        <v>241.58160000000004</v>
      </c>
      <c r="Q1493" s="14">
        <f>GL_Table[NetAmount]*GL_Table[RateToUSD]</f>
        <v>-241.58160000000004</v>
      </c>
      <c r="R1493" s="14" t="str">
        <f>INDEX(AccountMapping[AccountType],MATCH(GL_Table[AccountName],AccountMapping[AccountName], 0))</f>
        <v>Revenue</v>
      </c>
    </row>
    <row r="1494" spans="1:18" x14ac:dyDescent="0.3">
      <c r="A1494" t="s">
        <v>1502</v>
      </c>
      <c r="B1494" s="1">
        <v>44941</v>
      </c>
      <c r="C1494">
        <f>YEAR(GL_Table[[#This Row],[TxnDate]])</f>
        <v>2023</v>
      </c>
      <c r="D1494" t="str">
        <f>TEXT(GL_Table[[#This Row],[TxnDate]], "mmm")</f>
        <v>Jan</v>
      </c>
      <c r="E1494" t="s">
        <v>2013</v>
      </c>
      <c r="F1494" t="s">
        <v>2018</v>
      </c>
      <c r="G1494">
        <v>1106.6600000000001</v>
      </c>
      <c r="H1494">
        <v>0</v>
      </c>
      <c r="I1494" t="s">
        <v>2022</v>
      </c>
      <c r="J1494" t="s">
        <v>2026</v>
      </c>
      <c r="K1494" t="s">
        <v>3523</v>
      </c>
      <c r="L1494" t="s">
        <v>4033</v>
      </c>
      <c r="M1494">
        <f>GL_Table[[#This Row],[Debit]]-GL_Table[[#This Row],[Credit]]</f>
        <v>1106.6600000000001</v>
      </c>
      <c r="N1494">
        <f>INDEX(ExchangeRate[Rate2USD], MATCH(GL!L:L,ExchangeRate[Currency], 0))</f>
        <v>1.51</v>
      </c>
      <c r="O1494" s="14">
        <f>GL_Table[[#This Row],[Debit]]*GL_Table[[#This Row],[RateToUSD]]</f>
        <v>1671.0566000000001</v>
      </c>
      <c r="P1494" s="14">
        <f>GL_Table[[#This Row],[Credit]]*GL_Table[[#This Row],[RateToUSD]]</f>
        <v>0</v>
      </c>
      <c r="Q1494" s="14">
        <f>GL_Table[NetAmount]*GL_Table[RateToUSD]</f>
        <v>1671.0566000000001</v>
      </c>
      <c r="R1494" s="14" t="str">
        <f>INDEX(AccountMapping[AccountType],MATCH(GL_Table[AccountName],AccountMapping[AccountName], 0))</f>
        <v>Expense</v>
      </c>
    </row>
    <row r="1495" spans="1:18" x14ac:dyDescent="0.3">
      <c r="A1495" t="s">
        <v>1503</v>
      </c>
      <c r="B1495" s="1">
        <v>45771</v>
      </c>
      <c r="C1495">
        <f>YEAR(GL_Table[[#This Row],[TxnDate]])</f>
        <v>2025</v>
      </c>
      <c r="D1495" t="str">
        <f>TEXT(GL_Table[[#This Row],[TxnDate]], "mmm")</f>
        <v>Apr</v>
      </c>
      <c r="E1495" t="s">
        <v>2014</v>
      </c>
      <c r="F1495" t="s">
        <v>2019</v>
      </c>
      <c r="G1495">
        <v>0</v>
      </c>
      <c r="H1495">
        <v>4204.9399999999996</v>
      </c>
      <c r="I1495" t="s">
        <v>2025</v>
      </c>
      <c r="J1495" t="s">
        <v>2028</v>
      </c>
      <c r="K1495" t="s">
        <v>3524</v>
      </c>
      <c r="L1495" t="s">
        <v>4035</v>
      </c>
      <c r="M1495">
        <f>GL_Table[[#This Row],[Debit]]-GL_Table[[#This Row],[Credit]]</f>
        <v>-4204.9399999999996</v>
      </c>
      <c r="N1495">
        <f>INDEX(ExchangeRate[Rate2USD], MATCH(GL!L:L,ExchangeRate[Currency], 0))</f>
        <v>1.36</v>
      </c>
      <c r="O1495" s="14">
        <f>GL_Table[[#This Row],[Debit]]*GL_Table[[#This Row],[RateToUSD]]</f>
        <v>0</v>
      </c>
      <c r="P1495" s="14">
        <f>GL_Table[[#This Row],[Credit]]*GL_Table[[#This Row],[RateToUSD]]</f>
        <v>5718.7183999999997</v>
      </c>
      <c r="Q1495" s="14">
        <f>GL_Table[NetAmount]*GL_Table[RateToUSD]</f>
        <v>-5718.7183999999997</v>
      </c>
      <c r="R1495" s="14" t="str">
        <f>INDEX(AccountMapping[AccountType],MATCH(GL_Table[AccountName],AccountMapping[AccountName], 0))</f>
        <v>Revenue</v>
      </c>
    </row>
    <row r="1496" spans="1:18" x14ac:dyDescent="0.3">
      <c r="A1496" t="s">
        <v>1504</v>
      </c>
      <c r="B1496" s="1">
        <v>45039</v>
      </c>
      <c r="C1496">
        <f>YEAR(GL_Table[[#This Row],[TxnDate]])</f>
        <v>2023</v>
      </c>
      <c r="D1496" t="str">
        <f>TEXT(GL_Table[[#This Row],[TxnDate]], "mmm")</f>
        <v>Apr</v>
      </c>
      <c r="E1496" t="s">
        <v>2012</v>
      </c>
      <c r="F1496" t="s">
        <v>2017</v>
      </c>
      <c r="G1496">
        <v>850.43</v>
      </c>
      <c r="H1496">
        <v>0</v>
      </c>
      <c r="I1496" t="s">
        <v>2020</v>
      </c>
      <c r="J1496" t="s">
        <v>2028</v>
      </c>
      <c r="K1496" t="s">
        <v>3525</v>
      </c>
      <c r="L1496" t="s">
        <v>4035</v>
      </c>
      <c r="M1496">
        <f>GL_Table[[#This Row],[Debit]]-GL_Table[[#This Row],[Credit]]</f>
        <v>850.43</v>
      </c>
      <c r="N1496">
        <f>INDEX(ExchangeRate[Rate2USD], MATCH(GL!L:L,ExchangeRate[Currency], 0))</f>
        <v>1.36</v>
      </c>
      <c r="O1496" s="14">
        <f>GL_Table[[#This Row],[Debit]]*GL_Table[[#This Row],[RateToUSD]]</f>
        <v>1156.5848000000001</v>
      </c>
      <c r="P1496" s="14">
        <f>GL_Table[[#This Row],[Credit]]*GL_Table[[#This Row],[RateToUSD]]</f>
        <v>0</v>
      </c>
      <c r="Q1496" s="14">
        <f>GL_Table[NetAmount]*GL_Table[RateToUSD]</f>
        <v>1156.5848000000001</v>
      </c>
      <c r="R1496" s="14" t="str">
        <f>INDEX(AccountMapping[AccountType],MATCH(GL_Table[AccountName],AccountMapping[AccountName], 0))</f>
        <v>Expense</v>
      </c>
    </row>
    <row r="1497" spans="1:18" x14ac:dyDescent="0.3">
      <c r="A1497" t="s">
        <v>1505</v>
      </c>
      <c r="B1497" s="1">
        <v>45288</v>
      </c>
      <c r="C1497">
        <f>YEAR(GL_Table[[#This Row],[TxnDate]])</f>
        <v>2023</v>
      </c>
      <c r="D1497" t="str">
        <f>TEXT(GL_Table[[#This Row],[TxnDate]], "mmm")</f>
        <v>Dec</v>
      </c>
      <c r="E1497" t="s">
        <v>2010</v>
      </c>
      <c r="F1497" t="s">
        <v>2015</v>
      </c>
      <c r="G1497">
        <v>0</v>
      </c>
      <c r="H1497">
        <v>4145.32</v>
      </c>
      <c r="I1497" t="s">
        <v>2025</v>
      </c>
      <c r="J1497" t="s">
        <v>2030</v>
      </c>
      <c r="K1497" t="s">
        <v>3526</v>
      </c>
      <c r="L1497" t="s">
        <v>4031</v>
      </c>
      <c r="M1497">
        <f>GL_Table[[#This Row],[Debit]]-GL_Table[[#This Row],[Credit]]</f>
        <v>-4145.32</v>
      </c>
      <c r="N1497">
        <f>INDEX(ExchangeRate[Rate2USD], MATCH(GL!L:L,ExchangeRate[Currency], 0))</f>
        <v>0.78</v>
      </c>
      <c r="O1497" s="14">
        <f>GL_Table[[#This Row],[Debit]]*GL_Table[[#This Row],[RateToUSD]]</f>
        <v>0</v>
      </c>
      <c r="P1497" s="14">
        <f>GL_Table[[#This Row],[Credit]]*GL_Table[[#This Row],[RateToUSD]]</f>
        <v>3233.3496</v>
      </c>
      <c r="Q1497" s="14">
        <f>GL_Table[NetAmount]*GL_Table[RateToUSD]</f>
        <v>-3233.3496</v>
      </c>
      <c r="R1497" s="14" t="str">
        <f>INDEX(AccountMapping[AccountType],MATCH(GL_Table[AccountName],AccountMapping[AccountName], 0))</f>
        <v>Revenue</v>
      </c>
    </row>
    <row r="1498" spans="1:18" x14ac:dyDescent="0.3">
      <c r="A1498" t="s">
        <v>1506</v>
      </c>
      <c r="B1498" s="1">
        <v>45328</v>
      </c>
      <c r="C1498">
        <f>YEAR(GL_Table[[#This Row],[TxnDate]])</f>
        <v>2024</v>
      </c>
      <c r="D1498" t="str">
        <f>TEXT(GL_Table[[#This Row],[TxnDate]], "mmm")</f>
        <v>Feb</v>
      </c>
      <c r="E1498" t="s">
        <v>2013</v>
      </c>
      <c r="F1498" t="s">
        <v>2018</v>
      </c>
      <c r="G1498">
        <v>1312.14</v>
      </c>
      <c r="H1498">
        <v>0</v>
      </c>
      <c r="I1498" t="s">
        <v>2023</v>
      </c>
      <c r="J1498" t="s">
        <v>2028</v>
      </c>
      <c r="K1498" t="s">
        <v>3527</v>
      </c>
      <c r="L1498" t="s">
        <v>4035</v>
      </c>
      <c r="M1498">
        <f>GL_Table[[#This Row],[Debit]]-GL_Table[[#This Row],[Credit]]</f>
        <v>1312.14</v>
      </c>
      <c r="N1498">
        <f>INDEX(ExchangeRate[Rate2USD], MATCH(GL!L:L,ExchangeRate[Currency], 0))</f>
        <v>1.36</v>
      </c>
      <c r="O1498" s="14">
        <f>GL_Table[[#This Row],[Debit]]*GL_Table[[#This Row],[RateToUSD]]</f>
        <v>1784.5104000000003</v>
      </c>
      <c r="P1498" s="14">
        <f>GL_Table[[#This Row],[Credit]]*GL_Table[[#This Row],[RateToUSD]]</f>
        <v>0</v>
      </c>
      <c r="Q1498" s="14">
        <f>GL_Table[NetAmount]*GL_Table[RateToUSD]</f>
        <v>1784.5104000000003</v>
      </c>
      <c r="R1498" s="14" t="str">
        <f>INDEX(AccountMapping[AccountType],MATCH(GL_Table[AccountName],AccountMapping[AccountName], 0))</f>
        <v>Expense</v>
      </c>
    </row>
    <row r="1499" spans="1:18" x14ac:dyDescent="0.3">
      <c r="A1499" t="s">
        <v>1507</v>
      </c>
      <c r="B1499" s="1">
        <v>45152</v>
      </c>
      <c r="C1499">
        <f>YEAR(GL_Table[[#This Row],[TxnDate]])</f>
        <v>2023</v>
      </c>
      <c r="D1499" t="str">
        <f>TEXT(GL_Table[[#This Row],[TxnDate]], "mmm")</f>
        <v>Aug</v>
      </c>
      <c r="E1499" t="s">
        <v>2013</v>
      </c>
      <c r="F1499" t="s">
        <v>2018</v>
      </c>
      <c r="G1499">
        <v>1270.1400000000001</v>
      </c>
      <c r="H1499">
        <v>0</v>
      </c>
      <c r="I1499" t="s">
        <v>2021</v>
      </c>
      <c r="J1499" t="s">
        <v>2029</v>
      </c>
      <c r="K1499" t="s">
        <v>3528</v>
      </c>
      <c r="L1499" t="s">
        <v>4031</v>
      </c>
      <c r="M1499">
        <f>GL_Table[[#This Row],[Debit]]-GL_Table[[#This Row],[Credit]]</f>
        <v>1270.1400000000001</v>
      </c>
      <c r="N1499">
        <f>INDEX(ExchangeRate[Rate2USD], MATCH(GL!L:L,ExchangeRate[Currency], 0))</f>
        <v>0.78</v>
      </c>
      <c r="O1499" s="14">
        <f>GL_Table[[#This Row],[Debit]]*GL_Table[[#This Row],[RateToUSD]]</f>
        <v>990.70920000000012</v>
      </c>
      <c r="P1499" s="14">
        <f>GL_Table[[#This Row],[Credit]]*GL_Table[[#This Row],[RateToUSD]]</f>
        <v>0</v>
      </c>
      <c r="Q1499" s="14">
        <f>GL_Table[NetAmount]*GL_Table[RateToUSD]</f>
        <v>990.70920000000012</v>
      </c>
      <c r="R1499" s="14" t="str">
        <f>INDEX(AccountMapping[AccountType],MATCH(GL_Table[AccountName],AccountMapping[AccountName], 0))</f>
        <v>Expense</v>
      </c>
    </row>
    <row r="1500" spans="1:18" x14ac:dyDescent="0.3">
      <c r="A1500" t="s">
        <v>1508</v>
      </c>
      <c r="B1500" s="1">
        <v>44948</v>
      </c>
      <c r="C1500">
        <f>YEAR(GL_Table[[#This Row],[TxnDate]])</f>
        <v>2023</v>
      </c>
      <c r="D1500" t="str">
        <f>TEXT(GL_Table[[#This Row],[TxnDate]], "mmm")</f>
        <v>Jan</v>
      </c>
      <c r="E1500" t="s">
        <v>2011</v>
      </c>
      <c r="F1500" t="s">
        <v>2016</v>
      </c>
      <c r="G1500">
        <v>1891.12</v>
      </c>
      <c r="H1500">
        <v>0</v>
      </c>
      <c r="I1500" t="s">
        <v>2021</v>
      </c>
      <c r="J1500" t="s">
        <v>2029</v>
      </c>
      <c r="K1500" t="s">
        <v>3529</v>
      </c>
      <c r="L1500" t="s">
        <v>4031</v>
      </c>
      <c r="M1500">
        <f>GL_Table[[#This Row],[Debit]]-GL_Table[[#This Row],[Credit]]</f>
        <v>1891.12</v>
      </c>
      <c r="N1500">
        <f>INDEX(ExchangeRate[Rate2USD], MATCH(GL!L:L,ExchangeRate[Currency], 0))</f>
        <v>0.78</v>
      </c>
      <c r="O1500" s="14">
        <f>GL_Table[[#This Row],[Debit]]*GL_Table[[#This Row],[RateToUSD]]</f>
        <v>1475.0735999999999</v>
      </c>
      <c r="P1500" s="14">
        <f>GL_Table[[#This Row],[Credit]]*GL_Table[[#This Row],[RateToUSD]]</f>
        <v>0</v>
      </c>
      <c r="Q1500" s="14">
        <f>GL_Table[NetAmount]*GL_Table[RateToUSD]</f>
        <v>1475.0735999999999</v>
      </c>
      <c r="R1500" s="14" t="str">
        <f>INDEX(AccountMapping[AccountType],MATCH(GL_Table[AccountName],AccountMapping[AccountName], 0))</f>
        <v>COGS</v>
      </c>
    </row>
    <row r="1501" spans="1:18" x14ac:dyDescent="0.3">
      <c r="A1501" t="s">
        <v>1509</v>
      </c>
      <c r="B1501" s="1">
        <v>45005</v>
      </c>
      <c r="C1501">
        <f>YEAR(GL_Table[[#This Row],[TxnDate]])</f>
        <v>2023</v>
      </c>
      <c r="D1501" t="str">
        <f>TEXT(GL_Table[[#This Row],[TxnDate]], "mmm")</f>
        <v>Mar</v>
      </c>
      <c r="E1501" t="s">
        <v>2010</v>
      </c>
      <c r="F1501" t="s">
        <v>2015</v>
      </c>
      <c r="G1501">
        <v>0</v>
      </c>
      <c r="H1501">
        <v>4859.24</v>
      </c>
      <c r="I1501" t="s">
        <v>2024</v>
      </c>
      <c r="J1501" t="s">
        <v>2028</v>
      </c>
      <c r="K1501" t="s">
        <v>3530</v>
      </c>
      <c r="L1501" t="s">
        <v>4031</v>
      </c>
      <c r="M1501">
        <f>GL_Table[[#This Row],[Debit]]-GL_Table[[#This Row],[Credit]]</f>
        <v>-4859.24</v>
      </c>
      <c r="N1501">
        <f>INDEX(ExchangeRate[Rate2USD], MATCH(GL!L:L,ExchangeRate[Currency], 0))</f>
        <v>0.78</v>
      </c>
      <c r="O1501" s="14">
        <f>GL_Table[[#This Row],[Debit]]*GL_Table[[#This Row],[RateToUSD]]</f>
        <v>0</v>
      </c>
      <c r="P1501" s="14">
        <f>GL_Table[[#This Row],[Credit]]*GL_Table[[#This Row],[RateToUSD]]</f>
        <v>3790.2071999999998</v>
      </c>
      <c r="Q1501" s="14">
        <f>GL_Table[NetAmount]*GL_Table[RateToUSD]</f>
        <v>-3790.2071999999998</v>
      </c>
      <c r="R1501" s="14" t="str">
        <f>INDEX(AccountMapping[AccountType],MATCH(GL_Table[AccountName],AccountMapping[AccountName], 0))</f>
        <v>Revenue</v>
      </c>
    </row>
    <row r="1502" spans="1:18" x14ac:dyDescent="0.3">
      <c r="A1502" t="s">
        <v>1510</v>
      </c>
      <c r="B1502" s="1">
        <v>45221</v>
      </c>
      <c r="C1502">
        <f>YEAR(GL_Table[[#This Row],[TxnDate]])</f>
        <v>2023</v>
      </c>
      <c r="D1502" t="str">
        <f>TEXT(GL_Table[[#This Row],[TxnDate]], "mmm")</f>
        <v>Oct</v>
      </c>
      <c r="E1502" t="s">
        <v>2010</v>
      </c>
      <c r="F1502" t="s">
        <v>2015</v>
      </c>
      <c r="G1502">
        <v>0</v>
      </c>
      <c r="H1502">
        <v>2711.83</v>
      </c>
      <c r="I1502" t="s">
        <v>2024</v>
      </c>
      <c r="J1502" t="s">
        <v>2029</v>
      </c>
      <c r="K1502" t="s">
        <v>3531</v>
      </c>
      <c r="L1502" t="s">
        <v>4031</v>
      </c>
      <c r="M1502">
        <f>GL_Table[[#This Row],[Debit]]-GL_Table[[#This Row],[Credit]]</f>
        <v>-2711.83</v>
      </c>
      <c r="N1502">
        <f>INDEX(ExchangeRate[Rate2USD], MATCH(GL!L:L,ExchangeRate[Currency], 0))</f>
        <v>0.78</v>
      </c>
      <c r="O1502" s="14">
        <f>GL_Table[[#This Row],[Debit]]*GL_Table[[#This Row],[RateToUSD]]</f>
        <v>0</v>
      </c>
      <c r="P1502" s="14">
        <f>GL_Table[[#This Row],[Credit]]*GL_Table[[#This Row],[RateToUSD]]</f>
        <v>2115.2274000000002</v>
      </c>
      <c r="Q1502" s="14">
        <f>GL_Table[NetAmount]*GL_Table[RateToUSD]</f>
        <v>-2115.2274000000002</v>
      </c>
      <c r="R1502" s="14" t="str">
        <f>INDEX(AccountMapping[AccountType],MATCH(GL_Table[AccountName],AccountMapping[AccountName], 0))</f>
        <v>Revenue</v>
      </c>
    </row>
    <row r="1503" spans="1:18" x14ac:dyDescent="0.3">
      <c r="A1503" t="s">
        <v>1511</v>
      </c>
      <c r="B1503" s="1">
        <v>45751</v>
      </c>
      <c r="C1503">
        <f>YEAR(GL_Table[[#This Row],[TxnDate]])</f>
        <v>2025</v>
      </c>
      <c r="D1503" t="str">
        <f>TEXT(GL_Table[[#This Row],[TxnDate]], "mmm")</f>
        <v>Apr</v>
      </c>
      <c r="E1503" t="s">
        <v>2012</v>
      </c>
      <c r="F1503" t="s">
        <v>2017</v>
      </c>
      <c r="G1503">
        <v>648.23</v>
      </c>
      <c r="H1503">
        <v>0</v>
      </c>
      <c r="I1503" t="s">
        <v>2021</v>
      </c>
      <c r="J1503" t="s">
        <v>2027</v>
      </c>
      <c r="K1503" t="s">
        <v>3532</v>
      </c>
      <c r="L1503" t="s">
        <v>4035</v>
      </c>
      <c r="M1503">
        <f>GL_Table[[#This Row],[Debit]]-GL_Table[[#This Row],[Credit]]</f>
        <v>648.23</v>
      </c>
      <c r="N1503">
        <f>INDEX(ExchangeRate[Rate2USD], MATCH(GL!L:L,ExchangeRate[Currency], 0))</f>
        <v>1.36</v>
      </c>
      <c r="O1503" s="14">
        <f>GL_Table[[#This Row],[Debit]]*GL_Table[[#This Row],[RateToUSD]]</f>
        <v>881.59280000000012</v>
      </c>
      <c r="P1503" s="14">
        <f>GL_Table[[#This Row],[Credit]]*GL_Table[[#This Row],[RateToUSD]]</f>
        <v>0</v>
      </c>
      <c r="Q1503" s="14">
        <f>GL_Table[NetAmount]*GL_Table[RateToUSD]</f>
        <v>881.59280000000012</v>
      </c>
      <c r="R1503" s="14" t="str">
        <f>INDEX(AccountMapping[AccountType],MATCH(GL_Table[AccountName],AccountMapping[AccountName], 0))</f>
        <v>Expense</v>
      </c>
    </row>
    <row r="1504" spans="1:18" x14ac:dyDescent="0.3">
      <c r="A1504" t="s">
        <v>1512</v>
      </c>
      <c r="B1504" s="1">
        <v>45238</v>
      </c>
      <c r="C1504">
        <f>YEAR(GL_Table[[#This Row],[TxnDate]])</f>
        <v>2023</v>
      </c>
      <c r="D1504" t="str">
        <f>TEXT(GL_Table[[#This Row],[TxnDate]], "mmm")</f>
        <v>Nov</v>
      </c>
      <c r="E1504" t="s">
        <v>2014</v>
      </c>
      <c r="F1504" t="s">
        <v>2019</v>
      </c>
      <c r="G1504">
        <v>0</v>
      </c>
      <c r="H1504">
        <v>3468.1</v>
      </c>
      <c r="I1504" t="s">
        <v>2023</v>
      </c>
      <c r="J1504" t="s">
        <v>2027</v>
      </c>
      <c r="K1504" t="s">
        <v>3533</v>
      </c>
      <c r="L1504" t="s">
        <v>4032</v>
      </c>
      <c r="M1504">
        <f>GL_Table[[#This Row],[Debit]]-GL_Table[[#This Row],[Credit]]</f>
        <v>-3468.1</v>
      </c>
      <c r="N1504">
        <f>INDEX(ExchangeRate[Rate2USD], MATCH(GL!L:L,ExchangeRate[Currency], 0))</f>
        <v>0.92</v>
      </c>
      <c r="O1504" s="14">
        <f>GL_Table[[#This Row],[Debit]]*GL_Table[[#This Row],[RateToUSD]]</f>
        <v>0</v>
      </c>
      <c r="P1504" s="14">
        <f>GL_Table[[#This Row],[Credit]]*GL_Table[[#This Row],[RateToUSD]]</f>
        <v>3190.652</v>
      </c>
      <c r="Q1504" s="14">
        <f>GL_Table[NetAmount]*GL_Table[RateToUSD]</f>
        <v>-3190.652</v>
      </c>
      <c r="R1504" s="14" t="str">
        <f>INDEX(AccountMapping[AccountType],MATCH(GL_Table[AccountName],AccountMapping[AccountName], 0))</f>
        <v>Revenue</v>
      </c>
    </row>
    <row r="1505" spans="1:18" x14ac:dyDescent="0.3">
      <c r="A1505" t="s">
        <v>1513</v>
      </c>
      <c r="B1505" s="1">
        <v>45526</v>
      </c>
      <c r="C1505">
        <f>YEAR(GL_Table[[#This Row],[TxnDate]])</f>
        <v>2024</v>
      </c>
      <c r="D1505" t="str">
        <f>TEXT(GL_Table[[#This Row],[TxnDate]], "mmm")</f>
        <v>Aug</v>
      </c>
      <c r="E1505" t="s">
        <v>2014</v>
      </c>
      <c r="F1505" t="s">
        <v>2019</v>
      </c>
      <c r="G1505">
        <v>0</v>
      </c>
      <c r="H1505">
        <v>252.83</v>
      </c>
      <c r="I1505" t="s">
        <v>2023</v>
      </c>
      <c r="J1505" t="s">
        <v>2028</v>
      </c>
      <c r="K1505" t="s">
        <v>3534</v>
      </c>
      <c r="L1505" t="s">
        <v>4035</v>
      </c>
      <c r="M1505">
        <f>GL_Table[[#This Row],[Debit]]-GL_Table[[#This Row],[Credit]]</f>
        <v>-252.83</v>
      </c>
      <c r="N1505">
        <f>INDEX(ExchangeRate[Rate2USD], MATCH(GL!L:L,ExchangeRate[Currency], 0))</f>
        <v>1.36</v>
      </c>
      <c r="O1505" s="14">
        <f>GL_Table[[#This Row],[Debit]]*GL_Table[[#This Row],[RateToUSD]]</f>
        <v>0</v>
      </c>
      <c r="P1505" s="14">
        <f>GL_Table[[#This Row],[Credit]]*GL_Table[[#This Row],[RateToUSD]]</f>
        <v>343.84880000000004</v>
      </c>
      <c r="Q1505" s="14">
        <f>GL_Table[NetAmount]*GL_Table[RateToUSD]</f>
        <v>-343.84880000000004</v>
      </c>
      <c r="R1505" s="14" t="str">
        <f>INDEX(AccountMapping[AccountType],MATCH(GL_Table[AccountName],AccountMapping[AccountName], 0))</f>
        <v>Revenue</v>
      </c>
    </row>
    <row r="1506" spans="1:18" x14ac:dyDescent="0.3">
      <c r="A1506" t="s">
        <v>1514</v>
      </c>
      <c r="B1506" s="1">
        <v>45437</v>
      </c>
      <c r="C1506">
        <f>YEAR(GL_Table[[#This Row],[TxnDate]])</f>
        <v>2024</v>
      </c>
      <c r="D1506" t="str">
        <f>TEXT(GL_Table[[#This Row],[TxnDate]], "mmm")</f>
        <v>May</v>
      </c>
      <c r="E1506" t="s">
        <v>2013</v>
      </c>
      <c r="F1506" t="s">
        <v>2018</v>
      </c>
      <c r="G1506">
        <v>1268.1099999999999</v>
      </c>
      <c r="H1506">
        <v>0</v>
      </c>
      <c r="I1506" t="s">
        <v>2021</v>
      </c>
      <c r="J1506" t="s">
        <v>2030</v>
      </c>
      <c r="K1506" t="s">
        <v>3535</v>
      </c>
      <c r="L1506" t="s">
        <v>4035</v>
      </c>
      <c r="M1506">
        <f>GL_Table[[#This Row],[Debit]]-GL_Table[[#This Row],[Credit]]</f>
        <v>1268.1099999999999</v>
      </c>
      <c r="N1506">
        <f>INDEX(ExchangeRate[Rate2USD], MATCH(GL!L:L,ExchangeRate[Currency], 0))</f>
        <v>1.36</v>
      </c>
      <c r="O1506" s="14">
        <f>GL_Table[[#This Row],[Debit]]*GL_Table[[#This Row],[RateToUSD]]</f>
        <v>1724.6296</v>
      </c>
      <c r="P1506" s="14">
        <f>GL_Table[[#This Row],[Credit]]*GL_Table[[#This Row],[RateToUSD]]</f>
        <v>0</v>
      </c>
      <c r="Q1506" s="14">
        <f>GL_Table[NetAmount]*GL_Table[RateToUSD]</f>
        <v>1724.6296</v>
      </c>
      <c r="R1506" s="14" t="str">
        <f>INDEX(AccountMapping[AccountType],MATCH(GL_Table[AccountName],AccountMapping[AccountName], 0))</f>
        <v>Expense</v>
      </c>
    </row>
    <row r="1507" spans="1:18" x14ac:dyDescent="0.3">
      <c r="A1507" t="s">
        <v>1515</v>
      </c>
      <c r="B1507" s="1">
        <v>45574</v>
      </c>
      <c r="C1507">
        <f>YEAR(GL_Table[[#This Row],[TxnDate]])</f>
        <v>2024</v>
      </c>
      <c r="D1507" t="str">
        <f>TEXT(GL_Table[[#This Row],[TxnDate]], "mmm")</f>
        <v>Oct</v>
      </c>
      <c r="E1507" t="s">
        <v>2011</v>
      </c>
      <c r="F1507" t="s">
        <v>2016</v>
      </c>
      <c r="G1507">
        <v>574.22</v>
      </c>
      <c r="H1507">
        <v>0</v>
      </c>
      <c r="I1507" t="s">
        <v>2023</v>
      </c>
      <c r="J1507" t="s">
        <v>2027</v>
      </c>
      <c r="K1507" t="s">
        <v>3536</v>
      </c>
      <c r="L1507" t="s">
        <v>4033</v>
      </c>
      <c r="M1507">
        <f>GL_Table[[#This Row],[Debit]]-GL_Table[[#This Row],[Credit]]</f>
        <v>574.22</v>
      </c>
      <c r="N1507">
        <f>INDEX(ExchangeRate[Rate2USD], MATCH(GL!L:L,ExchangeRate[Currency], 0))</f>
        <v>1.51</v>
      </c>
      <c r="O1507" s="14">
        <f>GL_Table[[#This Row],[Debit]]*GL_Table[[#This Row],[RateToUSD]]</f>
        <v>867.07220000000007</v>
      </c>
      <c r="P1507" s="14">
        <f>GL_Table[[#This Row],[Credit]]*GL_Table[[#This Row],[RateToUSD]]</f>
        <v>0</v>
      </c>
      <c r="Q1507" s="14">
        <f>GL_Table[NetAmount]*GL_Table[RateToUSD]</f>
        <v>867.07220000000007</v>
      </c>
      <c r="R1507" s="14" t="str">
        <f>INDEX(AccountMapping[AccountType],MATCH(GL_Table[AccountName],AccountMapping[AccountName], 0))</f>
        <v>COGS</v>
      </c>
    </row>
    <row r="1508" spans="1:18" x14ac:dyDescent="0.3">
      <c r="A1508" t="s">
        <v>1516</v>
      </c>
      <c r="B1508" s="1">
        <v>45367</v>
      </c>
      <c r="C1508">
        <f>YEAR(GL_Table[[#This Row],[TxnDate]])</f>
        <v>2024</v>
      </c>
      <c r="D1508" t="str">
        <f>TEXT(GL_Table[[#This Row],[TxnDate]], "mmm")</f>
        <v>Mar</v>
      </c>
      <c r="E1508" t="s">
        <v>2013</v>
      </c>
      <c r="F1508" t="s">
        <v>2018</v>
      </c>
      <c r="G1508">
        <v>406.62</v>
      </c>
      <c r="H1508">
        <v>0</v>
      </c>
      <c r="I1508" t="s">
        <v>2021</v>
      </c>
      <c r="J1508" t="s">
        <v>2030</v>
      </c>
      <c r="K1508" t="s">
        <v>3537</v>
      </c>
      <c r="L1508" t="s">
        <v>4032</v>
      </c>
      <c r="M1508">
        <f>GL_Table[[#This Row],[Debit]]-GL_Table[[#This Row],[Credit]]</f>
        <v>406.62</v>
      </c>
      <c r="N1508">
        <f>INDEX(ExchangeRate[Rate2USD], MATCH(GL!L:L,ExchangeRate[Currency], 0))</f>
        <v>0.92</v>
      </c>
      <c r="O1508" s="14">
        <f>GL_Table[[#This Row],[Debit]]*GL_Table[[#This Row],[RateToUSD]]</f>
        <v>374.09040000000005</v>
      </c>
      <c r="P1508" s="14">
        <f>GL_Table[[#This Row],[Credit]]*GL_Table[[#This Row],[RateToUSD]]</f>
        <v>0</v>
      </c>
      <c r="Q1508" s="14">
        <f>GL_Table[NetAmount]*GL_Table[RateToUSD]</f>
        <v>374.09040000000005</v>
      </c>
      <c r="R1508" s="14" t="str">
        <f>INDEX(AccountMapping[AccountType],MATCH(GL_Table[AccountName],AccountMapping[AccountName], 0))</f>
        <v>Expense</v>
      </c>
    </row>
    <row r="1509" spans="1:18" x14ac:dyDescent="0.3">
      <c r="A1509" t="s">
        <v>1517</v>
      </c>
      <c r="B1509" s="1">
        <v>45366</v>
      </c>
      <c r="C1509">
        <f>YEAR(GL_Table[[#This Row],[TxnDate]])</f>
        <v>2024</v>
      </c>
      <c r="D1509" t="str">
        <f>TEXT(GL_Table[[#This Row],[TxnDate]], "mmm")</f>
        <v>Mar</v>
      </c>
      <c r="E1509" t="s">
        <v>2014</v>
      </c>
      <c r="F1509" t="s">
        <v>2019</v>
      </c>
      <c r="G1509">
        <v>0</v>
      </c>
      <c r="H1509">
        <v>4055.84</v>
      </c>
      <c r="I1509" t="s">
        <v>2025</v>
      </c>
      <c r="J1509" t="s">
        <v>2030</v>
      </c>
      <c r="K1509" t="s">
        <v>3538</v>
      </c>
      <c r="L1509" t="s">
        <v>4031</v>
      </c>
      <c r="M1509">
        <f>GL_Table[[#This Row],[Debit]]-GL_Table[[#This Row],[Credit]]</f>
        <v>-4055.84</v>
      </c>
      <c r="N1509">
        <f>INDEX(ExchangeRate[Rate2USD], MATCH(GL!L:L,ExchangeRate[Currency], 0))</f>
        <v>0.78</v>
      </c>
      <c r="O1509" s="14">
        <f>GL_Table[[#This Row],[Debit]]*GL_Table[[#This Row],[RateToUSD]]</f>
        <v>0</v>
      </c>
      <c r="P1509" s="14">
        <f>GL_Table[[#This Row],[Credit]]*GL_Table[[#This Row],[RateToUSD]]</f>
        <v>3163.5552000000002</v>
      </c>
      <c r="Q1509" s="14">
        <f>GL_Table[NetAmount]*GL_Table[RateToUSD]</f>
        <v>-3163.5552000000002</v>
      </c>
      <c r="R1509" s="14" t="str">
        <f>INDEX(AccountMapping[AccountType],MATCH(GL_Table[AccountName],AccountMapping[AccountName], 0))</f>
        <v>Revenue</v>
      </c>
    </row>
    <row r="1510" spans="1:18" x14ac:dyDescent="0.3">
      <c r="A1510" t="s">
        <v>1518</v>
      </c>
      <c r="B1510" s="1">
        <v>45394</v>
      </c>
      <c r="C1510">
        <f>YEAR(GL_Table[[#This Row],[TxnDate]])</f>
        <v>2024</v>
      </c>
      <c r="D1510" t="str">
        <f>TEXT(GL_Table[[#This Row],[TxnDate]], "mmm")</f>
        <v>Apr</v>
      </c>
      <c r="E1510" t="s">
        <v>2010</v>
      </c>
      <c r="F1510" t="s">
        <v>2015</v>
      </c>
      <c r="G1510">
        <v>0</v>
      </c>
      <c r="H1510">
        <v>3804.94</v>
      </c>
      <c r="I1510" t="s">
        <v>2020</v>
      </c>
      <c r="J1510" t="s">
        <v>2030</v>
      </c>
      <c r="K1510" t="s">
        <v>3539</v>
      </c>
      <c r="L1510" t="s">
        <v>4031</v>
      </c>
      <c r="M1510">
        <f>GL_Table[[#This Row],[Debit]]-GL_Table[[#This Row],[Credit]]</f>
        <v>-3804.94</v>
      </c>
      <c r="N1510">
        <f>INDEX(ExchangeRate[Rate2USD], MATCH(GL!L:L,ExchangeRate[Currency], 0))</f>
        <v>0.78</v>
      </c>
      <c r="O1510" s="14">
        <f>GL_Table[[#This Row],[Debit]]*GL_Table[[#This Row],[RateToUSD]]</f>
        <v>0</v>
      </c>
      <c r="P1510" s="14">
        <f>GL_Table[[#This Row],[Credit]]*GL_Table[[#This Row],[RateToUSD]]</f>
        <v>2967.8532</v>
      </c>
      <c r="Q1510" s="14">
        <f>GL_Table[NetAmount]*GL_Table[RateToUSD]</f>
        <v>-2967.8532</v>
      </c>
      <c r="R1510" s="14" t="str">
        <f>INDEX(AccountMapping[AccountType],MATCH(GL_Table[AccountName],AccountMapping[AccountName], 0))</f>
        <v>Revenue</v>
      </c>
    </row>
    <row r="1511" spans="1:18" x14ac:dyDescent="0.3">
      <c r="A1511" t="s">
        <v>1519</v>
      </c>
      <c r="B1511" s="1">
        <v>45277</v>
      </c>
      <c r="C1511">
        <f>YEAR(GL_Table[[#This Row],[TxnDate]])</f>
        <v>2023</v>
      </c>
      <c r="D1511" t="str">
        <f>TEXT(GL_Table[[#This Row],[TxnDate]], "mmm")</f>
        <v>Dec</v>
      </c>
      <c r="E1511" t="s">
        <v>2010</v>
      </c>
      <c r="F1511" t="s">
        <v>2015</v>
      </c>
      <c r="G1511">
        <v>0</v>
      </c>
      <c r="H1511">
        <v>2037.61</v>
      </c>
      <c r="I1511" t="s">
        <v>2025</v>
      </c>
      <c r="J1511" t="s">
        <v>2028</v>
      </c>
      <c r="K1511" t="s">
        <v>3540</v>
      </c>
      <c r="L1511" t="s">
        <v>4033</v>
      </c>
      <c r="M1511">
        <f>GL_Table[[#This Row],[Debit]]-GL_Table[[#This Row],[Credit]]</f>
        <v>-2037.61</v>
      </c>
      <c r="N1511">
        <f>INDEX(ExchangeRate[Rate2USD], MATCH(GL!L:L,ExchangeRate[Currency], 0))</f>
        <v>1.51</v>
      </c>
      <c r="O1511" s="14">
        <f>GL_Table[[#This Row],[Debit]]*GL_Table[[#This Row],[RateToUSD]]</f>
        <v>0</v>
      </c>
      <c r="P1511" s="14">
        <f>GL_Table[[#This Row],[Credit]]*GL_Table[[#This Row],[RateToUSD]]</f>
        <v>3076.7910999999999</v>
      </c>
      <c r="Q1511" s="14">
        <f>GL_Table[NetAmount]*GL_Table[RateToUSD]</f>
        <v>-3076.7910999999999</v>
      </c>
      <c r="R1511" s="14" t="str">
        <f>INDEX(AccountMapping[AccountType],MATCH(GL_Table[AccountName],AccountMapping[AccountName], 0))</f>
        <v>Revenue</v>
      </c>
    </row>
    <row r="1512" spans="1:18" x14ac:dyDescent="0.3">
      <c r="A1512" t="s">
        <v>1520</v>
      </c>
      <c r="B1512" s="1">
        <v>45537</v>
      </c>
      <c r="C1512">
        <f>YEAR(GL_Table[[#This Row],[TxnDate]])</f>
        <v>2024</v>
      </c>
      <c r="D1512" t="str">
        <f>TEXT(GL_Table[[#This Row],[TxnDate]], "mmm")</f>
        <v>Sep</v>
      </c>
      <c r="E1512" t="s">
        <v>2011</v>
      </c>
      <c r="F1512" t="s">
        <v>2016</v>
      </c>
      <c r="G1512">
        <v>1702.53</v>
      </c>
      <c r="H1512">
        <v>0</v>
      </c>
      <c r="I1512" t="s">
        <v>2022</v>
      </c>
      <c r="J1512" t="s">
        <v>2030</v>
      </c>
      <c r="K1512" t="s">
        <v>3541</v>
      </c>
      <c r="L1512" t="s">
        <v>4031</v>
      </c>
      <c r="M1512">
        <f>GL_Table[[#This Row],[Debit]]-GL_Table[[#This Row],[Credit]]</f>
        <v>1702.53</v>
      </c>
      <c r="N1512">
        <f>INDEX(ExchangeRate[Rate2USD], MATCH(GL!L:L,ExchangeRate[Currency], 0))</f>
        <v>0.78</v>
      </c>
      <c r="O1512" s="14">
        <f>GL_Table[[#This Row],[Debit]]*GL_Table[[#This Row],[RateToUSD]]</f>
        <v>1327.9734000000001</v>
      </c>
      <c r="P1512" s="14">
        <f>GL_Table[[#This Row],[Credit]]*GL_Table[[#This Row],[RateToUSD]]</f>
        <v>0</v>
      </c>
      <c r="Q1512" s="14">
        <f>GL_Table[NetAmount]*GL_Table[RateToUSD]</f>
        <v>1327.9734000000001</v>
      </c>
      <c r="R1512" s="14" t="str">
        <f>INDEX(AccountMapping[AccountType],MATCH(GL_Table[AccountName],AccountMapping[AccountName], 0))</f>
        <v>COGS</v>
      </c>
    </row>
    <row r="1513" spans="1:18" x14ac:dyDescent="0.3">
      <c r="A1513" t="s">
        <v>1521</v>
      </c>
      <c r="B1513" s="1">
        <v>45210</v>
      </c>
      <c r="C1513">
        <f>YEAR(GL_Table[[#This Row],[TxnDate]])</f>
        <v>2023</v>
      </c>
      <c r="D1513" t="str">
        <f>TEXT(GL_Table[[#This Row],[TxnDate]], "mmm")</f>
        <v>Oct</v>
      </c>
      <c r="E1513" t="s">
        <v>2010</v>
      </c>
      <c r="F1513" t="s">
        <v>2015</v>
      </c>
      <c r="G1513">
        <v>0</v>
      </c>
      <c r="H1513">
        <v>829.97</v>
      </c>
      <c r="I1513" t="s">
        <v>2024</v>
      </c>
      <c r="J1513" t="s">
        <v>2027</v>
      </c>
      <c r="K1513" t="s">
        <v>3542</v>
      </c>
      <c r="L1513" t="s">
        <v>4034</v>
      </c>
      <c r="M1513">
        <f>GL_Table[[#This Row],[Debit]]-GL_Table[[#This Row],[Credit]]</f>
        <v>-829.97</v>
      </c>
      <c r="N1513">
        <f>INDEX(ExchangeRate[Rate2USD], MATCH(GL!L:L,ExchangeRate[Currency], 0))</f>
        <v>1</v>
      </c>
      <c r="O1513" s="14">
        <f>GL_Table[[#This Row],[Debit]]*GL_Table[[#This Row],[RateToUSD]]</f>
        <v>0</v>
      </c>
      <c r="P1513" s="14">
        <f>GL_Table[[#This Row],[Credit]]*GL_Table[[#This Row],[RateToUSD]]</f>
        <v>829.97</v>
      </c>
      <c r="Q1513" s="14">
        <f>GL_Table[NetAmount]*GL_Table[RateToUSD]</f>
        <v>-829.97</v>
      </c>
      <c r="R1513" s="14" t="str">
        <f>INDEX(AccountMapping[AccountType],MATCH(GL_Table[AccountName],AccountMapping[AccountName], 0))</f>
        <v>Revenue</v>
      </c>
    </row>
    <row r="1514" spans="1:18" x14ac:dyDescent="0.3">
      <c r="A1514" t="s">
        <v>1522</v>
      </c>
      <c r="B1514" s="1">
        <v>45715</v>
      </c>
      <c r="C1514">
        <f>YEAR(GL_Table[[#This Row],[TxnDate]])</f>
        <v>2025</v>
      </c>
      <c r="D1514" t="str">
        <f>TEXT(GL_Table[[#This Row],[TxnDate]], "mmm")</f>
        <v>Feb</v>
      </c>
      <c r="E1514" t="s">
        <v>2010</v>
      </c>
      <c r="F1514" t="s">
        <v>2015</v>
      </c>
      <c r="G1514">
        <v>0</v>
      </c>
      <c r="H1514">
        <v>4946.1000000000004</v>
      </c>
      <c r="I1514" t="s">
        <v>2021</v>
      </c>
      <c r="J1514" t="s">
        <v>2026</v>
      </c>
      <c r="K1514" t="s">
        <v>3543</v>
      </c>
      <c r="L1514" t="s">
        <v>4033</v>
      </c>
      <c r="M1514">
        <f>GL_Table[[#This Row],[Debit]]-GL_Table[[#This Row],[Credit]]</f>
        <v>-4946.1000000000004</v>
      </c>
      <c r="N1514">
        <f>INDEX(ExchangeRate[Rate2USD], MATCH(GL!L:L,ExchangeRate[Currency], 0))</f>
        <v>1.51</v>
      </c>
      <c r="O1514" s="14">
        <f>GL_Table[[#This Row],[Debit]]*GL_Table[[#This Row],[RateToUSD]]</f>
        <v>0</v>
      </c>
      <c r="P1514" s="14">
        <f>GL_Table[[#This Row],[Credit]]*GL_Table[[#This Row],[RateToUSD]]</f>
        <v>7468.6110000000008</v>
      </c>
      <c r="Q1514" s="14">
        <f>GL_Table[NetAmount]*GL_Table[RateToUSD]</f>
        <v>-7468.6110000000008</v>
      </c>
      <c r="R1514" s="14" t="str">
        <f>INDEX(AccountMapping[AccountType],MATCH(GL_Table[AccountName],AccountMapping[AccountName], 0))</f>
        <v>Revenue</v>
      </c>
    </row>
    <row r="1515" spans="1:18" x14ac:dyDescent="0.3">
      <c r="A1515" t="s">
        <v>1523</v>
      </c>
      <c r="B1515" s="1">
        <v>44981</v>
      </c>
      <c r="C1515">
        <f>YEAR(GL_Table[[#This Row],[TxnDate]])</f>
        <v>2023</v>
      </c>
      <c r="D1515" t="str">
        <f>TEXT(GL_Table[[#This Row],[TxnDate]], "mmm")</f>
        <v>Feb</v>
      </c>
      <c r="E1515" t="s">
        <v>2010</v>
      </c>
      <c r="F1515" t="s">
        <v>2015</v>
      </c>
      <c r="G1515">
        <v>0</v>
      </c>
      <c r="H1515">
        <v>2736.74</v>
      </c>
      <c r="I1515" t="s">
        <v>2021</v>
      </c>
      <c r="J1515" t="s">
        <v>2028</v>
      </c>
      <c r="K1515" t="s">
        <v>3544</v>
      </c>
      <c r="L1515" t="s">
        <v>4033</v>
      </c>
      <c r="M1515">
        <f>GL_Table[[#This Row],[Debit]]-GL_Table[[#This Row],[Credit]]</f>
        <v>-2736.74</v>
      </c>
      <c r="N1515">
        <f>INDEX(ExchangeRate[Rate2USD], MATCH(GL!L:L,ExchangeRate[Currency], 0))</f>
        <v>1.51</v>
      </c>
      <c r="O1515" s="14">
        <f>GL_Table[[#This Row],[Debit]]*GL_Table[[#This Row],[RateToUSD]]</f>
        <v>0</v>
      </c>
      <c r="P1515" s="14">
        <f>GL_Table[[#This Row],[Credit]]*GL_Table[[#This Row],[RateToUSD]]</f>
        <v>4132.4773999999998</v>
      </c>
      <c r="Q1515" s="14">
        <f>GL_Table[NetAmount]*GL_Table[RateToUSD]</f>
        <v>-4132.4773999999998</v>
      </c>
      <c r="R1515" s="14" t="str">
        <f>INDEX(AccountMapping[AccountType],MATCH(GL_Table[AccountName],AccountMapping[AccountName], 0))</f>
        <v>Revenue</v>
      </c>
    </row>
    <row r="1516" spans="1:18" x14ac:dyDescent="0.3">
      <c r="A1516" t="s">
        <v>1524</v>
      </c>
      <c r="B1516" s="1">
        <v>45513</v>
      </c>
      <c r="C1516">
        <f>YEAR(GL_Table[[#This Row],[TxnDate]])</f>
        <v>2024</v>
      </c>
      <c r="D1516" t="str">
        <f>TEXT(GL_Table[[#This Row],[TxnDate]], "mmm")</f>
        <v>Aug</v>
      </c>
      <c r="E1516" t="s">
        <v>2012</v>
      </c>
      <c r="F1516" t="s">
        <v>2017</v>
      </c>
      <c r="G1516">
        <v>1372.85</v>
      </c>
      <c r="H1516">
        <v>0</v>
      </c>
      <c r="I1516" t="s">
        <v>2022</v>
      </c>
      <c r="J1516" t="s">
        <v>2026</v>
      </c>
      <c r="K1516" t="s">
        <v>3545</v>
      </c>
      <c r="L1516" t="s">
        <v>4031</v>
      </c>
      <c r="M1516">
        <f>GL_Table[[#This Row],[Debit]]-GL_Table[[#This Row],[Credit]]</f>
        <v>1372.85</v>
      </c>
      <c r="N1516">
        <f>INDEX(ExchangeRate[Rate2USD], MATCH(GL!L:L,ExchangeRate[Currency], 0))</f>
        <v>0.78</v>
      </c>
      <c r="O1516" s="14">
        <f>GL_Table[[#This Row],[Debit]]*GL_Table[[#This Row],[RateToUSD]]</f>
        <v>1070.8229999999999</v>
      </c>
      <c r="P1516" s="14">
        <f>GL_Table[[#This Row],[Credit]]*GL_Table[[#This Row],[RateToUSD]]</f>
        <v>0</v>
      </c>
      <c r="Q1516" s="14">
        <f>GL_Table[NetAmount]*GL_Table[RateToUSD]</f>
        <v>1070.8229999999999</v>
      </c>
      <c r="R1516" s="14" t="str">
        <f>INDEX(AccountMapping[AccountType],MATCH(GL_Table[AccountName],AccountMapping[AccountName], 0))</f>
        <v>Expense</v>
      </c>
    </row>
    <row r="1517" spans="1:18" x14ac:dyDescent="0.3">
      <c r="A1517" t="s">
        <v>1525</v>
      </c>
      <c r="B1517" s="1">
        <v>45496</v>
      </c>
      <c r="C1517">
        <f>YEAR(GL_Table[[#This Row],[TxnDate]])</f>
        <v>2024</v>
      </c>
      <c r="D1517" t="str">
        <f>TEXT(GL_Table[[#This Row],[TxnDate]], "mmm")</f>
        <v>Jul</v>
      </c>
      <c r="E1517" t="s">
        <v>2013</v>
      </c>
      <c r="F1517" t="s">
        <v>2018</v>
      </c>
      <c r="G1517">
        <v>1842.13</v>
      </c>
      <c r="H1517">
        <v>0</v>
      </c>
      <c r="I1517" t="s">
        <v>2022</v>
      </c>
      <c r="J1517" t="s">
        <v>2029</v>
      </c>
      <c r="K1517" t="s">
        <v>3546</v>
      </c>
      <c r="L1517" t="s">
        <v>4033</v>
      </c>
      <c r="M1517">
        <f>GL_Table[[#This Row],[Debit]]-GL_Table[[#This Row],[Credit]]</f>
        <v>1842.13</v>
      </c>
      <c r="N1517">
        <f>INDEX(ExchangeRate[Rate2USD], MATCH(GL!L:L,ExchangeRate[Currency], 0))</f>
        <v>1.51</v>
      </c>
      <c r="O1517" s="14">
        <f>GL_Table[[#This Row],[Debit]]*GL_Table[[#This Row],[RateToUSD]]</f>
        <v>2781.6163000000001</v>
      </c>
      <c r="P1517" s="14">
        <f>GL_Table[[#This Row],[Credit]]*GL_Table[[#This Row],[RateToUSD]]</f>
        <v>0</v>
      </c>
      <c r="Q1517" s="14">
        <f>GL_Table[NetAmount]*GL_Table[RateToUSD]</f>
        <v>2781.6163000000001</v>
      </c>
      <c r="R1517" s="14" t="str">
        <f>INDEX(AccountMapping[AccountType],MATCH(GL_Table[AccountName],AccountMapping[AccountName], 0))</f>
        <v>Expense</v>
      </c>
    </row>
    <row r="1518" spans="1:18" x14ac:dyDescent="0.3">
      <c r="A1518" t="s">
        <v>1526</v>
      </c>
      <c r="B1518" s="1">
        <v>45673</v>
      </c>
      <c r="C1518">
        <f>YEAR(GL_Table[[#This Row],[TxnDate]])</f>
        <v>2025</v>
      </c>
      <c r="D1518" t="str">
        <f>TEXT(GL_Table[[#This Row],[TxnDate]], "mmm")</f>
        <v>Jan</v>
      </c>
      <c r="E1518" t="s">
        <v>2010</v>
      </c>
      <c r="F1518" t="s">
        <v>2015</v>
      </c>
      <c r="G1518">
        <v>0</v>
      </c>
      <c r="H1518">
        <v>4447.99</v>
      </c>
      <c r="I1518" t="s">
        <v>2020</v>
      </c>
      <c r="J1518" t="s">
        <v>2027</v>
      </c>
      <c r="K1518" t="s">
        <v>3547</v>
      </c>
      <c r="L1518" t="s">
        <v>4033</v>
      </c>
      <c r="M1518">
        <f>GL_Table[[#This Row],[Debit]]-GL_Table[[#This Row],[Credit]]</f>
        <v>-4447.99</v>
      </c>
      <c r="N1518">
        <f>INDEX(ExchangeRate[Rate2USD], MATCH(GL!L:L,ExchangeRate[Currency], 0))</f>
        <v>1.51</v>
      </c>
      <c r="O1518" s="14">
        <f>GL_Table[[#This Row],[Debit]]*GL_Table[[#This Row],[RateToUSD]]</f>
        <v>0</v>
      </c>
      <c r="P1518" s="14">
        <f>GL_Table[[#This Row],[Credit]]*GL_Table[[#This Row],[RateToUSD]]</f>
        <v>6716.4648999999999</v>
      </c>
      <c r="Q1518" s="14">
        <f>GL_Table[NetAmount]*GL_Table[RateToUSD]</f>
        <v>-6716.4648999999999</v>
      </c>
      <c r="R1518" s="14" t="str">
        <f>INDEX(AccountMapping[AccountType],MATCH(GL_Table[AccountName],AccountMapping[AccountName], 0))</f>
        <v>Revenue</v>
      </c>
    </row>
    <row r="1519" spans="1:18" x14ac:dyDescent="0.3">
      <c r="A1519" t="s">
        <v>1527</v>
      </c>
      <c r="B1519" s="1">
        <v>45401</v>
      </c>
      <c r="C1519">
        <f>YEAR(GL_Table[[#This Row],[TxnDate]])</f>
        <v>2024</v>
      </c>
      <c r="D1519" t="str">
        <f>TEXT(GL_Table[[#This Row],[TxnDate]], "mmm")</f>
        <v>Apr</v>
      </c>
      <c r="E1519" t="s">
        <v>2014</v>
      </c>
      <c r="F1519" t="s">
        <v>2019</v>
      </c>
      <c r="G1519">
        <v>0</v>
      </c>
      <c r="H1519">
        <v>758.28</v>
      </c>
      <c r="I1519" t="s">
        <v>2025</v>
      </c>
      <c r="J1519" t="s">
        <v>2027</v>
      </c>
      <c r="K1519" t="s">
        <v>3548</v>
      </c>
      <c r="L1519" t="s">
        <v>4031</v>
      </c>
      <c r="M1519">
        <f>GL_Table[[#This Row],[Debit]]-GL_Table[[#This Row],[Credit]]</f>
        <v>-758.28</v>
      </c>
      <c r="N1519">
        <f>INDEX(ExchangeRate[Rate2USD], MATCH(GL!L:L,ExchangeRate[Currency], 0))</f>
        <v>0.78</v>
      </c>
      <c r="O1519" s="14">
        <f>GL_Table[[#This Row],[Debit]]*GL_Table[[#This Row],[RateToUSD]]</f>
        <v>0</v>
      </c>
      <c r="P1519" s="14">
        <f>GL_Table[[#This Row],[Credit]]*GL_Table[[#This Row],[RateToUSD]]</f>
        <v>591.45839999999998</v>
      </c>
      <c r="Q1519" s="14">
        <f>GL_Table[NetAmount]*GL_Table[RateToUSD]</f>
        <v>-591.45839999999998</v>
      </c>
      <c r="R1519" s="14" t="str">
        <f>INDEX(AccountMapping[AccountType],MATCH(GL_Table[AccountName],AccountMapping[AccountName], 0))</f>
        <v>Revenue</v>
      </c>
    </row>
    <row r="1520" spans="1:18" x14ac:dyDescent="0.3">
      <c r="A1520" t="s">
        <v>1528</v>
      </c>
      <c r="B1520" s="1">
        <v>45343</v>
      </c>
      <c r="C1520">
        <f>YEAR(GL_Table[[#This Row],[TxnDate]])</f>
        <v>2024</v>
      </c>
      <c r="D1520" t="str">
        <f>TEXT(GL_Table[[#This Row],[TxnDate]], "mmm")</f>
        <v>Feb</v>
      </c>
      <c r="E1520" t="s">
        <v>2010</v>
      </c>
      <c r="F1520" t="s">
        <v>2015</v>
      </c>
      <c r="G1520">
        <v>0</v>
      </c>
      <c r="H1520">
        <v>934.01</v>
      </c>
      <c r="I1520" t="s">
        <v>2021</v>
      </c>
      <c r="J1520" t="s">
        <v>2026</v>
      </c>
      <c r="K1520" t="s">
        <v>3549</v>
      </c>
      <c r="L1520" t="s">
        <v>4032</v>
      </c>
      <c r="M1520">
        <f>GL_Table[[#This Row],[Debit]]-GL_Table[[#This Row],[Credit]]</f>
        <v>-934.01</v>
      </c>
      <c r="N1520">
        <f>INDEX(ExchangeRate[Rate2USD], MATCH(GL!L:L,ExchangeRate[Currency], 0))</f>
        <v>0.92</v>
      </c>
      <c r="O1520" s="14">
        <f>GL_Table[[#This Row],[Debit]]*GL_Table[[#This Row],[RateToUSD]]</f>
        <v>0</v>
      </c>
      <c r="P1520" s="14">
        <f>GL_Table[[#This Row],[Credit]]*GL_Table[[#This Row],[RateToUSD]]</f>
        <v>859.28920000000005</v>
      </c>
      <c r="Q1520" s="14">
        <f>GL_Table[NetAmount]*GL_Table[RateToUSD]</f>
        <v>-859.28920000000005</v>
      </c>
      <c r="R1520" s="14" t="str">
        <f>INDEX(AccountMapping[AccountType],MATCH(GL_Table[AccountName],AccountMapping[AccountName], 0))</f>
        <v>Revenue</v>
      </c>
    </row>
    <row r="1521" spans="1:18" x14ac:dyDescent="0.3">
      <c r="A1521" t="s">
        <v>1529</v>
      </c>
      <c r="B1521" s="1">
        <v>45601</v>
      </c>
      <c r="C1521">
        <f>YEAR(GL_Table[[#This Row],[TxnDate]])</f>
        <v>2024</v>
      </c>
      <c r="D1521" t="str">
        <f>TEXT(GL_Table[[#This Row],[TxnDate]], "mmm")</f>
        <v>Nov</v>
      </c>
      <c r="E1521" t="s">
        <v>2013</v>
      </c>
      <c r="F1521" t="s">
        <v>2018</v>
      </c>
      <c r="G1521">
        <v>1161.7</v>
      </c>
      <c r="H1521">
        <v>0</v>
      </c>
      <c r="I1521" t="s">
        <v>2022</v>
      </c>
      <c r="J1521" t="s">
        <v>2030</v>
      </c>
      <c r="K1521" t="s">
        <v>3550</v>
      </c>
      <c r="L1521" t="s">
        <v>4035</v>
      </c>
      <c r="M1521">
        <f>GL_Table[[#This Row],[Debit]]-GL_Table[[#This Row],[Credit]]</f>
        <v>1161.7</v>
      </c>
      <c r="N1521">
        <f>INDEX(ExchangeRate[Rate2USD], MATCH(GL!L:L,ExchangeRate[Currency], 0))</f>
        <v>1.36</v>
      </c>
      <c r="O1521" s="14">
        <f>GL_Table[[#This Row],[Debit]]*GL_Table[[#This Row],[RateToUSD]]</f>
        <v>1579.9120000000003</v>
      </c>
      <c r="P1521" s="14">
        <f>GL_Table[[#This Row],[Credit]]*GL_Table[[#This Row],[RateToUSD]]</f>
        <v>0</v>
      </c>
      <c r="Q1521" s="14">
        <f>GL_Table[NetAmount]*GL_Table[RateToUSD]</f>
        <v>1579.9120000000003</v>
      </c>
      <c r="R1521" s="14" t="str">
        <f>INDEX(AccountMapping[AccountType],MATCH(GL_Table[AccountName],AccountMapping[AccountName], 0))</f>
        <v>Expense</v>
      </c>
    </row>
    <row r="1522" spans="1:18" x14ac:dyDescent="0.3">
      <c r="A1522" t="s">
        <v>1530</v>
      </c>
      <c r="B1522" s="1">
        <v>45047</v>
      </c>
      <c r="C1522">
        <f>YEAR(GL_Table[[#This Row],[TxnDate]])</f>
        <v>2023</v>
      </c>
      <c r="D1522" t="str">
        <f>TEXT(GL_Table[[#This Row],[TxnDate]], "mmm")</f>
        <v>May</v>
      </c>
      <c r="E1522" t="s">
        <v>2013</v>
      </c>
      <c r="F1522" t="s">
        <v>2018</v>
      </c>
      <c r="G1522">
        <v>1276.22</v>
      </c>
      <c r="H1522">
        <v>0</v>
      </c>
      <c r="I1522" t="s">
        <v>2020</v>
      </c>
      <c r="J1522" t="s">
        <v>2026</v>
      </c>
      <c r="K1522" t="s">
        <v>3551</v>
      </c>
      <c r="L1522" t="s">
        <v>4034</v>
      </c>
      <c r="M1522">
        <f>GL_Table[[#This Row],[Debit]]-GL_Table[[#This Row],[Credit]]</f>
        <v>1276.22</v>
      </c>
      <c r="N1522">
        <f>INDEX(ExchangeRate[Rate2USD], MATCH(GL!L:L,ExchangeRate[Currency], 0))</f>
        <v>1</v>
      </c>
      <c r="O1522" s="14">
        <f>GL_Table[[#This Row],[Debit]]*GL_Table[[#This Row],[RateToUSD]]</f>
        <v>1276.22</v>
      </c>
      <c r="P1522" s="14">
        <f>GL_Table[[#This Row],[Credit]]*GL_Table[[#This Row],[RateToUSD]]</f>
        <v>0</v>
      </c>
      <c r="Q1522" s="14">
        <f>GL_Table[NetAmount]*GL_Table[RateToUSD]</f>
        <v>1276.22</v>
      </c>
      <c r="R1522" s="14" t="str">
        <f>INDEX(AccountMapping[AccountType],MATCH(GL_Table[AccountName],AccountMapping[AccountName], 0))</f>
        <v>Expense</v>
      </c>
    </row>
    <row r="1523" spans="1:18" x14ac:dyDescent="0.3">
      <c r="A1523" t="s">
        <v>1531</v>
      </c>
      <c r="B1523" s="1">
        <v>45305</v>
      </c>
      <c r="C1523">
        <f>YEAR(GL_Table[[#This Row],[TxnDate]])</f>
        <v>2024</v>
      </c>
      <c r="D1523" t="str">
        <f>TEXT(GL_Table[[#This Row],[TxnDate]], "mmm")</f>
        <v>Jan</v>
      </c>
      <c r="E1523" t="s">
        <v>2011</v>
      </c>
      <c r="F1523" t="s">
        <v>2016</v>
      </c>
      <c r="G1523">
        <v>383.71</v>
      </c>
      <c r="H1523">
        <v>0</v>
      </c>
      <c r="I1523" t="s">
        <v>2023</v>
      </c>
      <c r="J1523" t="s">
        <v>2030</v>
      </c>
      <c r="K1523" t="s">
        <v>3552</v>
      </c>
      <c r="L1523" t="s">
        <v>4034</v>
      </c>
      <c r="M1523">
        <f>GL_Table[[#This Row],[Debit]]-GL_Table[[#This Row],[Credit]]</f>
        <v>383.71</v>
      </c>
      <c r="N1523">
        <f>INDEX(ExchangeRate[Rate2USD], MATCH(GL!L:L,ExchangeRate[Currency], 0))</f>
        <v>1</v>
      </c>
      <c r="O1523" s="14">
        <f>GL_Table[[#This Row],[Debit]]*GL_Table[[#This Row],[RateToUSD]]</f>
        <v>383.71</v>
      </c>
      <c r="P1523" s="14">
        <f>GL_Table[[#This Row],[Credit]]*GL_Table[[#This Row],[RateToUSD]]</f>
        <v>0</v>
      </c>
      <c r="Q1523" s="14">
        <f>GL_Table[NetAmount]*GL_Table[RateToUSD]</f>
        <v>383.71</v>
      </c>
      <c r="R1523" s="14" t="str">
        <f>INDEX(AccountMapping[AccountType],MATCH(GL_Table[AccountName],AccountMapping[AccountName], 0))</f>
        <v>COGS</v>
      </c>
    </row>
    <row r="1524" spans="1:18" x14ac:dyDescent="0.3">
      <c r="A1524" t="s">
        <v>1532</v>
      </c>
      <c r="B1524" s="1">
        <v>45738</v>
      </c>
      <c r="C1524">
        <f>YEAR(GL_Table[[#This Row],[TxnDate]])</f>
        <v>2025</v>
      </c>
      <c r="D1524" t="str">
        <f>TEXT(GL_Table[[#This Row],[TxnDate]], "mmm")</f>
        <v>Mar</v>
      </c>
      <c r="E1524" t="s">
        <v>2010</v>
      </c>
      <c r="F1524" t="s">
        <v>2015</v>
      </c>
      <c r="G1524">
        <v>0</v>
      </c>
      <c r="H1524">
        <v>3468.9</v>
      </c>
      <c r="I1524" t="s">
        <v>2021</v>
      </c>
      <c r="J1524" t="s">
        <v>2026</v>
      </c>
      <c r="K1524" t="s">
        <v>3553</v>
      </c>
      <c r="L1524" t="s">
        <v>4032</v>
      </c>
      <c r="M1524">
        <f>GL_Table[[#This Row],[Debit]]-GL_Table[[#This Row],[Credit]]</f>
        <v>-3468.9</v>
      </c>
      <c r="N1524">
        <f>INDEX(ExchangeRate[Rate2USD], MATCH(GL!L:L,ExchangeRate[Currency], 0))</f>
        <v>0.92</v>
      </c>
      <c r="O1524" s="14">
        <f>GL_Table[[#This Row],[Debit]]*GL_Table[[#This Row],[RateToUSD]]</f>
        <v>0</v>
      </c>
      <c r="P1524" s="14">
        <f>GL_Table[[#This Row],[Credit]]*GL_Table[[#This Row],[RateToUSD]]</f>
        <v>3191.3880000000004</v>
      </c>
      <c r="Q1524" s="14">
        <f>GL_Table[NetAmount]*GL_Table[RateToUSD]</f>
        <v>-3191.3880000000004</v>
      </c>
      <c r="R1524" s="14" t="str">
        <f>INDEX(AccountMapping[AccountType],MATCH(GL_Table[AccountName],AccountMapping[AccountName], 0))</f>
        <v>Revenue</v>
      </c>
    </row>
    <row r="1525" spans="1:18" x14ac:dyDescent="0.3">
      <c r="A1525" t="s">
        <v>1533</v>
      </c>
      <c r="B1525" s="1">
        <v>45177</v>
      </c>
      <c r="C1525">
        <f>YEAR(GL_Table[[#This Row],[TxnDate]])</f>
        <v>2023</v>
      </c>
      <c r="D1525" t="str">
        <f>TEXT(GL_Table[[#This Row],[TxnDate]], "mmm")</f>
        <v>Sep</v>
      </c>
      <c r="E1525" t="s">
        <v>2011</v>
      </c>
      <c r="F1525" t="s">
        <v>2016</v>
      </c>
      <c r="G1525">
        <v>1158.8</v>
      </c>
      <c r="H1525">
        <v>0</v>
      </c>
      <c r="I1525" t="s">
        <v>2025</v>
      </c>
      <c r="J1525" t="s">
        <v>2027</v>
      </c>
      <c r="K1525" t="s">
        <v>3554</v>
      </c>
      <c r="L1525" t="s">
        <v>4034</v>
      </c>
      <c r="M1525">
        <f>GL_Table[[#This Row],[Debit]]-GL_Table[[#This Row],[Credit]]</f>
        <v>1158.8</v>
      </c>
      <c r="N1525">
        <f>INDEX(ExchangeRate[Rate2USD], MATCH(GL!L:L,ExchangeRate[Currency], 0))</f>
        <v>1</v>
      </c>
      <c r="O1525" s="14">
        <f>GL_Table[[#This Row],[Debit]]*GL_Table[[#This Row],[RateToUSD]]</f>
        <v>1158.8</v>
      </c>
      <c r="P1525" s="14">
        <f>GL_Table[[#This Row],[Credit]]*GL_Table[[#This Row],[RateToUSD]]</f>
        <v>0</v>
      </c>
      <c r="Q1525" s="14">
        <f>GL_Table[NetAmount]*GL_Table[RateToUSD]</f>
        <v>1158.8</v>
      </c>
      <c r="R1525" s="14" t="str">
        <f>INDEX(AccountMapping[AccountType],MATCH(GL_Table[AccountName],AccountMapping[AccountName], 0))</f>
        <v>COGS</v>
      </c>
    </row>
    <row r="1526" spans="1:18" x14ac:dyDescent="0.3">
      <c r="A1526" t="s">
        <v>1534</v>
      </c>
      <c r="B1526" s="1">
        <v>44935</v>
      </c>
      <c r="C1526">
        <f>YEAR(GL_Table[[#This Row],[TxnDate]])</f>
        <v>2023</v>
      </c>
      <c r="D1526" t="str">
        <f>TEXT(GL_Table[[#This Row],[TxnDate]], "mmm")</f>
        <v>Jan</v>
      </c>
      <c r="E1526" t="s">
        <v>2010</v>
      </c>
      <c r="F1526" t="s">
        <v>2015</v>
      </c>
      <c r="G1526">
        <v>0</v>
      </c>
      <c r="H1526">
        <v>2396.8000000000002</v>
      </c>
      <c r="I1526" t="s">
        <v>2022</v>
      </c>
      <c r="J1526" t="s">
        <v>2029</v>
      </c>
      <c r="K1526" t="s">
        <v>3555</v>
      </c>
      <c r="L1526" t="s">
        <v>4035</v>
      </c>
      <c r="M1526">
        <f>GL_Table[[#This Row],[Debit]]-GL_Table[[#This Row],[Credit]]</f>
        <v>-2396.8000000000002</v>
      </c>
      <c r="N1526">
        <f>INDEX(ExchangeRate[Rate2USD], MATCH(GL!L:L,ExchangeRate[Currency], 0))</f>
        <v>1.36</v>
      </c>
      <c r="O1526" s="14">
        <f>GL_Table[[#This Row],[Debit]]*GL_Table[[#This Row],[RateToUSD]]</f>
        <v>0</v>
      </c>
      <c r="P1526" s="14">
        <f>GL_Table[[#This Row],[Credit]]*GL_Table[[#This Row],[RateToUSD]]</f>
        <v>3259.6480000000006</v>
      </c>
      <c r="Q1526" s="14">
        <f>GL_Table[NetAmount]*GL_Table[RateToUSD]</f>
        <v>-3259.6480000000006</v>
      </c>
      <c r="R1526" s="14" t="str">
        <f>INDEX(AccountMapping[AccountType],MATCH(GL_Table[AccountName],AccountMapping[AccountName], 0))</f>
        <v>Revenue</v>
      </c>
    </row>
    <row r="1527" spans="1:18" x14ac:dyDescent="0.3">
      <c r="A1527" t="s">
        <v>1535</v>
      </c>
      <c r="B1527" s="1">
        <v>45538</v>
      </c>
      <c r="C1527">
        <f>YEAR(GL_Table[[#This Row],[TxnDate]])</f>
        <v>2024</v>
      </c>
      <c r="D1527" t="str">
        <f>TEXT(GL_Table[[#This Row],[TxnDate]], "mmm")</f>
        <v>Sep</v>
      </c>
      <c r="E1527" t="s">
        <v>2014</v>
      </c>
      <c r="F1527" t="s">
        <v>2019</v>
      </c>
      <c r="G1527">
        <v>0</v>
      </c>
      <c r="H1527">
        <v>2827.95</v>
      </c>
      <c r="I1527" t="s">
        <v>2024</v>
      </c>
      <c r="J1527" t="s">
        <v>2029</v>
      </c>
      <c r="K1527" t="s">
        <v>3556</v>
      </c>
      <c r="L1527" t="s">
        <v>4034</v>
      </c>
      <c r="M1527">
        <f>GL_Table[[#This Row],[Debit]]-GL_Table[[#This Row],[Credit]]</f>
        <v>-2827.95</v>
      </c>
      <c r="N1527">
        <f>INDEX(ExchangeRate[Rate2USD], MATCH(GL!L:L,ExchangeRate[Currency], 0))</f>
        <v>1</v>
      </c>
      <c r="O1527" s="14">
        <f>GL_Table[[#This Row],[Debit]]*GL_Table[[#This Row],[RateToUSD]]</f>
        <v>0</v>
      </c>
      <c r="P1527" s="14">
        <f>GL_Table[[#This Row],[Credit]]*GL_Table[[#This Row],[RateToUSD]]</f>
        <v>2827.95</v>
      </c>
      <c r="Q1527" s="14">
        <f>GL_Table[NetAmount]*GL_Table[RateToUSD]</f>
        <v>-2827.95</v>
      </c>
      <c r="R1527" s="14" t="str">
        <f>INDEX(AccountMapping[AccountType],MATCH(GL_Table[AccountName],AccountMapping[AccountName], 0))</f>
        <v>Revenue</v>
      </c>
    </row>
    <row r="1528" spans="1:18" x14ac:dyDescent="0.3">
      <c r="A1528" t="s">
        <v>1536</v>
      </c>
      <c r="B1528" s="1">
        <v>45418</v>
      </c>
      <c r="C1528">
        <f>YEAR(GL_Table[[#This Row],[TxnDate]])</f>
        <v>2024</v>
      </c>
      <c r="D1528" t="str">
        <f>TEXT(GL_Table[[#This Row],[TxnDate]], "mmm")</f>
        <v>May</v>
      </c>
      <c r="E1528" t="s">
        <v>2012</v>
      </c>
      <c r="F1528" t="s">
        <v>2017</v>
      </c>
      <c r="G1528">
        <v>1359.89</v>
      </c>
      <c r="H1528">
        <v>0</v>
      </c>
      <c r="I1528" t="s">
        <v>2020</v>
      </c>
      <c r="J1528" t="s">
        <v>2030</v>
      </c>
      <c r="K1528" t="s">
        <v>3557</v>
      </c>
      <c r="L1528" t="s">
        <v>4031</v>
      </c>
      <c r="M1528">
        <f>GL_Table[[#This Row],[Debit]]-GL_Table[[#This Row],[Credit]]</f>
        <v>1359.89</v>
      </c>
      <c r="N1528">
        <f>INDEX(ExchangeRate[Rate2USD], MATCH(GL!L:L,ExchangeRate[Currency], 0))</f>
        <v>0.78</v>
      </c>
      <c r="O1528" s="14">
        <f>GL_Table[[#This Row],[Debit]]*GL_Table[[#This Row],[RateToUSD]]</f>
        <v>1060.7142000000001</v>
      </c>
      <c r="P1528" s="14">
        <f>GL_Table[[#This Row],[Credit]]*GL_Table[[#This Row],[RateToUSD]]</f>
        <v>0</v>
      </c>
      <c r="Q1528" s="14">
        <f>GL_Table[NetAmount]*GL_Table[RateToUSD]</f>
        <v>1060.7142000000001</v>
      </c>
      <c r="R1528" s="14" t="str">
        <f>INDEX(AccountMapping[AccountType],MATCH(GL_Table[AccountName],AccountMapping[AccountName], 0))</f>
        <v>Expense</v>
      </c>
    </row>
    <row r="1529" spans="1:18" x14ac:dyDescent="0.3">
      <c r="A1529" t="s">
        <v>1537</v>
      </c>
      <c r="B1529" s="1">
        <v>45747</v>
      </c>
      <c r="C1529">
        <f>YEAR(GL_Table[[#This Row],[TxnDate]])</f>
        <v>2025</v>
      </c>
      <c r="D1529" t="str">
        <f>TEXT(GL_Table[[#This Row],[TxnDate]], "mmm")</f>
        <v>Mar</v>
      </c>
      <c r="E1529" t="s">
        <v>2010</v>
      </c>
      <c r="F1529" t="s">
        <v>2015</v>
      </c>
      <c r="G1529">
        <v>0</v>
      </c>
      <c r="H1529">
        <v>663.19</v>
      </c>
      <c r="I1529" t="s">
        <v>2025</v>
      </c>
      <c r="J1529" t="s">
        <v>2030</v>
      </c>
      <c r="K1529" t="s">
        <v>3558</v>
      </c>
      <c r="L1529" t="s">
        <v>4034</v>
      </c>
      <c r="M1529">
        <f>GL_Table[[#This Row],[Debit]]-GL_Table[[#This Row],[Credit]]</f>
        <v>-663.19</v>
      </c>
      <c r="N1529">
        <f>INDEX(ExchangeRate[Rate2USD], MATCH(GL!L:L,ExchangeRate[Currency], 0))</f>
        <v>1</v>
      </c>
      <c r="O1529" s="14">
        <f>GL_Table[[#This Row],[Debit]]*GL_Table[[#This Row],[RateToUSD]]</f>
        <v>0</v>
      </c>
      <c r="P1529" s="14">
        <f>GL_Table[[#This Row],[Credit]]*GL_Table[[#This Row],[RateToUSD]]</f>
        <v>663.19</v>
      </c>
      <c r="Q1529" s="14">
        <f>GL_Table[NetAmount]*GL_Table[RateToUSD]</f>
        <v>-663.19</v>
      </c>
      <c r="R1529" s="14" t="str">
        <f>INDEX(AccountMapping[AccountType],MATCH(GL_Table[AccountName],AccountMapping[AccountName], 0))</f>
        <v>Revenue</v>
      </c>
    </row>
    <row r="1530" spans="1:18" x14ac:dyDescent="0.3">
      <c r="A1530" t="s">
        <v>1538</v>
      </c>
      <c r="B1530" s="1">
        <v>45553</v>
      </c>
      <c r="C1530">
        <f>YEAR(GL_Table[[#This Row],[TxnDate]])</f>
        <v>2024</v>
      </c>
      <c r="D1530" t="str">
        <f>TEXT(GL_Table[[#This Row],[TxnDate]], "mmm")</f>
        <v>Sep</v>
      </c>
      <c r="E1530" t="s">
        <v>2013</v>
      </c>
      <c r="F1530" t="s">
        <v>2018</v>
      </c>
      <c r="G1530">
        <v>1878.74</v>
      </c>
      <c r="H1530">
        <v>0</v>
      </c>
      <c r="I1530" t="s">
        <v>2021</v>
      </c>
      <c r="J1530" t="s">
        <v>2027</v>
      </c>
      <c r="K1530" t="s">
        <v>3559</v>
      </c>
      <c r="L1530" t="s">
        <v>4031</v>
      </c>
      <c r="M1530">
        <f>GL_Table[[#This Row],[Debit]]-GL_Table[[#This Row],[Credit]]</f>
        <v>1878.74</v>
      </c>
      <c r="N1530">
        <f>INDEX(ExchangeRate[Rate2USD], MATCH(GL!L:L,ExchangeRate[Currency], 0))</f>
        <v>0.78</v>
      </c>
      <c r="O1530" s="14">
        <f>GL_Table[[#This Row],[Debit]]*GL_Table[[#This Row],[RateToUSD]]</f>
        <v>1465.4172000000001</v>
      </c>
      <c r="P1530" s="14">
        <f>GL_Table[[#This Row],[Credit]]*GL_Table[[#This Row],[RateToUSD]]</f>
        <v>0</v>
      </c>
      <c r="Q1530" s="14">
        <f>GL_Table[NetAmount]*GL_Table[RateToUSD]</f>
        <v>1465.4172000000001</v>
      </c>
      <c r="R1530" s="14" t="str">
        <f>INDEX(AccountMapping[AccountType],MATCH(GL_Table[AccountName],AccountMapping[AccountName], 0))</f>
        <v>Expense</v>
      </c>
    </row>
    <row r="1531" spans="1:18" x14ac:dyDescent="0.3">
      <c r="A1531" t="s">
        <v>1539</v>
      </c>
      <c r="B1531" s="1">
        <v>45534</v>
      </c>
      <c r="C1531">
        <f>YEAR(GL_Table[[#This Row],[TxnDate]])</f>
        <v>2024</v>
      </c>
      <c r="D1531" t="str">
        <f>TEXT(GL_Table[[#This Row],[TxnDate]], "mmm")</f>
        <v>Aug</v>
      </c>
      <c r="E1531" t="s">
        <v>2011</v>
      </c>
      <c r="F1531" t="s">
        <v>2016</v>
      </c>
      <c r="G1531">
        <v>741.28</v>
      </c>
      <c r="H1531">
        <v>0</v>
      </c>
      <c r="I1531" t="s">
        <v>2021</v>
      </c>
      <c r="J1531" t="s">
        <v>2029</v>
      </c>
      <c r="K1531" t="s">
        <v>3560</v>
      </c>
      <c r="L1531" t="s">
        <v>4031</v>
      </c>
      <c r="M1531">
        <f>GL_Table[[#This Row],[Debit]]-GL_Table[[#This Row],[Credit]]</f>
        <v>741.28</v>
      </c>
      <c r="N1531">
        <f>INDEX(ExchangeRate[Rate2USD], MATCH(GL!L:L,ExchangeRate[Currency], 0))</f>
        <v>0.78</v>
      </c>
      <c r="O1531" s="14">
        <f>GL_Table[[#This Row],[Debit]]*GL_Table[[#This Row],[RateToUSD]]</f>
        <v>578.19839999999999</v>
      </c>
      <c r="P1531" s="14">
        <f>GL_Table[[#This Row],[Credit]]*GL_Table[[#This Row],[RateToUSD]]</f>
        <v>0</v>
      </c>
      <c r="Q1531" s="14">
        <f>GL_Table[NetAmount]*GL_Table[RateToUSD]</f>
        <v>578.19839999999999</v>
      </c>
      <c r="R1531" s="14" t="str">
        <f>INDEX(AccountMapping[AccountType],MATCH(GL_Table[AccountName],AccountMapping[AccountName], 0))</f>
        <v>COGS</v>
      </c>
    </row>
    <row r="1532" spans="1:18" x14ac:dyDescent="0.3">
      <c r="A1532" t="s">
        <v>1540</v>
      </c>
      <c r="B1532" s="1">
        <v>45798</v>
      </c>
      <c r="C1532">
        <f>YEAR(GL_Table[[#This Row],[TxnDate]])</f>
        <v>2025</v>
      </c>
      <c r="D1532" t="str">
        <f>TEXT(GL_Table[[#This Row],[TxnDate]], "mmm")</f>
        <v>May</v>
      </c>
      <c r="E1532" t="s">
        <v>2010</v>
      </c>
      <c r="F1532" t="s">
        <v>2015</v>
      </c>
      <c r="G1532">
        <v>0</v>
      </c>
      <c r="H1532">
        <v>1824.31</v>
      </c>
      <c r="I1532" t="s">
        <v>2021</v>
      </c>
      <c r="J1532" t="s">
        <v>2029</v>
      </c>
      <c r="K1532" t="s">
        <v>3561</v>
      </c>
      <c r="L1532" t="s">
        <v>4032</v>
      </c>
      <c r="M1532">
        <f>GL_Table[[#This Row],[Debit]]-GL_Table[[#This Row],[Credit]]</f>
        <v>-1824.31</v>
      </c>
      <c r="N1532">
        <f>INDEX(ExchangeRate[Rate2USD], MATCH(GL!L:L,ExchangeRate[Currency], 0))</f>
        <v>0.92</v>
      </c>
      <c r="O1532" s="14">
        <f>GL_Table[[#This Row],[Debit]]*GL_Table[[#This Row],[RateToUSD]]</f>
        <v>0</v>
      </c>
      <c r="P1532" s="14">
        <f>GL_Table[[#This Row],[Credit]]*GL_Table[[#This Row],[RateToUSD]]</f>
        <v>1678.3652</v>
      </c>
      <c r="Q1532" s="14">
        <f>GL_Table[NetAmount]*GL_Table[RateToUSD]</f>
        <v>-1678.3652</v>
      </c>
      <c r="R1532" s="14" t="str">
        <f>INDEX(AccountMapping[AccountType],MATCH(GL_Table[AccountName],AccountMapping[AccountName], 0))</f>
        <v>Revenue</v>
      </c>
    </row>
    <row r="1533" spans="1:18" x14ac:dyDescent="0.3">
      <c r="A1533" t="s">
        <v>1541</v>
      </c>
      <c r="B1533" s="1">
        <v>45257</v>
      </c>
      <c r="C1533">
        <f>YEAR(GL_Table[[#This Row],[TxnDate]])</f>
        <v>2023</v>
      </c>
      <c r="D1533" t="str">
        <f>TEXT(GL_Table[[#This Row],[TxnDate]], "mmm")</f>
        <v>Nov</v>
      </c>
      <c r="E1533" t="s">
        <v>2014</v>
      </c>
      <c r="F1533" t="s">
        <v>2019</v>
      </c>
      <c r="G1533">
        <v>0</v>
      </c>
      <c r="H1533">
        <v>4296.04</v>
      </c>
      <c r="I1533" t="s">
        <v>2021</v>
      </c>
      <c r="J1533" t="s">
        <v>2027</v>
      </c>
      <c r="K1533" t="s">
        <v>3562</v>
      </c>
      <c r="L1533" t="s">
        <v>4033</v>
      </c>
      <c r="M1533">
        <f>GL_Table[[#This Row],[Debit]]-GL_Table[[#This Row],[Credit]]</f>
        <v>-4296.04</v>
      </c>
      <c r="N1533">
        <f>INDEX(ExchangeRate[Rate2USD], MATCH(GL!L:L,ExchangeRate[Currency], 0))</f>
        <v>1.51</v>
      </c>
      <c r="O1533" s="14">
        <f>GL_Table[[#This Row],[Debit]]*GL_Table[[#This Row],[RateToUSD]]</f>
        <v>0</v>
      </c>
      <c r="P1533" s="14">
        <f>GL_Table[[#This Row],[Credit]]*GL_Table[[#This Row],[RateToUSD]]</f>
        <v>6487.0204000000003</v>
      </c>
      <c r="Q1533" s="14">
        <f>GL_Table[NetAmount]*GL_Table[RateToUSD]</f>
        <v>-6487.0204000000003</v>
      </c>
      <c r="R1533" s="14" t="str">
        <f>INDEX(AccountMapping[AccountType],MATCH(GL_Table[AccountName],AccountMapping[AccountName], 0))</f>
        <v>Revenue</v>
      </c>
    </row>
    <row r="1534" spans="1:18" x14ac:dyDescent="0.3">
      <c r="A1534" t="s">
        <v>1542</v>
      </c>
      <c r="B1534" s="1">
        <v>45388</v>
      </c>
      <c r="C1534">
        <f>YEAR(GL_Table[[#This Row],[TxnDate]])</f>
        <v>2024</v>
      </c>
      <c r="D1534" t="str">
        <f>TEXT(GL_Table[[#This Row],[TxnDate]], "mmm")</f>
        <v>Apr</v>
      </c>
      <c r="E1534" t="s">
        <v>2013</v>
      </c>
      <c r="F1534" t="s">
        <v>2018</v>
      </c>
      <c r="G1534">
        <v>1969.36</v>
      </c>
      <c r="H1534">
        <v>0</v>
      </c>
      <c r="I1534" t="s">
        <v>2022</v>
      </c>
      <c r="J1534" t="s">
        <v>2026</v>
      </c>
      <c r="K1534" t="s">
        <v>3563</v>
      </c>
      <c r="L1534" t="s">
        <v>4035</v>
      </c>
      <c r="M1534">
        <f>GL_Table[[#This Row],[Debit]]-GL_Table[[#This Row],[Credit]]</f>
        <v>1969.36</v>
      </c>
      <c r="N1534">
        <f>INDEX(ExchangeRate[Rate2USD], MATCH(GL!L:L,ExchangeRate[Currency], 0))</f>
        <v>1.36</v>
      </c>
      <c r="O1534" s="14">
        <f>GL_Table[[#This Row],[Debit]]*GL_Table[[#This Row],[RateToUSD]]</f>
        <v>2678.3296</v>
      </c>
      <c r="P1534" s="14">
        <f>GL_Table[[#This Row],[Credit]]*GL_Table[[#This Row],[RateToUSD]]</f>
        <v>0</v>
      </c>
      <c r="Q1534" s="14">
        <f>GL_Table[NetAmount]*GL_Table[RateToUSD]</f>
        <v>2678.3296</v>
      </c>
      <c r="R1534" s="14" t="str">
        <f>INDEX(AccountMapping[AccountType],MATCH(GL_Table[AccountName],AccountMapping[AccountName], 0))</f>
        <v>Expense</v>
      </c>
    </row>
    <row r="1535" spans="1:18" x14ac:dyDescent="0.3">
      <c r="A1535" t="s">
        <v>1543</v>
      </c>
      <c r="B1535" s="1">
        <v>45759</v>
      </c>
      <c r="C1535">
        <f>YEAR(GL_Table[[#This Row],[TxnDate]])</f>
        <v>2025</v>
      </c>
      <c r="D1535" t="str">
        <f>TEXT(GL_Table[[#This Row],[TxnDate]], "mmm")</f>
        <v>Apr</v>
      </c>
      <c r="E1535" t="s">
        <v>2013</v>
      </c>
      <c r="F1535" t="s">
        <v>2018</v>
      </c>
      <c r="G1535">
        <v>980.89</v>
      </c>
      <c r="H1535">
        <v>0</v>
      </c>
      <c r="I1535" t="s">
        <v>2025</v>
      </c>
      <c r="J1535" t="s">
        <v>2026</v>
      </c>
      <c r="K1535" t="s">
        <v>3564</v>
      </c>
      <c r="L1535" t="s">
        <v>4032</v>
      </c>
      <c r="M1535">
        <f>GL_Table[[#This Row],[Debit]]-GL_Table[[#This Row],[Credit]]</f>
        <v>980.89</v>
      </c>
      <c r="N1535">
        <f>INDEX(ExchangeRate[Rate2USD], MATCH(GL!L:L,ExchangeRate[Currency], 0))</f>
        <v>0.92</v>
      </c>
      <c r="O1535" s="14">
        <f>GL_Table[[#This Row],[Debit]]*GL_Table[[#This Row],[RateToUSD]]</f>
        <v>902.41880000000003</v>
      </c>
      <c r="P1535" s="14">
        <f>GL_Table[[#This Row],[Credit]]*GL_Table[[#This Row],[RateToUSD]]</f>
        <v>0</v>
      </c>
      <c r="Q1535" s="14">
        <f>GL_Table[NetAmount]*GL_Table[RateToUSD]</f>
        <v>902.41880000000003</v>
      </c>
      <c r="R1535" s="14" t="str">
        <f>INDEX(AccountMapping[AccountType],MATCH(GL_Table[AccountName],AccountMapping[AccountName], 0))</f>
        <v>Expense</v>
      </c>
    </row>
    <row r="1536" spans="1:18" x14ac:dyDescent="0.3">
      <c r="A1536" t="s">
        <v>1544</v>
      </c>
      <c r="B1536" s="1">
        <v>45548</v>
      </c>
      <c r="C1536">
        <f>YEAR(GL_Table[[#This Row],[TxnDate]])</f>
        <v>2024</v>
      </c>
      <c r="D1536" t="str">
        <f>TEXT(GL_Table[[#This Row],[TxnDate]], "mmm")</f>
        <v>Sep</v>
      </c>
      <c r="E1536" t="s">
        <v>2012</v>
      </c>
      <c r="F1536" t="s">
        <v>2017</v>
      </c>
      <c r="G1536">
        <v>618.26</v>
      </c>
      <c r="H1536">
        <v>0</v>
      </c>
      <c r="I1536" t="s">
        <v>2022</v>
      </c>
      <c r="J1536" t="s">
        <v>2030</v>
      </c>
      <c r="K1536" t="s">
        <v>3565</v>
      </c>
      <c r="L1536" t="s">
        <v>4034</v>
      </c>
      <c r="M1536">
        <f>GL_Table[[#This Row],[Debit]]-GL_Table[[#This Row],[Credit]]</f>
        <v>618.26</v>
      </c>
      <c r="N1536">
        <f>INDEX(ExchangeRate[Rate2USD], MATCH(GL!L:L,ExchangeRate[Currency], 0))</f>
        <v>1</v>
      </c>
      <c r="O1536" s="14">
        <f>GL_Table[[#This Row],[Debit]]*GL_Table[[#This Row],[RateToUSD]]</f>
        <v>618.26</v>
      </c>
      <c r="P1536" s="14">
        <f>GL_Table[[#This Row],[Credit]]*GL_Table[[#This Row],[RateToUSD]]</f>
        <v>0</v>
      </c>
      <c r="Q1536" s="14">
        <f>GL_Table[NetAmount]*GL_Table[RateToUSD]</f>
        <v>618.26</v>
      </c>
      <c r="R1536" s="14" t="str">
        <f>INDEX(AccountMapping[AccountType],MATCH(GL_Table[AccountName],AccountMapping[AccountName], 0))</f>
        <v>Expense</v>
      </c>
    </row>
    <row r="1537" spans="1:18" x14ac:dyDescent="0.3">
      <c r="A1537" t="s">
        <v>1545</v>
      </c>
      <c r="B1537" s="1">
        <v>45459</v>
      </c>
      <c r="C1537">
        <f>YEAR(GL_Table[[#This Row],[TxnDate]])</f>
        <v>2024</v>
      </c>
      <c r="D1537" t="str">
        <f>TEXT(GL_Table[[#This Row],[TxnDate]], "mmm")</f>
        <v>Jun</v>
      </c>
      <c r="E1537" t="s">
        <v>2013</v>
      </c>
      <c r="F1537" t="s">
        <v>2018</v>
      </c>
      <c r="G1537">
        <v>665.47</v>
      </c>
      <c r="H1537">
        <v>0</v>
      </c>
      <c r="I1537" t="s">
        <v>2022</v>
      </c>
      <c r="J1537" t="s">
        <v>2026</v>
      </c>
      <c r="K1537" t="s">
        <v>3566</v>
      </c>
      <c r="L1537" t="s">
        <v>4032</v>
      </c>
      <c r="M1537">
        <f>GL_Table[[#This Row],[Debit]]-GL_Table[[#This Row],[Credit]]</f>
        <v>665.47</v>
      </c>
      <c r="N1537">
        <f>INDEX(ExchangeRate[Rate2USD], MATCH(GL!L:L,ExchangeRate[Currency], 0))</f>
        <v>0.92</v>
      </c>
      <c r="O1537" s="14">
        <f>GL_Table[[#This Row],[Debit]]*GL_Table[[#This Row],[RateToUSD]]</f>
        <v>612.2324000000001</v>
      </c>
      <c r="P1537" s="14">
        <f>GL_Table[[#This Row],[Credit]]*GL_Table[[#This Row],[RateToUSD]]</f>
        <v>0</v>
      </c>
      <c r="Q1537" s="14">
        <f>GL_Table[NetAmount]*GL_Table[RateToUSD]</f>
        <v>612.2324000000001</v>
      </c>
      <c r="R1537" s="14" t="str">
        <f>INDEX(AccountMapping[AccountType],MATCH(GL_Table[AccountName],AccountMapping[AccountName], 0))</f>
        <v>Expense</v>
      </c>
    </row>
    <row r="1538" spans="1:18" x14ac:dyDescent="0.3">
      <c r="A1538" t="s">
        <v>1546</v>
      </c>
      <c r="B1538" s="1">
        <v>45465</v>
      </c>
      <c r="C1538">
        <f>YEAR(GL_Table[[#This Row],[TxnDate]])</f>
        <v>2024</v>
      </c>
      <c r="D1538" t="str">
        <f>TEXT(GL_Table[[#This Row],[TxnDate]], "mmm")</f>
        <v>Jun</v>
      </c>
      <c r="E1538" t="s">
        <v>2011</v>
      </c>
      <c r="F1538" t="s">
        <v>2016</v>
      </c>
      <c r="G1538">
        <v>982.03</v>
      </c>
      <c r="H1538">
        <v>0</v>
      </c>
      <c r="I1538" t="s">
        <v>2024</v>
      </c>
      <c r="J1538" t="s">
        <v>2030</v>
      </c>
      <c r="K1538" t="s">
        <v>3567</v>
      </c>
      <c r="L1538" t="s">
        <v>4031</v>
      </c>
      <c r="M1538">
        <f>GL_Table[[#This Row],[Debit]]-GL_Table[[#This Row],[Credit]]</f>
        <v>982.03</v>
      </c>
      <c r="N1538">
        <f>INDEX(ExchangeRate[Rate2USD], MATCH(GL!L:L,ExchangeRate[Currency], 0))</f>
        <v>0.78</v>
      </c>
      <c r="O1538" s="14">
        <f>GL_Table[[#This Row],[Debit]]*GL_Table[[#This Row],[RateToUSD]]</f>
        <v>765.98339999999996</v>
      </c>
      <c r="P1538" s="14">
        <f>GL_Table[[#This Row],[Credit]]*GL_Table[[#This Row],[RateToUSD]]</f>
        <v>0</v>
      </c>
      <c r="Q1538" s="14">
        <f>GL_Table[NetAmount]*GL_Table[RateToUSD]</f>
        <v>765.98339999999996</v>
      </c>
      <c r="R1538" s="14" t="str">
        <f>INDEX(AccountMapping[AccountType],MATCH(GL_Table[AccountName],AccountMapping[AccountName], 0))</f>
        <v>COGS</v>
      </c>
    </row>
    <row r="1539" spans="1:18" x14ac:dyDescent="0.3">
      <c r="A1539" t="s">
        <v>1547</v>
      </c>
      <c r="B1539" s="1">
        <v>45375</v>
      </c>
      <c r="C1539">
        <f>YEAR(GL_Table[[#This Row],[TxnDate]])</f>
        <v>2024</v>
      </c>
      <c r="D1539" t="str">
        <f>TEXT(GL_Table[[#This Row],[TxnDate]], "mmm")</f>
        <v>Mar</v>
      </c>
      <c r="E1539" t="s">
        <v>2011</v>
      </c>
      <c r="F1539" t="s">
        <v>2016</v>
      </c>
      <c r="G1539">
        <v>339.89</v>
      </c>
      <c r="H1539">
        <v>0</v>
      </c>
      <c r="I1539" t="s">
        <v>2024</v>
      </c>
      <c r="J1539" t="s">
        <v>2030</v>
      </c>
      <c r="K1539" t="s">
        <v>3568</v>
      </c>
      <c r="L1539" t="s">
        <v>4033</v>
      </c>
      <c r="M1539">
        <f>GL_Table[[#This Row],[Debit]]-GL_Table[[#This Row],[Credit]]</f>
        <v>339.89</v>
      </c>
      <c r="N1539">
        <f>INDEX(ExchangeRate[Rate2USD], MATCH(GL!L:L,ExchangeRate[Currency], 0))</f>
        <v>1.51</v>
      </c>
      <c r="O1539" s="14">
        <f>GL_Table[[#This Row],[Debit]]*GL_Table[[#This Row],[RateToUSD]]</f>
        <v>513.23389999999995</v>
      </c>
      <c r="P1539" s="14">
        <f>GL_Table[[#This Row],[Credit]]*GL_Table[[#This Row],[RateToUSD]]</f>
        <v>0</v>
      </c>
      <c r="Q1539" s="14">
        <f>GL_Table[NetAmount]*GL_Table[RateToUSD]</f>
        <v>513.23389999999995</v>
      </c>
      <c r="R1539" s="14" t="str">
        <f>INDEX(AccountMapping[AccountType],MATCH(GL_Table[AccountName],AccountMapping[AccountName], 0))</f>
        <v>COGS</v>
      </c>
    </row>
    <row r="1540" spans="1:18" x14ac:dyDescent="0.3">
      <c r="A1540" t="s">
        <v>1548</v>
      </c>
      <c r="B1540" s="1">
        <v>45537</v>
      </c>
      <c r="C1540">
        <f>YEAR(GL_Table[[#This Row],[TxnDate]])</f>
        <v>2024</v>
      </c>
      <c r="D1540" t="str">
        <f>TEXT(GL_Table[[#This Row],[TxnDate]], "mmm")</f>
        <v>Sep</v>
      </c>
      <c r="E1540" t="s">
        <v>2013</v>
      </c>
      <c r="F1540" t="s">
        <v>2018</v>
      </c>
      <c r="G1540">
        <v>535.34</v>
      </c>
      <c r="H1540">
        <v>0</v>
      </c>
      <c r="I1540" t="s">
        <v>2021</v>
      </c>
      <c r="J1540" t="s">
        <v>2029</v>
      </c>
      <c r="K1540" t="s">
        <v>3569</v>
      </c>
      <c r="L1540" t="s">
        <v>4033</v>
      </c>
      <c r="M1540">
        <f>GL_Table[[#This Row],[Debit]]-GL_Table[[#This Row],[Credit]]</f>
        <v>535.34</v>
      </c>
      <c r="N1540">
        <f>INDEX(ExchangeRate[Rate2USD], MATCH(GL!L:L,ExchangeRate[Currency], 0))</f>
        <v>1.51</v>
      </c>
      <c r="O1540" s="14">
        <f>GL_Table[[#This Row],[Debit]]*GL_Table[[#This Row],[RateToUSD]]</f>
        <v>808.36340000000007</v>
      </c>
      <c r="P1540" s="14">
        <f>GL_Table[[#This Row],[Credit]]*GL_Table[[#This Row],[RateToUSD]]</f>
        <v>0</v>
      </c>
      <c r="Q1540" s="14">
        <f>GL_Table[NetAmount]*GL_Table[RateToUSD]</f>
        <v>808.36340000000007</v>
      </c>
      <c r="R1540" s="14" t="str">
        <f>INDEX(AccountMapping[AccountType],MATCH(GL_Table[AccountName],AccountMapping[AccountName], 0))</f>
        <v>Expense</v>
      </c>
    </row>
    <row r="1541" spans="1:18" x14ac:dyDescent="0.3">
      <c r="A1541" t="s">
        <v>1549</v>
      </c>
      <c r="B1541" s="1">
        <v>45785</v>
      </c>
      <c r="C1541">
        <f>YEAR(GL_Table[[#This Row],[TxnDate]])</f>
        <v>2025</v>
      </c>
      <c r="D1541" t="str">
        <f>TEXT(GL_Table[[#This Row],[TxnDate]], "mmm")</f>
        <v>May</v>
      </c>
      <c r="E1541" t="s">
        <v>2013</v>
      </c>
      <c r="F1541" t="s">
        <v>2018</v>
      </c>
      <c r="G1541">
        <v>1582.13</v>
      </c>
      <c r="H1541">
        <v>0</v>
      </c>
      <c r="I1541" t="s">
        <v>2022</v>
      </c>
      <c r="J1541" t="s">
        <v>2029</v>
      </c>
      <c r="K1541" t="s">
        <v>3570</v>
      </c>
      <c r="L1541" t="s">
        <v>4035</v>
      </c>
      <c r="M1541">
        <f>GL_Table[[#This Row],[Debit]]-GL_Table[[#This Row],[Credit]]</f>
        <v>1582.13</v>
      </c>
      <c r="N1541">
        <f>INDEX(ExchangeRate[Rate2USD], MATCH(GL!L:L,ExchangeRate[Currency], 0))</f>
        <v>1.36</v>
      </c>
      <c r="O1541" s="14">
        <f>GL_Table[[#This Row],[Debit]]*GL_Table[[#This Row],[RateToUSD]]</f>
        <v>2151.6968000000002</v>
      </c>
      <c r="P1541" s="14">
        <f>GL_Table[[#This Row],[Credit]]*GL_Table[[#This Row],[RateToUSD]]</f>
        <v>0</v>
      </c>
      <c r="Q1541" s="14">
        <f>GL_Table[NetAmount]*GL_Table[RateToUSD]</f>
        <v>2151.6968000000002</v>
      </c>
      <c r="R1541" s="14" t="str">
        <f>INDEX(AccountMapping[AccountType],MATCH(GL_Table[AccountName],AccountMapping[AccountName], 0))</f>
        <v>Expense</v>
      </c>
    </row>
    <row r="1542" spans="1:18" x14ac:dyDescent="0.3">
      <c r="A1542" t="s">
        <v>1550</v>
      </c>
      <c r="B1542" s="1">
        <v>45626</v>
      </c>
      <c r="C1542">
        <f>YEAR(GL_Table[[#This Row],[TxnDate]])</f>
        <v>2024</v>
      </c>
      <c r="D1542" t="str">
        <f>TEXT(GL_Table[[#This Row],[TxnDate]], "mmm")</f>
        <v>Nov</v>
      </c>
      <c r="E1542" t="s">
        <v>2011</v>
      </c>
      <c r="F1542" t="s">
        <v>2016</v>
      </c>
      <c r="G1542">
        <v>350.21</v>
      </c>
      <c r="H1542">
        <v>0</v>
      </c>
      <c r="I1542" t="s">
        <v>2024</v>
      </c>
      <c r="J1542" t="s">
        <v>2028</v>
      </c>
      <c r="K1542" t="s">
        <v>3571</v>
      </c>
      <c r="L1542" t="s">
        <v>4031</v>
      </c>
      <c r="M1542">
        <f>GL_Table[[#This Row],[Debit]]-GL_Table[[#This Row],[Credit]]</f>
        <v>350.21</v>
      </c>
      <c r="N1542">
        <f>INDEX(ExchangeRate[Rate2USD], MATCH(GL!L:L,ExchangeRate[Currency], 0))</f>
        <v>0.78</v>
      </c>
      <c r="O1542" s="14">
        <f>GL_Table[[#This Row],[Debit]]*GL_Table[[#This Row],[RateToUSD]]</f>
        <v>273.16379999999998</v>
      </c>
      <c r="P1542" s="14">
        <f>GL_Table[[#This Row],[Credit]]*GL_Table[[#This Row],[RateToUSD]]</f>
        <v>0</v>
      </c>
      <c r="Q1542" s="14">
        <f>GL_Table[NetAmount]*GL_Table[RateToUSD]</f>
        <v>273.16379999999998</v>
      </c>
      <c r="R1542" s="14" t="str">
        <f>INDEX(AccountMapping[AccountType],MATCH(GL_Table[AccountName],AccountMapping[AccountName], 0))</f>
        <v>COGS</v>
      </c>
    </row>
    <row r="1543" spans="1:18" x14ac:dyDescent="0.3">
      <c r="A1543" t="s">
        <v>1551</v>
      </c>
      <c r="B1543" s="1">
        <v>45429</v>
      </c>
      <c r="C1543">
        <f>YEAR(GL_Table[[#This Row],[TxnDate]])</f>
        <v>2024</v>
      </c>
      <c r="D1543" t="str">
        <f>TEXT(GL_Table[[#This Row],[TxnDate]], "mmm")</f>
        <v>May</v>
      </c>
      <c r="E1543" t="s">
        <v>2011</v>
      </c>
      <c r="F1543" t="s">
        <v>2016</v>
      </c>
      <c r="G1543">
        <v>889.68</v>
      </c>
      <c r="H1543">
        <v>0</v>
      </c>
      <c r="I1543" t="s">
        <v>2023</v>
      </c>
      <c r="J1543" t="s">
        <v>2027</v>
      </c>
      <c r="K1543" t="s">
        <v>3572</v>
      </c>
      <c r="L1543" t="s">
        <v>4033</v>
      </c>
      <c r="M1543">
        <f>GL_Table[[#This Row],[Debit]]-GL_Table[[#This Row],[Credit]]</f>
        <v>889.68</v>
      </c>
      <c r="N1543">
        <f>INDEX(ExchangeRate[Rate2USD], MATCH(GL!L:L,ExchangeRate[Currency], 0))</f>
        <v>1.51</v>
      </c>
      <c r="O1543" s="14">
        <f>GL_Table[[#This Row],[Debit]]*GL_Table[[#This Row],[RateToUSD]]</f>
        <v>1343.4168</v>
      </c>
      <c r="P1543" s="14">
        <f>GL_Table[[#This Row],[Credit]]*GL_Table[[#This Row],[RateToUSD]]</f>
        <v>0</v>
      </c>
      <c r="Q1543" s="14">
        <f>GL_Table[NetAmount]*GL_Table[RateToUSD]</f>
        <v>1343.4168</v>
      </c>
      <c r="R1543" s="14" t="str">
        <f>INDEX(AccountMapping[AccountType],MATCH(GL_Table[AccountName],AccountMapping[AccountName], 0))</f>
        <v>COGS</v>
      </c>
    </row>
    <row r="1544" spans="1:18" x14ac:dyDescent="0.3">
      <c r="A1544" t="s">
        <v>1552</v>
      </c>
      <c r="B1544" s="1">
        <v>45336</v>
      </c>
      <c r="C1544">
        <f>YEAR(GL_Table[[#This Row],[TxnDate]])</f>
        <v>2024</v>
      </c>
      <c r="D1544" t="str">
        <f>TEXT(GL_Table[[#This Row],[TxnDate]], "mmm")</f>
        <v>Feb</v>
      </c>
      <c r="E1544" t="s">
        <v>2011</v>
      </c>
      <c r="F1544" t="s">
        <v>2016</v>
      </c>
      <c r="G1544">
        <v>1155.53</v>
      </c>
      <c r="H1544">
        <v>0</v>
      </c>
      <c r="I1544" t="s">
        <v>2021</v>
      </c>
      <c r="J1544" t="s">
        <v>2028</v>
      </c>
      <c r="K1544" t="s">
        <v>3573</v>
      </c>
      <c r="L1544" t="s">
        <v>4033</v>
      </c>
      <c r="M1544">
        <f>GL_Table[[#This Row],[Debit]]-GL_Table[[#This Row],[Credit]]</f>
        <v>1155.53</v>
      </c>
      <c r="N1544">
        <f>INDEX(ExchangeRate[Rate2USD], MATCH(GL!L:L,ExchangeRate[Currency], 0))</f>
        <v>1.51</v>
      </c>
      <c r="O1544" s="14">
        <f>GL_Table[[#This Row],[Debit]]*GL_Table[[#This Row],[RateToUSD]]</f>
        <v>1744.8503000000001</v>
      </c>
      <c r="P1544" s="14">
        <f>GL_Table[[#This Row],[Credit]]*GL_Table[[#This Row],[RateToUSD]]</f>
        <v>0</v>
      </c>
      <c r="Q1544" s="14">
        <f>GL_Table[NetAmount]*GL_Table[RateToUSD]</f>
        <v>1744.8503000000001</v>
      </c>
      <c r="R1544" s="14" t="str">
        <f>INDEX(AccountMapping[AccountType],MATCH(GL_Table[AccountName],AccountMapping[AccountName], 0))</f>
        <v>COGS</v>
      </c>
    </row>
    <row r="1545" spans="1:18" x14ac:dyDescent="0.3">
      <c r="A1545" t="s">
        <v>1553</v>
      </c>
      <c r="B1545" s="1">
        <v>45525</v>
      </c>
      <c r="C1545">
        <f>YEAR(GL_Table[[#This Row],[TxnDate]])</f>
        <v>2024</v>
      </c>
      <c r="D1545" t="str">
        <f>TEXT(GL_Table[[#This Row],[TxnDate]], "mmm")</f>
        <v>Aug</v>
      </c>
      <c r="E1545" t="s">
        <v>2014</v>
      </c>
      <c r="F1545" t="s">
        <v>2019</v>
      </c>
      <c r="G1545">
        <v>0</v>
      </c>
      <c r="H1545">
        <v>827.97</v>
      </c>
      <c r="I1545" t="s">
        <v>2020</v>
      </c>
      <c r="J1545" t="s">
        <v>2029</v>
      </c>
      <c r="K1545" t="s">
        <v>3574</v>
      </c>
      <c r="L1545" t="s">
        <v>4034</v>
      </c>
      <c r="M1545">
        <f>GL_Table[[#This Row],[Debit]]-GL_Table[[#This Row],[Credit]]</f>
        <v>-827.97</v>
      </c>
      <c r="N1545">
        <f>INDEX(ExchangeRate[Rate2USD], MATCH(GL!L:L,ExchangeRate[Currency], 0))</f>
        <v>1</v>
      </c>
      <c r="O1545" s="14">
        <f>GL_Table[[#This Row],[Debit]]*GL_Table[[#This Row],[RateToUSD]]</f>
        <v>0</v>
      </c>
      <c r="P1545" s="14">
        <f>GL_Table[[#This Row],[Credit]]*GL_Table[[#This Row],[RateToUSD]]</f>
        <v>827.97</v>
      </c>
      <c r="Q1545" s="14">
        <f>GL_Table[NetAmount]*GL_Table[RateToUSD]</f>
        <v>-827.97</v>
      </c>
      <c r="R1545" s="14" t="str">
        <f>INDEX(AccountMapping[AccountType],MATCH(GL_Table[AccountName],AccountMapping[AccountName], 0))</f>
        <v>Revenue</v>
      </c>
    </row>
    <row r="1546" spans="1:18" x14ac:dyDescent="0.3">
      <c r="A1546" t="s">
        <v>1554</v>
      </c>
      <c r="B1546" s="1">
        <v>45235</v>
      </c>
      <c r="C1546">
        <f>YEAR(GL_Table[[#This Row],[TxnDate]])</f>
        <v>2023</v>
      </c>
      <c r="D1546" t="str">
        <f>TEXT(GL_Table[[#This Row],[TxnDate]], "mmm")</f>
        <v>Nov</v>
      </c>
      <c r="E1546" t="s">
        <v>2014</v>
      </c>
      <c r="F1546" t="s">
        <v>2019</v>
      </c>
      <c r="G1546">
        <v>0</v>
      </c>
      <c r="H1546">
        <v>2525.69</v>
      </c>
      <c r="I1546" t="s">
        <v>2023</v>
      </c>
      <c r="J1546" t="s">
        <v>2030</v>
      </c>
      <c r="K1546" t="s">
        <v>3575</v>
      </c>
      <c r="L1546" t="s">
        <v>4032</v>
      </c>
      <c r="M1546">
        <f>GL_Table[[#This Row],[Debit]]-GL_Table[[#This Row],[Credit]]</f>
        <v>-2525.69</v>
      </c>
      <c r="N1546">
        <f>INDEX(ExchangeRate[Rate2USD], MATCH(GL!L:L,ExchangeRate[Currency], 0))</f>
        <v>0.92</v>
      </c>
      <c r="O1546" s="14">
        <f>GL_Table[[#This Row],[Debit]]*GL_Table[[#This Row],[RateToUSD]]</f>
        <v>0</v>
      </c>
      <c r="P1546" s="14">
        <f>GL_Table[[#This Row],[Credit]]*GL_Table[[#This Row],[RateToUSD]]</f>
        <v>2323.6348000000003</v>
      </c>
      <c r="Q1546" s="14">
        <f>GL_Table[NetAmount]*GL_Table[RateToUSD]</f>
        <v>-2323.6348000000003</v>
      </c>
      <c r="R1546" s="14" t="str">
        <f>INDEX(AccountMapping[AccountType],MATCH(GL_Table[AccountName],AccountMapping[AccountName], 0))</f>
        <v>Revenue</v>
      </c>
    </row>
    <row r="1547" spans="1:18" x14ac:dyDescent="0.3">
      <c r="A1547" t="s">
        <v>1555</v>
      </c>
      <c r="B1547" s="1">
        <v>45495</v>
      </c>
      <c r="C1547">
        <f>YEAR(GL_Table[[#This Row],[TxnDate]])</f>
        <v>2024</v>
      </c>
      <c r="D1547" t="str">
        <f>TEXT(GL_Table[[#This Row],[TxnDate]], "mmm")</f>
        <v>Jul</v>
      </c>
      <c r="E1547" t="s">
        <v>2011</v>
      </c>
      <c r="F1547" t="s">
        <v>2016</v>
      </c>
      <c r="G1547">
        <v>1395.73</v>
      </c>
      <c r="H1547">
        <v>0</v>
      </c>
      <c r="I1547" t="s">
        <v>2024</v>
      </c>
      <c r="J1547" t="s">
        <v>2026</v>
      </c>
      <c r="K1547" t="s">
        <v>3576</v>
      </c>
      <c r="L1547" t="s">
        <v>4031</v>
      </c>
      <c r="M1547">
        <f>GL_Table[[#This Row],[Debit]]-GL_Table[[#This Row],[Credit]]</f>
        <v>1395.73</v>
      </c>
      <c r="N1547">
        <f>INDEX(ExchangeRate[Rate2USD], MATCH(GL!L:L,ExchangeRate[Currency], 0))</f>
        <v>0.78</v>
      </c>
      <c r="O1547" s="14">
        <f>GL_Table[[#This Row],[Debit]]*GL_Table[[#This Row],[RateToUSD]]</f>
        <v>1088.6694</v>
      </c>
      <c r="P1547" s="14">
        <f>GL_Table[[#This Row],[Credit]]*GL_Table[[#This Row],[RateToUSD]]</f>
        <v>0</v>
      </c>
      <c r="Q1547" s="14">
        <f>GL_Table[NetAmount]*GL_Table[RateToUSD]</f>
        <v>1088.6694</v>
      </c>
      <c r="R1547" s="14" t="str">
        <f>INDEX(AccountMapping[AccountType],MATCH(GL_Table[AccountName],AccountMapping[AccountName], 0))</f>
        <v>COGS</v>
      </c>
    </row>
    <row r="1548" spans="1:18" x14ac:dyDescent="0.3">
      <c r="A1548" t="s">
        <v>1556</v>
      </c>
      <c r="B1548" s="1">
        <v>45776</v>
      </c>
      <c r="C1548">
        <f>YEAR(GL_Table[[#This Row],[TxnDate]])</f>
        <v>2025</v>
      </c>
      <c r="D1548" t="str">
        <f>TEXT(GL_Table[[#This Row],[TxnDate]], "mmm")</f>
        <v>Apr</v>
      </c>
      <c r="E1548" t="s">
        <v>2014</v>
      </c>
      <c r="F1548" t="s">
        <v>2019</v>
      </c>
      <c r="G1548">
        <v>0</v>
      </c>
      <c r="H1548">
        <v>1888.44</v>
      </c>
      <c r="I1548" t="s">
        <v>2024</v>
      </c>
      <c r="J1548" t="s">
        <v>2026</v>
      </c>
      <c r="K1548" t="s">
        <v>3577</v>
      </c>
      <c r="L1548" t="s">
        <v>4031</v>
      </c>
      <c r="M1548">
        <f>GL_Table[[#This Row],[Debit]]-GL_Table[[#This Row],[Credit]]</f>
        <v>-1888.44</v>
      </c>
      <c r="N1548">
        <f>INDEX(ExchangeRate[Rate2USD], MATCH(GL!L:L,ExchangeRate[Currency], 0))</f>
        <v>0.78</v>
      </c>
      <c r="O1548" s="14">
        <f>GL_Table[[#This Row],[Debit]]*GL_Table[[#This Row],[RateToUSD]]</f>
        <v>0</v>
      </c>
      <c r="P1548" s="14">
        <f>GL_Table[[#This Row],[Credit]]*GL_Table[[#This Row],[RateToUSD]]</f>
        <v>1472.9832000000001</v>
      </c>
      <c r="Q1548" s="14">
        <f>GL_Table[NetAmount]*GL_Table[RateToUSD]</f>
        <v>-1472.9832000000001</v>
      </c>
      <c r="R1548" s="14" t="str">
        <f>INDEX(AccountMapping[AccountType],MATCH(GL_Table[AccountName],AccountMapping[AccountName], 0))</f>
        <v>Revenue</v>
      </c>
    </row>
    <row r="1549" spans="1:18" x14ac:dyDescent="0.3">
      <c r="A1549" t="s">
        <v>1557</v>
      </c>
      <c r="B1549" s="1">
        <v>45609</v>
      </c>
      <c r="C1549">
        <f>YEAR(GL_Table[[#This Row],[TxnDate]])</f>
        <v>2024</v>
      </c>
      <c r="D1549" t="str">
        <f>TEXT(GL_Table[[#This Row],[TxnDate]], "mmm")</f>
        <v>Nov</v>
      </c>
      <c r="E1549" t="s">
        <v>2014</v>
      </c>
      <c r="F1549" t="s">
        <v>2019</v>
      </c>
      <c r="G1549">
        <v>0</v>
      </c>
      <c r="H1549">
        <v>718.52</v>
      </c>
      <c r="I1549" t="s">
        <v>2022</v>
      </c>
      <c r="J1549" t="s">
        <v>2028</v>
      </c>
      <c r="K1549" t="s">
        <v>3578</v>
      </c>
      <c r="L1549" t="s">
        <v>4035</v>
      </c>
      <c r="M1549">
        <f>GL_Table[[#This Row],[Debit]]-GL_Table[[#This Row],[Credit]]</f>
        <v>-718.52</v>
      </c>
      <c r="N1549">
        <f>INDEX(ExchangeRate[Rate2USD], MATCH(GL!L:L,ExchangeRate[Currency], 0))</f>
        <v>1.36</v>
      </c>
      <c r="O1549" s="14">
        <f>GL_Table[[#This Row],[Debit]]*GL_Table[[#This Row],[RateToUSD]]</f>
        <v>0</v>
      </c>
      <c r="P1549" s="14">
        <f>GL_Table[[#This Row],[Credit]]*GL_Table[[#This Row],[RateToUSD]]</f>
        <v>977.18720000000008</v>
      </c>
      <c r="Q1549" s="14">
        <f>GL_Table[NetAmount]*GL_Table[RateToUSD]</f>
        <v>-977.18720000000008</v>
      </c>
      <c r="R1549" s="14" t="str">
        <f>INDEX(AccountMapping[AccountType],MATCH(GL_Table[AccountName],AccountMapping[AccountName], 0))</f>
        <v>Revenue</v>
      </c>
    </row>
    <row r="1550" spans="1:18" x14ac:dyDescent="0.3">
      <c r="A1550" t="s">
        <v>1558</v>
      </c>
      <c r="B1550" s="1">
        <v>45566</v>
      </c>
      <c r="C1550">
        <f>YEAR(GL_Table[[#This Row],[TxnDate]])</f>
        <v>2024</v>
      </c>
      <c r="D1550" t="str">
        <f>TEXT(GL_Table[[#This Row],[TxnDate]], "mmm")</f>
        <v>Oct</v>
      </c>
      <c r="E1550" t="s">
        <v>2012</v>
      </c>
      <c r="F1550" t="s">
        <v>2017</v>
      </c>
      <c r="G1550">
        <v>378.77</v>
      </c>
      <c r="H1550">
        <v>0</v>
      </c>
      <c r="I1550" t="s">
        <v>2024</v>
      </c>
      <c r="J1550" t="s">
        <v>2026</v>
      </c>
      <c r="K1550" t="s">
        <v>3579</v>
      </c>
      <c r="L1550" t="s">
        <v>4031</v>
      </c>
      <c r="M1550">
        <f>GL_Table[[#This Row],[Debit]]-GL_Table[[#This Row],[Credit]]</f>
        <v>378.77</v>
      </c>
      <c r="N1550">
        <f>INDEX(ExchangeRate[Rate2USD], MATCH(GL!L:L,ExchangeRate[Currency], 0))</f>
        <v>0.78</v>
      </c>
      <c r="O1550" s="14">
        <f>GL_Table[[#This Row],[Debit]]*GL_Table[[#This Row],[RateToUSD]]</f>
        <v>295.44060000000002</v>
      </c>
      <c r="P1550" s="14">
        <f>GL_Table[[#This Row],[Credit]]*GL_Table[[#This Row],[RateToUSD]]</f>
        <v>0</v>
      </c>
      <c r="Q1550" s="14">
        <f>GL_Table[NetAmount]*GL_Table[RateToUSD]</f>
        <v>295.44060000000002</v>
      </c>
      <c r="R1550" s="14" t="str">
        <f>INDEX(AccountMapping[AccountType],MATCH(GL_Table[AccountName],AccountMapping[AccountName], 0))</f>
        <v>Expense</v>
      </c>
    </row>
    <row r="1551" spans="1:18" x14ac:dyDescent="0.3">
      <c r="A1551" t="s">
        <v>1559</v>
      </c>
      <c r="B1551" s="1">
        <v>45104</v>
      </c>
      <c r="C1551">
        <f>YEAR(GL_Table[[#This Row],[TxnDate]])</f>
        <v>2023</v>
      </c>
      <c r="D1551" t="str">
        <f>TEXT(GL_Table[[#This Row],[TxnDate]], "mmm")</f>
        <v>Jun</v>
      </c>
      <c r="E1551" t="s">
        <v>2012</v>
      </c>
      <c r="F1551" t="s">
        <v>2017</v>
      </c>
      <c r="G1551">
        <v>1317.88</v>
      </c>
      <c r="H1551">
        <v>0</v>
      </c>
      <c r="I1551" t="s">
        <v>2025</v>
      </c>
      <c r="J1551" t="s">
        <v>2027</v>
      </c>
      <c r="K1551" t="s">
        <v>3580</v>
      </c>
      <c r="L1551" t="s">
        <v>4035</v>
      </c>
      <c r="M1551">
        <f>GL_Table[[#This Row],[Debit]]-GL_Table[[#This Row],[Credit]]</f>
        <v>1317.88</v>
      </c>
      <c r="N1551">
        <f>INDEX(ExchangeRate[Rate2USD], MATCH(GL!L:L,ExchangeRate[Currency], 0))</f>
        <v>1.36</v>
      </c>
      <c r="O1551" s="14">
        <f>GL_Table[[#This Row],[Debit]]*GL_Table[[#This Row],[RateToUSD]]</f>
        <v>1792.3168000000003</v>
      </c>
      <c r="P1551" s="14">
        <f>GL_Table[[#This Row],[Credit]]*GL_Table[[#This Row],[RateToUSD]]</f>
        <v>0</v>
      </c>
      <c r="Q1551" s="14">
        <f>GL_Table[NetAmount]*GL_Table[RateToUSD]</f>
        <v>1792.3168000000003</v>
      </c>
      <c r="R1551" s="14" t="str">
        <f>INDEX(AccountMapping[AccountType],MATCH(GL_Table[AccountName],AccountMapping[AccountName], 0))</f>
        <v>Expense</v>
      </c>
    </row>
    <row r="1552" spans="1:18" x14ac:dyDescent="0.3">
      <c r="A1552" t="s">
        <v>1560</v>
      </c>
      <c r="B1552" s="1">
        <v>44950</v>
      </c>
      <c r="C1552">
        <f>YEAR(GL_Table[[#This Row],[TxnDate]])</f>
        <v>2023</v>
      </c>
      <c r="D1552" t="str">
        <f>TEXT(GL_Table[[#This Row],[TxnDate]], "mmm")</f>
        <v>Jan</v>
      </c>
      <c r="E1552" t="s">
        <v>2011</v>
      </c>
      <c r="F1552" t="s">
        <v>2016</v>
      </c>
      <c r="G1552">
        <v>636.6</v>
      </c>
      <c r="H1552">
        <v>0</v>
      </c>
      <c r="I1552" t="s">
        <v>2024</v>
      </c>
      <c r="J1552" t="s">
        <v>2028</v>
      </c>
      <c r="K1552" t="s">
        <v>3581</v>
      </c>
      <c r="L1552" t="s">
        <v>4032</v>
      </c>
      <c r="M1552">
        <f>GL_Table[[#This Row],[Debit]]-GL_Table[[#This Row],[Credit]]</f>
        <v>636.6</v>
      </c>
      <c r="N1552">
        <f>INDEX(ExchangeRate[Rate2USD], MATCH(GL!L:L,ExchangeRate[Currency], 0))</f>
        <v>0.92</v>
      </c>
      <c r="O1552" s="14">
        <f>GL_Table[[#This Row],[Debit]]*GL_Table[[#This Row],[RateToUSD]]</f>
        <v>585.67200000000003</v>
      </c>
      <c r="P1552" s="14">
        <f>GL_Table[[#This Row],[Credit]]*GL_Table[[#This Row],[RateToUSD]]</f>
        <v>0</v>
      </c>
      <c r="Q1552" s="14">
        <f>GL_Table[NetAmount]*GL_Table[RateToUSD]</f>
        <v>585.67200000000003</v>
      </c>
      <c r="R1552" s="14" t="str">
        <f>INDEX(AccountMapping[AccountType],MATCH(GL_Table[AccountName],AccountMapping[AccountName], 0))</f>
        <v>COGS</v>
      </c>
    </row>
    <row r="1553" spans="1:18" x14ac:dyDescent="0.3">
      <c r="A1553" t="s">
        <v>1561</v>
      </c>
      <c r="B1553" s="1">
        <v>45453</v>
      </c>
      <c r="C1553">
        <f>YEAR(GL_Table[[#This Row],[TxnDate]])</f>
        <v>2024</v>
      </c>
      <c r="D1553" t="str">
        <f>TEXT(GL_Table[[#This Row],[TxnDate]], "mmm")</f>
        <v>Jun</v>
      </c>
      <c r="E1553" t="s">
        <v>2010</v>
      </c>
      <c r="F1553" t="s">
        <v>2015</v>
      </c>
      <c r="G1553">
        <v>0</v>
      </c>
      <c r="H1553">
        <v>4170.5</v>
      </c>
      <c r="I1553" t="s">
        <v>2022</v>
      </c>
      <c r="J1553" t="s">
        <v>2030</v>
      </c>
      <c r="K1553" t="s">
        <v>3582</v>
      </c>
      <c r="L1553" t="s">
        <v>4032</v>
      </c>
      <c r="M1553">
        <f>GL_Table[[#This Row],[Debit]]-GL_Table[[#This Row],[Credit]]</f>
        <v>-4170.5</v>
      </c>
      <c r="N1553">
        <f>INDEX(ExchangeRate[Rate2USD], MATCH(GL!L:L,ExchangeRate[Currency], 0))</f>
        <v>0.92</v>
      </c>
      <c r="O1553" s="14">
        <f>GL_Table[[#This Row],[Debit]]*GL_Table[[#This Row],[RateToUSD]]</f>
        <v>0</v>
      </c>
      <c r="P1553" s="14">
        <f>GL_Table[[#This Row],[Credit]]*GL_Table[[#This Row],[RateToUSD]]</f>
        <v>3836.86</v>
      </c>
      <c r="Q1553" s="14">
        <f>GL_Table[NetAmount]*GL_Table[RateToUSD]</f>
        <v>-3836.86</v>
      </c>
      <c r="R1553" s="14" t="str">
        <f>INDEX(AccountMapping[AccountType],MATCH(GL_Table[AccountName],AccountMapping[AccountName], 0))</f>
        <v>Revenue</v>
      </c>
    </row>
    <row r="1554" spans="1:18" x14ac:dyDescent="0.3">
      <c r="A1554" t="s">
        <v>1562</v>
      </c>
      <c r="B1554" s="1">
        <v>45251</v>
      </c>
      <c r="C1554">
        <f>YEAR(GL_Table[[#This Row],[TxnDate]])</f>
        <v>2023</v>
      </c>
      <c r="D1554" t="str">
        <f>TEXT(GL_Table[[#This Row],[TxnDate]], "mmm")</f>
        <v>Nov</v>
      </c>
      <c r="E1554" t="s">
        <v>2010</v>
      </c>
      <c r="F1554" t="s">
        <v>2015</v>
      </c>
      <c r="G1554">
        <v>0</v>
      </c>
      <c r="H1554">
        <v>1923.84</v>
      </c>
      <c r="I1554" t="s">
        <v>2025</v>
      </c>
      <c r="J1554" t="s">
        <v>2030</v>
      </c>
      <c r="K1554" t="s">
        <v>3583</v>
      </c>
      <c r="L1554" t="s">
        <v>4035</v>
      </c>
      <c r="M1554">
        <f>GL_Table[[#This Row],[Debit]]-GL_Table[[#This Row],[Credit]]</f>
        <v>-1923.84</v>
      </c>
      <c r="N1554">
        <f>INDEX(ExchangeRate[Rate2USD], MATCH(GL!L:L,ExchangeRate[Currency], 0))</f>
        <v>1.36</v>
      </c>
      <c r="O1554" s="14">
        <f>GL_Table[[#This Row],[Debit]]*GL_Table[[#This Row],[RateToUSD]]</f>
        <v>0</v>
      </c>
      <c r="P1554" s="14">
        <f>GL_Table[[#This Row],[Credit]]*GL_Table[[#This Row],[RateToUSD]]</f>
        <v>2616.4223999999999</v>
      </c>
      <c r="Q1554" s="14">
        <f>GL_Table[NetAmount]*GL_Table[RateToUSD]</f>
        <v>-2616.4223999999999</v>
      </c>
      <c r="R1554" s="14" t="str">
        <f>INDEX(AccountMapping[AccountType],MATCH(GL_Table[AccountName],AccountMapping[AccountName], 0))</f>
        <v>Revenue</v>
      </c>
    </row>
    <row r="1555" spans="1:18" x14ac:dyDescent="0.3">
      <c r="A1555" t="s">
        <v>1563</v>
      </c>
      <c r="B1555" s="1">
        <v>45526</v>
      </c>
      <c r="C1555">
        <f>YEAR(GL_Table[[#This Row],[TxnDate]])</f>
        <v>2024</v>
      </c>
      <c r="D1555" t="str">
        <f>TEXT(GL_Table[[#This Row],[TxnDate]], "mmm")</f>
        <v>Aug</v>
      </c>
      <c r="E1555" t="s">
        <v>2012</v>
      </c>
      <c r="F1555" t="s">
        <v>2017</v>
      </c>
      <c r="G1555">
        <v>736.29</v>
      </c>
      <c r="H1555">
        <v>0</v>
      </c>
      <c r="I1555" t="s">
        <v>2020</v>
      </c>
      <c r="J1555" t="s">
        <v>2028</v>
      </c>
      <c r="K1555" t="s">
        <v>3584</v>
      </c>
      <c r="L1555" t="s">
        <v>4035</v>
      </c>
      <c r="M1555">
        <f>GL_Table[[#This Row],[Debit]]-GL_Table[[#This Row],[Credit]]</f>
        <v>736.29</v>
      </c>
      <c r="N1555">
        <f>INDEX(ExchangeRate[Rate2USD], MATCH(GL!L:L,ExchangeRate[Currency], 0))</f>
        <v>1.36</v>
      </c>
      <c r="O1555" s="14">
        <f>GL_Table[[#This Row],[Debit]]*GL_Table[[#This Row],[RateToUSD]]</f>
        <v>1001.3544000000001</v>
      </c>
      <c r="P1555" s="14">
        <f>GL_Table[[#This Row],[Credit]]*GL_Table[[#This Row],[RateToUSD]]</f>
        <v>0</v>
      </c>
      <c r="Q1555" s="14">
        <f>GL_Table[NetAmount]*GL_Table[RateToUSD]</f>
        <v>1001.3544000000001</v>
      </c>
      <c r="R1555" s="14" t="str">
        <f>INDEX(AccountMapping[AccountType],MATCH(GL_Table[AccountName],AccountMapping[AccountName], 0))</f>
        <v>Expense</v>
      </c>
    </row>
    <row r="1556" spans="1:18" x14ac:dyDescent="0.3">
      <c r="A1556" t="s">
        <v>1564</v>
      </c>
      <c r="B1556" s="1">
        <v>45682</v>
      </c>
      <c r="C1556">
        <f>YEAR(GL_Table[[#This Row],[TxnDate]])</f>
        <v>2025</v>
      </c>
      <c r="D1556" t="str">
        <f>TEXT(GL_Table[[#This Row],[TxnDate]], "mmm")</f>
        <v>Jan</v>
      </c>
      <c r="E1556" t="s">
        <v>2014</v>
      </c>
      <c r="F1556" t="s">
        <v>2019</v>
      </c>
      <c r="G1556">
        <v>0</v>
      </c>
      <c r="H1556">
        <v>4712.88</v>
      </c>
      <c r="I1556" t="s">
        <v>2025</v>
      </c>
      <c r="J1556" t="s">
        <v>2029</v>
      </c>
      <c r="K1556" t="s">
        <v>3585</v>
      </c>
      <c r="L1556" t="s">
        <v>4033</v>
      </c>
      <c r="M1556">
        <f>GL_Table[[#This Row],[Debit]]-GL_Table[[#This Row],[Credit]]</f>
        <v>-4712.88</v>
      </c>
      <c r="N1556">
        <f>INDEX(ExchangeRate[Rate2USD], MATCH(GL!L:L,ExchangeRate[Currency], 0))</f>
        <v>1.51</v>
      </c>
      <c r="O1556" s="14">
        <f>GL_Table[[#This Row],[Debit]]*GL_Table[[#This Row],[RateToUSD]]</f>
        <v>0</v>
      </c>
      <c r="P1556" s="14">
        <f>GL_Table[[#This Row],[Credit]]*GL_Table[[#This Row],[RateToUSD]]</f>
        <v>7116.4488000000001</v>
      </c>
      <c r="Q1556" s="14">
        <f>GL_Table[NetAmount]*GL_Table[RateToUSD]</f>
        <v>-7116.4488000000001</v>
      </c>
      <c r="R1556" s="14" t="str">
        <f>INDEX(AccountMapping[AccountType],MATCH(GL_Table[AccountName],AccountMapping[AccountName], 0))</f>
        <v>Revenue</v>
      </c>
    </row>
    <row r="1557" spans="1:18" x14ac:dyDescent="0.3">
      <c r="A1557" t="s">
        <v>1565</v>
      </c>
      <c r="B1557" s="1">
        <v>45438</v>
      </c>
      <c r="C1557">
        <f>YEAR(GL_Table[[#This Row],[TxnDate]])</f>
        <v>2024</v>
      </c>
      <c r="D1557" t="str">
        <f>TEXT(GL_Table[[#This Row],[TxnDate]], "mmm")</f>
        <v>May</v>
      </c>
      <c r="E1557" t="s">
        <v>2014</v>
      </c>
      <c r="F1557" t="s">
        <v>2019</v>
      </c>
      <c r="G1557">
        <v>0</v>
      </c>
      <c r="H1557">
        <v>2946.82</v>
      </c>
      <c r="I1557" t="s">
        <v>2024</v>
      </c>
      <c r="J1557" t="s">
        <v>2028</v>
      </c>
      <c r="K1557" t="s">
        <v>3586</v>
      </c>
      <c r="L1557" t="s">
        <v>4033</v>
      </c>
      <c r="M1557">
        <f>GL_Table[[#This Row],[Debit]]-GL_Table[[#This Row],[Credit]]</f>
        <v>-2946.82</v>
      </c>
      <c r="N1557">
        <f>INDEX(ExchangeRate[Rate2USD], MATCH(GL!L:L,ExchangeRate[Currency], 0))</f>
        <v>1.51</v>
      </c>
      <c r="O1557" s="14">
        <f>GL_Table[[#This Row],[Debit]]*GL_Table[[#This Row],[RateToUSD]]</f>
        <v>0</v>
      </c>
      <c r="P1557" s="14">
        <f>GL_Table[[#This Row],[Credit]]*GL_Table[[#This Row],[RateToUSD]]</f>
        <v>4449.6982000000007</v>
      </c>
      <c r="Q1557" s="14">
        <f>GL_Table[NetAmount]*GL_Table[RateToUSD]</f>
        <v>-4449.6982000000007</v>
      </c>
      <c r="R1557" s="14" t="str">
        <f>INDEX(AccountMapping[AccountType],MATCH(GL_Table[AccountName],AccountMapping[AccountName], 0))</f>
        <v>Revenue</v>
      </c>
    </row>
    <row r="1558" spans="1:18" x14ac:dyDescent="0.3">
      <c r="A1558" t="s">
        <v>1566</v>
      </c>
      <c r="B1558" s="1">
        <v>45765</v>
      </c>
      <c r="C1558">
        <f>YEAR(GL_Table[[#This Row],[TxnDate]])</f>
        <v>2025</v>
      </c>
      <c r="D1558" t="str">
        <f>TEXT(GL_Table[[#This Row],[TxnDate]], "mmm")</f>
        <v>Apr</v>
      </c>
      <c r="E1558" t="s">
        <v>2012</v>
      </c>
      <c r="F1558" t="s">
        <v>2017</v>
      </c>
      <c r="G1558">
        <v>1985.74</v>
      </c>
      <c r="H1558">
        <v>0</v>
      </c>
      <c r="I1558" t="s">
        <v>2020</v>
      </c>
      <c r="J1558" t="s">
        <v>2027</v>
      </c>
      <c r="K1558" t="s">
        <v>3587</v>
      </c>
      <c r="L1558" t="s">
        <v>4033</v>
      </c>
      <c r="M1558">
        <f>GL_Table[[#This Row],[Debit]]-GL_Table[[#This Row],[Credit]]</f>
        <v>1985.74</v>
      </c>
      <c r="N1558">
        <f>INDEX(ExchangeRate[Rate2USD], MATCH(GL!L:L,ExchangeRate[Currency], 0))</f>
        <v>1.51</v>
      </c>
      <c r="O1558" s="14">
        <f>GL_Table[[#This Row],[Debit]]*GL_Table[[#This Row],[RateToUSD]]</f>
        <v>2998.4674</v>
      </c>
      <c r="P1558" s="14">
        <f>GL_Table[[#This Row],[Credit]]*GL_Table[[#This Row],[RateToUSD]]</f>
        <v>0</v>
      </c>
      <c r="Q1558" s="14">
        <f>GL_Table[NetAmount]*GL_Table[RateToUSD]</f>
        <v>2998.4674</v>
      </c>
      <c r="R1558" s="14" t="str">
        <f>INDEX(AccountMapping[AccountType],MATCH(GL_Table[AccountName],AccountMapping[AccountName], 0))</f>
        <v>Expense</v>
      </c>
    </row>
    <row r="1559" spans="1:18" x14ac:dyDescent="0.3">
      <c r="A1559" t="s">
        <v>1567</v>
      </c>
      <c r="B1559" s="1">
        <v>45341</v>
      </c>
      <c r="C1559">
        <f>YEAR(GL_Table[[#This Row],[TxnDate]])</f>
        <v>2024</v>
      </c>
      <c r="D1559" t="str">
        <f>TEXT(GL_Table[[#This Row],[TxnDate]], "mmm")</f>
        <v>Feb</v>
      </c>
      <c r="E1559" t="s">
        <v>2011</v>
      </c>
      <c r="F1559" t="s">
        <v>2016</v>
      </c>
      <c r="G1559">
        <v>1835.61</v>
      </c>
      <c r="H1559">
        <v>0</v>
      </c>
      <c r="I1559" t="s">
        <v>2020</v>
      </c>
      <c r="J1559" t="s">
        <v>2029</v>
      </c>
      <c r="K1559" t="s">
        <v>3588</v>
      </c>
      <c r="L1559" t="s">
        <v>4034</v>
      </c>
      <c r="M1559">
        <f>GL_Table[[#This Row],[Debit]]-GL_Table[[#This Row],[Credit]]</f>
        <v>1835.61</v>
      </c>
      <c r="N1559">
        <f>INDEX(ExchangeRate[Rate2USD], MATCH(GL!L:L,ExchangeRate[Currency], 0))</f>
        <v>1</v>
      </c>
      <c r="O1559" s="14">
        <f>GL_Table[[#This Row],[Debit]]*GL_Table[[#This Row],[RateToUSD]]</f>
        <v>1835.61</v>
      </c>
      <c r="P1559" s="14">
        <f>GL_Table[[#This Row],[Credit]]*GL_Table[[#This Row],[RateToUSD]]</f>
        <v>0</v>
      </c>
      <c r="Q1559" s="14">
        <f>GL_Table[NetAmount]*GL_Table[RateToUSD]</f>
        <v>1835.61</v>
      </c>
      <c r="R1559" s="14" t="str">
        <f>INDEX(AccountMapping[AccountType],MATCH(GL_Table[AccountName],AccountMapping[AccountName], 0))</f>
        <v>COGS</v>
      </c>
    </row>
    <row r="1560" spans="1:18" x14ac:dyDescent="0.3">
      <c r="A1560" t="s">
        <v>1568</v>
      </c>
      <c r="B1560" s="1">
        <v>45100</v>
      </c>
      <c r="C1560">
        <f>YEAR(GL_Table[[#This Row],[TxnDate]])</f>
        <v>2023</v>
      </c>
      <c r="D1560" t="str">
        <f>TEXT(GL_Table[[#This Row],[TxnDate]], "mmm")</f>
        <v>Jun</v>
      </c>
      <c r="E1560" t="s">
        <v>2011</v>
      </c>
      <c r="F1560" t="s">
        <v>2016</v>
      </c>
      <c r="G1560">
        <v>509.51</v>
      </c>
      <c r="H1560">
        <v>0</v>
      </c>
      <c r="I1560" t="s">
        <v>2024</v>
      </c>
      <c r="J1560" t="s">
        <v>2030</v>
      </c>
      <c r="K1560" t="s">
        <v>3589</v>
      </c>
      <c r="L1560" t="s">
        <v>4035</v>
      </c>
      <c r="M1560">
        <f>GL_Table[[#This Row],[Debit]]-GL_Table[[#This Row],[Credit]]</f>
        <v>509.51</v>
      </c>
      <c r="N1560">
        <f>INDEX(ExchangeRate[Rate2USD], MATCH(GL!L:L,ExchangeRate[Currency], 0))</f>
        <v>1.36</v>
      </c>
      <c r="O1560" s="14">
        <f>GL_Table[[#This Row],[Debit]]*GL_Table[[#This Row],[RateToUSD]]</f>
        <v>692.93360000000007</v>
      </c>
      <c r="P1560" s="14">
        <f>GL_Table[[#This Row],[Credit]]*GL_Table[[#This Row],[RateToUSD]]</f>
        <v>0</v>
      </c>
      <c r="Q1560" s="14">
        <f>GL_Table[NetAmount]*GL_Table[RateToUSD]</f>
        <v>692.93360000000007</v>
      </c>
      <c r="R1560" s="14" t="str">
        <f>INDEX(AccountMapping[AccountType],MATCH(GL_Table[AccountName],AccountMapping[AccountName], 0))</f>
        <v>COGS</v>
      </c>
    </row>
    <row r="1561" spans="1:18" x14ac:dyDescent="0.3">
      <c r="A1561" t="s">
        <v>1569</v>
      </c>
      <c r="B1561" s="1">
        <v>45284</v>
      </c>
      <c r="C1561">
        <f>YEAR(GL_Table[[#This Row],[TxnDate]])</f>
        <v>2023</v>
      </c>
      <c r="D1561" t="str">
        <f>TEXT(GL_Table[[#This Row],[TxnDate]], "mmm")</f>
        <v>Dec</v>
      </c>
      <c r="E1561" t="s">
        <v>2014</v>
      </c>
      <c r="F1561" t="s">
        <v>2019</v>
      </c>
      <c r="G1561">
        <v>0</v>
      </c>
      <c r="H1561">
        <v>573.51</v>
      </c>
      <c r="I1561" t="s">
        <v>2024</v>
      </c>
      <c r="J1561" t="s">
        <v>2026</v>
      </c>
      <c r="K1561" t="s">
        <v>3590</v>
      </c>
      <c r="L1561" t="s">
        <v>4034</v>
      </c>
      <c r="M1561">
        <f>GL_Table[[#This Row],[Debit]]-GL_Table[[#This Row],[Credit]]</f>
        <v>-573.51</v>
      </c>
      <c r="N1561">
        <f>INDEX(ExchangeRate[Rate2USD], MATCH(GL!L:L,ExchangeRate[Currency], 0))</f>
        <v>1</v>
      </c>
      <c r="O1561" s="14">
        <f>GL_Table[[#This Row],[Debit]]*GL_Table[[#This Row],[RateToUSD]]</f>
        <v>0</v>
      </c>
      <c r="P1561" s="14">
        <f>GL_Table[[#This Row],[Credit]]*GL_Table[[#This Row],[RateToUSD]]</f>
        <v>573.51</v>
      </c>
      <c r="Q1561" s="14">
        <f>GL_Table[NetAmount]*GL_Table[RateToUSD]</f>
        <v>-573.51</v>
      </c>
      <c r="R1561" s="14" t="str">
        <f>INDEX(AccountMapping[AccountType],MATCH(GL_Table[AccountName],AccountMapping[AccountName], 0))</f>
        <v>Revenue</v>
      </c>
    </row>
    <row r="1562" spans="1:18" x14ac:dyDescent="0.3">
      <c r="A1562" t="s">
        <v>1570</v>
      </c>
      <c r="B1562" s="1">
        <v>45462</v>
      </c>
      <c r="C1562">
        <f>YEAR(GL_Table[[#This Row],[TxnDate]])</f>
        <v>2024</v>
      </c>
      <c r="D1562" t="str">
        <f>TEXT(GL_Table[[#This Row],[TxnDate]], "mmm")</f>
        <v>Jun</v>
      </c>
      <c r="E1562" t="s">
        <v>2010</v>
      </c>
      <c r="F1562" t="s">
        <v>2015</v>
      </c>
      <c r="G1562">
        <v>0</v>
      </c>
      <c r="H1562">
        <v>3740.72</v>
      </c>
      <c r="I1562" t="s">
        <v>2023</v>
      </c>
      <c r="J1562" t="s">
        <v>2027</v>
      </c>
      <c r="K1562" t="s">
        <v>3591</v>
      </c>
      <c r="L1562" t="s">
        <v>4034</v>
      </c>
      <c r="M1562">
        <f>GL_Table[[#This Row],[Debit]]-GL_Table[[#This Row],[Credit]]</f>
        <v>-3740.72</v>
      </c>
      <c r="N1562">
        <f>INDEX(ExchangeRate[Rate2USD], MATCH(GL!L:L,ExchangeRate[Currency], 0))</f>
        <v>1</v>
      </c>
      <c r="O1562" s="14">
        <f>GL_Table[[#This Row],[Debit]]*GL_Table[[#This Row],[RateToUSD]]</f>
        <v>0</v>
      </c>
      <c r="P1562" s="14">
        <f>GL_Table[[#This Row],[Credit]]*GL_Table[[#This Row],[RateToUSD]]</f>
        <v>3740.72</v>
      </c>
      <c r="Q1562" s="14">
        <f>GL_Table[NetAmount]*GL_Table[RateToUSD]</f>
        <v>-3740.72</v>
      </c>
      <c r="R1562" s="14" t="str">
        <f>INDEX(AccountMapping[AccountType],MATCH(GL_Table[AccountName],AccountMapping[AccountName], 0))</f>
        <v>Revenue</v>
      </c>
    </row>
    <row r="1563" spans="1:18" x14ac:dyDescent="0.3">
      <c r="A1563" t="s">
        <v>1571</v>
      </c>
      <c r="B1563" s="1">
        <v>45049</v>
      </c>
      <c r="C1563">
        <f>YEAR(GL_Table[[#This Row],[TxnDate]])</f>
        <v>2023</v>
      </c>
      <c r="D1563" t="str">
        <f>TEXT(GL_Table[[#This Row],[TxnDate]], "mmm")</f>
        <v>May</v>
      </c>
      <c r="E1563" t="s">
        <v>2011</v>
      </c>
      <c r="F1563" t="s">
        <v>2016</v>
      </c>
      <c r="G1563">
        <v>1930.33</v>
      </c>
      <c r="H1563">
        <v>0</v>
      </c>
      <c r="I1563" t="s">
        <v>2022</v>
      </c>
      <c r="J1563" t="s">
        <v>2030</v>
      </c>
      <c r="K1563" t="s">
        <v>3592</v>
      </c>
      <c r="L1563" t="s">
        <v>4035</v>
      </c>
      <c r="M1563">
        <f>GL_Table[[#This Row],[Debit]]-GL_Table[[#This Row],[Credit]]</f>
        <v>1930.33</v>
      </c>
      <c r="N1563">
        <f>INDEX(ExchangeRate[Rate2USD], MATCH(GL!L:L,ExchangeRate[Currency], 0))</f>
        <v>1.36</v>
      </c>
      <c r="O1563" s="14">
        <f>GL_Table[[#This Row],[Debit]]*GL_Table[[#This Row],[RateToUSD]]</f>
        <v>2625.2488000000003</v>
      </c>
      <c r="P1563" s="14">
        <f>GL_Table[[#This Row],[Credit]]*GL_Table[[#This Row],[RateToUSD]]</f>
        <v>0</v>
      </c>
      <c r="Q1563" s="14">
        <f>GL_Table[NetAmount]*GL_Table[RateToUSD]</f>
        <v>2625.2488000000003</v>
      </c>
      <c r="R1563" s="14" t="str">
        <f>INDEX(AccountMapping[AccountType],MATCH(GL_Table[AccountName],AccountMapping[AccountName], 0))</f>
        <v>COGS</v>
      </c>
    </row>
    <row r="1564" spans="1:18" x14ac:dyDescent="0.3">
      <c r="A1564" t="s">
        <v>1572</v>
      </c>
      <c r="B1564" s="1">
        <v>45276</v>
      </c>
      <c r="C1564">
        <f>YEAR(GL_Table[[#This Row],[TxnDate]])</f>
        <v>2023</v>
      </c>
      <c r="D1564" t="str">
        <f>TEXT(GL_Table[[#This Row],[TxnDate]], "mmm")</f>
        <v>Dec</v>
      </c>
      <c r="E1564" t="s">
        <v>2013</v>
      </c>
      <c r="F1564" t="s">
        <v>2018</v>
      </c>
      <c r="G1564">
        <v>1936.61</v>
      </c>
      <c r="H1564">
        <v>0</v>
      </c>
      <c r="I1564" t="s">
        <v>2024</v>
      </c>
      <c r="J1564" t="s">
        <v>2027</v>
      </c>
      <c r="K1564" t="s">
        <v>3593</v>
      </c>
      <c r="L1564" t="s">
        <v>4032</v>
      </c>
      <c r="M1564">
        <f>GL_Table[[#This Row],[Debit]]-GL_Table[[#This Row],[Credit]]</f>
        <v>1936.61</v>
      </c>
      <c r="N1564">
        <f>INDEX(ExchangeRate[Rate2USD], MATCH(GL!L:L,ExchangeRate[Currency], 0))</f>
        <v>0.92</v>
      </c>
      <c r="O1564" s="14">
        <f>GL_Table[[#This Row],[Debit]]*GL_Table[[#This Row],[RateToUSD]]</f>
        <v>1781.6812</v>
      </c>
      <c r="P1564" s="14">
        <f>GL_Table[[#This Row],[Credit]]*GL_Table[[#This Row],[RateToUSD]]</f>
        <v>0</v>
      </c>
      <c r="Q1564" s="14">
        <f>GL_Table[NetAmount]*GL_Table[RateToUSD]</f>
        <v>1781.6812</v>
      </c>
      <c r="R1564" s="14" t="str">
        <f>INDEX(AccountMapping[AccountType],MATCH(GL_Table[AccountName],AccountMapping[AccountName], 0))</f>
        <v>Expense</v>
      </c>
    </row>
    <row r="1565" spans="1:18" x14ac:dyDescent="0.3">
      <c r="A1565" t="s">
        <v>1573</v>
      </c>
      <c r="B1565" s="1">
        <v>45592</v>
      </c>
      <c r="C1565">
        <f>YEAR(GL_Table[[#This Row],[TxnDate]])</f>
        <v>2024</v>
      </c>
      <c r="D1565" t="str">
        <f>TEXT(GL_Table[[#This Row],[TxnDate]], "mmm")</f>
        <v>Oct</v>
      </c>
      <c r="E1565" t="s">
        <v>2010</v>
      </c>
      <c r="F1565" t="s">
        <v>2015</v>
      </c>
      <c r="G1565">
        <v>0</v>
      </c>
      <c r="H1565">
        <v>3625.02</v>
      </c>
      <c r="I1565" t="s">
        <v>2024</v>
      </c>
      <c r="J1565" t="s">
        <v>2030</v>
      </c>
      <c r="K1565" t="s">
        <v>3594</v>
      </c>
      <c r="L1565" t="s">
        <v>4035</v>
      </c>
      <c r="M1565">
        <f>GL_Table[[#This Row],[Debit]]-GL_Table[[#This Row],[Credit]]</f>
        <v>-3625.02</v>
      </c>
      <c r="N1565">
        <f>INDEX(ExchangeRate[Rate2USD], MATCH(GL!L:L,ExchangeRate[Currency], 0))</f>
        <v>1.36</v>
      </c>
      <c r="O1565" s="14">
        <f>GL_Table[[#This Row],[Debit]]*GL_Table[[#This Row],[RateToUSD]]</f>
        <v>0</v>
      </c>
      <c r="P1565" s="14">
        <f>GL_Table[[#This Row],[Credit]]*GL_Table[[#This Row],[RateToUSD]]</f>
        <v>4930.0272000000004</v>
      </c>
      <c r="Q1565" s="14">
        <f>GL_Table[NetAmount]*GL_Table[RateToUSD]</f>
        <v>-4930.0272000000004</v>
      </c>
      <c r="R1565" s="14" t="str">
        <f>INDEX(AccountMapping[AccountType],MATCH(GL_Table[AccountName],AccountMapping[AccountName], 0))</f>
        <v>Revenue</v>
      </c>
    </row>
    <row r="1566" spans="1:18" x14ac:dyDescent="0.3">
      <c r="A1566" t="s">
        <v>1574</v>
      </c>
      <c r="B1566" s="1">
        <v>45332</v>
      </c>
      <c r="C1566">
        <f>YEAR(GL_Table[[#This Row],[TxnDate]])</f>
        <v>2024</v>
      </c>
      <c r="D1566" t="str">
        <f>TEXT(GL_Table[[#This Row],[TxnDate]], "mmm")</f>
        <v>Feb</v>
      </c>
      <c r="E1566" t="s">
        <v>2010</v>
      </c>
      <c r="F1566" t="s">
        <v>2015</v>
      </c>
      <c r="G1566">
        <v>0</v>
      </c>
      <c r="H1566">
        <v>3348.1</v>
      </c>
      <c r="I1566" t="s">
        <v>2023</v>
      </c>
      <c r="J1566" t="s">
        <v>2026</v>
      </c>
      <c r="K1566" t="s">
        <v>3595</v>
      </c>
      <c r="L1566" t="s">
        <v>4032</v>
      </c>
      <c r="M1566">
        <f>GL_Table[[#This Row],[Debit]]-GL_Table[[#This Row],[Credit]]</f>
        <v>-3348.1</v>
      </c>
      <c r="N1566">
        <f>INDEX(ExchangeRate[Rate2USD], MATCH(GL!L:L,ExchangeRate[Currency], 0))</f>
        <v>0.92</v>
      </c>
      <c r="O1566" s="14">
        <f>GL_Table[[#This Row],[Debit]]*GL_Table[[#This Row],[RateToUSD]]</f>
        <v>0</v>
      </c>
      <c r="P1566" s="14">
        <f>GL_Table[[#This Row],[Credit]]*GL_Table[[#This Row],[RateToUSD]]</f>
        <v>3080.252</v>
      </c>
      <c r="Q1566" s="14">
        <f>GL_Table[NetAmount]*GL_Table[RateToUSD]</f>
        <v>-3080.252</v>
      </c>
      <c r="R1566" s="14" t="str">
        <f>INDEX(AccountMapping[AccountType],MATCH(GL_Table[AccountName],AccountMapping[AccountName], 0))</f>
        <v>Revenue</v>
      </c>
    </row>
    <row r="1567" spans="1:18" x14ac:dyDescent="0.3">
      <c r="A1567" t="s">
        <v>1575</v>
      </c>
      <c r="B1567" s="1">
        <v>44939</v>
      </c>
      <c r="C1567">
        <f>YEAR(GL_Table[[#This Row],[TxnDate]])</f>
        <v>2023</v>
      </c>
      <c r="D1567" t="str">
        <f>TEXT(GL_Table[[#This Row],[TxnDate]], "mmm")</f>
        <v>Jan</v>
      </c>
      <c r="E1567" t="s">
        <v>2013</v>
      </c>
      <c r="F1567" t="s">
        <v>2018</v>
      </c>
      <c r="G1567">
        <v>760.59</v>
      </c>
      <c r="H1567">
        <v>0</v>
      </c>
      <c r="I1567" t="s">
        <v>2021</v>
      </c>
      <c r="J1567" t="s">
        <v>2028</v>
      </c>
      <c r="K1567" t="s">
        <v>3596</v>
      </c>
      <c r="L1567" t="s">
        <v>4035</v>
      </c>
      <c r="M1567">
        <f>GL_Table[[#This Row],[Debit]]-GL_Table[[#This Row],[Credit]]</f>
        <v>760.59</v>
      </c>
      <c r="N1567">
        <f>INDEX(ExchangeRate[Rate2USD], MATCH(GL!L:L,ExchangeRate[Currency], 0))</f>
        <v>1.36</v>
      </c>
      <c r="O1567" s="14">
        <f>GL_Table[[#This Row],[Debit]]*GL_Table[[#This Row],[RateToUSD]]</f>
        <v>1034.4024000000002</v>
      </c>
      <c r="P1567" s="14">
        <f>GL_Table[[#This Row],[Credit]]*GL_Table[[#This Row],[RateToUSD]]</f>
        <v>0</v>
      </c>
      <c r="Q1567" s="14">
        <f>GL_Table[NetAmount]*GL_Table[RateToUSD]</f>
        <v>1034.4024000000002</v>
      </c>
      <c r="R1567" s="14" t="str">
        <f>INDEX(AccountMapping[AccountType],MATCH(GL_Table[AccountName],AccountMapping[AccountName], 0))</f>
        <v>Expense</v>
      </c>
    </row>
    <row r="1568" spans="1:18" x14ac:dyDescent="0.3">
      <c r="A1568" t="s">
        <v>1576</v>
      </c>
      <c r="B1568" s="1">
        <v>45377</v>
      </c>
      <c r="C1568">
        <f>YEAR(GL_Table[[#This Row],[TxnDate]])</f>
        <v>2024</v>
      </c>
      <c r="D1568" t="str">
        <f>TEXT(GL_Table[[#This Row],[TxnDate]], "mmm")</f>
        <v>Mar</v>
      </c>
      <c r="E1568" t="s">
        <v>2014</v>
      </c>
      <c r="F1568" t="s">
        <v>2019</v>
      </c>
      <c r="G1568">
        <v>0</v>
      </c>
      <c r="H1568">
        <v>3208.4</v>
      </c>
      <c r="I1568" t="s">
        <v>2023</v>
      </c>
      <c r="J1568" t="s">
        <v>2026</v>
      </c>
      <c r="K1568" t="s">
        <v>3597</v>
      </c>
      <c r="L1568" t="s">
        <v>4032</v>
      </c>
      <c r="M1568">
        <f>GL_Table[[#This Row],[Debit]]-GL_Table[[#This Row],[Credit]]</f>
        <v>-3208.4</v>
      </c>
      <c r="N1568">
        <f>INDEX(ExchangeRate[Rate2USD], MATCH(GL!L:L,ExchangeRate[Currency], 0))</f>
        <v>0.92</v>
      </c>
      <c r="O1568" s="14">
        <f>GL_Table[[#This Row],[Debit]]*GL_Table[[#This Row],[RateToUSD]]</f>
        <v>0</v>
      </c>
      <c r="P1568" s="14">
        <f>GL_Table[[#This Row],[Credit]]*GL_Table[[#This Row],[RateToUSD]]</f>
        <v>2951.7280000000001</v>
      </c>
      <c r="Q1568" s="14">
        <f>GL_Table[NetAmount]*GL_Table[RateToUSD]</f>
        <v>-2951.7280000000001</v>
      </c>
      <c r="R1568" s="14" t="str">
        <f>INDEX(AccountMapping[AccountType],MATCH(GL_Table[AccountName],AccountMapping[AccountName], 0))</f>
        <v>Revenue</v>
      </c>
    </row>
    <row r="1569" spans="1:18" x14ac:dyDescent="0.3">
      <c r="A1569" t="s">
        <v>1577</v>
      </c>
      <c r="B1569" s="1">
        <v>45653</v>
      </c>
      <c r="C1569">
        <f>YEAR(GL_Table[[#This Row],[TxnDate]])</f>
        <v>2024</v>
      </c>
      <c r="D1569" t="str">
        <f>TEXT(GL_Table[[#This Row],[TxnDate]], "mmm")</f>
        <v>Dec</v>
      </c>
      <c r="E1569" t="s">
        <v>2012</v>
      </c>
      <c r="F1569" t="s">
        <v>2017</v>
      </c>
      <c r="G1569">
        <v>420.76</v>
      </c>
      <c r="H1569">
        <v>0</v>
      </c>
      <c r="I1569" t="s">
        <v>2023</v>
      </c>
      <c r="J1569" t="s">
        <v>2027</v>
      </c>
      <c r="K1569" t="s">
        <v>3598</v>
      </c>
      <c r="L1569" t="s">
        <v>4031</v>
      </c>
      <c r="M1569">
        <f>GL_Table[[#This Row],[Debit]]-GL_Table[[#This Row],[Credit]]</f>
        <v>420.76</v>
      </c>
      <c r="N1569">
        <f>INDEX(ExchangeRate[Rate2USD], MATCH(GL!L:L,ExchangeRate[Currency], 0))</f>
        <v>0.78</v>
      </c>
      <c r="O1569" s="14">
        <f>GL_Table[[#This Row],[Debit]]*GL_Table[[#This Row],[RateToUSD]]</f>
        <v>328.19279999999998</v>
      </c>
      <c r="P1569" s="14">
        <f>GL_Table[[#This Row],[Credit]]*GL_Table[[#This Row],[RateToUSD]]</f>
        <v>0</v>
      </c>
      <c r="Q1569" s="14">
        <f>GL_Table[NetAmount]*GL_Table[RateToUSD]</f>
        <v>328.19279999999998</v>
      </c>
      <c r="R1569" s="14" t="str">
        <f>INDEX(AccountMapping[AccountType],MATCH(GL_Table[AccountName],AccountMapping[AccountName], 0))</f>
        <v>Expense</v>
      </c>
    </row>
    <row r="1570" spans="1:18" x14ac:dyDescent="0.3">
      <c r="A1570" t="s">
        <v>1578</v>
      </c>
      <c r="B1570" s="1">
        <v>45021</v>
      </c>
      <c r="C1570">
        <f>YEAR(GL_Table[[#This Row],[TxnDate]])</f>
        <v>2023</v>
      </c>
      <c r="D1570" t="str">
        <f>TEXT(GL_Table[[#This Row],[TxnDate]], "mmm")</f>
        <v>Apr</v>
      </c>
      <c r="E1570" t="s">
        <v>2013</v>
      </c>
      <c r="F1570" t="s">
        <v>2018</v>
      </c>
      <c r="G1570">
        <v>1497.64</v>
      </c>
      <c r="H1570">
        <v>0</v>
      </c>
      <c r="I1570" t="s">
        <v>2021</v>
      </c>
      <c r="J1570" t="s">
        <v>2028</v>
      </c>
      <c r="K1570" t="s">
        <v>3599</v>
      </c>
      <c r="L1570" t="s">
        <v>4034</v>
      </c>
      <c r="M1570">
        <f>GL_Table[[#This Row],[Debit]]-GL_Table[[#This Row],[Credit]]</f>
        <v>1497.64</v>
      </c>
      <c r="N1570">
        <f>INDEX(ExchangeRate[Rate2USD], MATCH(GL!L:L,ExchangeRate[Currency], 0))</f>
        <v>1</v>
      </c>
      <c r="O1570" s="14">
        <f>GL_Table[[#This Row],[Debit]]*GL_Table[[#This Row],[RateToUSD]]</f>
        <v>1497.64</v>
      </c>
      <c r="P1570" s="14">
        <f>GL_Table[[#This Row],[Credit]]*GL_Table[[#This Row],[RateToUSD]]</f>
        <v>0</v>
      </c>
      <c r="Q1570" s="14">
        <f>GL_Table[NetAmount]*GL_Table[RateToUSD]</f>
        <v>1497.64</v>
      </c>
      <c r="R1570" s="14" t="str">
        <f>INDEX(AccountMapping[AccountType],MATCH(GL_Table[AccountName],AccountMapping[AccountName], 0))</f>
        <v>Expense</v>
      </c>
    </row>
    <row r="1571" spans="1:18" x14ac:dyDescent="0.3">
      <c r="A1571" t="s">
        <v>1579</v>
      </c>
      <c r="B1571" s="1">
        <v>45623</v>
      </c>
      <c r="C1571">
        <f>YEAR(GL_Table[[#This Row],[TxnDate]])</f>
        <v>2024</v>
      </c>
      <c r="D1571" t="str">
        <f>TEXT(GL_Table[[#This Row],[TxnDate]], "mmm")</f>
        <v>Nov</v>
      </c>
      <c r="E1571" t="s">
        <v>2014</v>
      </c>
      <c r="F1571" t="s">
        <v>2019</v>
      </c>
      <c r="G1571">
        <v>0</v>
      </c>
      <c r="H1571">
        <v>3033.61</v>
      </c>
      <c r="I1571" t="s">
        <v>2021</v>
      </c>
      <c r="J1571" t="s">
        <v>2030</v>
      </c>
      <c r="K1571" t="s">
        <v>3600</v>
      </c>
      <c r="L1571" t="s">
        <v>4031</v>
      </c>
      <c r="M1571">
        <f>GL_Table[[#This Row],[Debit]]-GL_Table[[#This Row],[Credit]]</f>
        <v>-3033.61</v>
      </c>
      <c r="N1571">
        <f>INDEX(ExchangeRate[Rate2USD], MATCH(GL!L:L,ExchangeRate[Currency], 0))</f>
        <v>0.78</v>
      </c>
      <c r="O1571" s="14">
        <f>GL_Table[[#This Row],[Debit]]*GL_Table[[#This Row],[RateToUSD]]</f>
        <v>0</v>
      </c>
      <c r="P1571" s="14">
        <f>GL_Table[[#This Row],[Credit]]*GL_Table[[#This Row],[RateToUSD]]</f>
        <v>2366.2158000000004</v>
      </c>
      <c r="Q1571" s="14">
        <f>GL_Table[NetAmount]*GL_Table[RateToUSD]</f>
        <v>-2366.2158000000004</v>
      </c>
      <c r="R1571" s="14" t="str">
        <f>INDEX(AccountMapping[AccountType],MATCH(GL_Table[AccountName],AccountMapping[AccountName], 0))</f>
        <v>Revenue</v>
      </c>
    </row>
    <row r="1572" spans="1:18" x14ac:dyDescent="0.3">
      <c r="A1572" t="s">
        <v>1580</v>
      </c>
      <c r="B1572" s="1">
        <v>45057</v>
      </c>
      <c r="C1572">
        <f>YEAR(GL_Table[[#This Row],[TxnDate]])</f>
        <v>2023</v>
      </c>
      <c r="D1572" t="str">
        <f>TEXT(GL_Table[[#This Row],[TxnDate]], "mmm")</f>
        <v>May</v>
      </c>
      <c r="E1572" t="s">
        <v>2010</v>
      </c>
      <c r="F1572" t="s">
        <v>2015</v>
      </c>
      <c r="G1572">
        <v>0</v>
      </c>
      <c r="H1572">
        <v>1502.06</v>
      </c>
      <c r="I1572" t="s">
        <v>2022</v>
      </c>
      <c r="J1572" t="s">
        <v>2027</v>
      </c>
      <c r="K1572" t="s">
        <v>3601</v>
      </c>
      <c r="L1572" t="s">
        <v>4033</v>
      </c>
      <c r="M1572">
        <f>GL_Table[[#This Row],[Debit]]-GL_Table[[#This Row],[Credit]]</f>
        <v>-1502.06</v>
      </c>
      <c r="N1572">
        <f>INDEX(ExchangeRate[Rate2USD], MATCH(GL!L:L,ExchangeRate[Currency], 0))</f>
        <v>1.51</v>
      </c>
      <c r="O1572" s="14">
        <f>GL_Table[[#This Row],[Debit]]*GL_Table[[#This Row],[RateToUSD]]</f>
        <v>0</v>
      </c>
      <c r="P1572" s="14">
        <f>GL_Table[[#This Row],[Credit]]*GL_Table[[#This Row],[RateToUSD]]</f>
        <v>2268.1106</v>
      </c>
      <c r="Q1572" s="14">
        <f>GL_Table[NetAmount]*GL_Table[RateToUSD]</f>
        <v>-2268.1106</v>
      </c>
      <c r="R1572" s="14" t="str">
        <f>INDEX(AccountMapping[AccountType],MATCH(GL_Table[AccountName],AccountMapping[AccountName], 0))</f>
        <v>Revenue</v>
      </c>
    </row>
    <row r="1573" spans="1:18" x14ac:dyDescent="0.3">
      <c r="A1573" t="s">
        <v>1581</v>
      </c>
      <c r="B1573" s="1">
        <v>45486</v>
      </c>
      <c r="C1573">
        <f>YEAR(GL_Table[[#This Row],[TxnDate]])</f>
        <v>2024</v>
      </c>
      <c r="D1573" t="str">
        <f>TEXT(GL_Table[[#This Row],[TxnDate]], "mmm")</f>
        <v>Jul</v>
      </c>
      <c r="E1573" t="s">
        <v>2011</v>
      </c>
      <c r="F1573" t="s">
        <v>2016</v>
      </c>
      <c r="G1573">
        <v>532.65</v>
      </c>
      <c r="H1573">
        <v>0</v>
      </c>
      <c r="I1573" t="s">
        <v>2022</v>
      </c>
      <c r="J1573" t="s">
        <v>2028</v>
      </c>
      <c r="K1573" t="s">
        <v>3602</v>
      </c>
      <c r="L1573" t="s">
        <v>4031</v>
      </c>
      <c r="M1573">
        <f>GL_Table[[#This Row],[Debit]]-GL_Table[[#This Row],[Credit]]</f>
        <v>532.65</v>
      </c>
      <c r="N1573">
        <f>INDEX(ExchangeRate[Rate2USD], MATCH(GL!L:L,ExchangeRate[Currency], 0))</f>
        <v>0.78</v>
      </c>
      <c r="O1573" s="14">
        <f>GL_Table[[#This Row],[Debit]]*GL_Table[[#This Row],[RateToUSD]]</f>
        <v>415.46699999999998</v>
      </c>
      <c r="P1573" s="14">
        <f>GL_Table[[#This Row],[Credit]]*GL_Table[[#This Row],[RateToUSD]]</f>
        <v>0</v>
      </c>
      <c r="Q1573" s="14">
        <f>GL_Table[NetAmount]*GL_Table[RateToUSD]</f>
        <v>415.46699999999998</v>
      </c>
      <c r="R1573" s="14" t="str">
        <f>INDEX(AccountMapping[AccountType],MATCH(GL_Table[AccountName],AccountMapping[AccountName], 0))</f>
        <v>COGS</v>
      </c>
    </row>
    <row r="1574" spans="1:18" x14ac:dyDescent="0.3">
      <c r="A1574" t="s">
        <v>1582</v>
      </c>
      <c r="B1574" s="1">
        <v>45705</v>
      </c>
      <c r="C1574">
        <f>YEAR(GL_Table[[#This Row],[TxnDate]])</f>
        <v>2025</v>
      </c>
      <c r="D1574" t="str">
        <f>TEXT(GL_Table[[#This Row],[TxnDate]], "mmm")</f>
        <v>Feb</v>
      </c>
      <c r="E1574" t="s">
        <v>2014</v>
      </c>
      <c r="F1574" t="s">
        <v>2019</v>
      </c>
      <c r="G1574">
        <v>0</v>
      </c>
      <c r="H1574">
        <v>4109.07</v>
      </c>
      <c r="I1574" t="s">
        <v>2020</v>
      </c>
      <c r="J1574" t="s">
        <v>2030</v>
      </c>
      <c r="K1574" t="s">
        <v>3603</v>
      </c>
      <c r="L1574" t="s">
        <v>4033</v>
      </c>
      <c r="M1574">
        <f>GL_Table[[#This Row],[Debit]]-GL_Table[[#This Row],[Credit]]</f>
        <v>-4109.07</v>
      </c>
      <c r="N1574">
        <f>INDEX(ExchangeRate[Rate2USD], MATCH(GL!L:L,ExchangeRate[Currency], 0))</f>
        <v>1.51</v>
      </c>
      <c r="O1574" s="14">
        <f>GL_Table[[#This Row],[Debit]]*GL_Table[[#This Row],[RateToUSD]]</f>
        <v>0</v>
      </c>
      <c r="P1574" s="14">
        <f>GL_Table[[#This Row],[Credit]]*GL_Table[[#This Row],[RateToUSD]]</f>
        <v>6204.6956999999993</v>
      </c>
      <c r="Q1574" s="14">
        <f>GL_Table[NetAmount]*GL_Table[RateToUSD]</f>
        <v>-6204.6956999999993</v>
      </c>
      <c r="R1574" s="14" t="str">
        <f>INDEX(AccountMapping[AccountType],MATCH(GL_Table[AccountName],AccountMapping[AccountName], 0))</f>
        <v>Revenue</v>
      </c>
    </row>
    <row r="1575" spans="1:18" x14ac:dyDescent="0.3">
      <c r="A1575" t="s">
        <v>1583</v>
      </c>
      <c r="B1575" s="1">
        <v>45018</v>
      </c>
      <c r="C1575">
        <f>YEAR(GL_Table[[#This Row],[TxnDate]])</f>
        <v>2023</v>
      </c>
      <c r="D1575" t="str">
        <f>TEXT(GL_Table[[#This Row],[TxnDate]], "mmm")</f>
        <v>Apr</v>
      </c>
      <c r="E1575" t="s">
        <v>2010</v>
      </c>
      <c r="F1575" t="s">
        <v>2015</v>
      </c>
      <c r="G1575">
        <v>0</v>
      </c>
      <c r="H1575">
        <v>3235.61</v>
      </c>
      <c r="I1575" t="s">
        <v>2022</v>
      </c>
      <c r="J1575" t="s">
        <v>2026</v>
      </c>
      <c r="K1575" t="s">
        <v>3604</v>
      </c>
      <c r="L1575" t="s">
        <v>4033</v>
      </c>
      <c r="M1575">
        <f>GL_Table[[#This Row],[Debit]]-GL_Table[[#This Row],[Credit]]</f>
        <v>-3235.61</v>
      </c>
      <c r="N1575">
        <f>INDEX(ExchangeRate[Rate2USD], MATCH(GL!L:L,ExchangeRate[Currency], 0))</f>
        <v>1.51</v>
      </c>
      <c r="O1575" s="14">
        <f>GL_Table[[#This Row],[Debit]]*GL_Table[[#This Row],[RateToUSD]]</f>
        <v>0</v>
      </c>
      <c r="P1575" s="14">
        <f>GL_Table[[#This Row],[Credit]]*GL_Table[[#This Row],[RateToUSD]]</f>
        <v>4885.7710999999999</v>
      </c>
      <c r="Q1575" s="14">
        <f>GL_Table[NetAmount]*GL_Table[RateToUSD]</f>
        <v>-4885.7710999999999</v>
      </c>
      <c r="R1575" s="14" t="str">
        <f>INDEX(AccountMapping[AccountType],MATCH(GL_Table[AccountName],AccountMapping[AccountName], 0))</f>
        <v>Revenue</v>
      </c>
    </row>
    <row r="1576" spans="1:18" x14ac:dyDescent="0.3">
      <c r="A1576" t="s">
        <v>1584</v>
      </c>
      <c r="B1576" s="1">
        <v>45770</v>
      </c>
      <c r="C1576">
        <f>YEAR(GL_Table[[#This Row],[TxnDate]])</f>
        <v>2025</v>
      </c>
      <c r="D1576" t="str">
        <f>TEXT(GL_Table[[#This Row],[TxnDate]], "mmm")</f>
        <v>Apr</v>
      </c>
      <c r="E1576" t="s">
        <v>2011</v>
      </c>
      <c r="F1576" t="s">
        <v>2016</v>
      </c>
      <c r="G1576">
        <v>1836.46</v>
      </c>
      <c r="H1576">
        <v>0</v>
      </c>
      <c r="I1576" t="s">
        <v>2023</v>
      </c>
      <c r="J1576" t="s">
        <v>2026</v>
      </c>
      <c r="K1576" t="s">
        <v>3605</v>
      </c>
      <c r="L1576" t="s">
        <v>4034</v>
      </c>
      <c r="M1576">
        <f>GL_Table[[#This Row],[Debit]]-GL_Table[[#This Row],[Credit]]</f>
        <v>1836.46</v>
      </c>
      <c r="N1576">
        <f>INDEX(ExchangeRate[Rate2USD], MATCH(GL!L:L,ExchangeRate[Currency], 0))</f>
        <v>1</v>
      </c>
      <c r="O1576" s="14">
        <f>GL_Table[[#This Row],[Debit]]*GL_Table[[#This Row],[RateToUSD]]</f>
        <v>1836.46</v>
      </c>
      <c r="P1576" s="14">
        <f>GL_Table[[#This Row],[Credit]]*GL_Table[[#This Row],[RateToUSD]]</f>
        <v>0</v>
      </c>
      <c r="Q1576" s="14">
        <f>GL_Table[NetAmount]*GL_Table[RateToUSD]</f>
        <v>1836.46</v>
      </c>
      <c r="R1576" s="14" t="str">
        <f>INDEX(AccountMapping[AccountType],MATCH(GL_Table[AccountName],AccountMapping[AccountName], 0))</f>
        <v>COGS</v>
      </c>
    </row>
    <row r="1577" spans="1:18" x14ac:dyDescent="0.3">
      <c r="A1577" t="s">
        <v>1585</v>
      </c>
      <c r="B1577" s="1">
        <v>45038</v>
      </c>
      <c r="C1577">
        <f>YEAR(GL_Table[[#This Row],[TxnDate]])</f>
        <v>2023</v>
      </c>
      <c r="D1577" t="str">
        <f>TEXT(GL_Table[[#This Row],[TxnDate]], "mmm")</f>
        <v>Apr</v>
      </c>
      <c r="E1577" t="s">
        <v>2012</v>
      </c>
      <c r="F1577" t="s">
        <v>2017</v>
      </c>
      <c r="G1577">
        <v>1120.92</v>
      </c>
      <c r="H1577">
        <v>0</v>
      </c>
      <c r="I1577" t="s">
        <v>2024</v>
      </c>
      <c r="J1577" t="s">
        <v>2027</v>
      </c>
      <c r="K1577" t="s">
        <v>3606</v>
      </c>
      <c r="L1577" t="s">
        <v>4035</v>
      </c>
      <c r="M1577">
        <f>GL_Table[[#This Row],[Debit]]-GL_Table[[#This Row],[Credit]]</f>
        <v>1120.92</v>
      </c>
      <c r="N1577">
        <f>INDEX(ExchangeRate[Rate2USD], MATCH(GL!L:L,ExchangeRate[Currency], 0))</f>
        <v>1.36</v>
      </c>
      <c r="O1577" s="14">
        <f>GL_Table[[#This Row],[Debit]]*GL_Table[[#This Row],[RateToUSD]]</f>
        <v>1524.4512000000002</v>
      </c>
      <c r="P1577" s="14">
        <f>GL_Table[[#This Row],[Credit]]*GL_Table[[#This Row],[RateToUSD]]</f>
        <v>0</v>
      </c>
      <c r="Q1577" s="14">
        <f>GL_Table[NetAmount]*GL_Table[RateToUSD]</f>
        <v>1524.4512000000002</v>
      </c>
      <c r="R1577" s="14" t="str">
        <f>INDEX(AccountMapping[AccountType],MATCH(GL_Table[AccountName],AccountMapping[AccountName], 0))</f>
        <v>Expense</v>
      </c>
    </row>
    <row r="1578" spans="1:18" x14ac:dyDescent="0.3">
      <c r="A1578" t="s">
        <v>1586</v>
      </c>
      <c r="B1578" s="1">
        <v>45738</v>
      </c>
      <c r="C1578">
        <f>YEAR(GL_Table[[#This Row],[TxnDate]])</f>
        <v>2025</v>
      </c>
      <c r="D1578" t="str">
        <f>TEXT(GL_Table[[#This Row],[TxnDate]], "mmm")</f>
        <v>Mar</v>
      </c>
      <c r="E1578" t="s">
        <v>2014</v>
      </c>
      <c r="F1578" t="s">
        <v>2019</v>
      </c>
      <c r="G1578">
        <v>0</v>
      </c>
      <c r="H1578">
        <v>4622.21</v>
      </c>
      <c r="I1578" t="s">
        <v>2022</v>
      </c>
      <c r="J1578" t="s">
        <v>2028</v>
      </c>
      <c r="K1578" t="s">
        <v>3607</v>
      </c>
      <c r="L1578" t="s">
        <v>4034</v>
      </c>
      <c r="M1578">
        <f>GL_Table[[#This Row],[Debit]]-GL_Table[[#This Row],[Credit]]</f>
        <v>-4622.21</v>
      </c>
      <c r="N1578">
        <f>INDEX(ExchangeRate[Rate2USD], MATCH(GL!L:L,ExchangeRate[Currency], 0))</f>
        <v>1</v>
      </c>
      <c r="O1578" s="14">
        <f>GL_Table[[#This Row],[Debit]]*GL_Table[[#This Row],[RateToUSD]]</f>
        <v>0</v>
      </c>
      <c r="P1578" s="14">
        <f>GL_Table[[#This Row],[Credit]]*GL_Table[[#This Row],[RateToUSD]]</f>
        <v>4622.21</v>
      </c>
      <c r="Q1578" s="14">
        <f>GL_Table[NetAmount]*GL_Table[RateToUSD]</f>
        <v>-4622.21</v>
      </c>
      <c r="R1578" s="14" t="str">
        <f>INDEX(AccountMapping[AccountType],MATCH(GL_Table[AccountName],AccountMapping[AccountName], 0))</f>
        <v>Revenue</v>
      </c>
    </row>
    <row r="1579" spans="1:18" x14ac:dyDescent="0.3">
      <c r="A1579" t="s">
        <v>1587</v>
      </c>
      <c r="B1579" s="1">
        <v>45267</v>
      </c>
      <c r="C1579">
        <f>YEAR(GL_Table[[#This Row],[TxnDate]])</f>
        <v>2023</v>
      </c>
      <c r="D1579" t="str">
        <f>TEXT(GL_Table[[#This Row],[TxnDate]], "mmm")</f>
        <v>Dec</v>
      </c>
      <c r="E1579" t="s">
        <v>2013</v>
      </c>
      <c r="F1579" t="s">
        <v>2018</v>
      </c>
      <c r="G1579">
        <v>1067.19</v>
      </c>
      <c r="H1579">
        <v>0</v>
      </c>
      <c r="I1579" t="s">
        <v>2021</v>
      </c>
      <c r="J1579" t="s">
        <v>2028</v>
      </c>
      <c r="K1579" t="s">
        <v>3608</v>
      </c>
      <c r="L1579" t="s">
        <v>4034</v>
      </c>
      <c r="M1579">
        <f>GL_Table[[#This Row],[Debit]]-GL_Table[[#This Row],[Credit]]</f>
        <v>1067.19</v>
      </c>
      <c r="N1579">
        <f>INDEX(ExchangeRate[Rate2USD], MATCH(GL!L:L,ExchangeRate[Currency], 0))</f>
        <v>1</v>
      </c>
      <c r="O1579" s="14">
        <f>GL_Table[[#This Row],[Debit]]*GL_Table[[#This Row],[RateToUSD]]</f>
        <v>1067.19</v>
      </c>
      <c r="P1579" s="14">
        <f>GL_Table[[#This Row],[Credit]]*GL_Table[[#This Row],[RateToUSD]]</f>
        <v>0</v>
      </c>
      <c r="Q1579" s="14">
        <f>GL_Table[NetAmount]*GL_Table[RateToUSD]</f>
        <v>1067.19</v>
      </c>
      <c r="R1579" s="14" t="str">
        <f>INDEX(AccountMapping[AccountType],MATCH(GL_Table[AccountName],AccountMapping[AccountName], 0))</f>
        <v>Expense</v>
      </c>
    </row>
    <row r="1580" spans="1:18" x14ac:dyDescent="0.3">
      <c r="A1580" t="s">
        <v>1588</v>
      </c>
      <c r="B1580" s="1">
        <v>45368</v>
      </c>
      <c r="C1580">
        <f>YEAR(GL_Table[[#This Row],[TxnDate]])</f>
        <v>2024</v>
      </c>
      <c r="D1580" t="str">
        <f>TEXT(GL_Table[[#This Row],[TxnDate]], "mmm")</f>
        <v>Mar</v>
      </c>
      <c r="E1580" t="s">
        <v>2013</v>
      </c>
      <c r="F1580" t="s">
        <v>2018</v>
      </c>
      <c r="G1580">
        <v>1712.89</v>
      </c>
      <c r="H1580">
        <v>0</v>
      </c>
      <c r="I1580" t="s">
        <v>2025</v>
      </c>
      <c r="J1580" t="s">
        <v>2030</v>
      </c>
      <c r="K1580" t="s">
        <v>3609</v>
      </c>
      <c r="L1580" t="s">
        <v>4035</v>
      </c>
      <c r="M1580">
        <f>GL_Table[[#This Row],[Debit]]-GL_Table[[#This Row],[Credit]]</f>
        <v>1712.89</v>
      </c>
      <c r="N1580">
        <f>INDEX(ExchangeRate[Rate2USD], MATCH(GL!L:L,ExchangeRate[Currency], 0))</f>
        <v>1.36</v>
      </c>
      <c r="O1580" s="14">
        <f>GL_Table[[#This Row],[Debit]]*GL_Table[[#This Row],[RateToUSD]]</f>
        <v>2329.5304000000001</v>
      </c>
      <c r="P1580" s="14">
        <f>GL_Table[[#This Row],[Credit]]*GL_Table[[#This Row],[RateToUSD]]</f>
        <v>0</v>
      </c>
      <c r="Q1580" s="14">
        <f>GL_Table[NetAmount]*GL_Table[RateToUSD]</f>
        <v>2329.5304000000001</v>
      </c>
      <c r="R1580" s="14" t="str">
        <f>INDEX(AccountMapping[AccountType],MATCH(GL_Table[AccountName],AccountMapping[AccountName], 0))</f>
        <v>Expense</v>
      </c>
    </row>
    <row r="1581" spans="1:18" x14ac:dyDescent="0.3">
      <c r="A1581" t="s">
        <v>1589</v>
      </c>
      <c r="B1581" s="1">
        <v>45356</v>
      </c>
      <c r="C1581">
        <f>YEAR(GL_Table[[#This Row],[TxnDate]])</f>
        <v>2024</v>
      </c>
      <c r="D1581" t="str">
        <f>TEXT(GL_Table[[#This Row],[TxnDate]], "mmm")</f>
        <v>Mar</v>
      </c>
      <c r="E1581" t="s">
        <v>2013</v>
      </c>
      <c r="F1581" t="s">
        <v>2018</v>
      </c>
      <c r="G1581">
        <v>857.16</v>
      </c>
      <c r="H1581">
        <v>0</v>
      </c>
      <c r="I1581" t="s">
        <v>2021</v>
      </c>
      <c r="J1581" t="s">
        <v>2030</v>
      </c>
      <c r="K1581" t="s">
        <v>3610</v>
      </c>
      <c r="L1581" t="s">
        <v>4033</v>
      </c>
      <c r="M1581">
        <f>GL_Table[[#This Row],[Debit]]-GL_Table[[#This Row],[Credit]]</f>
        <v>857.16</v>
      </c>
      <c r="N1581">
        <f>INDEX(ExchangeRate[Rate2USD], MATCH(GL!L:L,ExchangeRate[Currency], 0))</f>
        <v>1.51</v>
      </c>
      <c r="O1581" s="14">
        <f>GL_Table[[#This Row],[Debit]]*GL_Table[[#This Row],[RateToUSD]]</f>
        <v>1294.3116</v>
      </c>
      <c r="P1581" s="14">
        <f>GL_Table[[#This Row],[Credit]]*GL_Table[[#This Row],[RateToUSD]]</f>
        <v>0</v>
      </c>
      <c r="Q1581" s="14">
        <f>GL_Table[NetAmount]*GL_Table[RateToUSD]</f>
        <v>1294.3116</v>
      </c>
      <c r="R1581" s="14" t="str">
        <f>INDEX(AccountMapping[AccountType],MATCH(GL_Table[AccountName],AccountMapping[AccountName], 0))</f>
        <v>Expense</v>
      </c>
    </row>
    <row r="1582" spans="1:18" x14ac:dyDescent="0.3">
      <c r="A1582" t="s">
        <v>1590</v>
      </c>
      <c r="B1582" s="1">
        <v>45817</v>
      </c>
      <c r="C1582">
        <f>YEAR(GL_Table[[#This Row],[TxnDate]])</f>
        <v>2025</v>
      </c>
      <c r="D1582" t="str">
        <f>TEXT(GL_Table[[#This Row],[TxnDate]], "mmm")</f>
        <v>Jun</v>
      </c>
      <c r="E1582" t="s">
        <v>2014</v>
      </c>
      <c r="F1582" t="s">
        <v>2019</v>
      </c>
      <c r="G1582">
        <v>0</v>
      </c>
      <c r="H1582">
        <v>1913.45</v>
      </c>
      <c r="I1582" t="s">
        <v>2025</v>
      </c>
      <c r="J1582" t="s">
        <v>2027</v>
      </c>
      <c r="K1582" t="s">
        <v>3611</v>
      </c>
      <c r="L1582" t="s">
        <v>4031</v>
      </c>
      <c r="M1582">
        <f>GL_Table[[#This Row],[Debit]]-GL_Table[[#This Row],[Credit]]</f>
        <v>-1913.45</v>
      </c>
      <c r="N1582">
        <f>INDEX(ExchangeRate[Rate2USD], MATCH(GL!L:L,ExchangeRate[Currency], 0))</f>
        <v>0.78</v>
      </c>
      <c r="O1582" s="14">
        <f>GL_Table[[#This Row],[Debit]]*GL_Table[[#This Row],[RateToUSD]]</f>
        <v>0</v>
      </c>
      <c r="P1582" s="14">
        <f>GL_Table[[#This Row],[Credit]]*GL_Table[[#This Row],[RateToUSD]]</f>
        <v>1492.491</v>
      </c>
      <c r="Q1582" s="14">
        <f>GL_Table[NetAmount]*GL_Table[RateToUSD]</f>
        <v>-1492.491</v>
      </c>
      <c r="R1582" s="14" t="str">
        <f>INDEX(AccountMapping[AccountType],MATCH(GL_Table[AccountName],AccountMapping[AccountName], 0))</f>
        <v>Revenue</v>
      </c>
    </row>
    <row r="1583" spans="1:18" x14ac:dyDescent="0.3">
      <c r="A1583" t="s">
        <v>1591</v>
      </c>
      <c r="B1583" s="1">
        <v>45156</v>
      </c>
      <c r="C1583">
        <f>YEAR(GL_Table[[#This Row],[TxnDate]])</f>
        <v>2023</v>
      </c>
      <c r="D1583" t="str">
        <f>TEXT(GL_Table[[#This Row],[TxnDate]], "mmm")</f>
        <v>Aug</v>
      </c>
      <c r="E1583" t="s">
        <v>2011</v>
      </c>
      <c r="F1583" t="s">
        <v>2016</v>
      </c>
      <c r="G1583">
        <v>1307.6099999999999</v>
      </c>
      <c r="H1583">
        <v>0</v>
      </c>
      <c r="I1583" t="s">
        <v>2021</v>
      </c>
      <c r="J1583" t="s">
        <v>2029</v>
      </c>
      <c r="K1583" t="s">
        <v>3612</v>
      </c>
      <c r="L1583" t="s">
        <v>4031</v>
      </c>
      <c r="M1583">
        <f>GL_Table[[#This Row],[Debit]]-GL_Table[[#This Row],[Credit]]</f>
        <v>1307.6099999999999</v>
      </c>
      <c r="N1583">
        <f>INDEX(ExchangeRate[Rate2USD], MATCH(GL!L:L,ExchangeRate[Currency], 0))</f>
        <v>0.78</v>
      </c>
      <c r="O1583" s="14">
        <f>GL_Table[[#This Row],[Debit]]*GL_Table[[#This Row],[RateToUSD]]</f>
        <v>1019.9358</v>
      </c>
      <c r="P1583" s="14">
        <f>GL_Table[[#This Row],[Credit]]*GL_Table[[#This Row],[RateToUSD]]</f>
        <v>0</v>
      </c>
      <c r="Q1583" s="14">
        <f>GL_Table[NetAmount]*GL_Table[RateToUSD]</f>
        <v>1019.9358</v>
      </c>
      <c r="R1583" s="14" t="str">
        <f>INDEX(AccountMapping[AccountType],MATCH(GL_Table[AccountName],AccountMapping[AccountName], 0))</f>
        <v>COGS</v>
      </c>
    </row>
    <row r="1584" spans="1:18" x14ac:dyDescent="0.3">
      <c r="A1584" t="s">
        <v>1592</v>
      </c>
      <c r="B1584" s="1">
        <v>45438</v>
      </c>
      <c r="C1584">
        <f>YEAR(GL_Table[[#This Row],[TxnDate]])</f>
        <v>2024</v>
      </c>
      <c r="D1584" t="str">
        <f>TEXT(GL_Table[[#This Row],[TxnDate]], "mmm")</f>
        <v>May</v>
      </c>
      <c r="E1584" t="s">
        <v>2010</v>
      </c>
      <c r="F1584" t="s">
        <v>2015</v>
      </c>
      <c r="G1584">
        <v>0</v>
      </c>
      <c r="H1584">
        <v>1128.51</v>
      </c>
      <c r="I1584" t="s">
        <v>2025</v>
      </c>
      <c r="J1584" t="s">
        <v>2030</v>
      </c>
      <c r="K1584" t="s">
        <v>3613</v>
      </c>
      <c r="L1584" t="s">
        <v>4033</v>
      </c>
      <c r="M1584">
        <f>GL_Table[[#This Row],[Debit]]-GL_Table[[#This Row],[Credit]]</f>
        <v>-1128.51</v>
      </c>
      <c r="N1584">
        <f>INDEX(ExchangeRate[Rate2USD], MATCH(GL!L:L,ExchangeRate[Currency], 0))</f>
        <v>1.51</v>
      </c>
      <c r="O1584" s="14">
        <f>GL_Table[[#This Row],[Debit]]*GL_Table[[#This Row],[RateToUSD]]</f>
        <v>0</v>
      </c>
      <c r="P1584" s="14">
        <f>GL_Table[[#This Row],[Credit]]*GL_Table[[#This Row],[RateToUSD]]</f>
        <v>1704.0500999999999</v>
      </c>
      <c r="Q1584" s="14">
        <f>GL_Table[NetAmount]*GL_Table[RateToUSD]</f>
        <v>-1704.0500999999999</v>
      </c>
      <c r="R1584" s="14" t="str">
        <f>INDEX(AccountMapping[AccountType],MATCH(GL_Table[AccountName],AccountMapping[AccountName], 0))</f>
        <v>Revenue</v>
      </c>
    </row>
    <row r="1585" spans="1:18" x14ac:dyDescent="0.3">
      <c r="A1585" t="s">
        <v>1593</v>
      </c>
      <c r="B1585" s="1">
        <v>45252</v>
      </c>
      <c r="C1585">
        <f>YEAR(GL_Table[[#This Row],[TxnDate]])</f>
        <v>2023</v>
      </c>
      <c r="D1585" t="str">
        <f>TEXT(GL_Table[[#This Row],[TxnDate]], "mmm")</f>
        <v>Nov</v>
      </c>
      <c r="E1585" t="s">
        <v>2010</v>
      </c>
      <c r="F1585" t="s">
        <v>2015</v>
      </c>
      <c r="G1585">
        <v>0</v>
      </c>
      <c r="H1585">
        <v>1933.41</v>
      </c>
      <c r="I1585" t="s">
        <v>2025</v>
      </c>
      <c r="J1585" t="s">
        <v>2027</v>
      </c>
      <c r="K1585" t="s">
        <v>3614</v>
      </c>
      <c r="L1585" t="s">
        <v>4035</v>
      </c>
      <c r="M1585">
        <f>GL_Table[[#This Row],[Debit]]-GL_Table[[#This Row],[Credit]]</f>
        <v>-1933.41</v>
      </c>
      <c r="N1585">
        <f>INDEX(ExchangeRate[Rate2USD], MATCH(GL!L:L,ExchangeRate[Currency], 0))</f>
        <v>1.36</v>
      </c>
      <c r="O1585" s="14">
        <f>GL_Table[[#This Row],[Debit]]*GL_Table[[#This Row],[RateToUSD]]</f>
        <v>0</v>
      </c>
      <c r="P1585" s="14">
        <f>GL_Table[[#This Row],[Credit]]*GL_Table[[#This Row],[RateToUSD]]</f>
        <v>2629.4376000000002</v>
      </c>
      <c r="Q1585" s="14">
        <f>GL_Table[NetAmount]*GL_Table[RateToUSD]</f>
        <v>-2629.4376000000002</v>
      </c>
      <c r="R1585" s="14" t="str">
        <f>INDEX(AccountMapping[AccountType],MATCH(GL_Table[AccountName],AccountMapping[AccountName], 0))</f>
        <v>Revenue</v>
      </c>
    </row>
    <row r="1586" spans="1:18" x14ac:dyDescent="0.3">
      <c r="A1586" t="s">
        <v>1594</v>
      </c>
      <c r="B1586" s="1">
        <v>45755</v>
      </c>
      <c r="C1586">
        <f>YEAR(GL_Table[[#This Row],[TxnDate]])</f>
        <v>2025</v>
      </c>
      <c r="D1586" t="str">
        <f>TEXT(GL_Table[[#This Row],[TxnDate]], "mmm")</f>
        <v>Apr</v>
      </c>
      <c r="E1586" t="s">
        <v>2013</v>
      </c>
      <c r="F1586" t="s">
        <v>2018</v>
      </c>
      <c r="G1586">
        <v>203.77</v>
      </c>
      <c r="H1586">
        <v>0</v>
      </c>
      <c r="I1586" t="s">
        <v>2025</v>
      </c>
      <c r="J1586" t="s">
        <v>2028</v>
      </c>
      <c r="K1586" t="s">
        <v>3615</v>
      </c>
      <c r="L1586" t="s">
        <v>4035</v>
      </c>
      <c r="M1586">
        <f>GL_Table[[#This Row],[Debit]]-GL_Table[[#This Row],[Credit]]</f>
        <v>203.77</v>
      </c>
      <c r="N1586">
        <f>INDEX(ExchangeRate[Rate2USD], MATCH(GL!L:L,ExchangeRate[Currency], 0))</f>
        <v>1.36</v>
      </c>
      <c r="O1586" s="14">
        <f>GL_Table[[#This Row],[Debit]]*GL_Table[[#This Row],[RateToUSD]]</f>
        <v>277.12720000000002</v>
      </c>
      <c r="P1586" s="14">
        <f>GL_Table[[#This Row],[Credit]]*GL_Table[[#This Row],[RateToUSD]]</f>
        <v>0</v>
      </c>
      <c r="Q1586" s="14">
        <f>GL_Table[NetAmount]*GL_Table[RateToUSD]</f>
        <v>277.12720000000002</v>
      </c>
      <c r="R1586" s="14" t="str">
        <f>INDEX(AccountMapping[AccountType],MATCH(GL_Table[AccountName],AccountMapping[AccountName], 0))</f>
        <v>Expense</v>
      </c>
    </row>
    <row r="1587" spans="1:18" x14ac:dyDescent="0.3">
      <c r="A1587" t="s">
        <v>1595</v>
      </c>
      <c r="B1587" s="1">
        <v>45465</v>
      </c>
      <c r="C1587">
        <f>YEAR(GL_Table[[#This Row],[TxnDate]])</f>
        <v>2024</v>
      </c>
      <c r="D1587" t="str">
        <f>TEXT(GL_Table[[#This Row],[TxnDate]], "mmm")</f>
        <v>Jun</v>
      </c>
      <c r="E1587" t="s">
        <v>2014</v>
      </c>
      <c r="F1587" t="s">
        <v>2019</v>
      </c>
      <c r="G1587">
        <v>0</v>
      </c>
      <c r="H1587">
        <v>3874.96</v>
      </c>
      <c r="I1587" t="s">
        <v>2024</v>
      </c>
      <c r="J1587" t="s">
        <v>2027</v>
      </c>
      <c r="K1587" t="s">
        <v>3616</v>
      </c>
      <c r="L1587" t="s">
        <v>4034</v>
      </c>
      <c r="M1587">
        <f>GL_Table[[#This Row],[Debit]]-GL_Table[[#This Row],[Credit]]</f>
        <v>-3874.96</v>
      </c>
      <c r="N1587">
        <f>INDEX(ExchangeRate[Rate2USD], MATCH(GL!L:L,ExchangeRate[Currency], 0))</f>
        <v>1</v>
      </c>
      <c r="O1587" s="14">
        <f>GL_Table[[#This Row],[Debit]]*GL_Table[[#This Row],[RateToUSD]]</f>
        <v>0</v>
      </c>
      <c r="P1587" s="14">
        <f>GL_Table[[#This Row],[Credit]]*GL_Table[[#This Row],[RateToUSD]]</f>
        <v>3874.96</v>
      </c>
      <c r="Q1587" s="14">
        <f>GL_Table[NetAmount]*GL_Table[RateToUSD]</f>
        <v>-3874.96</v>
      </c>
      <c r="R1587" s="14" t="str">
        <f>INDEX(AccountMapping[AccountType],MATCH(GL_Table[AccountName],AccountMapping[AccountName], 0))</f>
        <v>Revenue</v>
      </c>
    </row>
    <row r="1588" spans="1:18" x14ac:dyDescent="0.3">
      <c r="A1588" t="s">
        <v>1596</v>
      </c>
      <c r="B1588" s="1">
        <v>45071</v>
      </c>
      <c r="C1588">
        <f>YEAR(GL_Table[[#This Row],[TxnDate]])</f>
        <v>2023</v>
      </c>
      <c r="D1588" t="str">
        <f>TEXT(GL_Table[[#This Row],[TxnDate]], "mmm")</f>
        <v>May</v>
      </c>
      <c r="E1588" t="s">
        <v>2013</v>
      </c>
      <c r="F1588" t="s">
        <v>2018</v>
      </c>
      <c r="G1588">
        <v>369.39</v>
      </c>
      <c r="H1588">
        <v>0</v>
      </c>
      <c r="I1588" t="s">
        <v>2022</v>
      </c>
      <c r="J1588" t="s">
        <v>2030</v>
      </c>
      <c r="K1588" t="s">
        <v>3617</v>
      </c>
      <c r="L1588" t="s">
        <v>4034</v>
      </c>
      <c r="M1588">
        <f>GL_Table[[#This Row],[Debit]]-GL_Table[[#This Row],[Credit]]</f>
        <v>369.39</v>
      </c>
      <c r="N1588">
        <f>INDEX(ExchangeRate[Rate2USD], MATCH(GL!L:L,ExchangeRate[Currency], 0))</f>
        <v>1</v>
      </c>
      <c r="O1588" s="14">
        <f>GL_Table[[#This Row],[Debit]]*GL_Table[[#This Row],[RateToUSD]]</f>
        <v>369.39</v>
      </c>
      <c r="P1588" s="14">
        <f>GL_Table[[#This Row],[Credit]]*GL_Table[[#This Row],[RateToUSD]]</f>
        <v>0</v>
      </c>
      <c r="Q1588" s="14">
        <f>GL_Table[NetAmount]*GL_Table[RateToUSD]</f>
        <v>369.39</v>
      </c>
      <c r="R1588" s="14" t="str">
        <f>INDEX(AccountMapping[AccountType],MATCH(GL_Table[AccountName],AccountMapping[AccountName], 0))</f>
        <v>Expense</v>
      </c>
    </row>
    <row r="1589" spans="1:18" x14ac:dyDescent="0.3">
      <c r="A1589" t="s">
        <v>1597</v>
      </c>
      <c r="B1589" s="1">
        <v>45602</v>
      </c>
      <c r="C1589">
        <f>YEAR(GL_Table[[#This Row],[TxnDate]])</f>
        <v>2024</v>
      </c>
      <c r="D1589" t="str">
        <f>TEXT(GL_Table[[#This Row],[TxnDate]], "mmm")</f>
        <v>Nov</v>
      </c>
      <c r="E1589" t="s">
        <v>2010</v>
      </c>
      <c r="F1589" t="s">
        <v>2015</v>
      </c>
      <c r="G1589">
        <v>0</v>
      </c>
      <c r="H1589">
        <v>4685.3599999999997</v>
      </c>
      <c r="I1589" t="s">
        <v>2025</v>
      </c>
      <c r="J1589" t="s">
        <v>2029</v>
      </c>
      <c r="K1589" t="s">
        <v>3618</v>
      </c>
      <c r="L1589" t="s">
        <v>4035</v>
      </c>
      <c r="M1589">
        <f>GL_Table[[#This Row],[Debit]]-GL_Table[[#This Row],[Credit]]</f>
        <v>-4685.3599999999997</v>
      </c>
      <c r="N1589">
        <f>INDEX(ExchangeRate[Rate2USD], MATCH(GL!L:L,ExchangeRate[Currency], 0))</f>
        <v>1.36</v>
      </c>
      <c r="O1589" s="14">
        <f>GL_Table[[#This Row],[Debit]]*GL_Table[[#This Row],[RateToUSD]]</f>
        <v>0</v>
      </c>
      <c r="P1589" s="14">
        <f>GL_Table[[#This Row],[Credit]]*GL_Table[[#This Row],[RateToUSD]]</f>
        <v>6372.0896000000002</v>
      </c>
      <c r="Q1589" s="14">
        <f>GL_Table[NetAmount]*GL_Table[RateToUSD]</f>
        <v>-6372.0896000000002</v>
      </c>
      <c r="R1589" s="14" t="str">
        <f>INDEX(AccountMapping[AccountType],MATCH(GL_Table[AccountName],AccountMapping[AccountName], 0))</f>
        <v>Revenue</v>
      </c>
    </row>
    <row r="1590" spans="1:18" x14ac:dyDescent="0.3">
      <c r="A1590" t="s">
        <v>1598</v>
      </c>
      <c r="B1590" s="1">
        <v>45360</v>
      </c>
      <c r="C1590">
        <f>YEAR(GL_Table[[#This Row],[TxnDate]])</f>
        <v>2024</v>
      </c>
      <c r="D1590" t="str">
        <f>TEXT(GL_Table[[#This Row],[TxnDate]], "mmm")</f>
        <v>Mar</v>
      </c>
      <c r="E1590" t="s">
        <v>2012</v>
      </c>
      <c r="F1590" t="s">
        <v>2017</v>
      </c>
      <c r="G1590">
        <v>1614.34</v>
      </c>
      <c r="H1590">
        <v>0</v>
      </c>
      <c r="I1590" t="s">
        <v>2020</v>
      </c>
      <c r="J1590" t="s">
        <v>2028</v>
      </c>
      <c r="K1590" t="s">
        <v>3619</v>
      </c>
      <c r="L1590" t="s">
        <v>4034</v>
      </c>
      <c r="M1590">
        <f>GL_Table[[#This Row],[Debit]]-GL_Table[[#This Row],[Credit]]</f>
        <v>1614.34</v>
      </c>
      <c r="N1590">
        <f>INDEX(ExchangeRate[Rate2USD], MATCH(GL!L:L,ExchangeRate[Currency], 0))</f>
        <v>1</v>
      </c>
      <c r="O1590" s="14">
        <f>GL_Table[[#This Row],[Debit]]*GL_Table[[#This Row],[RateToUSD]]</f>
        <v>1614.34</v>
      </c>
      <c r="P1590" s="14">
        <f>GL_Table[[#This Row],[Credit]]*GL_Table[[#This Row],[RateToUSD]]</f>
        <v>0</v>
      </c>
      <c r="Q1590" s="14">
        <f>GL_Table[NetAmount]*GL_Table[RateToUSD]</f>
        <v>1614.34</v>
      </c>
      <c r="R1590" s="14" t="str">
        <f>INDEX(AccountMapping[AccountType],MATCH(GL_Table[AccountName],AccountMapping[AccountName], 0))</f>
        <v>Expense</v>
      </c>
    </row>
    <row r="1591" spans="1:18" x14ac:dyDescent="0.3">
      <c r="A1591" t="s">
        <v>1599</v>
      </c>
      <c r="B1591" s="1">
        <v>45743</v>
      </c>
      <c r="C1591">
        <f>YEAR(GL_Table[[#This Row],[TxnDate]])</f>
        <v>2025</v>
      </c>
      <c r="D1591" t="str">
        <f>TEXT(GL_Table[[#This Row],[TxnDate]], "mmm")</f>
        <v>Mar</v>
      </c>
      <c r="E1591" t="s">
        <v>2012</v>
      </c>
      <c r="F1591" t="s">
        <v>2017</v>
      </c>
      <c r="G1591">
        <v>1072.1199999999999</v>
      </c>
      <c r="H1591">
        <v>0</v>
      </c>
      <c r="I1591" t="s">
        <v>2023</v>
      </c>
      <c r="J1591" t="s">
        <v>2030</v>
      </c>
      <c r="K1591" t="s">
        <v>3620</v>
      </c>
      <c r="L1591" t="s">
        <v>4034</v>
      </c>
      <c r="M1591">
        <f>GL_Table[[#This Row],[Debit]]-GL_Table[[#This Row],[Credit]]</f>
        <v>1072.1199999999999</v>
      </c>
      <c r="N1591">
        <f>INDEX(ExchangeRate[Rate2USD], MATCH(GL!L:L,ExchangeRate[Currency], 0))</f>
        <v>1</v>
      </c>
      <c r="O1591" s="14">
        <f>GL_Table[[#This Row],[Debit]]*GL_Table[[#This Row],[RateToUSD]]</f>
        <v>1072.1199999999999</v>
      </c>
      <c r="P1591" s="14">
        <f>GL_Table[[#This Row],[Credit]]*GL_Table[[#This Row],[RateToUSD]]</f>
        <v>0</v>
      </c>
      <c r="Q1591" s="14">
        <f>GL_Table[NetAmount]*GL_Table[RateToUSD]</f>
        <v>1072.1199999999999</v>
      </c>
      <c r="R1591" s="14" t="str">
        <f>INDEX(AccountMapping[AccountType],MATCH(GL_Table[AccountName],AccountMapping[AccountName], 0))</f>
        <v>Expense</v>
      </c>
    </row>
    <row r="1592" spans="1:18" x14ac:dyDescent="0.3">
      <c r="A1592" t="s">
        <v>1600</v>
      </c>
      <c r="B1592" s="1">
        <v>45049</v>
      </c>
      <c r="C1592">
        <f>YEAR(GL_Table[[#This Row],[TxnDate]])</f>
        <v>2023</v>
      </c>
      <c r="D1592" t="str">
        <f>TEXT(GL_Table[[#This Row],[TxnDate]], "mmm")</f>
        <v>May</v>
      </c>
      <c r="E1592" t="s">
        <v>2011</v>
      </c>
      <c r="F1592" t="s">
        <v>2016</v>
      </c>
      <c r="G1592">
        <v>889.83</v>
      </c>
      <c r="H1592">
        <v>0</v>
      </c>
      <c r="I1592" t="s">
        <v>2021</v>
      </c>
      <c r="J1592" t="s">
        <v>2027</v>
      </c>
      <c r="K1592" t="s">
        <v>3621</v>
      </c>
      <c r="L1592" t="s">
        <v>4032</v>
      </c>
      <c r="M1592">
        <f>GL_Table[[#This Row],[Debit]]-GL_Table[[#This Row],[Credit]]</f>
        <v>889.83</v>
      </c>
      <c r="N1592">
        <f>INDEX(ExchangeRate[Rate2USD], MATCH(GL!L:L,ExchangeRate[Currency], 0))</f>
        <v>0.92</v>
      </c>
      <c r="O1592" s="14">
        <f>GL_Table[[#This Row],[Debit]]*GL_Table[[#This Row],[RateToUSD]]</f>
        <v>818.64360000000011</v>
      </c>
      <c r="P1592" s="14">
        <f>GL_Table[[#This Row],[Credit]]*GL_Table[[#This Row],[RateToUSD]]</f>
        <v>0</v>
      </c>
      <c r="Q1592" s="14">
        <f>GL_Table[NetAmount]*GL_Table[RateToUSD]</f>
        <v>818.64360000000011</v>
      </c>
      <c r="R1592" s="14" t="str">
        <f>INDEX(AccountMapping[AccountType],MATCH(GL_Table[AccountName],AccountMapping[AccountName], 0))</f>
        <v>COGS</v>
      </c>
    </row>
    <row r="1593" spans="1:18" x14ac:dyDescent="0.3">
      <c r="A1593" t="s">
        <v>1601</v>
      </c>
      <c r="B1593" s="1">
        <v>45073</v>
      </c>
      <c r="C1593">
        <f>YEAR(GL_Table[[#This Row],[TxnDate]])</f>
        <v>2023</v>
      </c>
      <c r="D1593" t="str">
        <f>TEXT(GL_Table[[#This Row],[TxnDate]], "mmm")</f>
        <v>May</v>
      </c>
      <c r="E1593" t="s">
        <v>2010</v>
      </c>
      <c r="F1593" t="s">
        <v>2015</v>
      </c>
      <c r="G1593">
        <v>0</v>
      </c>
      <c r="H1593">
        <v>174.81</v>
      </c>
      <c r="I1593" t="s">
        <v>2020</v>
      </c>
      <c r="J1593" t="s">
        <v>2030</v>
      </c>
      <c r="K1593" t="s">
        <v>3622</v>
      </c>
      <c r="L1593" t="s">
        <v>4035</v>
      </c>
      <c r="M1593">
        <f>GL_Table[[#This Row],[Debit]]-GL_Table[[#This Row],[Credit]]</f>
        <v>-174.81</v>
      </c>
      <c r="N1593">
        <f>INDEX(ExchangeRate[Rate2USD], MATCH(GL!L:L,ExchangeRate[Currency], 0))</f>
        <v>1.36</v>
      </c>
      <c r="O1593" s="14">
        <f>GL_Table[[#This Row],[Debit]]*GL_Table[[#This Row],[RateToUSD]]</f>
        <v>0</v>
      </c>
      <c r="P1593" s="14">
        <f>GL_Table[[#This Row],[Credit]]*GL_Table[[#This Row],[RateToUSD]]</f>
        <v>237.74160000000003</v>
      </c>
      <c r="Q1593" s="14">
        <f>GL_Table[NetAmount]*GL_Table[RateToUSD]</f>
        <v>-237.74160000000003</v>
      </c>
      <c r="R1593" s="14" t="str">
        <f>INDEX(AccountMapping[AccountType],MATCH(GL_Table[AccountName],AccountMapping[AccountName], 0))</f>
        <v>Revenue</v>
      </c>
    </row>
    <row r="1594" spans="1:18" x14ac:dyDescent="0.3">
      <c r="A1594" t="s">
        <v>1602</v>
      </c>
      <c r="B1594" s="1">
        <v>45257</v>
      </c>
      <c r="C1594">
        <f>YEAR(GL_Table[[#This Row],[TxnDate]])</f>
        <v>2023</v>
      </c>
      <c r="D1594" t="str">
        <f>TEXT(GL_Table[[#This Row],[TxnDate]], "mmm")</f>
        <v>Nov</v>
      </c>
      <c r="E1594" t="s">
        <v>2014</v>
      </c>
      <c r="F1594" t="s">
        <v>2019</v>
      </c>
      <c r="G1594">
        <v>0</v>
      </c>
      <c r="H1594">
        <v>3155.54</v>
      </c>
      <c r="I1594" t="s">
        <v>2024</v>
      </c>
      <c r="J1594" t="s">
        <v>2027</v>
      </c>
      <c r="K1594" t="s">
        <v>3623</v>
      </c>
      <c r="L1594" t="s">
        <v>4033</v>
      </c>
      <c r="M1594">
        <f>GL_Table[[#This Row],[Debit]]-GL_Table[[#This Row],[Credit]]</f>
        <v>-3155.54</v>
      </c>
      <c r="N1594">
        <f>INDEX(ExchangeRate[Rate2USD], MATCH(GL!L:L,ExchangeRate[Currency], 0))</f>
        <v>1.51</v>
      </c>
      <c r="O1594" s="14">
        <f>GL_Table[[#This Row],[Debit]]*GL_Table[[#This Row],[RateToUSD]]</f>
        <v>0</v>
      </c>
      <c r="P1594" s="14">
        <f>GL_Table[[#This Row],[Credit]]*GL_Table[[#This Row],[RateToUSD]]</f>
        <v>4764.8653999999997</v>
      </c>
      <c r="Q1594" s="14">
        <f>GL_Table[NetAmount]*GL_Table[RateToUSD]</f>
        <v>-4764.8653999999997</v>
      </c>
      <c r="R1594" s="14" t="str">
        <f>INDEX(AccountMapping[AccountType],MATCH(GL_Table[AccountName],AccountMapping[AccountName], 0))</f>
        <v>Revenue</v>
      </c>
    </row>
    <row r="1595" spans="1:18" x14ac:dyDescent="0.3">
      <c r="A1595" t="s">
        <v>1603</v>
      </c>
      <c r="B1595" s="1">
        <v>45172</v>
      </c>
      <c r="C1595">
        <f>YEAR(GL_Table[[#This Row],[TxnDate]])</f>
        <v>2023</v>
      </c>
      <c r="D1595" t="str">
        <f>TEXT(GL_Table[[#This Row],[TxnDate]], "mmm")</f>
        <v>Sep</v>
      </c>
      <c r="E1595" t="s">
        <v>2014</v>
      </c>
      <c r="F1595" t="s">
        <v>2019</v>
      </c>
      <c r="G1595">
        <v>0</v>
      </c>
      <c r="H1595">
        <v>1925.54</v>
      </c>
      <c r="I1595" t="s">
        <v>2021</v>
      </c>
      <c r="J1595" t="s">
        <v>2027</v>
      </c>
      <c r="K1595" t="s">
        <v>3624</v>
      </c>
      <c r="L1595" t="s">
        <v>4033</v>
      </c>
      <c r="M1595">
        <f>GL_Table[[#This Row],[Debit]]-GL_Table[[#This Row],[Credit]]</f>
        <v>-1925.54</v>
      </c>
      <c r="N1595">
        <f>INDEX(ExchangeRate[Rate2USD], MATCH(GL!L:L,ExchangeRate[Currency], 0))</f>
        <v>1.51</v>
      </c>
      <c r="O1595" s="14">
        <f>GL_Table[[#This Row],[Debit]]*GL_Table[[#This Row],[RateToUSD]]</f>
        <v>0</v>
      </c>
      <c r="P1595" s="14">
        <f>GL_Table[[#This Row],[Credit]]*GL_Table[[#This Row],[RateToUSD]]</f>
        <v>2907.5654</v>
      </c>
      <c r="Q1595" s="14">
        <f>GL_Table[NetAmount]*GL_Table[RateToUSD]</f>
        <v>-2907.5654</v>
      </c>
      <c r="R1595" s="14" t="str">
        <f>INDEX(AccountMapping[AccountType],MATCH(GL_Table[AccountName],AccountMapping[AccountName], 0))</f>
        <v>Revenue</v>
      </c>
    </row>
    <row r="1596" spans="1:18" x14ac:dyDescent="0.3">
      <c r="A1596" t="s">
        <v>1604</v>
      </c>
      <c r="B1596" s="1">
        <v>45595</v>
      </c>
      <c r="C1596">
        <f>YEAR(GL_Table[[#This Row],[TxnDate]])</f>
        <v>2024</v>
      </c>
      <c r="D1596" t="str">
        <f>TEXT(GL_Table[[#This Row],[TxnDate]], "mmm")</f>
        <v>Oct</v>
      </c>
      <c r="E1596" t="s">
        <v>2012</v>
      </c>
      <c r="F1596" t="s">
        <v>2017</v>
      </c>
      <c r="G1596">
        <v>1203.3399999999999</v>
      </c>
      <c r="H1596">
        <v>0</v>
      </c>
      <c r="I1596" t="s">
        <v>2023</v>
      </c>
      <c r="J1596" t="s">
        <v>2028</v>
      </c>
      <c r="K1596" t="s">
        <v>3625</v>
      </c>
      <c r="L1596" t="s">
        <v>4034</v>
      </c>
      <c r="M1596">
        <f>GL_Table[[#This Row],[Debit]]-GL_Table[[#This Row],[Credit]]</f>
        <v>1203.3399999999999</v>
      </c>
      <c r="N1596">
        <f>INDEX(ExchangeRate[Rate2USD], MATCH(GL!L:L,ExchangeRate[Currency], 0))</f>
        <v>1</v>
      </c>
      <c r="O1596" s="14">
        <f>GL_Table[[#This Row],[Debit]]*GL_Table[[#This Row],[RateToUSD]]</f>
        <v>1203.3399999999999</v>
      </c>
      <c r="P1596" s="14">
        <f>GL_Table[[#This Row],[Credit]]*GL_Table[[#This Row],[RateToUSD]]</f>
        <v>0</v>
      </c>
      <c r="Q1596" s="14">
        <f>GL_Table[NetAmount]*GL_Table[RateToUSD]</f>
        <v>1203.3399999999999</v>
      </c>
      <c r="R1596" s="14" t="str">
        <f>INDEX(AccountMapping[AccountType],MATCH(GL_Table[AccountName],AccountMapping[AccountName], 0))</f>
        <v>Expense</v>
      </c>
    </row>
    <row r="1597" spans="1:18" x14ac:dyDescent="0.3">
      <c r="A1597" t="s">
        <v>1605</v>
      </c>
      <c r="B1597" s="1">
        <v>45614</v>
      </c>
      <c r="C1597">
        <f>YEAR(GL_Table[[#This Row],[TxnDate]])</f>
        <v>2024</v>
      </c>
      <c r="D1597" t="str">
        <f>TEXT(GL_Table[[#This Row],[TxnDate]], "mmm")</f>
        <v>Nov</v>
      </c>
      <c r="E1597" t="s">
        <v>2012</v>
      </c>
      <c r="F1597" t="s">
        <v>2017</v>
      </c>
      <c r="G1597">
        <v>1776.59</v>
      </c>
      <c r="H1597">
        <v>0</v>
      </c>
      <c r="I1597" t="s">
        <v>2023</v>
      </c>
      <c r="J1597" t="s">
        <v>2028</v>
      </c>
      <c r="K1597" t="s">
        <v>3626</v>
      </c>
      <c r="L1597" t="s">
        <v>4032</v>
      </c>
      <c r="M1597">
        <f>GL_Table[[#This Row],[Debit]]-GL_Table[[#This Row],[Credit]]</f>
        <v>1776.59</v>
      </c>
      <c r="N1597">
        <f>INDEX(ExchangeRate[Rate2USD], MATCH(GL!L:L,ExchangeRate[Currency], 0))</f>
        <v>0.92</v>
      </c>
      <c r="O1597" s="14">
        <f>GL_Table[[#This Row],[Debit]]*GL_Table[[#This Row],[RateToUSD]]</f>
        <v>1634.4628</v>
      </c>
      <c r="P1597" s="14">
        <f>GL_Table[[#This Row],[Credit]]*GL_Table[[#This Row],[RateToUSD]]</f>
        <v>0</v>
      </c>
      <c r="Q1597" s="14">
        <f>GL_Table[NetAmount]*GL_Table[RateToUSD]</f>
        <v>1634.4628</v>
      </c>
      <c r="R1597" s="14" t="str">
        <f>INDEX(AccountMapping[AccountType],MATCH(GL_Table[AccountName],AccountMapping[AccountName], 0))</f>
        <v>Expense</v>
      </c>
    </row>
    <row r="1598" spans="1:18" x14ac:dyDescent="0.3">
      <c r="A1598" t="s">
        <v>1606</v>
      </c>
      <c r="B1598" s="1">
        <v>45009</v>
      </c>
      <c r="C1598">
        <f>YEAR(GL_Table[[#This Row],[TxnDate]])</f>
        <v>2023</v>
      </c>
      <c r="D1598" t="str">
        <f>TEXT(GL_Table[[#This Row],[TxnDate]], "mmm")</f>
        <v>Mar</v>
      </c>
      <c r="E1598" t="s">
        <v>2011</v>
      </c>
      <c r="F1598" t="s">
        <v>2016</v>
      </c>
      <c r="G1598">
        <v>1588.81</v>
      </c>
      <c r="H1598">
        <v>0</v>
      </c>
      <c r="I1598" t="s">
        <v>2022</v>
      </c>
      <c r="J1598" t="s">
        <v>2026</v>
      </c>
      <c r="K1598" t="s">
        <v>3627</v>
      </c>
      <c r="L1598" t="s">
        <v>4034</v>
      </c>
      <c r="M1598">
        <f>GL_Table[[#This Row],[Debit]]-GL_Table[[#This Row],[Credit]]</f>
        <v>1588.81</v>
      </c>
      <c r="N1598">
        <f>INDEX(ExchangeRate[Rate2USD], MATCH(GL!L:L,ExchangeRate[Currency], 0))</f>
        <v>1</v>
      </c>
      <c r="O1598" s="14">
        <f>GL_Table[[#This Row],[Debit]]*GL_Table[[#This Row],[RateToUSD]]</f>
        <v>1588.81</v>
      </c>
      <c r="P1598" s="14">
        <f>GL_Table[[#This Row],[Credit]]*GL_Table[[#This Row],[RateToUSD]]</f>
        <v>0</v>
      </c>
      <c r="Q1598" s="14">
        <f>GL_Table[NetAmount]*GL_Table[RateToUSD]</f>
        <v>1588.81</v>
      </c>
      <c r="R1598" s="14" t="str">
        <f>INDEX(AccountMapping[AccountType],MATCH(GL_Table[AccountName],AccountMapping[AccountName], 0))</f>
        <v>COGS</v>
      </c>
    </row>
    <row r="1599" spans="1:18" x14ac:dyDescent="0.3">
      <c r="A1599" t="s">
        <v>1607</v>
      </c>
      <c r="B1599" s="1">
        <v>45781</v>
      </c>
      <c r="C1599">
        <f>YEAR(GL_Table[[#This Row],[TxnDate]])</f>
        <v>2025</v>
      </c>
      <c r="D1599" t="str">
        <f>TEXT(GL_Table[[#This Row],[TxnDate]], "mmm")</f>
        <v>May</v>
      </c>
      <c r="E1599" t="s">
        <v>2011</v>
      </c>
      <c r="F1599" t="s">
        <v>2016</v>
      </c>
      <c r="G1599">
        <v>1229.26</v>
      </c>
      <c r="H1599">
        <v>0</v>
      </c>
      <c r="I1599" t="s">
        <v>2023</v>
      </c>
      <c r="J1599" t="s">
        <v>2027</v>
      </c>
      <c r="K1599" t="s">
        <v>3628</v>
      </c>
      <c r="L1599" t="s">
        <v>4032</v>
      </c>
      <c r="M1599">
        <f>GL_Table[[#This Row],[Debit]]-GL_Table[[#This Row],[Credit]]</f>
        <v>1229.26</v>
      </c>
      <c r="N1599">
        <f>INDEX(ExchangeRate[Rate2USD], MATCH(GL!L:L,ExchangeRate[Currency], 0))</f>
        <v>0.92</v>
      </c>
      <c r="O1599" s="14">
        <f>GL_Table[[#This Row],[Debit]]*GL_Table[[#This Row],[RateToUSD]]</f>
        <v>1130.9192</v>
      </c>
      <c r="P1599" s="14">
        <f>GL_Table[[#This Row],[Credit]]*GL_Table[[#This Row],[RateToUSD]]</f>
        <v>0</v>
      </c>
      <c r="Q1599" s="14">
        <f>GL_Table[NetAmount]*GL_Table[RateToUSD]</f>
        <v>1130.9192</v>
      </c>
      <c r="R1599" s="14" t="str">
        <f>INDEX(AccountMapping[AccountType],MATCH(GL_Table[AccountName],AccountMapping[AccountName], 0))</f>
        <v>COGS</v>
      </c>
    </row>
    <row r="1600" spans="1:18" x14ac:dyDescent="0.3">
      <c r="A1600" t="s">
        <v>1608</v>
      </c>
      <c r="B1600" s="1">
        <v>45832</v>
      </c>
      <c r="C1600">
        <f>YEAR(GL_Table[[#This Row],[TxnDate]])</f>
        <v>2025</v>
      </c>
      <c r="D1600" t="str">
        <f>TEXT(GL_Table[[#This Row],[TxnDate]], "mmm")</f>
        <v>Jun</v>
      </c>
      <c r="E1600" t="s">
        <v>2010</v>
      </c>
      <c r="F1600" t="s">
        <v>2015</v>
      </c>
      <c r="G1600">
        <v>0</v>
      </c>
      <c r="H1600">
        <v>3867.59</v>
      </c>
      <c r="I1600" t="s">
        <v>2022</v>
      </c>
      <c r="J1600" t="s">
        <v>2029</v>
      </c>
      <c r="K1600" t="s">
        <v>3629</v>
      </c>
      <c r="L1600" t="s">
        <v>4032</v>
      </c>
      <c r="M1600">
        <f>GL_Table[[#This Row],[Debit]]-GL_Table[[#This Row],[Credit]]</f>
        <v>-3867.59</v>
      </c>
      <c r="N1600">
        <f>INDEX(ExchangeRate[Rate2USD], MATCH(GL!L:L,ExchangeRate[Currency], 0))</f>
        <v>0.92</v>
      </c>
      <c r="O1600" s="14">
        <f>GL_Table[[#This Row],[Debit]]*GL_Table[[#This Row],[RateToUSD]]</f>
        <v>0</v>
      </c>
      <c r="P1600" s="14">
        <f>GL_Table[[#This Row],[Credit]]*GL_Table[[#This Row],[RateToUSD]]</f>
        <v>3558.1828000000005</v>
      </c>
      <c r="Q1600" s="14">
        <f>GL_Table[NetAmount]*GL_Table[RateToUSD]</f>
        <v>-3558.1828000000005</v>
      </c>
      <c r="R1600" s="14" t="str">
        <f>INDEX(AccountMapping[AccountType],MATCH(GL_Table[AccountName],AccountMapping[AccountName], 0))</f>
        <v>Revenue</v>
      </c>
    </row>
    <row r="1601" spans="1:18" x14ac:dyDescent="0.3">
      <c r="A1601" t="s">
        <v>1609</v>
      </c>
      <c r="B1601" s="1">
        <v>45408</v>
      </c>
      <c r="C1601">
        <f>YEAR(GL_Table[[#This Row],[TxnDate]])</f>
        <v>2024</v>
      </c>
      <c r="D1601" t="str">
        <f>TEXT(GL_Table[[#This Row],[TxnDate]], "mmm")</f>
        <v>Apr</v>
      </c>
      <c r="E1601" t="s">
        <v>2012</v>
      </c>
      <c r="F1601" t="s">
        <v>2017</v>
      </c>
      <c r="G1601">
        <v>615.80999999999995</v>
      </c>
      <c r="H1601">
        <v>0</v>
      </c>
      <c r="I1601" t="s">
        <v>2021</v>
      </c>
      <c r="J1601" t="s">
        <v>2030</v>
      </c>
      <c r="K1601" t="s">
        <v>3630</v>
      </c>
      <c r="L1601" t="s">
        <v>4032</v>
      </c>
      <c r="M1601">
        <f>GL_Table[[#This Row],[Debit]]-GL_Table[[#This Row],[Credit]]</f>
        <v>615.80999999999995</v>
      </c>
      <c r="N1601">
        <f>INDEX(ExchangeRate[Rate2USD], MATCH(GL!L:L,ExchangeRate[Currency], 0))</f>
        <v>0.92</v>
      </c>
      <c r="O1601" s="14">
        <f>GL_Table[[#This Row],[Debit]]*GL_Table[[#This Row],[RateToUSD]]</f>
        <v>566.54520000000002</v>
      </c>
      <c r="P1601" s="14">
        <f>GL_Table[[#This Row],[Credit]]*GL_Table[[#This Row],[RateToUSD]]</f>
        <v>0</v>
      </c>
      <c r="Q1601" s="14">
        <f>GL_Table[NetAmount]*GL_Table[RateToUSD]</f>
        <v>566.54520000000002</v>
      </c>
      <c r="R1601" s="14" t="str">
        <f>INDEX(AccountMapping[AccountType],MATCH(GL_Table[AccountName],AccountMapping[AccountName], 0))</f>
        <v>Expense</v>
      </c>
    </row>
    <row r="1602" spans="1:18" x14ac:dyDescent="0.3">
      <c r="A1602" t="s">
        <v>1610</v>
      </c>
      <c r="B1602" s="1">
        <v>45224</v>
      </c>
      <c r="C1602">
        <f>YEAR(GL_Table[[#This Row],[TxnDate]])</f>
        <v>2023</v>
      </c>
      <c r="D1602" t="str">
        <f>TEXT(GL_Table[[#This Row],[TxnDate]], "mmm")</f>
        <v>Oct</v>
      </c>
      <c r="E1602" t="s">
        <v>2013</v>
      </c>
      <c r="F1602" t="s">
        <v>2018</v>
      </c>
      <c r="G1602">
        <v>1182.17</v>
      </c>
      <c r="H1602">
        <v>0</v>
      </c>
      <c r="I1602" t="s">
        <v>2024</v>
      </c>
      <c r="J1602" t="s">
        <v>2028</v>
      </c>
      <c r="K1602" t="s">
        <v>3631</v>
      </c>
      <c r="L1602" t="s">
        <v>4034</v>
      </c>
      <c r="M1602">
        <f>GL_Table[[#This Row],[Debit]]-GL_Table[[#This Row],[Credit]]</f>
        <v>1182.17</v>
      </c>
      <c r="N1602">
        <f>INDEX(ExchangeRate[Rate2USD], MATCH(GL!L:L,ExchangeRate[Currency], 0))</f>
        <v>1</v>
      </c>
      <c r="O1602" s="14">
        <f>GL_Table[[#This Row],[Debit]]*GL_Table[[#This Row],[RateToUSD]]</f>
        <v>1182.17</v>
      </c>
      <c r="P1602" s="14">
        <f>GL_Table[[#This Row],[Credit]]*GL_Table[[#This Row],[RateToUSD]]</f>
        <v>0</v>
      </c>
      <c r="Q1602" s="14">
        <f>GL_Table[NetAmount]*GL_Table[RateToUSD]</f>
        <v>1182.17</v>
      </c>
      <c r="R1602" s="14" t="str">
        <f>INDEX(AccountMapping[AccountType],MATCH(GL_Table[AccountName],AccountMapping[AccountName], 0))</f>
        <v>Expense</v>
      </c>
    </row>
    <row r="1603" spans="1:18" x14ac:dyDescent="0.3">
      <c r="A1603" t="s">
        <v>1611</v>
      </c>
      <c r="B1603" s="1">
        <v>45081</v>
      </c>
      <c r="C1603">
        <f>YEAR(GL_Table[[#This Row],[TxnDate]])</f>
        <v>2023</v>
      </c>
      <c r="D1603" t="str">
        <f>TEXT(GL_Table[[#This Row],[TxnDate]], "mmm")</f>
        <v>Jun</v>
      </c>
      <c r="E1603" t="s">
        <v>2010</v>
      </c>
      <c r="F1603" t="s">
        <v>2015</v>
      </c>
      <c r="G1603">
        <v>0</v>
      </c>
      <c r="H1603">
        <v>4084.9</v>
      </c>
      <c r="I1603" t="s">
        <v>2024</v>
      </c>
      <c r="J1603" t="s">
        <v>2028</v>
      </c>
      <c r="K1603" t="s">
        <v>3632</v>
      </c>
      <c r="L1603" t="s">
        <v>4033</v>
      </c>
      <c r="M1603">
        <f>GL_Table[[#This Row],[Debit]]-GL_Table[[#This Row],[Credit]]</f>
        <v>-4084.9</v>
      </c>
      <c r="N1603">
        <f>INDEX(ExchangeRate[Rate2USD], MATCH(GL!L:L,ExchangeRate[Currency], 0))</f>
        <v>1.51</v>
      </c>
      <c r="O1603" s="14">
        <f>GL_Table[[#This Row],[Debit]]*GL_Table[[#This Row],[RateToUSD]]</f>
        <v>0</v>
      </c>
      <c r="P1603" s="14">
        <f>GL_Table[[#This Row],[Credit]]*GL_Table[[#This Row],[RateToUSD]]</f>
        <v>6168.1990000000005</v>
      </c>
      <c r="Q1603" s="14">
        <f>GL_Table[NetAmount]*GL_Table[RateToUSD]</f>
        <v>-6168.1990000000005</v>
      </c>
      <c r="R1603" s="14" t="str">
        <f>INDEX(AccountMapping[AccountType],MATCH(GL_Table[AccountName],AccountMapping[AccountName], 0))</f>
        <v>Revenue</v>
      </c>
    </row>
    <row r="1604" spans="1:18" x14ac:dyDescent="0.3">
      <c r="A1604" t="s">
        <v>1612</v>
      </c>
      <c r="B1604" s="1">
        <v>45276</v>
      </c>
      <c r="C1604">
        <f>YEAR(GL_Table[[#This Row],[TxnDate]])</f>
        <v>2023</v>
      </c>
      <c r="D1604" t="str">
        <f>TEXT(GL_Table[[#This Row],[TxnDate]], "mmm")</f>
        <v>Dec</v>
      </c>
      <c r="E1604" t="s">
        <v>2010</v>
      </c>
      <c r="F1604" t="s">
        <v>2015</v>
      </c>
      <c r="G1604">
        <v>0</v>
      </c>
      <c r="H1604">
        <v>2694.28</v>
      </c>
      <c r="I1604" t="s">
        <v>2022</v>
      </c>
      <c r="J1604" t="s">
        <v>2027</v>
      </c>
      <c r="K1604" t="s">
        <v>3633</v>
      </c>
      <c r="L1604" t="s">
        <v>4035</v>
      </c>
      <c r="M1604">
        <f>GL_Table[[#This Row],[Debit]]-GL_Table[[#This Row],[Credit]]</f>
        <v>-2694.28</v>
      </c>
      <c r="N1604">
        <f>INDEX(ExchangeRate[Rate2USD], MATCH(GL!L:L,ExchangeRate[Currency], 0))</f>
        <v>1.36</v>
      </c>
      <c r="O1604" s="14">
        <f>GL_Table[[#This Row],[Debit]]*GL_Table[[#This Row],[RateToUSD]]</f>
        <v>0</v>
      </c>
      <c r="P1604" s="14">
        <f>GL_Table[[#This Row],[Credit]]*GL_Table[[#This Row],[RateToUSD]]</f>
        <v>3664.2208000000005</v>
      </c>
      <c r="Q1604" s="14">
        <f>GL_Table[NetAmount]*GL_Table[RateToUSD]</f>
        <v>-3664.2208000000005</v>
      </c>
      <c r="R1604" s="14" t="str">
        <f>INDEX(AccountMapping[AccountType],MATCH(GL_Table[AccountName],AccountMapping[AccountName], 0))</f>
        <v>Revenue</v>
      </c>
    </row>
    <row r="1605" spans="1:18" x14ac:dyDescent="0.3">
      <c r="A1605" t="s">
        <v>1613</v>
      </c>
      <c r="B1605" s="1">
        <v>45782</v>
      </c>
      <c r="C1605">
        <f>YEAR(GL_Table[[#This Row],[TxnDate]])</f>
        <v>2025</v>
      </c>
      <c r="D1605" t="str">
        <f>TEXT(GL_Table[[#This Row],[TxnDate]], "mmm")</f>
        <v>May</v>
      </c>
      <c r="E1605" t="s">
        <v>2010</v>
      </c>
      <c r="F1605" t="s">
        <v>2015</v>
      </c>
      <c r="G1605">
        <v>0</v>
      </c>
      <c r="H1605">
        <v>3550.01</v>
      </c>
      <c r="I1605" t="s">
        <v>2024</v>
      </c>
      <c r="J1605" t="s">
        <v>2029</v>
      </c>
      <c r="K1605" t="s">
        <v>3634</v>
      </c>
      <c r="L1605" t="s">
        <v>4031</v>
      </c>
      <c r="M1605">
        <f>GL_Table[[#This Row],[Debit]]-GL_Table[[#This Row],[Credit]]</f>
        <v>-3550.01</v>
      </c>
      <c r="N1605">
        <f>INDEX(ExchangeRate[Rate2USD], MATCH(GL!L:L,ExchangeRate[Currency], 0))</f>
        <v>0.78</v>
      </c>
      <c r="O1605" s="14">
        <f>GL_Table[[#This Row],[Debit]]*GL_Table[[#This Row],[RateToUSD]]</f>
        <v>0</v>
      </c>
      <c r="P1605" s="14">
        <f>GL_Table[[#This Row],[Credit]]*GL_Table[[#This Row],[RateToUSD]]</f>
        <v>2769.0078000000003</v>
      </c>
      <c r="Q1605" s="14">
        <f>GL_Table[NetAmount]*GL_Table[RateToUSD]</f>
        <v>-2769.0078000000003</v>
      </c>
      <c r="R1605" s="14" t="str">
        <f>INDEX(AccountMapping[AccountType],MATCH(GL_Table[AccountName],AccountMapping[AccountName], 0))</f>
        <v>Revenue</v>
      </c>
    </row>
    <row r="1606" spans="1:18" x14ac:dyDescent="0.3">
      <c r="A1606" t="s">
        <v>1614</v>
      </c>
      <c r="B1606" s="1">
        <v>45495</v>
      </c>
      <c r="C1606">
        <f>YEAR(GL_Table[[#This Row],[TxnDate]])</f>
        <v>2024</v>
      </c>
      <c r="D1606" t="str">
        <f>TEXT(GL_Table[[#This Row],[TxnDate]], "mmm")</f>
        <v>Jul</v>
      </c>
      <c r="E1606" t="s">
        <v>2010</v>
      </c>
      <c r="F1606" t="s">
        <v>2015</v>
      </c>
      <c r="G1606">
        <v>0</v>
      </c>
      <c r="H1606">
        <v>2395.19</v>
      </c>
      <c r="I1606" t="s">
        <v>2025</v>
      </c>
      <c r="J1606" t="s">
        <v>2030</v>
      </c>
      <c r="K1606" t="s">
        <v>3635</v>
      </c>
      <c r="L1606" t="s">
        <v>4035</v>
      </c>
      <c r="M1606">
        <f>GL_Table[[#This Row],[Debit]]-GL_Table[[#This Row],[Credit]]</f>
        <v>-2395.19</v>
      </c>
      <c r="N1606">
        <f>INDEX(ExchangeRate[Rate2USD], MATCH(GL!L:L,ExchangeRate[Currency], 0))</f>
        <v>1.36</v>
      </c>
      <c r="O1606" s="14">
        <f>GL_Table[[#This Row],[Debit]]*GL_Table[[#This Row],[RateToUSD]]</f>
        <v>0</v>
      </c>
      <c r="P1606" s="14">
        <f>GL_Table[[#This Row],[Credit]]*GL_Table[[#This Row],[RateToUSD]]</f>
        <v>3257.4584000000004</v>
      </c>
      <c r="Q1606" s="14">
        <f>GL_Table[NetAmount]*GL_Table[RateToUSD]</f>
        <v>-3257.4584000000004</v>
      </c>
      <c r="R1606" s="14" t="str">
        <f>INDEX(AccountMapping[AccountType],MATCH(GL_Table[AccountName],AccountMapping[AccountName], 0))</f>
        <v>Revenue</v>
      </c>
    </row>
    <row r="1607" spans="1:18" x14ac:dyDescent="0.3">
      <c r="A1607" t="s">
        <v>1615</v>
      </c>
      <c r="B1607" s="1">
        <v>45438</v>
      </c>
      <c r="C1607">
        <f>YEAR(GL_Table[[#This Row],[TxnDate]])</f>
        <v>2024</v>
      </c>
      <c r="D1607" t="str">
        <f>TEXT(GL_Table[[#This Row],[TxnDate]], "mmm")</f>
        <v>May</v>
      </c>
      <c r="E1607" t="s">
        <v>2011</v>
      </c>
      <c r="F1607" t="s">
        <v>2016</v>
      </c>
      <c r="G1607">
        <v>1009.87</v>
      </c>
      <c r="H1607">
        <v>0</v>
      </c>
      <c r="I1607" t="s">
        <v>2024</v>
      </c>
      <c r="J1607" t="s">
        <v>2027</v>
      </c>
      <c r="K1607" t="s">
        <v>3636</v>
      </c>
      <c r="L1607" t="s">
        <v>4034</v>
      </c>
      <c r="M1607">
        <f>GL_Table[[#This Row],[Debit]]-GL_Table[[#This Row],[Credit]]</f>
        <v>1009.87</v>
      </c>
      <c r="N1607">
        <f>INDEX(ExchangeRate[Rate2USD], MATCH(GL!L:L,ExchangeRate[Currency], 0))</f>
        <v>1</v>
      </c>
      <c r="O1607" s="14">
        <f>GL_Table[[#This Row],[Debit]]*GL_Table[[#This Row],[RateToUSD]]</f>
        <v>1009.87</v>
      </c>
      <c r="P1607" s="14">
        <f>GL_Table[[#This Row],[Credit]]*GL_Table[[#This Row],[RateToUSD]]</f>
        <v>0</v>
      </c>
      <c r="Q1607" s="14">
        <f>GL_Table[NetAmount]*GL_Table[RateToUSD]</f>
        <v>1009.87</v>
      </c>
      <c r="R1607" s="14" t="str">
        <f>INDEX(AccountMapping[AccountType],MATCH(GL_Table[AccountName],AccountMapping[AccountName], 0))</f>
        <v>COGS</v>
      </c>
    </row>
    <row r="1608" spans="1:18" x14ac:dyDescent="0.3">
      <c r="A1608" t="s">
        <v>1616</v>
      </c>
      <c r="B1608" s="1">
        <v>45464</v>
      </c>
      <c r="C1608">
        <f>YEAR(GL_Table[[#This Row],[TxnDate]])</f>
        <v>2024</v>
      </c>
      <c r="D1608" t="str">
        <f>TEXT(GL_Table[[#This Row],[TxnDate]], "mmm")</f>
        <v>Jun</v>
      </c>
      <c r="E1608" t="s">
        <v>2013</v>
      </c>
      <c r="F1608" t="s">
        <v>2018</v>
      </c>
      <c r="G1608">
        <v>1792.26</v>
      </c>
      <c r="H1608">
        <v>0</v>
      </c>
      <c r="I1608" t="s">
        <v>2020</v>
      </c>
      <c r="J1608" t="s">
        <v>2026</v>
      </c>
      <c r="K1608" t="s">
        <v>3637</v>
      </c>
      <c r="L1608" t="s">
        <v>4031</v>
      </c>
      <c r="M1608">
        <f>GL_Table[[#This Row],[Debit]]-GL_Table[[#This Row],[Credit]]</f>
        <v>1792.26</v>
      </c>
      <c r="N1608">
        <f>INDEX(ExchangeRate[Rate2USD], MATCH(GL!L:L,ExchangeRate[Currency], 0))</f>
        <v>0.78</v>
      </c>
      <c r="O1608" s="14">
        <f>GL_Table[[#This Row],[Debit]]*GL_Table[[#This Row],[RateToUSD]]</f>
        <v>1397.9628</v>
      </c>
      <c r="P1608" s="14">
        <f>GL_Table[[#This Row],[Credit]]*GL_Table[[#This Row],[RateToUSD]]</f>
        <v>0</v>
      </c>
      <c r="Q1608" s="14">
        <f>GL_Table[NetAmount]*GL_Table[RateToUSD]</f>
        <v>1397.9628</v>
      </c>
      <c r="R1608" s="14" t="str">
        <f>INDEX(AccountMapping[AccountType],MATCH(GL_Table[AccountName],AccountMapping[AccountName], 0))</f>
        <v>Expense</v>
      </c>
    </row>
    <row r="1609" spans="1:18" x14ac:dyDescent="0.3">
      <c r="A1609" t="s">
        <v>1617</v>
      </c>
      <c r="B1609" s="1">
        <v>45306</v>
      </c>
      <c r="C1609">
        <f>YEAR(GL_Table[[#This Row],[TxnDate]])</f>
        <v>2024</v>
      </c>
      <c r="D1609" t="str">
        <f>TEXT(GL_Table[[#This Row],[TxnDate]], "mmm")</f>
        <v>Jan</v>
      </c>
      <c r="E1609" t="s">
        <v>2011</v>
      </c>
      <c r="F1609" t="s">
        <v>2016</v>
      </c>
      <c r="G1609">
        <v>1834.84</v>
      </c>
      <c r="H1609">
        <v>0</v>
      </c>
      <c r="I1609" t="s">
        <v>2022</v>
      </c>
      <c r="J1609" t="s">
        <v>2026</v>
      </c>
      <c r="K1609" t="s">
        <v>3638</v>
      </c>
      <c r="L1609" t="s">
        <v>4033</v>
      </c>
      <c r="M1609">
        <f>GL_Table[[#This Row],[Debit]]-GL_Table[[#This Row],[Credit]]</f>
        <v>1834.84</v>
      </c>
      <c r="N1609">
        <f>INDEX(ExchangeRate[Rate2USD], MATCH(GL!L:L,ExchangeRate[Currency], 0))</f>
        <v>1.51</v>
      </c>
      <c r="O1609" s="14">
        <f>GL_Table[[#This Row],[Debit]]*GL_Table[[#This Row],[RateToUSD]]</f>
        <v>2770.6084000000001</v>
      </c>
      <c r="P1609" s="14">
        <f>GL_Table[[#This Row],[Credit]]*GL_Table[[#This Row],[RateToUSD]]</f>
        <v>0</v>
      </c>
      <c r="Q1609" s="14">
        <f>GL_Table[NetAmount]*GL_Table[RateToUSD]</f>
        <v>2770.6084000000001</v>
      </c>
      <c r="R1609" s="14" t="str">
        <f>INDEX(AccountMapping[AccountType],MATCH(GL_Table[AccountName],AccountMapping[AccountName], 0))</f>
        <v>COGS</v>
      </c>
    </row>
    <row r="1610" spans="1:18" x14ac:dyDescent="0.3">
      <c r="A1610" t="s">
        <v>1618</v>
      </c>
      <c r="B1610" s="1">
        <v>45808</v>
      </c>
      <c r="C1610">
        <f>YEAR(GL_Table[[#This Row],[TxnDate]])</f>
        <v>2025</v>
      </c>
      <c r="D1610" t="str">
        <f>TEXT(GL_Table[[#This Row],[TxnDate]], "mmm")</f>
        <v>May</v>
      </c>
      <c r="E1610" t="s">
        <v>2014</v>
      </c>
      <c r="F1610" t="s">
        <v>2019</v>
      </c>
      <c r="G1610">
        <v>0</v>
      </c>
      <c r="H1610">
        <v>4316.42</v>
      </c>
      <c r="I1610" t="s">
        <v>2021</v>
      </c>
      <c r="J1610" t="s">
        <v>2030</v>
      </c>
      <c r="K1610" t="s">
        <v>3639</v>
      </c>
      <c r="L1610" t="s">
        <v>4033</v>
      </c>
      <c r="M1610">
        <f>GL_Table[[#This Row],[Debit]]-GL_Table[[#This Row],[Credit]]</f>
        <v>-4316.42</v>
      </c>
      <c r="N1610">
        <f>INDEX(ExchangeRate[Rate2USD], MATCH(GL!L:L,ExchangeRate[Currency], 0))</f>
        <v>1.51</v>
      </c>
      <c r="O1610" s="14">
        <f>GL_Table[[#This Row],[Debit]]*GL_Table[[#This Row],[RateToUSD]]</f>
        <v>0</v>
      </c>
      <c r="P1610" s="14">
        <f>GL_Table[[#This Row],[Credit]]*GL_Table[[#This Row],[RateToUSD]]</f>
        <v>6517.7942000000003</v>
      </c>
      <c r="Q1610" s="14">
        <f>GL_Table[NetAmount]*GL_Table[RateToUSD]</f>
        <v>-6517.7942000000003</v>
      </c>
      <c r="R1610" s="14" t="str">
        <f>INDEX(AccountMapping[AccountType],MATCH(GL_Table[AccountName],AccountMapping[AccountName], 0))</f>
        <v>Revenue</v>
      </c>
    </row>
    <row r="1611" spans="1:18" x14ac:dyDescent="0.3">
      <c r="A1611" t="s">
        <v>1619</v>
      </c>
      <c r="B1611" s="1">
        <v>45701</v>
      </c>
      <c r="C1611">
        <f>YEAR(GL_Table[[#This Row],[TxnDate]])</f>
        <v>2025</v>
      </c>
      <c r="D1611" t="str">
        <f>TEXT(GL_Table[[#This Row],[TxnDate]], "mmm")</f>
        <v>Feb</v>
      </c>
      <c r="E1611" t="s">
        <v>2013</v>
      </c>
      <c r="F1611" t="s">
        <v>2018</v>
      </c>
      <c r="G1611">
        <v>427.92</v>
      </c>
      <c r="H1611">
        <v>0</v>
      </c>
      <c r="I1611" t="s">
        <v>2024</v>
      </c>
      <c r="J1611" t="s">
        <v>2028</v>
      </c>
      <c r="K1611" t="s">
        <v>3640</v>
      </c>
      <c r="L1611" t="s">
        <v>4034</v>
      </c>
      <c r="M1611">
        <f>GL_Table[[#This Row],[Debit]]-GL_Table[[#This Row],[Credit]]</f>
        <v>427.92</v>
      </c>
      <c r="N1611">
        <f>INDEX(ExchangeRate[Rate2USD], MATCH(GL!L:L,ExchangeRate[Currency], 0))</f>
        <v>1</v>
      </c>
      <c r="O1611" s="14">
        <f>GL_Table[[#This Row],[Debit]]*GL_Table[[#This Row],[RateToUSD]]</f>
        <v>427.92</v>
      </c>
      <c r="P1611" s="14">
        <f>GL_Table[[#This Row],[Credit]]*GL_Table[[#This Row],[RateToUSD]]</f>
        <v>0</v>
      </c>
      <c r="Q1611" s="14">
        <f>GL_Table[NetAmount]*GL_Table[RateToUSD]</f>
        <v>427.92</v>
      </c>
      <c r="R1611" s="14" t="str">
        <f>INDEX(AccountMapping[AccountType],MATCH(GL_Table[AccountName],AccountMapping[AccountName], 0))</f>
        <v>Expense</v>
      </c>
    </row>
    <row r="1612" spans="1:18" x14ac:dyDescent="0.3">
      <c r="A1612" t="s">
        <v>1620</v>
      </c>
      <c r="B1612" s="1">
        <v>45555</v>
      </c>
      <c r="C1612">
        <f>YEAR(GL_Table[[#This Row],[TxnDate]])</f>
        <v>2024</v>
      </c>
      <c r="D1612" t="str">
        <f>TEXT(GL_Table[[#This Row],[TxnDate]], "mmm")</f>
        <v>Sep</v>
      </c>
      <c r="E1612" t="s">
        <v>2014</v>
      </c>
      <c r="F1612" t="s">
        <v>2019</v>
      </c>
      <c r="G1612">
        <v>0</v>
      </c>
      <c r="H1612">
        <v>881.32</v>
      </c>
      <c r="I1612" t="s">
        <v>2025</v>
      </c>
      <c r="J1612" t="s">
        <v>2030</v>
      </c>
      <c r="K1612" t="s">
        <v>3641</v>
      </c>
      <c r="L1612" t="s">
        <v>4033</v>
      </c>
      <c r="M1612">
        <f>GL_Table[[#This Row],[Debit]]-GL_Table[[#This Row],[Credit]]</f>
        <v>-881.32</v>
      </c>
      <c r="N1612">
        <f>INDEX(ExchangeRate[Rate2USD], MATCH(GL!L:L,ExchangeRate[Currency], 0))</f>
        <v>1.51</v>
      </c>
      <c r="O1612" s="14">
        <f>GL_Table[[#This Row],[Debit]]*GL_Table[[#This Row],[RateToUSD]]</f>
        <v>0</v>
      </c>
      <c r="P1612" s="14">
        <f>GL_Table[[#This Row],[Credit]]*GL_Table[[#This Row],[RateToUSD]]</f>
        <v>1330.7932000000001</v>
      </c>
      <c r="Q1612" s="14">
        <f>GL_Table[NetAmount]*GL_Table[RateToUSD]</f>
        <v>-1330.7932000000001</v>
      </c>
      <c r="R1612" s="14" t="str">
        <f>INDEX(AccountMapping[AccountType],MATCH(GL_Table[AccountName],AccountMapping[AccountName], 0))</f>
        <v>Revenue</v>
      </c>
    </row>
    <row r="1613" spans="1:18" x14ac:dyDescent="0.3">
      <c r="A1613" t="s">
        <v>1621</v>
      </c>
      <c r="B1613" s="1">
        <v>45028</v>
      </c>
      <c r="C1613">
        <f>YEAR(GL_Table[[#This Row],[TxnDate]])</f>
        <v>2023</v>
      </c>
      <c r="D1613" t="str">
        <f>TEXT(GL_Table[[#This Row],[TxnDate]], "mmm")</f>
        <v>Apr</v>
      </c>
      <c r="E1613" t="s">
        <v>2012</v>
      </c>
      <c r="F1613" t="s">
        <v>2017</v>
      </c>
      <c r="G1613">
        <v>896.81</v>
      </c>
      <c r="H1613">
        <v>0</v>
      </c>
      <c r="I1613" t="s">
        <v>2025</v>
      </c>
      <c r="J1613" t="s">
        <v>2028</v>
      </c>
      <c r="K1613" t="s">
        <v>3642</v>
      </c>
      <c r="L1613" t="s">
        <v>4033</v>
      </c>
      <c r="M1613">
        <f>GL_Table[[#This Row],[Debit]]-GL_Table[[#This Row],[Credit]]</f>
        <v>896.81</v>
      </c>
      <c r="N1613">
        <f>INDEX(ExchangeRate[Rate2USD], MATCH(GL!L:L,ExchangeRate[Currency], 0))</f>
        <v>1.51</v>
      </c>
      <c r="O1613" s="14">
        <f>GL_Table[[#This Row],[Debit]]*GL_Table[[#This Row],[RateToUSD]]</f>
        <v>1354.1831</v>
      </c>
      <c r="P1613" s="14">
        <f>GL_Table[[#This Row],[Credit]]*GL_Table[[#This Row],[RateToUSD]]</f>
        <v>0</v>
      </c>
      <c r="Q1613" s="14">
        <f>GL_Table[NetAmount]*GL_Table[RateToUSD]</f>
        <v>1354.1831</v>
      </c>
      <c r="R1613" s="14" t="str">
        <f>INDEX(AccountMapping[AccountType],MATCH(GL_Table[AccountName],AccountMapping[AccountName], 0))</f>
        <v>Expense</v>
      </c>
    </row>
    <row r="1614" spans="1:18" x14ac:dyDescent="0.3">
      <c r="A1614" t="s">
        <v>1622</v>
      </c>
      <c r="B1614" s="1">
        <v>45612</v>
      </c>
      <c r="C1614">
        <f>YEAR(GL_Table[[#This Row],[TxnDate]])</f>
        <v>2024</v>
      </c>
      <c r="D1614" t="str">
        <f>TEXT(GL_Table[[#This Row],[TxnDate]], "mmm")</f>
        <v>Nov</v>
      </c>
      <c r="E1614" t="s">
        <v>2012</v>
      </c>
      <c r="F1614" t="s">
        <v>2017</v>
      </c>
      <c r="G1614">
        <v>1292.1400000000001</v>
      </c>
      <c r="H1614">
        <v>0</v>
      </c>
      <c r="I1614" t="s">
        <v>2021</v>
      </c>
      <c r="J1614" t="s">
        <v>2026</v>
      </c>
      <c r="K1614" t="s">
        <v>3643</v>
      </c>
      <c r="L1614" t="s">
        <v>4034</v>
      </c>
      <c r="M1614">
        <f>GL_Table[[#This Row],[Debit]]-GL_Table[[#This Row],[Credit]]</f>
        <v>1292.1400000000001</v>
      </c>
      <c r="N1614">
        <f>INDEX(ExchangeRate[Rate2USD], MATCH(GL!L:L,ExchangeRate[Currency], 0))</f>
        <v>1</v>
      </c>
      <c r="O1614" s="14">
        <f>GL_Table[[#This Row],[Debit]]*GL_Table[[#This Row],[RateToUSD]]</f>
        <v>1292.1400000000001</v>
      </c>
      <c r="P1614" s="14">
        <f>GL_Table[[#This Row],[Credit]]*GL_Table[[#This Row],[RateToUSD]]</f>
        <v>0</v>
      </c>
      <c r="Q1614" s="14">
        <f>GL_Table[NetAmount]*GL_Table[RateToUSD]</f>
        <v>1292.1400000000001</v>
      </c>
      <c r="R1614" s="14" t="str">
        <f>INDEX(AccountMapping[AccountType],MATCH(GL_Table[AccountName],AccountMapping[AccountName], 0))</f>
        <v>Expense</v>
      </c>
    </row>
    <row r="1615" spans="1:18" x14ac:dyDescent="0.3">
      <c r="A1615" t="s">
        <v>1623</v>
      </c>
      <c r="B1615" s="1">
        <v>45410</v>
      </c>
      <c r="C1615">
        <f>YEAR(GL_Table[[#This Row],[TxnDate]])</f>
        <v>2024</v>
      </c>
      <c r="D1615" t="str">
        <f>TEXT(GL_Table[[#This Row],[TxnDate]], "mmm")</f>
        <v>Apr</v>
      </c>
      <c r="E1615" t="s">
        <v>2011</v>
      </c>
      <c r="F1615" t="s">
        <v>2016</v>
      </c>
      <c r="G1615">
        <v>1720</v>
      </c>
      <c r="H1615">
        <v>0</v>
      </c>
      <c r="I1615" t="s">
        <v>2022</v>
      </c>
      <c r="J1615" t="s">
        <v>2030</v>
      </c>
      <c r="K1615" t="s">
        <v>3644</v>
      </c>
      <c r="L1615" t="s">
        <v>4035</v>
      </c>
      <c r="M1615">
        <f>GL_Table[[#This Row],[Debit]]-GL_Table[[#This Row],[Credit]]</f>
        <v>1720</v>
      </c>
      <c r="N1615">
        <f>INDEX(ExchangeRate[Rate2USD], MATCH(GL!L:L,ExchangeRate[Currency], 0))</f>
        <v>1.36</v>
      </c>
      <c r="O1615" s="14">
        <f>GL_Table[[#This Row],[Debit]]*GL_Table[[#This Row],[RateToUSD]]</f>
        <v>2339.2000000000003</v>
      </c>
      <c r="P1615" s="14">
        <f>GL_Table[[#This Row],[Credit]]*GL_Table[[#This Row],[RateToUSD]]</f>
        <v>0</v>
      </c>
      <c r="Q1615" s="14">
        <f>GL_Table[NetAmount]*GL_Table[RateToUSD]</f>
        <v>2339.2000000000003</v>
      </c>
      <c r="R1615" s="14" t="str">
        <f>INDEX(AccountMapping[AccountType],MATCH(GL_Table[AccountName],AccountMapping[AccountName], 0))</f>
        <v>COGS</v>
      </c>
    </row>
    <row r="1616" spans="1:18" x14ac:dyDescent="0.3">
      <c r="A1616" t="s">
        <v>1624</v>
      </c>
      <c r="B1616" s="1">
        <v>45312</v>
      </c>
      <c r="C1616">
        <f>YEAR(GL_Table[[#This Row],[TxnDate]])</f>
        <v>2024</v>
      </c>
      <c r="D1616" t="str">
        <f>TEXT(GL_Table[[#This Row],[TxnDate]], "mmm")</f>
        <v>Jan</v>
      </c>
      <c r="E1616" t="s">
        <v>2012</v>
      </c>
      <c r="F1616" t="s">
        <v>2017</v>
      </c>
      <c r="G1616">
        <v>210.81</v>
      </c>
      <c r="H1616">
        <v>0</v>
      </c>
      <c r="I1616" t="s">
        <v>2024</v>
      </c>
      <c r="J1616" t="s">
        <v>2029</v>
      </c>
      <c r="K1616" t="s">
        <v>3645</v>
      </c>
      <c r="L1616" t="s">
        <v>4032</v>
      </c>
      <c r="M1616">
        <f>GL_Table[[#This Row],[Debit]]-GL_Table[[#This Row],[Credit]]</f>
        <v>210.81</v>
      </c>
      <c r="N1616">
        <f>INDEX(ExchangeRate[Rate2USD], MATCH(GL!L:L,ExchangeRate[Currency], 0))</f>
        <v>0.92</v>
      </c>
      <c r="O1616" s="14">
        <f>GL_Table[[#This Row],[Debit]]*GL_Table[[#This Row],[RateToUSD]]</f>
        <v>193.9452</v>
      </c>
      <c r="P1616" s="14">
        <f>GL_Table[[#This Row],[Credit]]*GL_Table[[#This Row],[RateToUSD]]</f>
        <v>0</v>
      </c>
      <c r="Q1616" s="14">
        <f>GL_Table[NetAmount]*GL_Table[RateToUSD]</f>
        <v>193.9452</v>
      </c>
      <c r="R1616" s="14" t="str">
        <f>INDEX(AccountMapping[AccountType],MATCH(GL_Table[AccountName],AccountMapping[AccountName], 0))</f>
        <v>Expense</v>
      </c>
    </row>
    <row r="1617" spans="1:18" x14ac:dyDescent="0.3">
      <c r="A1617" t="s">
        <v>1625</v>
      </c>
      <c r="B1617" s="1">
        <v>45077</v>
      </c>
      <c r="C1617">
        <f>YEAR(GL_Table[[#This Row],[TxnDate]])</f>
        <v>2023</v>
      </c>
      <c r="D1617" t="str">
        <f>TEXT(GL_Table[[#This Row],[TxnDate]], "mmm")</f>
        <v>May</v>
      </c>
      <c r="E1617" t="s">
        <v>2010</v>
      </c>
      <c r="F1617" t="s">
        <v>2015</v>
      </c>
      <c r="G1617">
        <v>0</v>
      </c>
      <c r="H1617">
        <v>3145.99</v>
      </c>
      <c r="I1617" t="s">
        <v>2022</v>
      </c>
      <c r="J1617" t="s">
        <v>2028</v>
      </c>
      <c r="K1617" t="s">
        <v>3646</v>
      </c>
      <c r="L1617" t="s">
        <v>4031</v>
      </c>
      <c r="M1617">
        <f>GL_Table[[#This Row],[Debit]]-GL_Table[[#This Row],[Credit]]</f>
        <v>-3145.99</v>
      </c>
      <c r="N1617">
        <f>INDEX(ExchangeRate[Rate2USD], MATCH(GL!L:L,ExchangeRate[Currency], 0))</f>
        <v>0.78</v>
      </c>
      <c r="O1617" s="14">
        <f>GL_Table[[#This Row],[Debit]]*GL_Table[[#This Row],[RateToUSD]]</f>
        <v>0</v>
      </c>
      <c r="P1617" s="14">
        <f>GL_Table[[#This Row],[Credit]]*GL_Table[[#This Row],[RateToUSD]]</f>
        <v>2453.8721999999998</v>
      </c>
      <c r="Q1617" s="14">
        <f>GL_Table[NetAmount]*GL_Table[RateToUSD]</f>
        <v>-2453.8721999999998</v>
      </c>
      <c r="R1617" s="14" t="str">
        <f>INDEX(AccountMapping[AccountType],MATCH(GL_Table[AccountName],AccountMapping[AccountName], 0))</f>
        <v>Revenue</v>
      </c>
    </row>
    <row r="1618" spans="1:18" x14ac:dyDescent="0.3">
      <c r="A1618" t="s">
        <v>1626</v>
      </c>
      <c r="B1618" s="1">
        <v>45601</v>
      </c>
      <c r="C1618">
        <f>YEAR(GL_Table[[#This Row],[TxnDate]])</f>
        <v>2024</v>
      </c>
      <c r="D1618" t="str">
        <f>TEXT(GL_Table[[#This Row],[TxnDate]], "mmm")</f>
        <v>Nov</v>
      </c>
      <c r="E1618" t="s">
        <v>2010</v>
      </c>
      <c r="F1618" t="s">
        <v>2015</v>
      </c>
      <c r="G1618">
        <v>0</v>
      </c>
      <c r="H1618">
        <v>4897.22</v>
      </c>
      <c r="I1618" t="s">
        <v>2023</v>
      </c>
      <c r="J1618" t="s">
        <v>2030</v>
      </c>
      <c r="K1618" t="s">
        <v>3647</v>
      </c>
      <c r="L1618" t="s">
        <v>4032</v>
      </c>
      <c r="M1618">
        <f>GL_Table[[#This Row],[Debit]]-GL_Table[[#This Row],[Credit]]</f>
        <v>-4897.22</v>
      </c>
      <c r="N1618">
        <f>INDEX(ExchangeRate[Rate2USD], MATCH(GL!L:L,ExchangeRate[Currency], 0))</f>
        <v>0.92</v>
      </c>
      <c r="O1618" s="14">
        <f>GL_Table[[#This Row],[Debit]]*GL_Table[[#This Row],[RateToUSD]]</f>
        <v>0</v>
      </c>
      <c r="P1618" s="14">
        <f>GL_Table[[#This Row],[Credit]]*GL_Table[[#This Row],[RateToUSD]]</f>
        <v>4505.4424000000008</v>
      </c>
      <c r="Q1618" s="14">
        <f>GL_Table[NetAmount]*GL_Table[RateToUSD]</f>
        <v>-4505.4424000000008</v>
      </c>
      <c r="R1618" s="14" t="str">
        <f>INDEX(AccountMapping[AccountType],MATCH(GL_Table[AccountName],AccountMapping[AccountName], 0))</f>
        <v>Revenue</v>
      </c>
    </row>
    <row r="1619" spans="1:18" x14ac:dyDescent="0.3">
      <c r="A1619" t="s">
        <v>1627</v>
      </c>
      <c r="B1619" s="1">
        <v>45011</v>
      </c>
      <c r="C1619">
        <f>YEAR(GL_Table[[#This Row],[TxnDate]])</f>
        <v>2023</v>
      </c>
      <c r="D1619" t="str">
        <f>TEXT(GL_Table[[#This Row],[TxnDate]], "mmm")</f>
        <v>Mar</v>
      </c>
      <c r="E1619" t="s">
        <v>2013</v>
      </c>
      <c r="F1619" t="s">
        <v>2018</v>
      </c>
      <c r="G1619">
        <v>1035.58</v>
      </c>
      <c r="H1619">
        <v>0</v>
      </c>
      <c r="I1619" t="s">
        <v>2025</v>
      </c>
      <c r="J1619" t="s">
        <v>2028</v>
      </c>
      <c r="K1619" t="s">
        <v>3648</v>
      </c>
      <c r="L1619" t="s">
        <v>4033</v>
      </c>
      <c r="M1619">
        <f>GL_Table[[#This Row],[Debit]]-GL_Table[[#This Row],[Credit]]</f>
        <v>1035.58</v>
      </c>
      <c r="N1619">
        <f>INDEX(ExchangeRate[Rate2USD], MATCH(GL!L:L,ExchangeRate[Currency], 0))</f>
        <v>1.51</v>
      </c>
      <c r="O1619" s="14">
        <f>GL_Table[[#This Row],[Debit]]*GL_Table[[#This Row],[RateToUSD]]</f>
        <v>1563.7257999999999</v>
      </c>
      <c r="P1619" s="14">
        <f>GL_Table[[#This Row],[Credit]]*GL_Table[[#This Row],[RateToUSD]]</f>
        <v>0</v>
      </c>
      <c r="Q1619" s="14">
        <f>GL_Table[NetAmount]*GL_Table[RateToUSD]</f>
        <v>1563.7257999999999</v>
      </c>
      <c r="R1619" s="14" t="str">
        <f>INDEX(AccountMapping[AccountType],MATCH(GL_Table[AccountName],AccountMapping[AccountName], 0))</f>
        <v>Expense</v>
      </c>
    </row>
    <row r="1620" spans="1:18" x14ac:dyDescent="0.3">
      <c r="A1620" t="s">
        <v>1628</v>
      </c>
      <c r="B1620" s="1">
        <v>45614</v>
      </c>
      <c r="C1620">
        <f>YEAR(GL_Table[[#This Row],[TxnDate]])</f>
        <v>2024</v>
      </c>
      <c r="D1620" t="str">
        <f>TEXT(GL_Table[[#This Row],[TxnDate]], "mmm")</f>
        <v>Nov</v>
      </c>
      <c r="E1620" t="s">
        <v>2013</v>
      </c>
      <c r="F1620" t="s">
        <v>2018</v>
      </c>
      <c r="G1620">
        <v>883.62</v>
      </c>
      <c r="H1620">
        <v>0</v>
      </c>
      <c r="I1620" t="s">
        <v>2022</v>
      </c>
      <c r="J1620" t="s">
        <v>2029</v>
      </c>
      <c r="K1620" t="s">
        <v>3649</v>
      </c>
      <c r="L1620" t="s">
        <v>4033</v>
      </c>
      <c r="M1620">
        <f>GL_Table[[#This Row],[Debit]]-GL_Table[[#This Row],[Credit]]</f>
        <v>883.62</v>
      </c>
      <c r="N1620">
        <f>INDEX(ExchangeRate[Rate2USD], MATCH(GL!L:L,ExchangeRate[Currency], 0))</f>
        <v>1.51</v>
      </c>
      <c r="O1620" s="14">
        <f>GL_Table[[#This Row],[Debit]]*GL_Table[[#This Row],[RateToUSD]]</f>
        <v>1334.2662</v>
      </c>
      <c r="P1620" s="14">
        <f>GL_Table[[#This Row],[Credit]]*GL_Table[[#This Row],[RateToUSD]]</f>
        <v>0</v>
      </c>
      <c r="Q1620" s="14">
        <f>GL_Table[NetAmount]*GL_Table[RateToUSD]</f>
        <v>1334.2662</v>
      </c>
      <c r="R1620" s="14" t="str">
        <f>INDEX(AccountMapping[AccountType],MATCH(GL_Table[AccountName],AccountMapping[AccountName], 0))</f>
        <v>Expense</v>
      </c>
    </row>
    <row r="1621" spans="1:18" x14ac:dyDescent="0.3">
      <c r="A1621" t="s">
        <v>1629</v>
      </c>
      <c r="B1621" s="1">
        <v>45566</v>
      </c>
      <c r="C1621">
        <f>YEAR(GL_Table[[#This Row],[TxnDate]])</f>
        <v>2024</v>
      </c>
      <c r="D1621" t="str">
        <f>TEXT(GL_Table[[#This Row],[TxnDate]], "mmm")</f>
        <v>Oct</v>
      </c>
      <c r="E1621" t="s">
        <v>2014</v>
      </c>
      <c r="F1621" t="s">
        <v>2019</v>
      </c>
      <c r="G1621">
        <v>0</v>
      </c>
      <c r="H1621">
        <v>1908.36</v>
      </c>
      <c r="I1621" t="s">
        <v>2025</v>
      </c>
      <c r="J1621" t="s">
        <v>2026</v>
      </c>
      <c r="K1621" t="s">
        <v>3650</v>
      </c>
      <c r="L1621" t="s">
        <v>4031</v>
      </c>
      <c r="M1621">
        <f>GL_Table[[#This Row],[Debit]]-GL_Table[[#This Row],[Credit]]</f>
        <v>-1908.36</v>
      </c>
      <c r="N1621">
        <f>INDEX(ExchangeRate[Rate2USD], MATCH(GL!L:L,ExchangeRate[Currency], 0))</f>
        <v>0.78</v>
      </c>
      <c r="O1621" s="14">
        <f>GL_Table[[#This Row],[Debit]]*GL_Table[[#This Row],[RateToUSD]]</f>
        <v>0</v>
      </c>
      <c r="P1621" s="14">
        <f>GL_Table[[#This Row],[Credit]]*GL_Table[[#This Row],[RateToUSD]]</f>
        <v>1488.5208</v>
      </c>
      <c r="Q1621" s="14">
        <f>GL_Table[NetAmount]*GL_Table[RateToUSD]</f>
        <v>-1488.5208</v>
      </c>
      <c r="R1621" s="14" t="str">
        <f>INDEX(AccountMapping[AccountType],MATCH(GL_Table[AccountName],AccountMapping[AccountName], 0))</f>
        <v>Revenue</v>
      </c>
    </row>
    <row r="1622" spans="1:18" x14ac:dyDescent="0.3">
      <c r="A1622" t="s">
        <v>1630</v>
      </c>
      <c r="B1622" s="1">
        <v>45068</v>
      </c>
      <c r="C1622">
        <f>YEAR(GL_Table[[#This Row],[TxnDate]])</f>
        <v>2023</v>
      </c>
      <c r="D1622" t="str">
        <f>TEXT(GL_Table[[#This Row],[TxnDate]], "mmm")</f>
        <v>May</v>
      </c>
      <c r="E1622" t="s">
        <v>2014</v>
      </c>
      <c r="F1622" t="s">
        <v>2019</v>
      </c>
      <c r="G1622">
        <v>0</v>
      </c>
      <c r="H1622">
        <v>145.24</v>
      </c>
      <c r="I1622" t="s">
        <v>2025</v>
      </c>
      <c r="J1622" t="s">
        <v>2028</v>
      </c>
      <c r="K1622" t="s">
        <v>3651</v>
      </c>
      <c r="L1622" t="s">
        <v>4031</v>
      </c>
      <c r="M1622">
        <f>GL_Table[[#This Row],[Debit]]-GL_Table[[#This Row],[Credit]]</f>
        <v>-145.24</v>
      </c>
      <c r="N1622">
        <f>INDEX(ExchangeRate[Rate2USD], MATCH(GL!L:L,ExchangeRate[Currency], 0))</f>
        <v>0.78</v>
      </c>
      <c r="O1622" s="14">
        <f>GL_Table[[#This Row],[Debit]]*GL_Table[[#This Row],[RateToUSD]]</f>
        <v>0</v>
      </c>
      <c r="P1622" s="14">
        <f>GL_Table[[#This Row],[Credit]]*GL_Table[[#This Row],[RateToUSD]]</f>
        <v>113.28720000000001</v>
      </c>
      <c r="Q1622" s="14">
        <f>GL_Table[NetAmount]*GL_Table[RateToUSD]</f>
        <v>-113.28720000000001</v>
      </c>
      <c r="R1622" s="14" t="str">
        <f>INDEX(AccountMapping[AccountType],MATCH(GL_Table[AccountName],AccountMapping[AccountName], 0))</f>
        <v>Revenue</v>
      </c>
    </row>
    <row r="1623" spans="1:18" x14ac:dyDescent="0.3">
      <c r="A1623" t="s">
        <v>1631</v>
      </c>
      <c r="B1623" s="1">
        <v>45550</v>
      </c>
      <c r="C1623">
        <f>YEAR(GL_Table[[#This Row],[TxnDate]])</f>
        <v>2024</v>
      </c>
      <c r="D1623" t="str">
        <f>TEXT(GL_Table[[#This Row],[TxnDate]], "mmm")</f>
        <v>Sep</v>
      </c>
      <c r="E1623" t="s">
        <v>2014</v>
      </c>
      <c r="F1623" t="s">
        <v>2019</v>
      </c>
      <c r="G1623">
        <v>0</v>
      </c>
      <c r="H1623">
        <v>527.38</v>
      </c>
      <c r="I1623" t="s">
        <v>2020</v>
      </c>
      <c r="J1623" t="s">
        <v>2028</v>
      </c>
      <c r="K1623" t="s">
        <v>3652</v>
      </c>
      <c r="L1623" t="s">
        <v>4035</v>
      </c>
      <c r="M1623">
        <f>GL_Table[[#This Row],[Debit]]-GL_Table[[#This Row],[Credit]]</f>
        <v>-527.38</v>
      </c>
      <c r="N1623">
        <f>INDEX(ExchangeRate[Rate2USD], MATCH(GL!L:L,ExchangeRate[Currency], 0))</f>
        <v>1.36</v>
      </c>
      <c r="O1623" s="14">
        <f>GL_Table[[#This Row],[Debit]]*GL_Table[[#This Row],[RateToUSD]]</f>
        <v>0</v>
      </c>
      <c r="P1623" s="14">
        <f>GL_Table[[#This Row],[Credit]]*GL_Table[[#This Row],[RateToUSD]]</f>
        <v>717.23680000000002</v>
      </c>
      <c r="Q1623" s="14">
        <f>GL_Table[NetAmount]*GL_Table[RateToUSD]</f>
        <v>-717.23680000000002</v>
      </c>
      <c r="R1623" s="14" t="str">
        <f>INDEX(AccountMapping[AccountType],MATCH(GL_Table[AccountName],AccountMapping[AccountName], 0))</f>
        <v>Revenue</v>
      </c>
    </row>
    <row r="1624" spans="1:18" x14ac:dyDescent="0.3">
      <c r="A1624" t="s">
        <v>1632</v>
      </c>
      <c r="B1624" s="1">
        <v>45151</v>
      </c>
      <c r="C1624">
        <f>YEAR(GL_Table[[#This Row],[TxnDate]])</f>
        <v>2023</v>
      </c>
      <c r="D1624" t="str">
        <f>TEXT(GL_Table[[#This Row],[TxnDate]], "mmm")</f>
        <v>Aug</v>
      </c>
      <c r="E1624" t="s">
        <v>2010</v>
      </c>
      <c r="F1624" t="s">
        <v>2015</v>
      </c>
      <c r="G1624">
        <v>0</v>
      </c>
      <c r="H1624">
        <v>3715.39</v>
      </c>
      <c r="I1624" t="s">
        <v>2024</v>
      </c>
      <c r="J1624" t="s">
        <v>2026</v>
      </c>
      <c r="K1624" t="s">
        <v>3653</v>
      </c>
      <c r="L1624" t="s">
        <v>4032</v>
      </c>
      <c r="M1624">
        <f>GL_Table[[#This Row],[Debit]]-GL_Table[[#This Row],[Credit]]</f>
        <v>-3715.39</v>
      </c>
      <c r="N1624">
        <f>INDEX(ExchangeRate[Rate2USD], MATCH(GL!L:L,ExchangeRate[Currency], 0))</f>
        <v>0.92</v>
      </c>
      <c r="O1624" s="14">
        <f>GL_Table[[#This Row],[Debit]]*GL_Table[[#This Row],[RateToUSD]]</f>
        <v>0</v>
      </c>
      <c r="P1624" s="14">
        <f>GL_Table[[#This Row],[Credit]]*GL_Table[[#This Row],[RateToUSD]]</f>
        <v>3418.1588000000002</v>
      </c>
      <c r="Q1624" s="14">
        <f>GL_Table[NetAmount]*GL_Table[RateToUSD]</f>
        <v>-3418.1588000000002</v>
      </c>
      <c r="R1624" s="14" t="str">
        <f>INDEX(AccountMapping[AccountType],MATCH(GL_Table[AccountName],AccountMapping[AccountName], 0))</f>
        <v>Revenue</v>
      </c>
    </row>
    <row r="1625" spans="1:18" x14ac:dyDescent="0.3">
      <c r="A1625" t="s">
        <v>1633</v>
      </c>
      <c r="B1625" s="1">
        <v>44959</v>
      </c>
      <c r="C1625">
        <f>YEAR(GL_Table[[#This Row],[TxnDate]])</f>
        <v>2023</v>
      </c>
      <c r="D1625" t="str">
        <f>TEXT(GL_Table[[#This Row],[TxnDate]], "mmm")</f>
        <v>Feb</v>
      </c>
      <c r="E1625" t="s">
        <v>2011</v>
      </c>
      <c r="F1625" t="s">
        <v>2016</v>
      </c>
      <c r="G1625">
        <v>870.5</v>
      </c>
      <c r="H1625">
        <v>0</v>
      </c>
      <c r="I1625" t="s">
        <v>2024</v>
      </c>
      <c r="J1625" t="s">
        <v>2029</v>
      </c>
      <c r="K1625" t="s">
        <v>3654</v>
      </c>
      <c r="L1625" t="s">
        <v>4033</v>
      </c>
      <c r="M1625">
        <f>GL_Table[[#This Row],[Debit]]-GL_Table[[#This Row],[Credit]]</f>
        <v>870.5</v>
      </c>
      <c r="N1625">
        <f>INDEX(ExchangeRate[Rate2USD], MATCH(GL!L:L,ExchangeRate[Currency], 0))</f>
        <v>1.51</v>
      </c>
      <c r="O1625" s="14">
        <f>GL_Table[[#This Row],[Debit]]*GL_Table[[#This Row],[RateToUSD]]</f>
        <v>1314.4549999999999</v>
      </c>
      <c r="P1625" s="14">
        <f>GL_Table[[#This Row],[Credit]]*GL_Table[[#This Row],[RateToUSD]]</f>
        <v>0</v>
      </c>
      <c r="Q1625" s="14">
        <f>GL_Table[NetAmount]*GL_Table[RateToUSD]</f>
        <v>1314.4549999999999</v>
      </c>
      <c r="R1625" s="14" t="str">
        <f>INDEX(AccountMapping[AccountType],MATCH(GL_Table[AccountName],AccountMapping[AccountName], 0))</f>
        <v>COGS</v>
      </c>
    </row>
    <row r="1626" spans="1:18" x14ac:dyDescent="0.3">
      <c r="A1626" t="s">
        <v>1634</v>
      </c>
      <c r="B1626" s="1">
        <v>45386</v>
      </c>
      <c r="C1626">
        <f>YEAR(GL_Table[[#This Row],[TxnDate]])</f>
        <v>2024</v>
      </c>
      <c r="D1626" t="str">
        <f>TEXT(GL_Table[[#This Row],[TxnDate]], "mmm")</f>
        <v>Apr</v>
      </c>
      <c r="E1626" t="s">
        <v>2013</v>
      </c>
      <c r="F1626" t="s">
        <v>2018</v>
      </c>
      <c r="G1626">
        <v>1992.58</v>
      </c>
      <c r="H1626">
        <v>0</v>
      </c>
      <c r="I1626" t="s">
        <v>2022</v>
      </c>
      <c r="J1626" t="s">
        <v>2026</v>
      </c>
      <c r="K1626" t="s">
        <v>3655</v>
      </c>
      <c r="L1626" t="s">
        <v>4031</v>
      </c>
      <c r="M1626">
        <f>GL_Table[[#This Row],[Debit]]-GL_Table[[#This Row],[Credit]]</f>
        <v>1992.58</v>
      </c>
      <c r="N1626">
        <f>INDEX(ExchangeRate[Rate2USD], MATCH(GL!L:L,ExchangeRate[Currency], 0))</f>
        <v>0.78</v>
      </c>
      <c r="O1626" s="14">
        <f>GL_Table[[#This Row],[Debit]]*GL_Table[[#This Row],[RateToUSD]]</f>
        <v>1554.2123999999999</v>
      </c>
      <c r="P1626" s="14">
        <f>GL_Table[[#This Row],[Credit]]*GL_Table[[#This Row],[RateToUSD]]</f>
        <v>0</v>
      </c>
      <c r="Q1626" s="14">
        <f>GL_Table[NetAmount]*GL_Table[RateToUSD]</f>
        <v>1554.2123999999999</v>
      </c>
      <c r="R1626" s="14" t="str">
        <f>INDEX(AccountMapping[AccountType],MATCH(GL_Table[AccountName],AccountMapping[AccountName], 0))</f>
        <v>Expense</v>
      </c>
    </row>
    <row r="1627" spans="1:18" x14ac:dyDescent="0.3">
      <c r="A1627" t="s">
        <v>1635</v>
      </c>
      <c r="B1627" s="1">
        <v>45001</v>
      </c>
      <c r="C1627">
        <f>YEAR(GL_Table[[#This Row],[TxnDate]])</f>
        <v>2023</v>
      </c>
      <c r="D1627" t="str">
        <f>TEXT(GL_Table[[#This Row],[TxnDate]], "mmm")</f>
        <v>Mar</v>
      </c>
      <c r="E1627" t="s">
        <v>2013</v>
      </c>
      <c r="F1627" t="s">
        <v>2018</v>
      </c>
      <c r="G1627">
        <v>1466.95</v>
      </c>
      <c r="H1627">
        <v>0</v>
      </c>
      <c r="I1627" t="s">
        <v>2025</v>
      </c>
      <c r="J1627" t="s">
        <v>2027</v>
      </c>
      <c r="K1627" t="s">
        <v>3656</v>
      </c>
      <c r="L1627" t="s">
        <v>4034</v>
      </c>
      <c r="M1627">
        <f>GL_Table[[#This Row],[Debit]]-GL_Table[[#This Row],[Credit]]</f>
        <v>1466.95</v>
      </c>
      <c r="N1627">
        <f>INDEX(ExchangeRate[Rate2USD], MATCH(GL!L:L,ExchangeRate[Currency], 0))</f>
        <v>1</v>
      </c>
      <c r="O1627" s="14">
        <f>GL_Table[[#This Row],[Debit]]*GL_Table[[#This Row],[RateToUSD]]</f>
        <v>1466.95</v>
      </c>
      <c r="P1627" s="14">
        <f>GL_Table[[#This Row],[Credit]]*GL_Table[[#This Row],[RateToUSD]]</f>
        <v>0</v>
      </c>
      <c r="Q1627" s="14">
        <f>GL_Table[NetAmount]*GL_Table[RateToUSD]</f>
        <v>1466.95</v>
      </c>
      <c r="R1627" s="14" t="str">
        <f>INDEX(AccountMapping[AccountType],MATCH(GL_Table[AccountName],AccountMapping[AccountName], 0))</f>
        <v>Expense</v>
      </c>
    </row>
    <row r="1628" spans="1:18" x14ac:dyDescent="0.3">
      <c r="A1628" t="s">
        <v>1636</v>
      </c>
      <c r="B1628" s="1">
        <v>45013</v>
      </c>
      <c r="C1628">
        <f>YEAR(GL_Table[[#This Row],[TxnDate]])</f>
        <v>2023</v>
      </c>
      <c r="D1628" t="str">
        <f>TEXT(GL_Table[[#This Row],[TxnDate]], "mmm")</f>
        <v>Mar</v>
      </c>
      <c r="E1628" t="s">
        <v>2011</v>
      </c>
      <c r="F1628" t="s">
        <v>2016</v>
      </c>
      <c r="G1628">
        <v>480.18</v>
      </c>
      <c r="H1628">
        <v>0</v>
      </c>
      <c r="I1628" t="s">
        <v>2021</v>
      </c>
      <c r="J1628" t="s">
        <v>2028</v>
      </c>
      <c r="K1628" t="s">
        <v>3657</v>
      </c>
      <c r="L1628" t="s">
        <v>4032</v>
      </c>
      <c r="M1628">
        <f>GL_Table[[#This Row],[Debit]]-GL_Table[[#This Row],[Credit]]</f>
        <v>480.18</v>
      </c>
      <c r="N1628">
        <f>INDEX(ExchangeRate[Rate2USD], MATCH(GL!L:L,ExchangeRate[Currency], 0))</f>
        <v>0.92</v>
      </c>
      <c r="O1628" s="14">
        <f>GL_Table[[#This Row],[Debit]]*GL_Table[[#This Row],[RateToUSD]]</f>
        <v>441.76560000000001</v>
      </c>
      <c r="P1628" s="14">
        <f>GL_Table[[#This Row],[Credit]]*GL_Table[[#This Row],[RateToUSD]]</f>
        <v>0</v>
      </c>
      <c r="Q1628" s="14">
        <f>GL_Table[NetAmount]*GL_Table[RateToUSD]</f>
        <v>441.76560000000001</v>
      </c>
      <c r="R1628" s="14" t="str">
        <f>INDEX(AccountMapping[AccountType],MATCH(GL_Table[AccountName],AccountMapping[AccountName], 0))</f>
        <v>COGS</v>
      </c>
    </row>
    <row r="1629" spans="1:18" x14ac:dyDescent="0.3">
      <c r="A1629" t="s">
        <v>1637</v>
      </c>
      <c r="B1629" s="1">
        <v>45010</v>
      </c>
      <c r="C1629">
        <f>YEAR(GL_Table[[#This Row],[TxnDate]])</f>
        <v>2023</v>
      </c>
      <c r="D1629" t="str">
        <f>TEXT(GL_Table[[#This Row],[TxnDate]], "mmm")</f>
        <v>Mar</v>
      </c>
      <c r="E1629" t="s">
        <v>2014</v>
      </c>
      <c r="F1629" t="s">
        <v>2019</v>
      </c>
      <c r="G1629">
        <v>0</v>
      </c>
      <c r="H1629">
        <v>4296.88</v>
      </c>
      <c r="I1629" t="s">
        <v>2024</v>
      </c>
      <c r="J1629" t="s">
        <v>2026</v>
      </c>
      <c r="K1629" t="s">
        <v>3658</v>
      </c>
      <c r="L1629" t="s">
        <v>4033</v>
      </c>
      <c r="M1629">
        <f>GL_Table[[#This Row],[Debit]]-GL_Table[[#This Row],[Credit]]</f>
        <v>-4296.88</v>
      </c>
      <c r="N1629">
        <f>INDEX(ExchangeRate[Rate2USD], MATCH(GL!L:L,ExchangeRate[Currency], 0))</f>
        <v>1.51</v>
      </c>
      <c r="O1629" s="14">
        <f>GL_Table[[#This Row],[Debit]]*GL_Table[[#This Row],[RateToUSD]]</f>
        <v>0</v>
      </c>
      <c r="P1629" s="14">
        <f>GL_Table[[#This Row],[Credit]]*GL_Table[[#This Row],[RateToUSD]]</f>
        <v>6488.2888000000003</v>
      </c>
      <c r="Q1629" s="14">
        <f>GL_Table[NetAmount]*GL_Table[RateToUSD]</f>
        <v>-6488.2888000000003</v>
      </c>
      <c r="R1629" s="14" t="str">
        <f>INDEX(AccountMapping[AccountType],MATCH(GL_Table[AccountName],AccountMapping[AccountName], 0))</f>
        <v>Revenue</v>
      </c>
    </row>
    <row r="1630" spans="1:18" x14ac:dyDescent="0.3">
      <c r="A1630" t="s">
        <v>1638</v>
      </c>
      <c r="B1630" s="1">
        <v>45588</v>
      </c>
      <c r="C1630">
        <f>YEAR(GL_Table[[#This Row],[TxnDate]])</f>
        <v>2024</v>
      </c>
      <c r="D1630" t="str">
        <f>TEXT(GL_Table[[#This Row],[TxnDate]], "mmm")</f>
        <v>Oct</v>
      </c>
      <c r="E1630" t="s">
        <v>2011</v>
      </c>
      <c r="F1630" t="s">
        <v>2016</v>
      </c>
      <c r="G1630">
        <v>123.85</v>
      </c>
      <c r="H1630">
        <v>0</v>
      </c>
      <c r="I1630" t="s">
        <v>2023</v>
      </c>
      <c r="J1630" t="s">
        <v>2026</v>
      </c>
      <c r="K1630" t="s">
        <v>3659</v>
      </c>
      <c r="L1630" t="s">
        <v>4033</v>
      </c>
      <c r="M1630">
        <f>GL_Table[[#This Row],[Debit]]-GL_Table[[#This Row],[Credit]]</f>
        <v>123.85</v>
      </c>
      <c r="N1630">
        <f>INDEX(ExchangeRate[Rate2USD], MATCH(GL!L:L,ExchangeRate[Currency], 0))</f>
        <v>1.51</v>
      </c>
      <c r="O1630" s="14">
        <f>GL_Table[[#This Row],[Debit]]*GL_Table[[#This Row],[RateToUSD]]</f>
        <v>187.01349999999999</v>
      </c>
      <c r="P1630" s="14">
        <f>GL_Table[[#This Row],[Credit]]*GL_Table[[#This Row],[RateToUSD]]</f>
        <v>0</v>
      </c>
      <c r="Q1630" s="14">
        <f>GL_Table[NetAmount]*GL_Table[RateToUSD]</f>
        <v>187.01349999999999</v>
      </c>
      <c r="R1630" s="14" t="str">
        <f>INDEX(AccountMapping[AccountType],MATCH(GL_Table[AccountName],AccountMapping[AccountName], 0))</f>
        <v>COGS</v>
      </c>
    </row>
    <row r="1631" spans="1:18" x14ac:dyDescent="0.3">
      <c r="A1631" t="s">
        <v>1639</v>
      </c>
      <c r="B1631" s="1">
        <v>45048</v>
      </c>
      <c r="C1631">
        <f>YEAR(GL_Table[[#This Row],[TxnDate]])</f>
        <v>2023</v>
      </c>
      <c r="D1631" t="str">
        <f>TEXT(GL_Table[[#This Row],[TxnDate]], "mmm")</f>
        <v>May</v>
      </c>
      <c r="E1631" t="s">
        <v>2012</v>
      </c>
      <c r="F1631" t="s">
        <v>2017</v>
      </c>
      <c r="G1631">
        <v>1528.6</v>
      </c>
      <c r="H1631">
        <v>0</v>
      </c>
      <c r="I1631" t="s">
        <v>2020</v>
      </c>
      <c r="J1631" t="s">
        <v>2030</v>
      </c>
      <c r="K1631" t="s">
        <v>3660</v>
      </c>
      <c r="L1631" t="s">
        <v>4034</v>
      </c>
      <c r="M1631">
        <f>GL_Table[[#This Row],[Debit]]-GL_Table[[#This Row],[Credit]]</f>
        <v>1528.6</v>
      </c>
      <c r="N1631">
        <f>INDEX(ExchangeRate[Rate2USD], MATCH(GL!L:L,ExchangeRate[Currency], 0))</f>
        <v>1</v>
      </c>
      <c r="O1631" s="14">
        <f>GL_Table[[#This Row],[Debit]]*GL_Table[[#This Row],[RateToUSD]]</f>
        <v>1528.6</v>
      </c>
      <c r="P1631" s="14">
        <f>GL_Table[[#This Row],[Credit]]*GL_Table[[#This Row],[RateToUSD]]</f>
        <v>0</v>
      </c>
      <c r="Q1631" s="14">
        <f>GL_Table[NetAmount]*GL_Table[RateToUSD]</f>
        <v>1528.6</v>
      </c>
      <c r="R1631" s="14" t="str">
        <f>INDEX(AccountMapping[AccountType],MATCH(GL_Table[AccountName],AccountMapping[AccountName], 0))</f>
        <v>Expense</v>
      </c>
    </row>
    <row r="1632" spans="1:18" x14ac:dyDescent="0.3">
      <c r="A1632" t="s">
        <v>1640</v>
      </c>
      <c r="B1632" s="1">
        <v>45364</v>
      </c>
      <c r="C1632">
        <f>YEAR(GL_Table[[#This Row],[TxnDate]])</f>
        <v>2024</v>
      </c>
      <c r="D1632" t="str">
        <f>TEXT(GL_Table[[#This Row],[TxnDate]], "mmm")</f>
        <v>Mar</v>
      </c>
      <c r="E1632" t="s">
        <v>2013</v>
      </c>
      <c r="F1632" t="s">
        <v>2018</v>
      </c>
      <c r="G1632">
        <v>1408.83</v>
      </c>
      <c r="H1632">
        <v>0</v>
      </c>
      <c r="I1632" t="s">
        <v>2020</v>
      </c>
      <c r="J1632" t="s">
        <v>2030</v>
      </c>
      <c r="K1632" t="s">
        <v>3661</v>
      </c>
      <c r="L1632" t="s">
        <v>4034</v>
      </c>
      <c r="M1632">
        <f>GL_Table[[#This Row],[Debit]]-GL_Table[[#This Row],[Credit]]</f>
        <v>1408.83</v>
      </c>
      <c r="N1632">
        <f>INDEX(ExchangeRate[Rate2USD], MATCH(GL!L:L,ExchangeRate[Currency], 0))</f>
        <v>1</v>
      </c>
      <c r="O1632" s="14">
        <f>GL_Table[[#This Row],[Debit]]*GL_Table[[#This Row],[RateToUSD]]</f>
        <v>1408.83</v>
      </c>
      <c r="P1632" s="14">
        <f>GL_Table[[#This Row],[Credit]]*GL_Table[[#This Row],[RateToUSD]]</f>
        <v>0</v>
      </c>
      <c r="Q1632" s="14">
        <f>GL_Table[NetAmount]*GL_Table[RateToUSD]</f>
        <v>1408.83</v>
      </c>
      <c r="R1632" s="14" t="str">
        <f>INDEX(AccountMapping[AccountType],MATCH(GL_Table[AccountName],AccountMapping[AccountName], 0))</f>
        <v>Expense</v>
      </c>
    </row>
    <row r="1633" spans="1:18" x14ac:dyDescent="0.3">
      <c r="A1633" t="s">
        <v>1641</v>
      </c>
      <c r="B1633" s="1">
        <v>45308</v>
      </c>
      <c r="C1633">
        <f>YEAR(GL_Table[[#This Row],[TxnDate]])</f>
        <v>2024</v>
      </c>
      <c r="D1633" t="str">
        <f>TEXT(GL_Table[[#This Row],[TxnDate]], "mmm")</f>
        <v>Jan</v>
      </c>
      <c r="E1633" t="s">
        <v>2012</v>
      </c>
      <c r="F1633" t="s">
        <v>2017</v>
      </c>
      <c r="G1633">
        <v>472.82</v>
      </c>
      <c r="H1633">
        <v>0</v>
      </c>
      <c r="I1633" t="s">
        <v>2022</v>
      </c>
      <c r="J1633" t="s">
        <v>2028</v>
      </c>
      <c r="K1633" t="s">
        <v>3662</v>
      </c>
      <c r="L1633" t="s">
        <v>4031</v>
      </c>
      <c r="M1633">
        <f>GL_Table[[#This Row],[Debit]]-GL_Table[[#This Row],[Credit]]</f>
        <v>472.82</v>
      </c>
      <c r="N1633">
        <f>INDEX(ExchangeRate[Rate2USD], MATCH(GL!L:L,ExchangeRate[Currency], 0))</f>
        <v>0.78</v>
      </c>
      <c r="O1633" s="14">
        <f>GL_Table[[#This Row],[Debit]]*GL_Table[[#This Row],[RateToUSD]]</f>
        <v>368.7996</v>
      </c>
      <c r="P1633" s="14">
        <f>GL_Table[[#This Row],[Credit]]*GL_Table[[#This Row],[RateToUSD]]</f>
        <v>0</v>
      </c>
      <c r="Q1633" s="14">
        <f>GL_Table[NetAmount]*GL_Table[RateToUSD]</f>
        <v>368.7996</v>
      </c>
      <c r="R1633" s="14" t="str">
        <f>INDEX(AccountMapping[AccountType],MATCH(GL_Table[AccountName],AccountMapping[AccountName], 0))</f>
        <v>Expense</v>
      </c>
    </row>
    <row r="1634" spans="1:18" x14ac:dyDescent="0.3">
      <c r="A1634" t="s">
        <v>1642</v>
      </c>
      <c r="B1634" s="1">
        <v>45284</v>
      </c>
      <c r="C1634">
        <f>YEAR(GL_Table[[#This Row],[TxnDate]])</f>
        <v>2023</v>
      </c>
      <c r="D1634" t="str">
        <f>TEXT(GL_Table[[#This Row],[TxnDate]], "mmm")</f>
        <v>Dec</v>
      </c>
      <c r="E1634" t="s">
        <v>2012</v>
      </c>
      <c r="F1634" t="s">
        <v>2017</v>
      </c>
      <c r="G1634">
        <v>826.92</v>
      </c>
      <c r="H1634">
        <v>0</v>
      </c>
      <c r="I1634" t="s">
        <v>2020</v>
      </c>
      <c r="J1634" t="s">
        <v>2028</v>
      </c>
      <c r="K1634" t="s">
        <v>3663</v>
      </c>
      <c r="L1634" t="s">
        <v>4031</v>
      </c>
      <c r="M1634">
        <f>GL_Table[[#This Row],[Debit]]-GL_Table[[#This Row],[Credit]]</f>
        <v>826.92</v>
      </c>
      <c r="N1634">
        <f>INDEX(ExchangeRate[Rate2USD], MATCH(GL!L:L,ExchangeRate[Currency], 0))</f>
        <v>0.78</v>
      </c>
      <c r="O1634" s="14">
        <f>GL_Table[[#This Row],[Debit]]*GL_Table[[#This Row],[RateToUSD]]</f>
        <v>644.99760000000003</v>
      </c>
      <c r="P1634" s="14">
        <f>GL_Table[[#This Row],[Credit]]*GL_Table[[#This Row],[RateToUSD]]</f>
        <v>0</v>
      </c>
      <c r="Q1634" s="14">
        <f>GL_Table[NetAmount]*GL_Table[RateToUSD]</f>
        <v>644.99760000000003</v>
      </c>
      <c r="R1634" s="14" t="str">
        <f>INDEX(AccountMapping[AccountType],MATCH(GL_Table[AccountName],AccountMapping[AccountName], 0))</f>
        <v>Expense</v>
      </c>
    </row>
    <row r="1635" spans="1:18" x14ac:dyDescent="0.3">
      <c r="A1635" t="s">
        <v>1643</v>
      </c>
      <c r="B1635" s="1">
        <v>44952</v>
      </c>
      <c r="C1635">
        <f>YEAR(GL_Table[[#This Row],[TxnDate]])</f>
        <v>2023</v>
      </c>
      <c r="D1635" t="str">
        <f>TEXT(GL_Table[[#This Row],[TxnDate]], "mmm")</f>
        <v>Jan</v>
      </c>
      <c r="E1635" t="s">
        <v>2012</v>
      </c>
      <c r="F1635" t="s">
        <v>2017</v>
      </c>
      <c r="G1635">
        <v>882.2</v>
      </c>
      <c r="H1635">
        <v>0</v>
      </c>
      <c r="I1635" t="s">
        <v>2023</v>
      </c>
      <c r="J1635" t="s">
        <v>2030</v>
      </c>
      <c r="K1635" t="s">
        <v>3664</v>
      </c>
      <c r="L1635" t="s">
        <v>4033</v>
      </c>
      <c r="M1635">
        <f>GL_Table[[#This Row],[Debit]]-GL_Table[[#This Row],[Credit]]</f>
        <v>882.2</v>
      </c>
      <c r="N1635">
        <f>INDEX(ExchangeRate[Rate2USD], MATCH(GL!L:L,ExchangeRate[Currency], 0))</f>
        <v>1.51</v>
      </c>
      <c r="O1635" s="14">
        <f>GL_Table[[#This Row],[Debit]]*GL_Table[[#This Row],[RateToUSD]]</f>
        <v>1332.1220000000001</v>
      </c>
      <c r="P1635" s="14">
        <f>GL_Table[[#This Row],[Credit]]*GL_Table[[#This Row],[RateToUSD]]</f>
        <v>0</v>
      </c>
      <c r="Q1635" s="14">
        <f>GL_Table[NetAmount]*GL_Table[RateToUSD]</f>
        <v>1332.1220000000001</v>
      </c>
      <c r="R1635" s="14" t="str">
        <f>INDEX(AccountMapping[AccountType],MATCH(GL_Table[AccountName],AccountMapping[AccountName], 0))</f>
        <v>Expense</v>
      </c>
    </row>
    <row r="1636" spans="1:18" x14ac:dyDescent="0.3">
      <c r="A1636" t="s">
        <v>1644</v>
      </c>
      <c r="B1636" s="1">
        <v>45582</v>
      </c>
      <c r="C1636">
        <f>YEAR(GL_Table[[#This Row],[TxnDate]])</f>
        <v>2024</v>
      </c>
      <c r="D1636" t="str">
        <f>TEXT(GL_Table[[#This Row],[TxnDate]], "mmm")</f>
        <v>Oct</v>
      </c>
      <c r="E1636" t="s">
        <v>2012</v>
      </c>
      <c r="F1636" t="s">
        <v>2017</v>
      </c>
      <c r="G1636">
        <v>1244.05</v>
      </c>
      <c r="H1636">
        <v>0</v>
      </c>
      <c r="I1636" t="s">
        <v>2024</v>
      </c>
      <c r="J1636" t="s">
        <v>2026</v>
      </c>
      <c r="K1636" t="s">
        <v>3665</v>
      </c>
      <c r="L1636" t="s">
        <v>4031</v>
      </c>
      <c r="M1636">
        <f>GL_Table[[#This Row],[Debit]]-GL_Table[[#This Row],[Credit]]</f>
        <v>1244.05</v>
      </c>
      <c r="N1636">
        <f>INDEX(ExchangeRate[Rate2USD], MATCH(GL!L:L,ExchangeRate[Currency], 0))</f>
        <v>0.78</v>
      </c>
      <c r="O1636" s="14">
        <f>GL_Table[[#This Row],[Debit]]*GL_Table[[#This Row],[RateToUSD]]</f>
        <v>970.35900000000004</v>
      </c>
      <c r="P1636" s="14">
        <f>GL_Table[[#This Row],[Credit]]*GL_Table[[#This Row],[RateToUSD]]</f>
        <v>0</v>
      </c>
      <c r="Q1636" s="14">
        <f>GL_Table[NetAmount]*GL_Table[RateToUSD]</f>
        <v>970.35900000000004</v>
      </c>
      <c r="R1636" s="14" t="str">
        <f>INDEX(AccountMapping[AccountType],MATCH(GL_Table[AccountName],AccountMapping[AccountName], 0))</f>
        <v>Expense</v>
      </c>
    </row>
    <row r="1637" spans="1:18" x14ac:dyDescent="0.3">
      <c r="A1637" t="s">
        <v>1645</v>
      </c>
      <c r="B1637" s="1">
        <v>45068</v>
      </c>
      <c r="C1637">
        <f>YEAR(GL_Table[[#This Row],[TxnDate]])</f>
        <v>2023</v>
      </c>
      <c r="D1637" t="str">
        <f>TEXT(GL_Table[[#This Row],[TxnDate]], "mmm")</f>
        <v>May</v>
      </c>
      <c r="E1637" t="s">
        <v>2010</v>
      </c>
      <c r="F1637" t="s">
        <v>2015</v>
      </c>
      <c r="G1637">
        <v>0</v>
      </c>
      <c r="H1637">
        <v>2017.86</v>
      </c>
      <c r="I1637" t="s">
        <v>2021</v>
      </c>
      <c r="J1637" t="s">
        <v>2026</v>
      </c>
      <c r="K1637" t="s">
        <v>3666</v>
      </c>
      <c r="L1637" t="s">
        <v>4035</v>
      </c>
      <c r="M1637">
        <f>GL_Table[[#This Row],[Debit]]-GL_Table[[#This Row],[Credit]]</f>
        <v>-2017.86</v>
      </c>
      <c r="N1637">
        <f>INDEX(ExchangeRate[Rate2USD], MATCH(GL!L:L,ExchangeRate[Currency], 0))</f>
        <v>1.36</v>
      </c>
      <c r="O1637" s="14">
        <f>GL_Table[[#This Row],[Debit]]*GL_Table[[#This Row],[RateToUSD]]</f>
        <v>0</v>
      </c>
      <c r="P1637" s="14">
        <f>GL_Table[[#This Row],[Credit]]*GL_Table[[#This Row],[RateToUSD]]</f>
        <v>2744.2896000000001</v>
      </c>
      <c r="Q1637" s="14">
        <f>GL_Table[NetAmount]*GL_Table[RateToUSD]</f>
        <v>-2744.2896000000001</v>
      </c>
      <c r="R1637" s="14" t="str">
        <f>INDEX(AccountMapping[AccountType],MATCH(GL_Table[AccountName],AccountMapping[AccountName], 0))</f>
        <v>Revenue</v>
      </c>
    </row>
    <row r="1638" spans="1:18" x14ac:dyDescent="0.3">
      <c r="A1638" t="s">
        <v>1646</v>
      </c>
      <c r="B1638" s="1">
        <v>45269</v>
      </c>
      <c r="C1638">
        <f>YEAR(GL_Table[[#This Row],[TxnDate]])</f>
        <v>2023</v>
      </c>
      <c r="D1638" t="str">
        <f>TEXT(GL_Table[[#This Row],[TxnDate]], "mmm")</f>
        <v>Dec</v>
      </c>
      <c r="E1638" t="s">
        <v>2013</v>
      </c>
      <c r="F1638" t="s">
        <v>2018</v>
      </c>
      <c r="G1638">
        <v>1845.02</v>
      </c>
      <c r="H1638">
        <v>0</v>
      </c>
      <c r="I1638" t="s">
        <v>2024</v>
      </c>
      <c r="J1638" t="s">
        <v>2029</v>
      </c>
      <c r="K1638" t="s">
        <v>3667</v>
      </c>
      <c r="L1638" t="s">
        <v>4035</v>
      </c>
      <c r="M1638">
        <f>GL_Table[[#This Row],[Debit]]-GL_Table[[#This Row],[Credit]]</f>
        <v>1845.02</v>
      </c>
      <c r="N1638">
        <f>INDEX(ExchangeRate[Rate2USD], MATCH(GL!L:L,ExchangeRate[Currency], 0))</f>
        <v>1.36</v>
      </c>
      <c r="O1638" s="14">
        <f>GL_Table[[#This Row],[Debit]]*GL_Table[[#This Row],[RateToUSD]]</f>
        <v>2509.2272000000003</v>
      </c>
      <c r="P1638" s="14">
        <f>GL_Table[[#This Row],[Credit]]*GL_Table[[#This Row],[RateToUSD]]</f>
        <v>0</v>
      </c>
      <c r="Q1638" s="14">
        <f>GL_Table[NetAmount]*GL_Table[RateToUSD]</f>
        <v>2509.2272000000003</v>
      </c>
      <c r="R1638" s="14" t="str">
        <f>INDEX(AccountMapping[AccountType],MATCH(GL_Table[AccountName],AccountMapping[AccountName], 0))</f>
        <v>Expense</v>
      </c>
    </row>
    <row r="1639" spans="1:18" x14ac:dyDescent="0.3">
      <c r="A1639" t="s">
        <v>1647</v>
      </c>
      <c r="B1639" s="1">
        <v>45377</v>
      </c>
      <c r="C1639">
        <f>YEAR(GL_Table[[#This Row],[TxnDate]])</f>
        <v>2024</v>
      </c>
      <c r="D1639" t="str">
        <f>TEXT(GL_Table[[#This Row],[TxnDate]], "mmm")</f>
        <v>Mar</v>
      </c>
      <c r="E1639" t="s">
        <v>2010</v>
      </c>
      <c r="F1639" t="s">
        <v>2015</v>
      </c>
      <c r="G1639">
        <v>0</v>
      </c>
      <c r="H1639">
        <v>1184.05</v>
      </c>
      <c r="I1639" t="s">
        <v>2025</v>
      </c>
      <c r="J1639" t="s">
        <v>2028</v>
      </c>
      <c r="K1639" t="s">
        <v>3668</v>
      </c>
      <c r="L1639" t="s">
        <v>4033</v>
      </c>
      <c r="M1639">
        <f>GL_Table[[#This Row],[Debit]]-GL_Table[[#This Row],[Credit]]</f>
        <v>-1184.05</v>
      </c>
      <c r="N1639">
        <f>INDEX(ExchangeRate[Rate2USD], MATCH(GL!L:L,ExchangeRate[Currency], 0))</f>
        <v>1.51</v>
      </c>
      <c r="O1639" s="14">
        <f>GL_Table[[#This Row],[Debit]]*GL_Table[[#This Row],[RateToUSD]]</f>
        <v>0</v>
      </c>
      <c r="P1639" s="14">
        <f>GL_Table[[#This Row],[Credit]]*GL_Table[[#This Row],[RateToUSD]]</f>
        <v>1787.9154999999998</v>
      </c>
      <c r="Q1639" s="14">
        <f>GL_Table[NetAmount]*GL_Table[RateToUSD]</f>
        <v>-1787.9154999999998</v>
      </c>
      <c r="R1639" s="14" t="str">
        <f>INDEX(AccountMapping[AccountType],MATCH(GL_Table[AccountName],AccountMapping[AccountName], 0))</f>
        <v>Revenue</v>
      </c>
    </row>
    <row r="1640" spans="1:18" x14ac:dyDescent="0.3">
      <c r="A1640" t="s">
        <v>1648</v>
      </c>
      <c r="B1640" s="1">
        <v>45282</v>
      </c>
      <c r="C1640">
        <f>YEAR(GL_Table[[#This Row],[TxnDate]])</f>
        <v>2023</v>
      </c>
      <c r="D1640" t="str">
        <f>TEXT(GL_Table[[#This Row],[TxnDate]], "mmm")</f>
        <v>Dec</v>
      </c>
      <c r="E1640" t="s">
        <v>2011</v>
      </c>
      <c r="F1640" t="s">
        <v>2016</v>
      </c>
      <c r="G1640">
        <v>1165.1400000000001</v>
      </c>
      <c r="H1640">
        <v>0</v>
      </c>
      <c r="I1640" t="s">
        <v>2021</v>
      </c>
      <c r="J1640" t="s">
        <v>2030</v>
      </c>
      <c r="K1640" t="s">
        <v>3669</v>
      </c>
      <c r="L1640" t="s">
        <v>4033</v>
      </c>
      <c r="M1640">
        <f>GL_Table[[#This Row],[Debit]]-GL_Table[[#This Row],[Credit]]</f>
        <v>1165.1400000000001</v>
      </c>
      <c r="N1640">
        <f>INDEX(ExchangeRate[Rate2USD], MATCH(GL!L:L,ExchangeRate[Currency], 0))</f>
        <v>1.51</v>
      </c>
      <c r="O1640" s="14">
        <f>GL_Table[[#This Row],[Debit]]*GL_Table[[#This Row],[RateToUSD]]</f>
        <v>1759.3614000000002</v>
      </c>
      <c r="P1640" s="14">
        <f>GL_Table[[#This Row],[Credit]]*GL_Table[[#This Row],[RateToUSD]]</f>
        <v>0</v>
      </c>
      <c r="Q1640" s="14">
        <f>GL_Table[NetAmount]*GL_Table[RateToUSD]</f>
        <v>1759.3614000000002</v>
      </c>
      <c r="R1640" s="14" t="str">
        <f>INDEX(AccountMapping[AccountType],MATCH(GL_Table[AccountName],AccountMapping[AccountName], 0))</f>
        <v>COGS</v>
      </c>
    </row>
    <row r="1641" spans="1:18" x14ac:dyDescent="0.3">
      <c r="A1641" t="s">
        <v>1649</v>
      </c>
      <c r="B1641" s="1">
        <v>45654</v>
      </c>
      <c r="C1641">
        <f>YEAR(GL_Table[[#This Row],[TxnDate]])</f>
        <v>2024</v>
      </c>
      <c r="D1641" t="str">
        <f>TEXT(GL_Table[[#This Row],[TxnDate]], "mmm")</f>
        <v>Dec</v>
      </c>
      <c r="E1641" t="s">
        <v>2011</v>
      </c>
      <c r="F1641" t="s">
        <v>2016</v>
      </c>
      <c r="G1641">
        <v>641.08000000000004</v>
      </c>
      <c r="H1641">
        <v>0</v>
      </c>
      <c r="I1641" t="s">
        <v>2020</v>
      </c>
      <c r="J1641" t="s">
        <v>2029</v>
      </c>
      <c r="K1641" t="s">
        <v>3670</v>
      </c>
      <c r="L1641" t="s">
        <v>4032</v>
      </c>
      <c r="M1641">
        <f>GL_Table[[#This Row],[Debit]]-GL_Table[[#This Row],[Credit]]</f>
        <v>641.08000000000004</v>
      </c>
      <c r="N1641">
        <f>INDEX(ExchangeRate[Rate2USD], MATCH(GL!L:L,ExchangeRate[Currency], 0))</f>
        <v>0.92</v>
      </c>
      <c r="O1641" s="14">
        <f>GL_Table[[#This Row],[Debit]]*GL_Table[[#This Row],[RateToUSD]]</f>
        <v>589.79360000000008</v>
      </c>
      <c r="P1641" s="14">
        <f>GL_Table[[#This Row],[Credit]]*GL_Table[[#This Row],[RateToUSD]]</f>
        <v>0</v>
      </c>
      <c r="Q1641" s="14">
        <f>GL_Table[NetAmount]*GL_Table[RateToUSD]</f>
        <v>589.79360000000008</v>
      </c>
      <c r="R1641" s="14" t="str">
        <f>INDEX(AccountMapping[AccountType],MATCH(GL_Table[AccountName],AccountMapping[AccountName], 0))</f>
        <v>COGS</v>
      </c>
    </row>
    <row r="1642" spans="1:18" x14ac:dyDescent="0.3">
      <c r="A1642" t="s">
        <v>1650</v>
      </c>
      <c r="B1642" s="1">
        <v>45116</v>
      </c>
      <c r="C1642">
        <f>YEAR(GL_Table[[#This Row],[TxnDate]])</f>
        <v>2023</v>
      </c>
      <c r="D1642" t="str">
        <f>TEXT(GL_Table[[#This Row],[TxnDate]], "mmm")</f>
        <v>Jul</v>
      </c>
      <c r="E1642" t="s">
        <v>2013</v>
      </c>
      <c r="F1642" t="s">
        <v>2018</v>
      </c>
      <c r="G1642">
        <v>194.16</v>
      </c>
      <c r="H1642">
        <v>0</v>
      </c>
      <c r="I1642" t="s">
        <v>2025</v>
      </c>
      <c r="J1642" t="s">
        <v>2028</v>
      </c>
      <c r="K1642" t="s">
        <v>3671</v>
      </c>
      <c r="L1642" t="s">
        <v>4035</v>
      </c>
      <c r="M1642">
        <f>GL_Table[[#This Row],[Debit]]-GL_Table[[#This Row],[Credit]]</f>
        <v>194.16</v>
      </c>
      <c r="N1642">
        <f>INDEX(ExchangeRate[Rate2USD], MATCH(GL!L:L,ExchangeRate[Currency], 0))</f>
        <v>1.36</v>
      </c>
      <c r="O1642" s="14">
        <f>GL_Table[[#This Row],[Debit]]*GL_Table[[#This Row],[RateToUSD]]</f>
        <v>264.05760000000004</v>
      </c>
      <c r="P1642" s="14">
        <f>GL_Table[[#This Row],[Credit]]*GL_Table[[#This Row],[RateToUSD]]</f>
        <v>0</v>
      </c>
      <c r="Q1642" s="14">
        <f>GL_Table[NetAmount]*GL_Table[RateToUSD]</f>
        <v>264.05760000000004</v>
      </c>
      <c r="R1642" s="14" t="str">
        <f>INDEX(AccountMapping[AccountType],MATCH(GL_Table[AccountName],AccountMapping[AccountName], 0))</f>
        <v>Expense</v>
      </c>
    </row>
    <row r="1643" spans="1:18" x14ac:dyDescent="0.3">
      <c r="A1643" t="s">
        <v>1651</v>
      </c>
      <c r="B1643" s="1">
        <v>45034</v>
      </c>
      <c r="C1643">
        <f>YEAR(GL_Table[[#This Row],[TxnDate]])</f>
        <v>2023</v>
      </c>
      <c r="D1643" t="str">
        <f>TEXT(GL_Table[[#This Row],[TxnDate]], "mmm")</f>
        <v>Apr</v>
      </c>
      <c r="E1643" t="s">
        <v>2012</v>
      </c>
      <c r="F1643" t="s">
        <v>2017</v>
      </c>
      <c r="G1643">
        <v>262.33999999999997</v>
      </c>
      <c r="H1643">
        <v>0</v>
      </c>
      <c r="I1643" t="s">
        <v>2024</v>
      </c>
      <c r="J1643" t="s">
        <v>2028</v>
      </c>
      <c r="K1643" t="s">
        <v>3672</v>
      </c>
      <c r="L1643" t="s">
        <v>4032</v>
      </c>
      <c r="M1643">
        <f>GL_Table[[#This Row],[Debit]]-GL_Table[[#This Row],[Credit]]</f>
        <v>262.33999999999997</v>
      </c>
      <c r="N1643">
        <f>INDEX(ExchangeRate[Rate2USD], MATCH(GL!L:L,ExchangeRate[Currency], 0))</f>
        <v>0.92</v>
      </c>
      <c r="O1643" s="14">
        <f>GL_Table[[#This Row],[Debit]]*GL_Table[[#This Row],[RateToUSD]]</f>
        <v>241.35279999999997</v>
      </c>
      <c r="P1643" s="14">
        <f>GL_Table[[#This Row],[Credit]]*GL_Table[[#This Row],[RateToUSD]]</f>
        <v>0</v>
      </c>
      <c r="Q1643" s="14">
        <f>GL_Table[NetAmount]*GL_Table[RateToUSD]</f>
        <v>241.35279999999997</v>
      </c>
      <c r="R1643" s="14" t="str">
        <f>INDEX(AccountMapping[AccountType],MATCH(GL_Table[AccountName],AccountMapping[AccountName], 0))</f>
        <v>Expense</v>
      </c>
    </row>
    <row r="1644" spans="1:18" x14ac:dyDescent="0.3">
      <c r="A1644" t="s">
        <v>1652</v>
      </c>
      <c r="B1644" s="1">
        <v>45464</v>
      </c>
      <c r="C1644">
        <f>YEAR(GL_Table[[#This Row],[TxnDate]])</f>
        <v>2024</v>
      </c>
      <c r="D1644" t="str">
        <f>TEXT(GL_Table[[#This Row],[TxnDate]], "mmm")</f>
        <v>Jun</v>
      </c>
      <c r="E1644" t="s">
        <v>2013</v>
      </c>
      <c r="F1644" t="s">
        <v>2018</v>
      </c>
      <c r="G1644">
        <v>1269.67</v>
      </c>
      <c r="H1644">
        <v>0</v>
      </c>
      <c r="I1644" t="s">
        <v>2022</v>
      </c>
      <c r="J1644" t="s">
        <v>2029</v>
      </c>
      <c r="K1644" t="s">
        <v>3673</v>
      </c>
      <c r="L1644" t="s">
        <v>4035</v>
      </c>
      <c r="M1644">
        <f>GL_Table[[#This Row],[Debit]]-GL_Table[[#This Row],[Credit]]</f>
        <v>1269.67</v>
      </c>
      <c r="N1644">
        <f>INDEX(ExchangeRate[Rate2USD], MATCH(GL!L:L,ExchangeRate[Currency], 0))</f>
        <v>1.36</v>
      </c>
      <c r="O1644" s="14">
        <f>GL_Table[[#This Row],[Debit]]*GL_Table[[#This Row],[RateToUSD]]</f>
        <v>1726.7512000000002</v>
      </c>
      <c r="P1644" s="14">
        <f>GL_Table[[#This Row],[Credit]]*GL_Table[[#This Row],[RateToUSD]]</f>
        <v>0</v>
      </c>
      <c r="Q1644" s="14">
        <f>GL_Table[NetAmount]*GL_Table[RateToUSD]</f>
        <v>1726.7512000000002</v>
      </c>
      <c r="R1644" s="14" t="str">
        <f>INDEX(AccountMapping[AccountType],MATCH(GL_Table[AccountName],AccountMapping[AccountName], 0))</f>
        <v>Expense</v>
      </c>
    </row>
    <row r="1645" spans="1:18" x14ac:dyDescent="0.3">
      <c r="A1645" t="s">
        <v>1653</v>
      </c>
      <c r="B1645" s="1">
        <v>45302</v>
      </c>
      <c r="C1645">
        <f>YEAR(GL_Table[[#This Row],[TxnDate]])</f>
        <v>2024</v>
      </c>
      <c r="D1645" t="str">
        <f>TEXT(GL_Table[[#This Row],[TxnDate]], "mmm")</f>
        <v>Jan</v>
      </c>
      <c r="E1645" t="s">
        <v>2010</v>
      </c>
      <c r="F1645" t="s">
        <v>2015</v>
      </c>
      <c r="G1645">
        <v>0</v>
      </c>
      <c r="H1645">
        <v>1736.08</v>
      </c>
      <c r="I1645" t="s">
        <v>2021</v>
      </c>
      <c r="J1645" t="s">
        <v>2029</v>
      </c>
      <c r="K1645" t="s">
        <v>3674</v>
      </c>
      <c r="L1645" t="s">
        <v>4031</v>
      </c>
      <c r="M1645">
        <f>GL_Table[[#This Row],[Debit]]-GL_Table[[#This Row],[Credit]]</f>
        <v>-1736.08</v>
      </c>
      <c r="N1645">
        <f>INDEX(ExchangeRate[Rate2USD], MATCH(GL!L:L,ExchangeRate[Currency], 0))</f>
        <v>0.78</v>
      </c>
      <c r="O1645" s="14">
        <f>GL_Table[[#This Row],[Debit]]*GL_Table[[#This Row],[RateToUSD]]</f>
        <v>0</v>
      </c>
      <c r="P1645" s="14">
        <f>GL_Table[[#This Row],[Credit]]*GL_Table[[#This Row],[RateToUSD]]</f>
        <v>1354.1424</v>
      </c>
      <c r="Q1645" s="14">
        <f>GL_Table[NetAmount]*GL_Table[RateToUSD]</f>
        <v>-1354.1424</v>
      </c>
      <c r="R1645" s="14" t="str">
        <f>INDEX(AccountMapping[AccountType],MATCH(GL_Table[AccountName],AccountMapping[AccountName], 0))</f>
        <v>Revenue</v>
      </c>
    </row>
    <row r="1646" spans="1:18" x14ac:dyDescent="0.3">
      <c r="A1646" t="s">
        <v>1654</v>
      </c>
      <c r="B1646" s="1">
        <v>45453</v>
      </c>
      <c r="C1646">
        <f>YEAR(GL_Table[[#This Row],[TxnDate]])</f>
        <v>2024</v>
      </c>
      <c r="D1646" t="str">
        <f>TEXT(GL_Table[[#This Row],[TxnDate]], "mmm")</f>
        <v>Jun</v>
      </c>
      <c r="E1646" t="s">
        <v>2013</v>
      </c>
      <c r="F1646" t="s">
        <v>2018</v>
      </c>
      <c r="G1646">
        <v>418.98</v>
      </c>
      <c r="H1646">
        <v>0</v>
      </c>
      <c r="I1646" t="s">
        <v>2023</v>
      </c>
      <c r="J1646" t="s">
        <v>2028</v>
      </c>
      <c r="K1646" t="s">
        <v>3675</v>
      </c>
      <c r="L1646" t="s">
        <v>4035</v>
      </c>
      <c r="M1646">
        <f>GL_Table[[#This Row],[Debit]]-GL_Table[[#This Row],[Credit]]</f>
        <v>418.98</v>
      </c>
      <c r="N1646">
        <f>INDEX(ExchangeRate[Rate2USD], MATCH(GL!L:L,ExchangeRate[Currency], 0))</f>
        <v>1.36</v>
      </c>
      <c r="O1646" s="14">
        <f>GL_Table[[#This Row],[Debit]]*GL_Table[[#This Row],[RateToUSD]]</f>
        <v>569.81280000000004</v>
      </c>
      <c r="P1646" s="14">
        <f>GL_Table[[#This Row],[Credit]]*GL_Table[[#This Row],[RateToUSD]]</f>
        <v>0</v>
      </c>
      <c r="Q1646" s="14">
        <f>GL_Table[NetAmount]*GL_Table[RateToUSD]</f>
        <v>569.81280000000004</v>
      </c>
      <c r="R1646" s="14" t="str">
        <f>INDEX(AccountMapping[AccountType],MATCH(GL_Table[AccountName],AccountMapping[AccountName], 0))</f>
        <v>Expense</v>
      </c>
    </row>
    <row r="1647" spans="1:18" x14ac:dyDescent="0.3">
      <c r="A1647" t="s">
        <v>1655</v>
      </c>
      <c r="B1647" s="1">
        <v>45069</v>
      </c>
      <c r="C1647">
        <f>YEAR(GL_Table[[#This Row],[TxnDate]])</f>
        <v>2023</v>
      </c>
      <c r="D1647" t="str">
        <f>TEXT(GL_Table[[#This Row],[TxnDate]], "mmm")</f>
        <v>May</v>
      </c>
      <c r="E1647" t="s">
        <v>2013</v>
      </c>
      <c r="F1647" t="s">
        <v>2018</v>
      </c>
      <c r="G1647">
        <v>1106.24</v>
      </c>
      <c r="H1647">
        <v>0</v>
      </c>
      <c r="I1647" t="s">
        <v>2024</v>
      </c>
      <c r="J1647" t="s">
        <v>2030</v>
      </c>
      <c r="K1647" t="s">
        <v>3676</v>
      </c>
      <c r="L1647" t="s">
        <v>4034</v>
      </c>
      <c r="M1647">
        <f>GL_Table[[#This Row],[Debit]]-GL_Table[[#This Row],[Credit]]</f>
        <v>1106.24</v>
      </c>
      <c r="N1647">
        <f>INDEX(ExchangeRate[Rate2USD], MATCH(GL!L:L,ExchangeRate[Currency], 0))</f>
        <v>1</v>
      </c>
      <c r="O1647" s="14">
        <f>GL_Table[[#This Row],[Debit]]*GL_Table[[#This Row],[RateToUSD]]</f>
        <v>1106.24</v>
      </c>
      <c r="P1647" s="14">
        <f>GL_Table[[#This Row],[Credit]]*GL_Table[[#This Row],[RateToUSD]]</f>
        <v>0</v>
      </c>
      <c r="Q1647" s="14">
        <f>GL_Table[NetAmount]*GL_Table[RateToUSD]</f>
        <v>1106.24</v>
      </c>
      <c r="R1647" s="14" t="str">
        <f>INDEX(AccountMapping[AccountType],MATCH(GL_Table[AccountName],AccountMapping[AccountName], 0))</f>
        <v>Expense</v>
      </c>
    </row>
    <row r="1648" spans="1:18" x14ac:dyDescent="0.3">
      <c r="A1648" t="s">
        <v>1656</v>
      </c>
      <c r="B1648" s="1">
        <v>45075</v>
      </c>
      <c r="C1648">
        <f>YEAR(GL_Table[[#This Row],[TxnDate]])</f>
        <v>2023</v>
      </c>
      <c r="D1648" t="str">
        <f>TEXT(GL_Table[[#This Row],[TxnDate]], "mmm")</f>
        <v>May</v>
      </c>
      <c r="E1648" t="s">
        <v>2014</v>
      </c>
      <c r="F1648" t="s">
        <v>2019</v>
      </c>
      <c r="G1648">
        <v>0</v>
      </c>
      <c r="H1648">
        <v>3037.2</v>
      </c>
      <c r="I1648" t="s">
        <v>2024</v>
      </c>
      <c r="J1648" t="s">
        <v>2029</v>
      </c>
      <c r="K1648" t="s">
        <v>3677</v>
      </c>
      <c r="L1648" t="s">
        <v>4031</v>
      </c>
      <c r="M1648">
        <f>GL_Table[[#This Row],[Debit]]-GL_Table[[#This Row],[Credit]]</f>
        <v>-3037.2</v>
      </c>
      <c r="N1648">
        <f>INDEX(ExchangeRate[Rate2USD], MATCH(GL!L:L,ExchangeRate[Currency], 0))</f>
        <v>0.78</v>
      </c>
      <c r="O1648" s="14">
        <f>GL_Table[[#This Row],[Debit]]*GL_Table[[#This Row],[RateToUSD]]</f>
        <v>0</v>
      </c>
      <c r="P1648" s="14">
        <f>GL_Table[[#This Row],[Credit]]*GL_Table[[#This Row],[RateToUSD]]</f>
        <v>2369.0160000000001</v>
      </c>
      <c r="Q1648" s="14">
        <f>GL_Table[NetAmount]*GL_Table[RateToUSD]</f>
        <v>-2369.0160000000001</v>
      </c>
      <c r="R1648" s="14" t="str">
        <f>INDEX(AccountMapping[AccountType],MATCH(GL_Table[AccountName],AccountMapping[AccountName], 0))</f>
        <v>Revenue</v>
      </c>
    </row>
    <row r="1649" spans="1:18" x14ac:dyDescent="0.3">
      <c r="A1649" t="s">
        <v>1657</v>
      </c>
      <c r="B1649" s="1">
        <v>44968</v>
      </c>
      <c r="C1649">
        <f>YEAR(GL_Table[[#This Row],[TxnDate]])</f>
        <v>2023</v>
      </c>
      <c r="D1649" t="str">
        <f>TEXT(GL_Table[[#This Row],[TxnDate]], "mmm")</f>
        <v>Feb</v>
      </c>
      <c r="E1649" t="s">
        <v>2010</v>
      </c>
      <c r="F1649" t="s">
        <v>2015</v>
      </c>
      <c r="G1649">
        <v>0</v>
      </c>
      <c r="H1649">
        <v>4063.27</v>
      </c>
      <c r="I1649" t="s">
        <v>2025</v>
      </c>
      <c r="J1649" t="s">
        <v>2026</v>
      </c>
      <c r="K1649" t="s">
        <v>3678</v>
      </c>
      <c r="L1649" t="s">
        <v>4031</v>
      </c>
      <c r="M1649">
        <f>GL_Table[[#This Row],[Debit]]-GL_Table[[#This Row],[Credit]]</f>
        <v>-4063.27</v>
      </c>
      <c r="N1649">
        <f>INDEX(ExchangeRate[Rate2USD], MATCH(GL!L:L,ExchangeRate[Currency], 0))</f>
        <v>0.78</v>
      </c>
      <c r="O1649" s="14">
        <f>GL_Table[[#This Row],[Debit]]*GL_Table[[#This Row],[RateToUSD]]</f>
        <v>0</v>
      </c>
      <c r="P1649" s="14">
        <f>GL_Table[[#This Row],[Credit]]*GL_Table[[#This Row],[RateToUSD]]</f>
        <v>3169.3506000000002</v>
      </c>
      <c r="Q1649" s="14">
        <f>GL_Table[NetAmount]*GL_Table[RateToUSD]</f>
        <v>-3169.3506000000002</v>
      </c>
      <c r="R1649" s="14" t="str">
        <f>INDEX(AccountMapping[AccountType],MATCH(GL_Table[AccountName],AccountMapping[AccountName], 0))</f>
        <v>Revenue</v>
      </c>
    </row>
    <row r="1650" spans="1:18" x14ac:dyDescent="0.3">
      <c r="A1650" t="s">
        <v>1658</v>
      </c>
      <c r="B1650" s="1">
        <v>45169</v>
      </c>
      <c r="C1650">
        <f>YEAR(GL_Table[[#This Row],[TxnDate]])</f>
        <v>2023</v>
      </c>
      <c r="D1650" t="str">
        <f>TEXT(GL_Table[[#This Row],[TxnDate]], "mmm")</f>
        <v>Aug</v>
      </c>
      <c r="E1650" t="s">
        <v>2012</v>
      </c>
      <c r="F1650" t="s">
        <v>2017</v>
      </c>
      <c r="G1650">
        <v>1920.87</v>
      </c>
      <c r="H1650">
        <v>0</v>
      </c>
      <c r="I1650" t="s">
        <v>2024</v>
      </c>
      <c r="J1650" t="s">
        <v>2027</v>
      </c>
      <c r="K1650" t="s">
        <v>3679</v>
      </c>
      <c r="L1650" t="s">
        <v>4033</v>
      </c>
      <c r="M1650">
        <f>GL_Table[[#This Row],[Debit]]-GL_Table[[#This Row],[Credit]]</f>
        <v>1920.87</v>
      </c>
      <c r="N1650">
        <f>INDEX(ExchangeRate[Rate2USD], MATCH(GL!L:L,ExchangeRate[Currency], 0))</f>
        <v>1.51</v>
      </c>
      <c r="O1650" s="14">
        <f>GL_Table[[#This Row],[Debit]]*GL_Table[[#This Row],[RateToUSD]]</f>
        <v>2900.5137</v>
      </c>
      <c r="P1650" s="14">
        <f>GL_Table[[#This Row],[Credit]]*GL_Table[[#This Row],[RateToUSD]]</f>
        <v>0</v>
      </c>
      <c r="Q1650" s="14">
        <f>GL_Table[NetAmount]*GL_Table[RateToUSD]</f>
        <v>2900.5137</v>
      </c>
      <c r="R1650" s="14" t="str">
        <f>INDEX(AccountMapping[AccountType],MATCH(GL_Table[AccountName],AccountMapping[AccountName], 0))</f>
        <v>Expense</v>
      </c>
    </row>
    <row r="1651" spans="1:18" x14ac:dyDescent="0.3">
      <c r="A1651" t="s">
        <v>1659</v>
      </c>
      <c r="B1651" s="1">
        <v>45502</v>
      </c>
      <c r="C1651">
        <f>YEAR(GL_Table[[#This Row],[TxnDate]])</f>
        <v>2024</v>
      </c>
      <c r="D1651" t="str">
        <f>TEXT(GL_Table[[#This Row],[TxnDate]], "mmm")</f>
        <v>Jul</v>
      </c>
      <c r="E1651" t="s">
        <v>2012</v>
      </c>
      <c r="F1651" t="s">
        <v>2017</v>
      </c>
      <c r="G1651">
        <v>1167.74</v>
      </c>
      <c r="H1651">
        <v>0</v>
      </c>
      <c r="I1651" t="s">
        <v>2024</v>
      </c>
      <c r="J1651" t="s">
        <v>2028</v>
      </c>
      <c r="K1651" t="s">
        <v>3680</v>
      </c>
      <c r="L1651" t="s">
        <v>4031</v>
      </c>
      <c r="M1651">
        <f>GL_Table[[#This Row],[Debit]]-GL_Table[[#This Row],[Credit]]</f>
        <v>1167.74</v>
      </c>
      <c r="N1651">
        <f>INDEX(ExchangeRate[Rate2USD], MATCH(GL!L:L,ExchangeRate[Currency], 0))</f>
        <v>0.78</v>
      </c>
      <c r="O1651" s="14">
        <f>GL_Table[[#This Row],[Debit]]*GL_Table[[#This Row],[RateToUSD]]</f>
        <v>910.83720000000005</v>
      </c>
      <c r="P1651" s="14">
        <f>GL_Table[[#This Row],[Credit]]*GL_Table[[#This Row],[RateToUSD]]</f>
        <v>0</v>
      </c>
      <c r="Q1651" s="14">
        <f>GL_Table[NetAmount]*GL_Table[RateToUSD]</f>
        <v>910.83720000000005</v>
      </c>
      <c r="R1651" s="14" t="str">
        <f>INDEX(AccountMapping[AccountType],MATCH(GL_Table[AccountName],AccountMapping[AccountName], 0))</f>
        <v>Expense</v>
      </c>
    </row>
    <row r="1652" spans="1:18" x14ac:dyDescent="0.3">
      <c r="A1652" t="s">
        <v>1660</v>
      </c>
      <c r="B1652" s="1">
        <v>45784</v>
      </c>
      <c r="C1652">
        <f>YEAR(GL_Table[[#This Row],[TxnDate]])</f>
        <v>2025</v>
      </c>
      <c r="D1652" t="str">
        <f>TEXT(GL_Table[[#This Row],[TxnDate]], "mmm")</f>
        <v>May</v>
      </c>
      <c r="E1652" t="s">
        <v>2011</v>
      </c>
      <c r="F1652" t="s">
        <v>2016</v>
      </c>
      <c r="G1652">
        <v>686.31</v>
      </c>
      <c r="H1652">
        <v>0</v>
      </c>
      <c r="I1652" t="s">
        <v>2024</v>
      </c>
      <c r="J1652" t="s">
        <v>2028</v>
      </c>
      <c r="K1652" t="s">
        <v>3681</v>
      </c>
      <c r="L1652" t="s">
        <v>4034</v>
      </c>
      <c r="M1652">
        <f>GL_Table[[#This Row],[Debit]]-GL_Table[[#This Row],[Credit]]</f>
        <v>686.31</v>
      </c>
      <c r="N1652">
        <f>INDEX(ExchangeRate[Rate2USD], MATCH(GL!L:L,ExchangeRate[Currency], 0))</f>
        <v>1</v>
      </c>
      <c r="O1652" s="14">
        <f>GL_Table[[#This Row],[Debit]]*GL_Table[[#This Row],[RateToUSD]]</f>
        <v>686.31</v>
      </c>
      <c r="P1652" s="14">
        <f>GL_Table[[#This Row],[Credit]]*GL_Table[[#This Row],[RateToUSD]]</f>
        <v>0</v>
      </c>
      <c r="Q1652" s="14">
        <f>GL_Table[NetAmount]*GL_Table[RateToUSD]</f>
        <v>686.31</v>
      </c>
      <c r="R1652" s="14" t="str">
        <f>INDEX(AccountMapping[AccountType],MATCH(GL_Table[AccountName],AccountMapping[AccountName], 0))</f>
        <v>COGS</v>
      </c>
    </row>
    <row r="1653" spans="1:18" x14ac:dyDescent="0.3">
      <c r="A1653" t="s">
        <v>1661</v>
      </c>
      <c r="B1653" s="1">
        <v>45682</v>
      </c>
      <c r="C1653">
        <f>YEAR(GL_Table[[#This Row],[TxnDate]])</f>
        <v>2025</v>
      </c>
      <c r="D1653" t="str">
        <f>TEXT(GL_Table[[#This Row],[TxnDate]], "mmm")</f>
        <v>Jan</v>
      </c>
      <c r="E1653" t="s">
        <v>2010</v>
      </c>
      <c r="F1653" t="s">
        <v>2015</v>
      </c>
      <c r="G1653">
        <v>0</v>
      </c>
      <c r="H1653">
        <v>1294.23</v>
      </c>
      <c r="I1653" t="s">
        <v>2025</v>
      </c>
      <c r="J1653" t="s">
        <v>2027</v>
      </c>
      <c r="K1653" t="s">
        <v>3682</v>
      </c>
      <c r="L1653" t="s">
        <v>4034</v>
      </c>
      <c r="M1653">
        <f>GL_Table[[#This Row],[Debit]]-GL_Table[[#This Row],[Credit]]</f>
        <v>-1294.23</v>
      </c>
      <c r="N1653">
        <f>INDEX(ExchangeRate[Rate2USD], MATCH(GL!L:L,ExchangeRate[Currency], 0))</f>
        <v>1</v>
      </c>
      <c r="O1653" s="14">
        <f>GL_Table[[#This Row],[Debit]]*GL_Table[[#This Row],[RateToUSD]]</f>
        <v>0</v>
      </c>
      <c r="P1653" s="14">
        <f>GL_Table[[#This Row],[Credit]]*GL_Table[[#This Row],[RateToUSD]]</f>
        <v>1294.23</v>
      </c>
      <c r="Q1653" s="14">
        <f>GL_Table[NetAmount]*GL_Table[RateToUSD]</f>
        <v>-1294.23</v>
      </c>
      <c r="R1653" s="14" t="str">
        <f>INDEX(AccountMapping[AccountType],MATCH(GL_Table[AccountName],AccountMapping[AccountName], 0))</f>
        <v>Revenue</v>
      </c>
    </row>
    <row r="1654" spans="1:18" x14ac:dyDescent="0.3">
      <c r="A1654" t="s">
        <v>1662</v>
      </c>
      <c r="B1654" s="1">
        <v>45493</v>
      </c>
      <c r="C1654">
        <f>YEAR(GL_Table[[#This Row],[TxnDate]])</f>
        <v>2024</v>
      </c>
      <c r="D1654" t="str">
        <f>TEXT(GL_Table[[#This Row],[TxnDate]], "mmm")</f>
        <v>Jul</v>
      </c>
      <c r="E1654" t="s">
        <v>2013</v>
      </c>
      <c r="F1654" t="s">
        <v>2018</v>
      </c>
      <c r="G1654">
        <v>1657.22</v>
      </c>
      <c r="H1654">
        <v>0</v>
      </c>
      <c r="I1654" t="s">
        <v>2022</v>
      </c>
      <c r="J1654" t="s">
        <v>2026</v>
      </c>
      <c r="K1654" t="s">
        <v>3683</v>
      </c>
      <c r="L1654" t="s">
        <v>4032</v>
      </c>
      <c r="M1654">
        <f>GL_Table[[#This Row],[Debit]]-GL_Table[[#This Row],[Credit]]</f>
        <v>1657.22</v>
      </c>
      <c r="N1654">
        <f>INDEX(ExchangeRate[Rate2USD], MATCH(GL!L:L,ExchangeRate[Currency], 0))</f>
        <v>0.92</v>
      </c>
      <c r="O1654" s="14">
        <f>GL_Table[[#This Row],[Debit]]*GL_Table[[#This Row],[RateToUSD]]</f>
        <v>1524.6424000000002</v>
      </c>
      <c r="P1654" s="14">
        <f>GL_Table[[#This Row],[Credit]]*GL_Table[[#This Row],[RateToUSD]]</f>
        <v>0</v>
      </c>
      <c r="Q1654" s="14">
        <f>GL_Table[NetAmount]*GL_Table[RateToUSD]</f>
        <v>1524.6424000000002</v>
      </c>
      <c r="R1654" s="14" t="str">
        <f>INDEX(AccountMapping[AccountType],MATCH(GL_Table[AccountName],AccountMapping[AccountName], 0))</f>
        <v>Expense</v>
      </c>
    </row>
    <row r="1655" spans="1:18" x14ac:dyDescent="0.3">
      <c r="A1655" t="s">
        <v>1663</v>
      </c>
      <c r="B1655" s="1">
        <v>45455</v>
      </c>
      <c r="C1655">
        <f>YEAR(GL_Table[[#This Row],[TxnDate]])</f>
        <v>2024</v>
      </c>
      <c r="D1655" t="str">
        <f>TEXT(GL_Table[[#This Row],[TxnDate]], "mmm")</f>
        <v>Jun</v>
      </c>
      <c r="E1655" t="s">
        <v>2014</v>
      </c>
      <c r="F1655" t="s">
        <v>2019</v>
      </c>
      <c r="G1655">
        <v>0</v>
      </c>
      <c r="H1655">
        <v>677.29</v>
      </c>
      <c r="I1655" t="s">
        <v>2024</v>
      </c>
      <c r="J1655" t="s">
        <v>2028</v>
      </c>
      <c r="K1655" t="s">
        <v>3684</v>
      </c>
      <c r="L1655" t="s">
        <v>4034</v>
      </c>
      <c r="M1655">
        <f>GL_Table[[#This Row],[Debit]]-GL_Table[[#This Row],[Credit]]</f>
        <v>-677.29</v>
      </c>
      <c r="N1655">
        <f>INDEX(ExchangeRate[Rate2USD], MATCH(GL!L:L,ExchangeRate[Currency], 0))</f>
        <v>1</v>
      </c>
      <c r="O1655" s="14">
        <f>GL_Table[[#This Row],[Debit]]*GL_Table[[#This Row],[RateToUSD]]</f>
        <v>0</v>
      </c>
      <c r="P1655" s="14">
        <f>GL_Table[[#This Row],[Credit]]*GL_Table[[#This Row],[RateToUSD]]</f>
        <v>677.29</v>
      </c>
      <c r="Q1655" s="14">
        <f>GL_Table[NetAmount]*GL_Table[RateToUSD]</f>
        <v>-677.29</v>
      </c>
      <c r="R1655" s="14" t="str">
        <f>INDEX(AccountMapping[AccountType],MATCH(GL_Table[AccountName],AccountMapping[AccountName], 0))</f>
        <v>Revenue</v>
      </c>
    </row>
    <row r="1656" spans="1:18" x14ac:dyDescent="0.3">
      <c r="A1656" t="s">
        <v>1664</v>
      </c>
      <c r="B1656" s="1">
        <v>45604</v>
      </c>
      <c r="C1656">
        <f>YEAR(GL_Table[[#This Row],[TxnDate]])</f>
        <v>2024</v>
      </c>
      <c r="D1656" t="str">
        <f>TEXT(GL_Table[[#This Row],[TxnDate]], "mmm")</f>
        <v>Nov</v>
      </c>
      <c r="E1656" t="s">
        <v>2012</v>
      </c>
      <c r="F1656" t="s">
        <v>2017</v>
      </c>
      <c r="G1656">
        <v>1765.08</v>
      </c>
      <c r="H1656">
        <v>0</v>
      </c>
      <c r="I1656" t="s">
        <v>2022</v>
      </c>
      <c r="J1656" t="s">
        <v>2028</v>
      </c>
      <c r="K1656" t="s">
        <v>3685</v>
      </c>
      <c r="L1656" t="s">
        <v>4034</v>
      </c>
      <c r="M1656">
        <f>GL_Table[[#This Row],[Debit]]-GL_Table[[#This Row],[Credit]]</f>
        <v>1765.08</v>
      </c>
      <c r="N1656">
        <f>INDEX(ExchangeRate[Rate2USD], MATCH(GL!L:L,ExchangeRate[Currency], 0))</f>
        <v>1</v>
      </c>
      <c r="O1656" s="14">
        <f>GL_Table[[#This Row],[Debit]]*GL_Table[[#This Row],[RateToUSD]]</f>
        <v>1765.08</v>
      </c>
      <c r="P1656" s="14">
        <f>GL_Table[[#This Row],[Credit]]*GL_Table[[#This Row],[RateToUSD]]</f>
        <v>0</v>
      </c>
      <c r="Q1656" s="14">
        <f>GL_Table[NetAmount]*GL_Table[RateToUSD]</f>
        <v>1765.08</v>
      </c>
      <c r="R1656" s="14" t="str">
        <f>INDEX(AccountMapping[AccountType],MATCH(GL_Table[AccountName],AccountMapping[AccountName], 0))</f>
        <v>Expense</v>
      </c>
    </row>
    <row r="1657" spans="1:18" x14ac:dyDescent="0.3">
      <c r="A1657" t="s">
        <v>1665</v>
      </c>
      <c r="B1657" s="1">
        <v>45218</v>
      </c>
      <c r="C1657">
        <f>YEAR(GL_Table[[#This Row],[TxnDate]])</f>
        <v>2023</v>
      </c>
      <c r="D1657" t="str">
        <f>TEXT(GL_Table[[#This Row],[TxnDate]], "mmm")</f>
        <v>Oct</v>
      </c>
      <c r="E1657" t="s">
        <v>2010</v>
      </c>
      <c r="F1657" t="s">
        <v>2015</v>
      </c>
      <c r="G1657">
        <v>0</v>
      </c>
      <c r="H1657">
        <v>3407.83</v>
      </c>
      <c r="I1657" t="s">
        <v>2020</v>
      </c>
      <c r="J1657" t="s">
        <v>2029</v>
      </c>
      <c r="K1657" t="s">
        <v>3686</v>
      </c>
      <c r="L1657" t="s">
        <v>4035</v>
      </c>
      <c r="M1657">
        <f>GL_Table[[#This Row],[Debit]]-GL_Table[[#This Row],[Credit]]</f>
        <v>-3407.83</v>
      </c>
      <c r="N1657">
        <f>INDEX(ExchangeRate[Rate2USD], MATCH(GL!L:L,ExchangeRate[Currency], 0))</f>
        <v>1.36</v>
      </c>
      <c r="O1657" s="14">
        <f>GL_Table[[#This Row],[Debit]]*GL_Table[[#This Row],[RateToUSD]]</f>
        <v>0</v>
      </c>
      <c r="P1657" s="14">
        <f>GL_Table[[#This Row],[Credit]]*GL_Table[[#This Row],[RateToUSD]]</f>
        <v>4634.6487999999999</v>
      </c>
      <c r="Q1657" s="14">
        <f>GL_Table[NetAmount]*GL_Table[RateToUSD]</f>
        <v>-4634.6487999999999</v>
      </c>
      <c r="R1657" s="14" t="str">
        <f>INDEX(AccountMapping[AccountType],MATCH(GL_Table[AccountName],AccountMapping[AccountName], 0))</f>
        <v>Revenue</v>
      </c>
    </row>
    <row r="1658" spans="1:18" x14ac:dyDescent="0.3">
      <c r="A1658" t="s">
        <v>1666</v>
      </c>
      <c r="B1658" s="1">
        <v>45246</v>
      </c>
      <c r="C1658">
        <f>YEAR(GL_Table[[#This Row],[TxnDate]])</f>
        <v>2023</v>
      </c>
      <c r="D1658" t="str">
        <f>TEXT(GL_Table[[#This Row],[TxnDate]], "mmm")</f>
        <v>Nov</v>
      </c>
      <c r="E1658" t="s">
        <v>2013</v>
      </c>
      <c r="F1658" t="s">
        <v>2018</v>
      </c>
      <c r="G1658">
        <v>543.41</v>
      </c>
      <c r="H1658">
        <v>0</v>
      </c>
      <c r="I1658" t="s">
        <v>2021</v>
      </c>
      <c r="J1658" t="s">
        <v>2028</v>
      </c>
      <c r="K1658" t="s">
        <v>3687</v>
      </c>
      <c r="L1658" t="s">
        <v>4034</v>
      </c>
      <c r="M1658">
        <f>GL_Table[[#This Row],[Debit]]-GL_Table[[#This Row],[Credit]]</f>
        <v>543.41</v>
      </c>
      <c r="N1658">
        <f>INDEX(ExchangeRate[Rate2USD], MATCH(GL!L:L,ExchangeRate[Currency], 0))</f>
        <v>1</v>
      </c>
      <c r="O1658" s="14">
        <f>GL_Table[[#This Row],[Debit]]*GL_Table[[#This Row],[RateToUSD]]</f>
        <v>543.41</v>
      </c>
      <c r="P1658" s="14">
        <f>GL_Table[[#This Row],[Credit]]*GL_Table[[#This Row],[RateToUSD]]</f>
        <v>0</v>
      </c>
      <c r="Q1658" s="14">
        <f>GL_Table[NetAmount]*GL_Table[RateToUSD]</f>
        <v>543.41</v>
      </c>
      <c r="R1658" s="14" t="str">
        <f>INDEX(AccountMapping[AccountType],MATCH(GL_Table[AccountName],AccountMapping[AccountName], 0))</f>
        <v>Expense</v>
      </c>
    </row>
    <row r="1659" spans="1:18" x14ac:dyDescent="0.3">
      <c r="A1659" t="s">
        <v>1667</v>
      </c>
      <c r="B1659" s="1">
        <v>45116</v>
      </c>
      <c r="C1659">
        <f>YEAR(GL_Table[[#This Row],[TxnDate]])</f>
        <v>2023</v>
      </c>
      <c r="D1659" t="str">
        <f>TEXT(GL_Table[[#This Row],[TxnDate]], "mmm")</f>
        <v>Jul</v>
      </c>
      <c r="E1659" t="s">
        <v>2011</v>
      </c>
      <c r="F1659" t="s">
        <v>2016</v>
      </c>
      <c r="G1659">
        <v>408.27</v>
      </c>
      <c r="H1659">
        <v>0</v>
      </c>
      <c r="I1659" t="s">
        <v>2022</v>
      </c>
      <c r="J1659" t="s">
        <v>2026</v>
      </c>
      <c r="K1659" t="s">
        <v>3688</v>
      </c>
      <c r="L1659" t="s">
        <v>4032</v>
      </c>
      <c r="M1659">
        <f>GL_Table[[#This Row],[Debit]]-GL_Table[[#This Row],[Credit]]</f>
        <v>408.27</v>
      </c>
      <c r="N1659">
        <f>INDEX(ExchangeRate[Rate2USD], MATCH(GL!L:L,ExchangeRate[Currency], 0))</f>
        <v>0.92</v>
      </c>
      <c r="O1659" s="14">
        <f>GL_Table[[#This Row],[Debit]]*GL_Table[[#This Row],[RateToUSD]]</f>
        <v>375.60840000000002</v>
      </c>
      <c r="P1659" s="14">
        <f>GL_Table[[#This Row],[Credit]]*GL_Table[[#This Row],[RateToUSD]]</f>
        <v>0</v>
      </c>
      <c r="Q1659" s="14">
        <f>GL_Table[NetAmount]*GL_Table[RateToUSD]</f>
        <v>375.60840000000002</v>
      </c>
      <c r="R1659" s="14" t="str">
        <f>INDEX(AccountMapping[AccountType],MATCH(GL_Table[AccountName],AccountMapping[AccountName], 0))</f>
        <v>COGS</v>
      </c>
    </row>
    <row r="1660" spans="1:18" x14ac:dyDescent="0.3">
      <c r="A1660" t="s">
        <v>1668</v>
      </c>
      <c r="B1660" s="1">
        <v>45699</v>
      </c>
      <c r="C1660">
        <f>YEAR(GL_Table[[#This Row],[TxnDate]])</f>
        <v>2025</v>
      </c>
      <c r="D1660" t="str">
        <f>TEXT(GL_Table[[#This Row],[TxnDate]], "mmm")</f>
        <v>Feb</v>
      </c>
      <c r="E1660" t="s">
        <v>2010</v>
      </c>
      <c r="F1660" t="s">
        <v>2015</v>
      </c>
      <c r="G1660">
        <v>0</v>
      </c>
      <c r="H1660">
        <v>1300.21</v>
      </c>
      <c r="I1660" t="s">
        <v>2025</v>
      </c>
      <c r="J1660" t="s">
        <v>2028</v>
      </c>
      <c r="K1660" t="s">
        <v>3689</v>
      </c>
      <c r="L1660" t="s">
        <v>4033</v>
      </c>
      <c r="M1660">
        <f>GL_Table[[#This Row],[Debit]]-GL_Table[[#This Row],[Credit]]</f>
        <v>-1300.21</v>
      </c>
      <c r="N1660">
        <f>INDEX(ExchangeRate[Rate2USD], MATCH(GL!L:L,ExchangeRate[Currency], 0))</f>
        <v>1.51</v>
      </c>
      <c r="O1660" s="14">
        <f>GL_Table[[#This Row],[Debit]]*GL_Table[[#This Row],[RateToUSD]]</f>
        <v>0</v>
      </c>
      <c r="P1660" s="14">
        <f>GL_Table[[#This Row],[Credit]]*GL_Table[[#This Row],[RateToUSD]]</f>
        <v>1963.3171</v>
      </c>
      <c r="Q1660" s="14">
        <f>GL_Table[NetAmount]*GL_Table[RateToUSD]</f>
        <v>-1963.3171</v>
      </c>
      <c r="R1660" s="14" t="str">
        <f>INDEX(AccountMapping[AccountType],MATCH(GL_Table[AccountName],AccountMapping[AccountName], 0))</f>
        <v>Revenue</v>
      </c>
    </row>
    <row r="1661" spans="1:18" x14ac:dyDescent="0.3">
      <c r="A1661" t="s">
        <v>1669</v>
      </c>
      <c r="B1661" s="1">
        <v>45093</v>
      </c>
      <c r="C1661">
        <f>YEAR(GL_Table[[#This Row],[TxnDate]])</f>
        <v>2023</v>
      </c>
      <c r="D1661" t="str">
        <f>TEXT(GL_Table[[#This Row],[TxnDate]], "mmm")</f>
        <v>Jun</v>
      </c>
      <c r="E1661" t="s">
        <v>2011</v>
      </c>
      <c r="F1661" t="s">
        <v>2016</v>
      </c>
      <c r="G1661">
        <v>1326.8</v>
      </c>
      <c r="H1661">
        <v>0</v>
      </c>
      <c r="I1661" t="s">
        <v>2025</v>
      </c>
      <c r="J1661" t="s">
        <v>2026</v>
      </c>
      <c r="K1661" t="s">
        <v>3690</v>
      </c>
      <c r="L1661" t="s">
        <v>4034</v>
      </c>
      <c r="M1661">
        <f>GL_Table[[#This Row],[Debit]]-GL_Table[[#This Row],[Credit]]</f>
        <v>1326.8</v>
      </c>
      <c r="N1661">
        <f>INDEX(ExchangeRate[Rate2USD], MATCH(GL!L:L,ExchangeRate[Currency], 0))</f>
        <v>1</v>
      </c>
      <c r="O1661" s="14">
        <f>GL_Table[[#This Row],[Debit]]*GL_Table[[#This Row],[RateToUSD]]</f>
        <v>1326.8</v>
      </c>
      <c r="P1661" s="14">
        <f>GL_Table[[#This Row],[Credit]]*GL_Table[[#This Row],[RateToUSD]]</f>
        <v>0</v>
      </c>
      <c r="Q1661" s="14">
        <f>GL_Table[NetAmount]*GL_Table[RateToUSD]</f>
        <v>1326.8</v>
      </c>
      <c r="R1661" s="14" t="str">
        <f>INDEX(AccountMapping[AccountType],MATCH(GL_Table[AccountName],AccountMapping[AccountName], 0))</f>
        <v>COGS</v>
      </c>
    </row>
    <row r="1662" spans="1:18" x14ac:dyDescent="0.3">
      <c r="A1662" t="s">
        <v>1670</v>
      </c>
      <c r="B1662" s="1">
        <v>45745</v>
      </c>
      <c r="C1662">
        <f>YEAR(GL_Table[[#This Row],[TxnDate]])</f>
        <v>2025</v>
      </c>
      <c r="D1662" t="str">
        <f>TEXT(GL_Table[[#This Row],[TxnDate]], "mmm")</f>
        <v>Mar</v>
      </c>
      <c r="E1662" t="s">
        <v>2010</v>
      </c>
      <c r="F1662" t="s">
        <v>2015</v>
      </c>
      <c r="G1662">
        <v>0</v>
      </c>
      <c r="H1662">
        <v>2057.71</v>
      </c>
      <c r="I1662" t="s">
        <v>2023</v>
      </c>
      <c r="J1662" t="s">
        <v>2028</v>
      </c>
      <c r="K1662" t="s">
        <v>3691</v>
      </c>
      <c r="L1662" t="s">
        <v>4035</v>
      </c>
      <c r="M1662">
        <f>GL_Table[[#This Row],[Debit]]-GL_Table[[#This Row],[Credit]]</f>
        <v>-2057.71</v>
      </c>
      <c r="N1662">
        <f>INDEX(ExchangeRate[Rate2USD], MATCH(GL!L:L,ExchangeRate[Currency], 0))</f>
        <v>1.36</v>
      </c>
      <c r="O1662" s="14">
        <f>GL_Table[[#This Row],[Debit]]*GL_Table[[#This Row],[RateToUSD]]</f>
        <v>0</v>
      </c>
      <c r="P1662" s="14">
        <f>GL_Table[[#This Row],[Credit]]*GL_Table[[#This Row],[RateToUSD]]</f>
        <v>2798.4856000000004</v>
      </c>
      <c r="Q1662" s="14">
        <f>GL_Table[NetAmount]*GL_Table[RateToUSD]</f>
        <v>-2798.4856000000004</v>
      </c>
      <c r="R1662" s="14" t="str">
        <f>INDEX(AccountMapping[AccountType],MATCH(GL_Table[AccountName],AccountMapping[AccountName], 0))</f>
        <v>Revenue</v>
      </c>
    </row>
    <row r="1663" spans="1:18" x14ac:dyDescent="0.3">
      <c r="A1663" t="s">
        <v>1671</v>
      </c>
      <c r="B1663" s="1">
        <v>45320</v>
      </c>
      <c r="C1663">
        <f>YEAR(GL_Table[[#This Row],[TxnDate]])</f>
        <v>2024</v>
      </c>
      <c r="D1663" t="str">
        <f>TEXT(GL_Table[[#This Row],[TxnDate]], "mmm")</f>
        <v>Jan</v>
      </c>
      <c r="E1663" t="s">
        <v>2011</v>
      </c>
      <c r="F1663" t="s">
        <v>2016</v>
      </c>
      <c r="G1663">
        <v>1959.6</v>
      </c>
      <c r="H1663">
        <v>0</v>
      </c>
      <c r="I1663" t="s">
        <v>2023</v>
      </c>
      <c r="J1663" t="s">
        <v>2026</v>
      </c>
      <c r="K1663" t="s">
        <v>3692</v>
      </c>
      <c r="L1663" t="s">
        <v>4033</v>
      </c>
      <c r="M1663">
        <f>GL_Table[[#This Row],[Debit]]-GL_Table[[#This Row],[Credit]]</f>
        <v>1959.6</v>
      </c>
      <c r="N1663">
        <f>INDEX(ExchangeRate[Rate2USD], MATCH(GL!L:L,ExchangeRate[Currency], 0))</f>
        <v>1.51</v>
      </c>
      <c r="O1663" s="14">
        <f>GL_Table[[#This Row],[Debit]]*GL_Table[[#This Row],[RateToUSD]]</f>
        <v>2958.9960000000001</v>
      </c>
      <c r="P1663" s="14">
        <f>GL_Table[[#This Row],[Credit]]*GL_Table[[#This Row],[RateToUSD]]</f>
        <v>0</v>
      </c>
      <c r="Q1663" s="14">
        <f>GL_Table[NetAmount]*GL_Table[RateToUSD]</f>
        <v>2958.9960000000001</v>
      </c>
      <c r="R1663" s="14" t="str">
        <f>INDEX(AccountMapping[AccountType],MATCH(GL_Table[AccountName],AccountMapping[AccountName], 0))</f>
        <v>COGS</v>
      </c>
    </row>
    <row r="1664" spans="1:18" x14ac:dyDescent="0.3">
      <c r="A1664" t="s">
        <v>1672</v>
      </c>
      <c r="B1664" s="1">
        <v>45740</v>
      </c>
      <c r="C1664">
        <f>YEAR(GL_Table[[#This Row],[TxnDate]])</f>
        <v>2025</v>
      </c>
      <c r="D1664" t="str">
        <f>TEXT(GL_Table[[#This Row],[TxnDate]], "mmm")</f>
        <v>Mar</v>
      </c>
      <c r="E1664" t="s">
        <v>2011</v>
      </c>
      <c r="F1664" t="s">
        <v>2016</v>
      </c>
      <c r="G1664">
        <v>1047.3399999999999</v>
      </c>
      <c r="H1664">
        <v>0</v>
      </c>
      <c r="I1664" t="s">
        <v>2021</v>
      </c>
      <c r="J1664" t="s">
        <v>2030</v>
      </c>
      <c r="K1664" t="s">
        <v>3693</v>
      </c>
      <c r="L1664" t="s">
        <v>4033</v>
      </c>
      <c r="M1664">
        <f>GL_Table[[#This Row],[Debit]]-GL_Table[[#This Row],[Credit]]</f>
        <v>1047.3399999999999</v>
      </c>
      <c r="N1664">
        <f>INDEX(ExchangeRate[Rate2USD], MATCH(GL!L:L,ExchangeRate[Currency], 0))</f>
        <v>1.51</v>
      </c>
      <c r="O1664" s="14">
        <f>GL_Table[[#This Row],[Debit]]*GL_Table[[#This Row],[RateToUSD]]</f>
        <v>1581.4833999999998</v>
      </c>
      <c r="P1664" s="14">
        <f>GL_Table[[#This Row],[Credit]]*GL_Table[[#This Row],[RateToUSD]]</f>
        <v>0</v>
      </c>
      <c r="Q1664" s="14">
        <f>GL_Table[NetAmount]*GL_Table[RateToUSD]</f>
        <v>1581.4833999999998</v>
      </c>
      <c r="R1664" s="14" t="str">
        <f>INDEX(AccountMapping[AccountType],MATCH(GL_Table[AccountName],AccountMapping[AccountName], 0))</f>
        <v>COGS</v>
      </c>
    </row>
    <row r="1665" spans="1:18" x14ac:dyDescent="0.3">
      <c r="A1665" t="s">
        <v>1673</v>
      </c>
      <c r="B1665" s="1">
        <v>45578</v>
      </c>
      <c r="C1665">
        <f>YEAR(GL_Table[[#This Row],[TxnDate]])</f>
        <v>2024</v>
      </c>
      <c r="D1665" t="str">
        <f>TEXT(GL_Table[[#This Row],[TxnDate]], "mmm")</f>
        <v>Oct</v>
      </c>
      <c r="E1665" t="s">
        <v>2014</v>
      </c>
      <c r="F1665" t="s">
        <v>2019</v>
      </c>
      <c r="G1665">
        <v>0</v>
      </c>
      <c r="H1665">
        <v>3260.6</v>
      </c>
      <c r="I1665" t="s">
        <v>2022</v>
      </c>
      <c r="J1665" t="s">
        <v>2028</v>
      </c>
      <c r="K1665" t="s">
        <v>3694</v>
      </c>
      <c r="L1665" t="s">
        <v>4033</v>
      </c>
      <c r="M1665">
        <f>GL_Table[[#This Row],[Debit]]-GL_Table[[#This Row],[Credit]]</f>
        <v>-3260.6</v>
      </c>
      <c r="N1665">
        <f>INDEX(ExchangeRate[Rate2USD], MATCH(GL!L:L,ExchangeRate[Currency], 0))</f>
        <v>1.51</v>
      </c>
      <c r="O1665" s="14">
        <f>GL_Table[[#This Row],[Debit]]*GL_Table[[#This Row],[RateToUSD]]</f>
        <v>0</v>
      </c>
      <c r="P1665" s="14">
        <f>GL_Table[[#This Row],[Credit]]*GL_Table[[#This Row],[RateToUSD]]</f>
        <v>4923.5060000000003</v>
      </c>
      <c r="Q1665" s="14">
        <f>GL_Table[NetAmount]*GL_Table[RateToUSD]</f>
        <v>-4923.5060000000003</v>
      </c>
      <c r="R1665" s="14" t="str">
        <f>INDEX(AccountMapping[AccountType],MATCH(GL_Table[AccountName],AccountMapping[AccountName], 0))</f>
        <v>Revenue</v>
      </c>
    </row>
    <row r="1666" spans="1:18" x14ac:dyDescent="0.3">
      <c r="A1666" t="s">
        <v>1674</v>
      </c>
      <c r="B1666" s="1">
        <v>45062</v>
      </c>
      <c r="C1666">
        <f>YEAR(GL_Table[[#This Row],[TxnDate]])</f>
        <v>2023</v>
      </c>
      <c r="D1666" t="str">
        <f>TEXT(GL_Table[[#This Row],[TxnDate]], "mmm")</f>
        <v>May</v>
      </c>
      <c r="E1666" t="s">
        <v>2012</v>
      </c>
      <c r="F1666" t="s">
        <v>2017</v>
      </c>
      <c r="G1666">
        <v>1149.3599999999999</v>
      </c>
      <c r="H1666">
        <v>0</v>
      </c>
      <c r="I1666" t="s">
        <v>2023</v>
      </c>
      <c r="J1666" t="s">
        <v>2028</v>
      </c>
      <c r="K1666" t="s">
        <v>3695</v>
      </c>
      <c r="L1666" t="s">
        <v>4033</v>
      </c>
      <c r="M1666">
        <f>GL_Table[[#This Row],[Debit]]-GL_Table[[#This Row],[Credit]]</f>
        <v>1149.3599999999999</v>
      </c>
      <c r="N1666">
        <f>INDEX(ExchangeRate[Rate2USD], MATCH(GL!L:L,ExchangeRate[Currency], 0))</f>
        <v>1.51</v>
      </c>
      <c r="O1666" s="14">
        <f>GL_Table[[#This Row],[Debit]]*GL_Table[[#This Row],[RateToUSD]]</f>
        <v>1735.5335999999998</v>
      </c>
      <c r="P1666" s="14">
        <f>GL_Table[[#This Row],[Credit]]*GL_Table[[#This Row],[RateToUSD]]</f>
        <v>0</v>
      </c>
      <c r="Q1666" s="14">
        <f>GL_Table[NetAmount]*GL_Table[RateToUSD]</f>
        <v>1735.5335999999998</v>
      </c>
      <c r="R1666" s="14" t="str">
        <f>INDEX(AccountMapping[AccountType],MATCH(GL_Table[AccountName],AccountMapping[AccountName], 0))</f>
        <v>Expense</v>
      </c>
    </row>
    <row r="1667" spans="1:18" x14ac:dyDescent="0.3">
      <c r="A1667" t="s">
        <v>1675</v>
      </c>
      <c r="B1667" s="1">
        <v>44982</v>
      </c>
      <c r="C1667">
        <f>YEAR(GL_Table[[#This Row],[TxnDate]])</f>
        <v>2023</v>
      </c>
      <c r="D1667" t="str">
        <f>TEXT(GL_Table[[#This Row],[TxnDate]], "mmm")</f>
        <v>Feb</v>
      </c>
      <c r="E1667" t="s">
        <v>2014</v>
      </c>
      <c r="F1667" t="s">
        <v>2019</v>
      </c>
      <c r="G1667">
        <v>0</v>
      </c>
      <c r="H1667">
        <v>1766.14</v>
      </c>
      <c r="I1667" t="s">
        <v>2024</v>
      </c>
      <c r="J1667" t="s">
        <v>2027</v>
      </c>
      <c r="K1667" t="s">
        <v>3696</v>
      </c>
      <c r="L1667" t="s">
        <v>4035</v>
      </c>
      <c r="M1667">
        <f>GL_Table[[#This Row],[Debit]]-GL_Table[[#This Row],[Credit]]</f>
        <v>-1766.14</v>
      </c>
      <c r="N1667">
        <f>INDEX(ExchangeRate[Rate2USD], MATCH(GL!L:L,ExchangeRate[Currency], 0))</f>
        <v>1.36</v>
      </c>
      <c r="O1667" s="14">
        <f>GL_Table[[#This Row],[Debit]]*GL_Table[[#This Row],[RateToUSD]]</f>
        <v>0</v>
      </c>
      <c r="P1667" s="14">
        <f>GL_Table[[#This Row],[Credit]]*GL_Table[[#This Row],[RateToUSD]]</f>
        <v>2401.9504000000002</v>
      </c>
      <c r="Q1667" s="14">
        <f>GL_Table[NetAmount]*GL_Table[RateToUSD]</f>
        <v>-2401.9504000000002</v>
      </c>
      <c r="R1667" s="14" t="str">
        <f>INDEX(AccountMapping[AccountType],MATCH(GL_Table[AccountName],AccountMapping[AccountName], 0))</f>
        <v>Revenue</v>
      </c>
    </row>
    <row r="1668" spans="1:18" x14ac:dyDescent="0.3">
      <c r="A1668" t="s">
        <v>1676</v>
      </c>
      <c r="B1668" s="1">
        <v>45151</v>
      </c>
      <c r="C1668">
        <f>YEAR(GL_Table[[#This Row],[TxnDate]])</f>
        <v>2023</v>
      </c>
      <c r="D1668" t="str">
        <f>TEXT(GL_Table[[#This Row],[TxnDate]], "mmm")</f>
        <v>Aug</v>
      </c>
      <c r="E1668" t="s">
        <v>2012</v>
      </c>
      <c r="F1668" t="s">
        <v>2017</v>
      </c>
      <c r="G1668">
        <v>1403.79</v>
      </c>
      <c r="H1668">
        <v>0</v>
      </c>
      <c r="I1668" t="s">
        <v>2024</v>
      </c>
      <c r="J1668" t="s">
        <v>2028</v>
      </c>
      <c r="K1668" t="s">
        <v>3697</v>
      </c>
      <c r="L1668" t="s">
        <v>4032</v>
      </c>
      <c r="M1668">
        <f>GL_Table[[#This Row],[Debit]]-GL_Table[[#This Row],[Credit]]</f>
        <v>1403.79</v>
      </c>
      <c r="N1668">
        <f>INDEX(ExchangeRate[Rate2USD], MATCH(GL!L:L,ExchangeRate[Currency], 0))</f>
        <v>0.92</v>
      </c>
      <c r="O1668" s="14">
        <f>GL_Table[[#This Row],[Debit]]*GL_Table[[#This Row],[RateToUSD]]</f>
        <v>1291.4868000000001</v>
      </c>
      <c r="P1668" s="14">
        <f>GL_Table[[#This Row],[Credit]]*GL_Table[[#This Row],[RateToUSD]]</f>
        <v>0</v>
      </c>
      <c r="Q1668" s="14">
        <f>GL_Table[NetAmount]*GL_Table[RateToUSD]</f>
        <v>1291.4868000000001</v>
      </c>
      <c r="R1668" s="14" t="str">
        <f>INDEX(AccountMapping[AccountType],MATCH(GL_Table[AccountName],AccountMapping[AccountName], 0))</f>
        <v>Expense</v>
      </c>
    </row>
    <row r="1669" spans="1:18" x14ac:dyDescent="0.3">
      <c r="A1669" t="s">
        <v>1677</v>
      </c>
      <c r="B1669" s="1">
        <v>45354</v>
      </c>
      <c r="C1669">
        <f>YEAR(GL_Table[[#This Row],[TxnDate]])</f>
        <v>2024</v>
      </c>
      <c r="D1669" t="str">
        <f>TEXT(GL_Table[[#This Row],[TxnDate]], "mmm")</f>
        <v>Mar</v>
      </c>
      <c r="E1669" t="s">
        <v>2010</v>
      </c>
      <c r="F1669" t="s">
        <v>2015</v>
      </c>
      <c r="G1669">
        <v>0</v>
      </c>
      <c r="H1669">
        <v>4061.44</v>
      </c>
      <c r="I1669" t="s">
        <v>2022</v>
      </c>
      <c r="J1669" t="s">
        <v>2030</v>
      </c>
      <c r="K1669" t="s">
        <v>3698</v>
      </c>
      <c r="L1669" t="s">
        <v>4034</v>
      </c>
      <c r="M1669">
        <f>GL_Table[[#This Row],[Debit]]-GL_Table[[#This Row],[Credit]]</f>
        <v>-4061.44</v>
      </c>
      <c r="N1669">
        <f>INDEX(ExchangeRate[Rate2USD], MATCH(GL!L:L,ExchangeRate[Currency], 0))</f>
        <v>1</v>
      </c>
      <c r="O1669" s="14">
        <f>GL_Table[[#This Row],[Debit]]*GL_Table[[#This Row],[RateToUSD]]</f>
        <v>0</v>
      </c>
      <c r="P1669" s="14">
        <f>GL_Table[[#This Row],[Credit]]*GL_Table[[#This Row],[RateToUSD]]</f>
        <v>4061.44</v>
      </c>
      <c r="Q1669" s="14">
        <f>GL_Table[NetAmount]*GL_Table[RateToUSD]</f>
        <v>-4061.44</v>
      </c>
      <c r="R1669" s="14" t="str">
        <f>INDEX(AccountMapping[AccountType],MATCH(GL_Table[AccountName],AccountMapping[AccountName], 0))</f>
        <v>Revenue</v>
      </c>
    </row>
    <row r="1670" spans="1:18" x14ac:dyDescent="0.3">
      <c r="A1670" t="s">
        <v>1678</v>
      </c>
      <c r="B1670" s="1">
        <v>45026</v>
      </c>
      <c r="C1670">
        <f>YEAR(GL_Table[[#This Row],[TxnDate]])</f>
        <v>2023</v>
      </c>
      <c r="D1670" t="str">
        <f>TEXT(GL_Table[[#This Row],[TxnDate]], "mmm")</f>
        <v>Apr</v>
      </c>
      <c r="E1670" t="s">
        <v>2013</v>
      </c>
      <c r="F1670" t="s">
        <v>2018</v>
      </c>
      <c r="G1670">
        <v>1472.53</v>
      </c>
      <c r="H1670">
        <v>0</v>
      </c>
      <c r="I1670" t="s">
        <v>2021</v>
      </c>
      <c r="J1670" t="s">
        <v>2029</v>
      </c>
      <c r="K1670" t="s">
        <v>3699</v>
      </c>
      <c r="L1670" t="s">
        <v>4035</v>
      </c>
      <c r="M1670">
        <f>GL_Table[[#This Row],[Debit]]-GL_Table[[#This Row],[Credit]]</f>
        <v>1472.53</v>
      </c>
      <c r="N1670">
        <f>INDEX(ExchangeRate[Rate2USD], MATCH(GL!L:L,ExchangeRate[Currency], 0))</f>
        <v>1.36</v>
      </c>
      <c r="O1670" s="14">
        <f>GL_Table[[#This Row],[Debit]]*GL_Table[[#This Row],[RateToUSD]]</f>
        <v>2002.6408000000001</v>
      </c>
      <c r="P1670" s="14">
        <f>GL_Table[[#This Row],[Credit]]*GL_Table[[#This Row],[RateToUSD]]</f>
        <v>0</v>
      </c>
      <c r="Q1670" s="14">
        <f>GL_Table[NetAmount]*GL_Table[RateToUSD]</f>
        <v>2002.6408000000001</v>
      </c>
      <c r="R1670" s="14" t="str">
        <f>INDEX(AccountMapping[AccountType],MATCH(GL_Table[AccountName],AccountMapping[AccountName], 0))</f>
        <v>Expense</v>
      </c>
    </row>
    <row r="1671" spans="1:18" x14ac:dyDescent="0.3">
      <c r="A1671" t="s">
        <v>1679</v>
      </c>
      <c r="B1671" s="1">
        <v>45269</v>
      </c>
      <c r="C1671">
        <f>YEAR(GL_Table[[#This Row],[TxnDate]])</f>
        <v>2023</v>
      </c>
      <c r="D1671" t="str">
        <f>TEXT(GL_Table[[#This Row],[TxnDate]], "mmm")</f>
        <v>Dec</v>
      </c>
      <c r="E1671" t="s">
        <v>2014</v>
      </c>
      <c r="F1671" t="s">
        <v>2019</v>
      </c>
      <c r="G1671">
        <v>0</v>
      </c>
      <c r="H1671">
        <v>4153.5600000000004</v>
      </c>
      <c r="I1671" t="s">
        <v>2023</v>
      </c>
      <c r="J1671" t="s">
        <v>2027</v>
      </c>
      <c r="K1671" t="s">
        <v>3700</v>
      </c>
      <c r="L1671" t="s">
        <v>4033</v>
      </c>
      <c r="M1671">
        <f>GL_Table[[#This Row],[Debit]]-GL_Table[[#This Row],[Credit]]</f>
        <v>-4153.5600000000004</v>
      </c>
      <c r="N1671">
        <f>INDEX(ExchangeRate[Rate2USD], MATCH(GL!L:L,ExchangeRate[Currency], 0))</f>
        <v>1.51</v>
      </c>
      <c r="O1671" s="14">
        <f>GL_Table[[#This Row],[Debit]]*GL_Table[[#This Row],[RateToUSD]]</f>
        <v>0</v>
      </c>
      <c r="P1671" s="14">
        <f>GL_Table[[#This Row],[Credit]]*GL_Table[[#This Row],[RateToUSD]]</f>
        <v>6271.8756000000003</v>
      </c>
      <c r="Q1671" s="14">
        <f>GL_Table[NetAmount]*GL_Table[RateToUSD]</f>
        <v>-6271.8756000000003</v>
      </c>
      <c r="R1671" s="14" t="str">
        <f>INDEX(AccountMapping[AccountType],MATCH(GL_Table[AccountName],AccountMapping[AccountName], 0))</f>
        <v>Revenue</v>
      </c>
    </row>
    <row r="1672" spans="1:18" x14ac:dyDescent="0.3">
      <c r="A1672" t="s">
        <v>1680</v>
      </c>
      <c r="B1672" s="1">
        <v>44994</v>
      </c>
      <c r="C1672">
        <f>YEAR(GL_Table[[#This Row],[TxnDate]])</f>
        <v>2023</v>
      </c>
      <c r="D1672" t="str">
        <f>TEXT(GL_Table[[#This Row],[TxnDate]], "mmm")</f>
        <v>Mar</v>
      </c>
      <c r="E1672" t="s">
        <v>2010</v>
      </c>
      <c r="F1672" t="s">
        <v>2015</v>
      </c>
      <c r="G1672">
        <v>0</v>
      </c>
      <c r="H1672">
        <v>1559.52</v>
      </c>
      <c r="I1672" t="s">
        <v>2022</v>
      </c>
      <c r="J1672" t="s">
        <v>2027</v>
      </c>
      <c r="K1672" t="s">
        <v>3701</v>
      </c>
      <c r="L1672" t="s">
        <v>4033</v>
      </c>
      <c r="M1672">
        <f>GL_Table[[#This Row],[Debit]]-GL_Table[[#This Row],[Credit]]</f>
        <v>-1559.52</v>
      </c>
      <c r="N1672">
        <f>INDEX(ExchangeRate[Rate2USD], MATCH(GL!L:L,ExchangeRate[Currency], 0))</f>
        <v>1.51</v>
      </c>
      <c r="O1672" s="14">
        <f>GL_Table[[#This Row],[Debit]]*GL_Table[[#This Row],[RateToUSD]]</f>
        <v>0</v>
      </c>
      <c r="P1672" s="14">
        <f>GL_Table[[#This Row],[Credit]]*GL_Table[[#This Row],[RateToUSD]]</f>
        <v>2354.8751999999999</v>
      </c>
      <c r="Q1672" s="14">
        <f>GL_Table[NetAmount]*GL_Table[RateToUSD]</f>
        <v>-2354.8751999999999</v>
      </c>
      <c r="R1672" s="14" t="str">
        <f>INDEX(AccountMapping[AccountType],MATCH(GL_Table[AccountName],AccountMapping[AccountName], 0))</f>
        <v>Revenue</v>
      </c>
    </row>
    <row r="1673" spans="1:18" x14ac:dyDescent="0.3">
      <c r="A1673" t="s">
        <v>1681</v>
      </c>
      <c r="B1673" s="1">
        <v>44999</v>
      </c>
      <c r="C1673">
        <f>YEAR(GL_Table[[#This Row],[TxnDate]])</f>
        <v>2023</v>
      </c>
      <c r="D1673" t="str">
        <f>TEXT(GL_Table[[#This Row],[TxnDate]], "mmm")</f>
        <v>Mar</v>
      </c>
      <c r="E1673" t="s">
        <v>2011</v>
      </c>
      <c r="F1673" t="s">
        <v>2016</v>
      </c>
      <c r="G1673">
        <v>1478.02</v>
      </c>
      <c r="H1673">
        <v>0</v>
      </c>
      <c r="I1673" t="s">
        <v>2024</v>
      </c>
      <c r="J1673" t="s">
        <v>2028</v>
      </c>
      <c r="K1673" t="s">
        <v>3702</v>
      </c>
      <c r="L1673" t="s">
        <v>4034</v>
      </c>
      <c r="M1673">
        <f>GL_Table[[#This Row],[Debit]]-GL_Table[[#This Row],[Credit]]</f>
        <v>1478.02</v>
      </c>
      <c r="N1673">
        <f>INDEX(ExchangeRate[Rate2USD], MATCH(GL!L:L,ExchangeRate[Currency], 0))</f>
        <v>1</v>
      </c>
      <c r="O1673" s="14">
        <f>GL_Table[[#This Row],[Debit]]*GL_Table[[#This Row],[RateToUSD]]</f>
        <v>1478.02</v>
      </c>
      <c r="P1673" s="14">
        <f>GL_Table[[#This Row],[Credit]]*GL_Table[[#This Row],[RateToUSD]]</f>
        <v>0</v>
      </c>
      <c r="Q1673" s="14">
        <f>GL_Table[NetAmount]*GL_Table[RateToUSD]</f>
        <v>1478.02</v>
      </c>
      <c r="R1673" s="14" t="str">
        <f>INDEX(AccountMapping[AccountType],MATCH(GL_Table[AccountName],AccountMapping[AccountName], 0))</f>
        <v>COGS</v>
      </c>
    </row>
    <row r="1674" spans="1:18" x14ac:dyDescent="0.3">
      <c r="A1674" t="s">
        <v>1682</v>
      </c>
      <c r="B1674" s="1">
        <v>45169</v>
      </c>
      <c r="C1674">
        <f>YEAR(GL_Table[[#This Row],[TxnDate]])</f>
        <v>2023</v>
      </c>
      <c r="D1674" t="str">
        <f>TEXT(GL_Table[[#This Row],[TxnDate]], "mmm")</f>
        <v>Aug</v>
      </c>
      <c r="E1674" t="s">
        <v>2012</v>
      </c>
      <c r="F1674" t="s">
        <v>2017</v>
      </c>
      <c r="G1674">
        <v>423.96</v>
      </c>
      <c r="H1674">
        <v>0</v>
      </c>
      <c r="I1674" t="s">
        <v>2021</v>
      </c>
      <c r="J1674" t="s">
        <v>2029</v>
      </c>
      <c r="K1674" t="s">
        <v>3703</v>
      </c>
      <c r="L1674" t="s">
        <v>4035</v>
      </c>
      <c r="M1674">
        <f>GL_Table[[#This Row],[Debit]]-GL_Table[[#This Row],[Credit]]</f>
        <v>423.96</v>
      </c>
      <c r="N1674">
        <f>INDEX(ExchangeRate[Rate2USD], MATCH(GL!L:L,ExchangeRate[Currency], 0))</f>
        <v>1.36</v>
      </c>
      <c r="O1674" s="14">
        <f>GL_Table[[#This Row],[Debit]]*GL_Table[[#This Row],[RateToUSD]]</f>
        <v>576.5856</v>
      </c>
      <c r="P1674" s="14">
        <f>GL_Table[[#This Row],[Credit]]*GL_Table[[#This Row],[RateToUSD]]</f>
        <v>0</v>
      </c>
      <c r="Q1674" s="14">
        <f>GL_Table[NetAmount]*GL_Table[RateToUSD]</f>
        <v>576.5856</v>
      </c>
      <c r="R1674" s="14" t="str">
        <f>INDEX(AccountMapping[AccountType],MATCH(GL_Table[AccountName],AccountMapping[AccountName], 0))</f>
        <v>Expense</v>
      </c>
    </row>
    <row r="1675" spans="1:18" x14ac:dyDescent="0.3">
      <c r="A1675" t="s">
        <v>1683</v>
      </c>
      <c r="B1675" s="1">
        <v>44984</v>
      </c>
      <c r="C1675">
        <f>YEAR(GL_Table[[#This Row],[TxnDate]])</f>
        <v>2023</v>
      </c>
      <c r="D1675" t="str">
        <f>TEXT(GL_Table[[#This Row],[TxnDate]], "mmm")</f>
        <v>Feb</v>
      </c>
      <c r="E1675" t="s">
        <v>2014</v>
      </c>
      <c r="F1675" t="s">
        <v>2019</v>
      </c>
      <c r="G1675">
        <v>0</v>
      </c>
      <c r="H1675">
        <v>1027.73</v>
      </c>
      <c r="I1675" t="s">
        <v>2022</v>
      </c>
      <c r="J1675" t="s">
        <v>2029</v>
      </c>
      <c r="K1675" t="s">
        <v>3704</v>
      </c>
      <c r="L1675" t="s">
        <v>4035</v>
      </c>
      <c r="M1675">
        <f>GL_Table[[#This Row],[Debit]]-GL_Table[[#This Row],[Credit]]</f>
        <v>-1027.73</v>
      </c>
      <c r="N1675">
        <f>INDEX(ExchangeRate[Rate2USD], MATCH(GL!L:L,ExchangeRate[Currency], 0))</f>
        <v>1.36</v>
      </c>
      <c r="O1675" s="14">
        <f>GL_Table[[#This Row],[Debit]]*GL_Table[[#This Row],[RateToUSD]]</f>
        <v>0</v>
      </c>
      <c r="P1675" s="14">
        <f>GL_Table[[#This Row],[Credit]]*GL_Table[[#This Row],[RateToUSD]]</f>
        <v>1397.7128</v>
      </c>
      <c r="Q1675" s="14">
        <f>GL_Table[NetAmount]*GL_Table[RateToUSD]</f>
        <v>-1397.7128</v>
      </c>
      <c r="R1675" s="14" t="str">
        <f>INDEX(AccountMapping[AccountType],MATCH(GL_Table[AccountName],AccountMapping[AccountName], 0))</f>
        <v>Revenue</v>
      </c>
    </row>
    <row r="1676" spans="1:18" x14ac:dyDescent="0.3">
      <c r="A1676" t="s">
        <v>1684</v>
      </c>
      <c r="B1676" s="1">
        <v>45570</v>
      </c>
      <c r="C1676">
        <f>YEAR(GL_Table[[#This Row],[TxnDate]])</f>
        <v>2024</v>
      </c>
      <c r="D1676" t="str">
        <f>TEXT(GL_Table[[#This Row],[TxnDate]], "mmm")</f>
        <v>Oct</v>
      </c>
      <c r="E1676" t="s">
        <v>2010</v>
      </c>
      <c r="F1676" t="s">
        <v>2015</v>
      </c>
      <c r="G1676">
        <v>0</v>
      </c>
      <c r="H1676">
        <v>1661.02</v>
      </c>
      <c r="I1676" t="s">
        <v>2024</v>
      </c>
      <c r="J1676" t="s">
        <v>2028</v>
      </c>
      <c r="K1676" t="s">
        <v>3705</v>
      </c>
      <c r="L1676" t="s">
        <v>4032</v>
      </c>
      <c r="M1676">
        <f>GL_Table[[#This Row],[Debit]]-GL_Table[[#This Row],[Credit]]</f>
        <v>-1661.02</v>
      </c>
      <c r="N1676">
        <f>INDEX(ExchangeRate[Rate2USD], MATCH(GL!L:L,ExchangeRate[Currency], 0))</f>
        <v>0.92</v>
      </c>
      <c r="O1676" s="14">
        <f>GL_Table[[#This Row],[Debit]]*GL_Table[[#This Row],[RateToUSD]]</f>
        <v>0</v>
      </c>
      <c r="P1676" s="14">
        <f>GL_Table[[#This Row],[Credit]]*GL_Table[[#This Row],[RateToUSD]]</f>
        <v>1528.1384</v>
      </c>
      <c r="Q1676" s="14">
        <f>GL_Table[NetAmount]*GL_Table[RateToUSD]</f>
        <v>-1528.1384</v>
      </c>
      <c r="R1676" s="14" t="str">
        <f>INDEX(AccountMapping[AccountType],MATCH(GL_Table[AccountName],AccountMapping[AccountName], 0))</f>
        <v>Revenue</v>
      </c>
    </row>
    <row r="1677" spans="1:18" x14ac:dyDescent="0.3">
      <c r="A1677" t="s">
        <v>1685</v>
      </c>
      <c r="B1677" s="1">
        <v>45147</v>
      </c>
      <c r="C1677">
        <f>YEAR(GL_Table[[#This Row],[TxnDate]])</f>
        <v>2023</v>
      </c>
      <c r="D1677" t="str">
        <f>TEXT(GL_Table[[#This Row],[TxnDate]], "mmm")</f>
        <v>Aug</v>
      </c>
      <c r="E1677" t="s">
        <v>2014</v>
      </c>
      <c r="F1677" t="s">
        <v>2019</v>
      </c>
      <c r="G1677">
        <v>0</v>
      </c>
      <c r="H1677">
        <v>1263.17</v>
      </c>
      <c r="I1677" t="s">
        <v>2021</v>
      </c>
      <c r="J1677" t="s">
        <v>2030</v>
      </c>
      <c r="K1677" t="s">
        <v>3706</v>
      </c>
      <c r="L1677" t="s">
        <v>4032</v>
      </c>
      <c r="M1677">
        <f>GL_Table[[#This Row],[Debit]]-GL_Table[[#This Row],[Credit]]</f>
        <v>-1263.17</v>
      </c>
      <c r="N1677">
        <f>INDEX(ExchangeRate[Rate2USD], MATCH(GL!L:L,ExchangeRate[Currency], 0))</f>
        <v>0.92</v>
      </c>
      <c r="O1677" s="14">
        <f>GL_Table[[#This Row],[Debit]]*GL_Table[[#This Row],[RateToUSD]]</f>
        <v>0</v>
      </c>
      <c r="P1677" s="14">
        <f>GL_Table[[#This Row],[Credit]]*GL_Table[[#This Row],[RateToUSD]]</f>
        <v>1162.1164000000001</v>
      </c>
      <c r="Q1677" s="14">
        <f>GL_Table[NetAmount]*GL_Table[RateToUSD]</f>
        <v>-1162.1164000000001</v>
      </c>
      <c r="R1677" s="14" t="str">
        <f>INDEX(AccountMapping[AccountType],MATCH(GL_Table[AccountName],AccountMapping[AccountName], 0))</f>
        <v>Revenue</v>
      </c>
    </row>
    <row r="1678" spans="1:18" x14ac:dyDescent="0.3">
      <c r="A1678" t="s">
        <v>1686</v>
      </c>
      <c r="B1678" s="1">
        <v>45363</v>
      </c>
      <c r="C1678">
        <f>YEAR(GL_Table[[#This Row],[TxnDate]])</f>
        <v>2024</v>
      </c>
      <c r="D1678" t="str">
        <f>TEXT(GL_Table[[#This Row],[TxnDate]], "mmm")</f>
        <v>Mar</v>
      </c>
      <c r="E1678" t="s">
        <v>2014</v>
      </c>
      <c r="F1678" t="s">
        <v>2019</v>
      </c>
      <c r="G1678">
        <v>0</v>
      </c>
      <c r="H1678">
        <v>2207.1799999999998</v>
      </c>
      <c r="I1678" t="s">
        <v>2024</v>
      </c>
      <c r="J1678" t="s">
        <v>2029</v>
      </c>
      <c r="K1678" t="s">
        <v>3707</v>
      </c>
      <c r="L1678" t="s">
        <v>4031</v>
      </c>
      <c r="M1678">
        <f>GL_Table[[#This Row],[Debit]]-GL_Table[[#This Row],[Credit]]</f>
        <v>-2207.1799999999998</v>
      </c>
      <c r="N1678">
        <f>INDEX(ExchangeRate[Rate2USD], MATCH(GL!L:L,ExchangeRate[Currency], 0))</f>
        <v>0.78</v>
      </c>
      <c r="O1678" s="14">
        <f>GL_Table[[#This Row],[Debit]]*GL_Table[[#This Row],[RateToUSD]]</f>
        <v>0</v>
      </c>
      <c r="P1678" s="14">
        <f>GL_Table[[#This Row],[Credit]]*GL_Table[[#This Row],[RateToUSD]]</f>
        <v>1721.6004</v>
      </c>
      <c r="Q1678" s="14">
        <f>GL_Table[NetAmount]*GL_Table[RateToUSD]</f>
        <v>-1721.6004</v>
      </c>
      <c r="R1678" s="14" t="str">
        <f>INDEX(AccountMapping[AccountType],MATCH(GL_Table[AccountName],AccountMapping[AccountName], 0))</f>
        <v>Revenue</v>
      </c>
    </row>
    <row r="1679" spans="1:18" x14ac:dyDescent="0.3">
      <c r="A1679" t="s">
        <v>1687</v>
      </c>
      <c r="B1679" s="1">
        <v>45803</v>
      </c>
      <c r="C1679">
        <f>YEAR(GL_Table[[#This Row],[TxnDate]])</f>
        <v>2025</v>
      </c>
      <c r="D1679" t="str">
        <f>TEXT(GL_Table[[#This Row],[TxnDate]], "mmm")</f>
        <v>May</v>
      </c>
      <c r="E1679" t="s">
        <v>2014</v>
      </c>
      <c r="F1679" t="s">
        <v>2019</v>
      </c>
      <c r="G1679">
        <v>0</v>
      </c>
      <c r="H1679">
        <v>3799.96</v>
      </c>
      <c r="I1679" t="s">
        <v>2024</v>
      </c>
      <c r="J1679" t="s">
        <v>2027</v>
      </c>
      <c r="K1679" t="s">
        <v>3708</v>
      </c>
      <c r="L1679" t="s">
        <v>4034</v>
      </c>
      <c r="M1679">
        <f>GL_Table[[#This Row],[Debit]]-GL_Table[[#This Row],[Credit]]</f>
        <v>-3799.96</v>
      </c>
      <c r="N1679">
        <f>INDEX(ExchangeRate[Rate2USD], MATCH(GL!L:L,ExchangeRate[Currency], 0))</f>
        <v>1</v>
      </c>
      <c r="O1679" s="14">
        <f>GL_Table[[#This Row],[Debit]]*GL_Table[[#This Row],[RateToUSD]]</f>
        <v>0</v>
      </c>
      <c r="P1679" s="14">
        <f>GL_Table[[#This Row],[Credit]]*GL_Table[[#This Row],[RateToUSD]]</f>
        <v>3799.96</v>
      </c>
      <c r="Q1679" s="14">
        <f>GL_Table[NetAmount]*GL_Table[RateToUSD]</f>
        <v>-3799.96</v>
      </c>
      <c r="R1679" s="14" t="str">
        <f>INDEX(AccountMapping[AccountType],MATCH(GL_Table[AccountName],AccountMapping[AccountName], 0))</f>
        <v>Revenue</v>
      </c>
    </row>
    <row r="1680" spans="1:18" x14ac:dyDescent="0.3">
      <c r="A1680" t="s">
        <v>1688</v>
      </c>
      <c r="B1680" s="1">
        <v>45023</v>
      </c>
      <c r="C1680">
        <f>YEAR(GL_Table[[#This Row],[TxnDate]])</f>
        <v>2023</v>
      </c>
      <c r="D1680" t="str">
        <f>TEXT(GL_Table[[#This Row],[TxnDate]], "mmm")</f>
        <v>Apr</v>
      </c>
      <c r="E1680" t="s">
        <v>2013</v>
      </c>
      <c r="F1680" t="s">
        <v>2018</v>
      </c>
      <c r="G1680">
        <v>1292.8800000000001</v>
      </c>
      <c r="H1680">
        <v>0</v>
      </c>
      <c r="I1680" t="s">
        <v>2025</v>
      </c>
      <c r="J1680" t="s">
        <v>2029</v>
      </c>
      <c r="K1680" t="s">
        <v>3709</v>
      </c>
      <c r="L1680" t="s">
        <v>4032</v>
      </c>
      <c r="M1680">
        <f>GL_Table[[#This Row],[Debit]]-GL_Table[[#This Row],[Credit]]</f>
        <v>1292.8800000000001</v>
      </c>
      <c r="N1680">
        <f>INDEX(ExchangeRate[Rate2USD], MATCH(GL!L:L,ExchangeRate[Currency], 0))</f>
        <v>0.92</v>
      </c>
      <c r="O1680" s="14">
        <f>GL_Table[[#This Row],[Debit]]*GL_Table[[#This Row],[RateToUSD]]</f>
        <v>1189.4496000000001</v>
      </c>
      <c r="P1680" s="14">
        <f>GL_Table[[#This Row],[Credit]]*GL_Table[[#This Row],[RateToUSD]]</f>
        <v>0</v>
      </c>
      <c r="Q1680" s="14">
        <f>GL_Table[NetAmount]*GL_Table[RateToUSD]</f>
        <v>1189.4496000000001</v>
      </c>
      <c r="R1680" s="14" t="str">
        <f>INDEX(AccountMapping[AccountType],MATCH(GL_Table[AccountName],AccountMapping[AccountName], 0))</f>
        <v>Expense</v>
      </c>
    </row>
    <row r="1681" spans="1:18" x14ac:dyDescent="0.3">
      <c r="A1681" t="s">
        <v>1689</v>
      </c>
      <c r="B1681" s="1">
        <v>45613</v>
      </c>
      <c r="C1681">
        <f>YEAR(GL_Table[[#This Row],[TxnDate]])</f>
        <v>2024</v>
      </c>
      <c r="D1681" t="str">
        <f>TEXT(GL_Table[[#This Row],[TxnDate]], "mmm")</f>
        <v>Nov</v>
      </c>
      <c r="E1681" t="s">
        <v>2011</v>
      </c>
      <c r="F1681" t="s">
        <v>2016</v>
      </c>
      <c r="G1681">
        <v>154.07</v>
      </c>
      <c r="H1681">
        <v>0</v>
      </c>
      <c r="I1681" t="s">
        <v>2023</v>
      </c>
      <c r="J1681" t="s">
        <v>2028</v>
      </c>
      <c r="K1681" t="s">
        <v>3710</v>
      </c>
      <c r="L1681" t="s">
        <v>4032</v>
      </c>
      <c r="M1681">
        <f>GL_Table[[#This Row],[Debit]]-GL_Table[[#This Row],[Credit]]</f>
        <v>154.07</v>
      </c>
      <c r="N1681">
        <f>INDEX(ExchangeRate[Rate2USD], MATCH(GL!L:L,ExchangeRate[Currency], 0))</f>
        <v>0.92</v>
      </c>
      <c r="O1681" s="14">
        <f>GL_Table[[#This Row],[Debit]]*GL_Table[[#This Row],[RateToUSD]]</f>
        <v>141.74440000000001</v>
      </c>
      <c r="P1681" s="14">
        <f>GL_Table[[#This Row],[Credit]]*GL_Table[[#This Row],[RateToUSD]]</f>
        <v>0</v>
      </c>
      <c r="Q1681" s="14">
        <f>GL_Table[NetAmount]*GL_Table[RateToUSD]</f>
        <v>141.74440000000001</v>
      </c>
      <c r="R1681" s="14" t="str">
        <f>INDEX(AccountMapping[AccountType],MATCH(GL_Table[AccountName],AccountMapping[AccountName], 0))</f>
        <v>COGS</v>
      </c>
    </row>
    <row r="1682" spans="1:18" x14ac:dyDescent="0.3">
      <c r="A1682" t="s">
        <v>1690</v>
      </c>
      <c r="B1682" s="1">
        <v>45672</v>
      </c>
      <c r="C1682">
        <f>YEAR(GL_Table[[#This Row],[TxnDate]])</f>
        <v>2025</v>
      </c>
      <c r="D1682" t="str">
        <f>TEXT(GL_Table[[#This Row],[TxnDate]], "mmm")</f>
        <v>Jan</v>
      </c>
      <c r="E1682" t="s">
        <v>2012</v>
      </c>
      <c r="F1682" t="s">
        <v>2017</v>
      </c>
      <c r="G1682">
        <v>1751.78</v>
      </c>
      <c r="H1682">
        <v>0</v>
      </c>
      <c r="I1682" t="s">
        <v>2025</v>
      </c>
      <c r="J1682" t="s">
        <v>2027</v>
      </c>
      <c r="K1682" t="s">
        <v>3711</v>
      </c>
      <c r="L1682" t="s">
        <v>4034</v>
      </c>
      <c r="M1682">
        <f>GL_Table[[#This Row],[Debit]]-GL_Table[[#This Row],[Credit]]</f>
        <v>1751.78</v>
      </c>
      <c r="N1682">
        <f>INDEX(ExchangeRate[Rate2USD], MATCH(GL!L:L,ExchangeRate[Currency], 0))</f>
        <v>1</v>
      </c>
      <c r="O1682" s="14">
        <f>GL_Table[[#This Row],[Debit]]*GL_Table[[#This Row],[RateToUSD]]</f>
        <v>1751.78</v>
      </c>
      <c r="P1682" s="14">
        <f>GL_Table[[#This Row],[Credit]]*GL_Table[[#This Row],[RateToUSD]]</f>
        <v>0</v>
      </c>
      <c r="Q1682" s="14">
        <f>GL_Table[NetAmount]*GL_Table[RateToUSD]</f>
        <v>1751.78</v>
      </c>
      <c r="R1682" s="14" t="str">
        <f>INDEX(AccountMapping[AccountType],MATCH(GL_Table[AccountName],AccountMapping[AccountName], 0))</f>
        <v>Expense</v>
      </c>
    </row>
    <row r="1683" spans="1:18" x14ac:dyDescent="0.3">
      <c r="A1683" t="s">
        <v>1691</v>
      </c>
      <c r="B1683" s="1">
        <v>45636</v>
      </c>
      <c r="C1683">
        <f>YEAR(GL_Table[[#This Row],[TxnDate]])</f>
        <v>2024</v>
      </c>
      <c r="D1683" t="str">
        <f>TEXT(GL_Table[[#This Row],[TxnDate]], "mmm")</f>
        <v>Dec</v>
      </c>
      <c r="E1683" t="s">
        <v>2014</v>
      </c>
      <c r="F1683" t="s">
        <v>2019</v>
      </c>
      <c r="G1683">
        <v>0</v>
      </c>
      <c r="H1683">
        <v>635.34</v>
      </c>
      <c r="I1683" t="s">
        <v>2021</v>
      </c>
      <c r="J1683" t="s">
        <v>2028</v>
      </c>
      <c r="K1683" t="s">
        <v>3712</v>
      </c>
      <c r="L1683" t="s">
        <v>4033</v>
      </c>
      <c r="M1683">
        <f>GL_Table[[#This Row],[Debit]]-GL_Table[[#This Row],[Credit]]</f>
        <v>-635.34</v>
      </c>
      <c r="N1683">
        <f>INDEX(ExchangeRate[Rate2USD], MATCH(GL!L:L,ExchangeRate[Currency], 0))</f>
        <v>1.51</v>
      </c>
      <c r="O1683" s="14">
        <f>GL_Table[[#This Row],[Debit]]*GL_Table[[#This Row],[RateToUSD]]</f>
        <v>0</v>
      </c>
      <c r="P1683" s="14">
        <f>GL_Table[[#This Row],[Credit]]*GL_Table[[#This Row],[RateToUSD]]</f>
        <v>959.36340000000007</v>
      </c>
      <c r="Q1683" s="14">
        <f>GL_Table[NetAmount]*GL_Table[RateToUSD]</f>
        <v>-959.36340000000007</v>
      </c>
      <c r="R1683" s="14" t="str">
        <f>INDEX(AccountMapping[AccountType],MATCH(GL_Table[AccountName],AccountMapping[AccountName], 0))</f>
        <v>Revenue</v>
      </c>
    </row>
    <row r="1684" spans="1:18" x14ac:dyDescent="0.3">
      <c r="A1684" t="s">
        <v>1692</v>
      </c>
      <c r="B1684" s="1">
        <v>45517</v>
      </c>
      <c r="C1684">
        <f>YEAR(GL_Table[[#This Row],[TxnDate]])</f>
        <v>2024</v>
      </c>
      <c r="D1684" t="str">
        <f>TEXT(GL_Table[[#This Row],[TxnDate]], "mmm")</f>
        <v>Aug</v>
      </c>
      <c r="E1684" t="s">
        <v>2011</v>
      </c>
      <c r="F1684" t="s">
        <v>2016</v>
      </c>
      <c r="G1684">
        <v>534.29</v>
      </c>
      <c r="H1684">
        <v>0</v>
      </c>
      <c r="I1684" t="s">
        <v>2022</v>
      </c>
      <c r="J1684" t="s">
        <v>2030</v>
      </c>
      <c r="K1684" t="s">
        <v>3713</v>
      </c>
      <c r="L1684" t="s">
        <v>4032</v>
      </c>
      <c r="M1684">
        <f>GL_Table[[#This Row],[Debit]]-GL_Table[[#This Row],[Credit]]</f>
        <v>534.29</v>
      </c>
      <c r="N1684">
        <f>INDEX(ExchangeRate[Rate2USD], MATCH(GL!L:L,ExchangeRate[Currency], 0))</f>
        <v>0.92</v>
      </c>
      <c r="O1684" s="14">
        <f>GL_Table[[#This Row],[Debit]]*GL_Table[[#This Row],[RateToUSD]]</f>
        <v>491.54679999999996</v>
      </c>
      <c r="P1684" s="14">
        <f>GL_Table[[#This Row],[Credit]]*GL_Table[[#This Row],[RateToUSD]]</f>
        <v>0</v>
      </c>
      <c r="Q1684" s="14">
        <f>GL_Table[NetAmount]*GL_Table[RateToUSD]</f>
        <v>491.54679999999996</v>
      </c>
      <c r="R1684" s="14" t="str">
        <f>INDEX(AccountMapping[AccountType],MATCH(GL_Table[AccountName],AccountMapping[AccountName], 0))</f>
        <v>COGS</v>
      </c>
    </row>
    <row r="1685" spans="1:18" x14ac:dyDescent="0.3">
      <c r="A1685" t="s">
        <v>1693</v>
      </c>
      <c r="B1685" s="1">
        <v>45503</v>
      </c>
      <c r="C1685">
        <f>YEAR(GL_Table[[#This Row],[TxnDate]])</f>
        <v>2024</v>
      </c>
      <c r="D1685" t="str">
        <f>TEXT(GL_Table[[#This Row],[TxnDate]], "mmm")</f>
        <v>Jul</v>
      </c>
      <c r="E1685" t="s">
        <v>2013</v>
      </c>
      <c r="F1685" t="s">
        <v>2018</v>
      </c>
      <c r="G1685">
        <v>1212.18</v>
      </c>
      <c r="H1685">
        <v>0</v>
      </c>
      <c r="I1685" t="s">
        <v>2020</v>
      </c>
      <c r="J1685" t="s">
        <v>2027</v>
      </c>
      <c r="K1685" t="s">
        <v>3714</v>
      </c>
      <c r="L1685" t="s">
        <v>4032</v>
      </c>
      <c r="M1685">
        <f>GL_Table[[#This Row],[Debit]]-GL_Table[[#This Row],[Credit]]</f>
        <v>1212.18</v>
      </c>
      <c r="N1685">
        <f>INDEX(ExchangeRate[Rate2USD], MATCH(GL!L:L,ExchangeRate[Currency], 0))</f>
        <v>0.92</v>
      </c>
      <c r="O1685" s="14">
        <f>GL_Table[[#This Row],[Debit]]*GL_Table[[#This Row],[RateToUSD]]</f>
        <v>1115.2056</v>
      </c>
      <c r="P1685" s="14">
        <f>GL_Table[[#This Row],[Credit]]*GL_Table[[#This Row],[RateToUSD]]</f>
        <v>0</v>
      </c>
      <c r="Q1685" s="14">
        <f>GL_Table[NetAmount]*GL_Table[RateToUSD]</f>
        <v>1115.2056</v>
      </c>
      <c r="R1685" s="14" t="str">
        <f>INDEX(AccountMapping[AccountType],MATCH(GL_Table[AccountName],AccountMapping[AccountName], 0))</f>
        <v>Expense</v>
      </c>
    </row>
    <row r="1686" spans="1:18" x14ac:dyDescent="0.3">
      <c r="A1686" t="s">
        <v>1694</v>
      </c>
      <c r="B1686" s="1">
        <v>45552</v>
      </c>
      <c r="C1686">
        <f>YEAR(GL_Table[[#This Row],[TxnDate]])</f>
        <v>2024</v>
      </c>
      <c r="D1686" t="str">
        <f>TEXT(GL_Table[[#This Row],[TxnDate]], "mmm")</f>
        <v>Sep</v>
      </c>
      <c r="E1686" t="s">
        <v>2011</v>
      </c>
      <c r="F1686" t="s">
        <v>2016</v>
      </c>
      <c r="G1686">
        <v>1830.4</v>
      </c>
      <c r="H1686">
        <v>0</v>
      </c>
      <c r="I1686" t="s">
        <v>2021</v>
      </c>
      <c r="J1686" t="s">
        <v>2028</v>
      </c>
      <c r="K1686" t="s">
        <v>3715</v>
      </c>
      <c r="L1686" t="s">
        <v>4035</v>
      </c>
      <c r="M1686">
        <f>GL_Table[[#This Row],[Debit]]-GL_Table[[#This Row],[Credit]]</f>
        <v>1830.4</v>
      </c>
      <c r="N1686">
        <f>INDEX(ExchangeRate[Rate2USD], MATCH(GL!L:L,ExchangeRate[Currency], 0))</f>
        <v>1.36</v>
      </c>
      <c r="O1686" s="14">
        <f>GL_Table[[#This Row],[Debit]]*GL_Table[[#This Row],[RateToUSD]]</f>
        <v>2489.3440000000005</v>
      </c>
      <c r="P1686" s="14">
        <f>GL_Table[[#This Row],[Credit]]*GL_Table[[#This Row],[RateToUSD]]</f>
        <v>0</v>
      </c>
      <c r="Q1686" s="14">
        <f>GL_Table[NetAmount]*GL_Table[RateToUSD]</f>
        <v>2489.3440000000005</v>
      </c>
      <c r="R1686" s="14" t="str">
        <f>INDEX(AccountMapping[AccountType],MATCH(GL_Table[AccountName],AccountMapping[AccountName], 0))</f>
        <v>COGS</v>
      </c>
    </row>
    <row r="1687" spans="1:18" x14ac:dyDescent="0.3">
      <c r="A1687" t="s">
        <v>1695</v>
      </c>
      <c r="B1687" s="1">
        <v>45016</v>
      </c>
      <c r="C1687">
        <f>YEAR(GL_Table[[#This Row],[TxnDate]])</f>
        <v>2023</v>
      </c>
      <c r="D1687" t="str">
        <f>TEXT(GL_Table[[#This Row],[TxnDate]], "mmm")</f>
        <v>Mar</v>
      </c>
      <c r="E1687" t="s">
        <v>2014</v>
      </c>
      <c r="F1687" t="s">
        <v>2019</v>
      </c>
      <c r="G1687">
        <v>0</v>
      </c>
      <c r="H1687">
        <v>1032.3800000000001</v>
      </c>
      <c r="I1687" t="s">
        <v>2025</v>
      </c>
      <c r="J1687" t="s">
        <v>2028</v>
      </c>
      <c r="K1687" t="s">
        <v>3716</v>
      </c>
      <c r="L1687" t="s">
        <v>4033</v>
      </c>
      <c r="M1687">
        <f>GL_Table[[#This Row],[Debit]]-GL_Table[[#This Row],[Credit]]</f>
        <v>-1032.3800000000001</v>
      </c>
      <c r="N1687">
        <f>INDEX(ExchangeRate[Rate2USD], MATCH(GL!L:L,ExchangeRate[Currency], 0))</f>
        <v>1.51</v>
      </c>
      <c r="O1687" s="14">
        <f>GL_Table[[#This Row],[Debit]]*GL_Table[[#This Row],[RateToUSD]]</f>
        <v>0</v>
      </c>
      <c r="P1687" s="14">
        <f>GL_Table[[#This Row],[Credit]]*GL_Table[[#This Row],[RateToUSD]]</f>
        <v>1558.8938000000003</v>
      </c>
      <c r="Q1687" s="14">
        <f>GL_Table[NetAmount]*GL_Table[RateToUSD]</f>
        <v>-1558.8938000000003</v>
      </c>
      <c r="R1687" s="14" t="str">
        <f>INDEX(AccountMapping[AccountType],MATCH(GL_Table[AccountName],AccountMapping[AccountName], 0))</f>
        <v>Revenue</v>
      </c>
    </row>
    <row r="1688" spans="1:18" x14ac:dyDescent="0.3">
      <c r="A1688" t="s">
        <v>1696</v>
      </c>
      <c r="B1688" s="1">
        <v>44967</v>
      </c>
      <c r="C1688">
        <f>YEAR(GL_Table[[#This Row],[TxnDate]])</f>
        <v>2023</v>
      </c>
      <c r="D1688" t="str">
        <f>TEXT(GL_Table[[#This Row],[TxnDate]], "mmm")</f>
        <v>Feb</v>
      </c>
      <c r="E1688" t="s">
        <v>2010</v>
      </c>
      <c r="F1688" t="s">
        <v>2015</v>
      </c>
      <c r="G1688">
        <v>0</v>
      </c>
      <c r="H1688">
        <v>2620.3200000000002</v>
      </c>
      <c r="I1688" t="s">
        <v>2024</v>
      </c>
      <c r="J1688" t="s">
        <v>2026</v>
      </c>
      <c r="K1688" t="s">
        <v>3717</v>
      </c>
      <c r="L1688" t="s">
        <v>4035</v>
      </c>
      <c r="M1688">
        <f>GL_Table[[#This Row],[Debit]]-GL_Table[[#This Row],[Credit]]</f>
        <v>-2620.3200000000002</v>
      </c>
      <c r="N1688">
        <f>INDEX(ExchangeRate[Rate2USD], MATCH(GL!L:L,ExchangeRate[Currency], 0))</f>
        <v>1.36</v>
      </c>
      <c r="O1688" s="14">
        <f>GL_Table[[#This Row],[Debit]]*GL_Table[[#This Row],[RateToUSD]]</f>
        <v>0</v>
      </c>
      <c r="P1688" s="14">
        <f>GL_Table[[#This Row],[Credit]]*GL_Table[[#This Row],[RateToUSD]]</f>
        <v>3563.6352000000006</v>
      </c>
      <c r="Q1688" s="14">
        <f>GL_Table[NetAmount]*GL_Table[RateToUSD]</f>
        <v>-3563.6352000000006</v>
      </c>
      <c r="R1688" s="14" t="str">
        <f>INDEX(AccountMapping[AccountType],MATCH(GL_Table[AccountName],AccountMapping[AccountName], 0))</f>
        <v>Revenue</v>
      </c>
    </row>
    <row r="1689" spans="1:18" x14ac:dyDescent="0.3">
      <c r="A1689" t="s">
        <v>1697</v>
      </c>
      <c r="B1689" s="1">
        <v>45527</v>
      </c>
      <c r="C1689">
        <f>YEAR(GL_Table[[#This Row],[TxnDate]])</f>
        <v>2024</v>
      </c>
      <c r="D1689" t="str">
        <f>TEXT(GL_Table[[#This Row],[TxnDate]], "mmm")</f>
        <v>Aug</v>
      </c>
      <c r="E1689" t="s">
        <v>2014</v>
      </c>
      <c r="F1689" t="s">
        <v>2019</v>
      </c>
      <c r="G1689">
        <v>0</v>
      </c>
      <c r="H1689">
        <v>4016.77</v>
      </c>
      <c r="I1689" t="s">
        <v>2024</v>
      </c>
      <c r="J1689" t="s">
        <v>2027</v>
      </c>
      <c r="K1689" t="s">
        <v>3718</v>
      </c>
      <c r="L1689" t="s">
        <v>4035</v>
      </c>
      <c r="M1689">
        <f>GL_Table[[#This Row],[Debit]]-GL_Table[[#This Row],[Credit]]</f>
        <v>-4016.77</v>
      </c>
      <c r="N1689">
        <f>INDEX(ExchangeRate[Rate2USD], MATCH(GL!L:L,ExchangeRate[Currency], 0))</f>
        <v>1.36</v>
      </c>
      <c r="O1689" s="14">
        <f>GL_Table[[#This Row],[Debit]]*GL_Table[[#This Row],[RateToUSD]]</f>
        <v>0</v>
      </c>
      <c r="P1689" s="14">
        <f>GL_Table[[#This Row],[Credit]]*GL_Table[[#This Row],[RateToUSD]]</f>
        <v>5462.8072000000002</v>
      </c>
      <c r="Q1689" s="14">
        <f>GL_Table[NetAmount]*GL_Table[RateToUSD]</f>
        <v>-5462.8072000000002</v>
      </c>
      <c r="R1689" s="14" t="str">
        <f>INDEX(AccountMapping[AccountType],MATCH(GL_Table[AccountName],AccountMapping[AccountName], 0))</f>
        <v>Revenue</v>
      </c>
    </row>
    <row r="1690" spans="1:18" x14ac:dyDescent="0.3">
      <c r="A1690" t="s">
        <v>1698</v>
      </c>
      <c r="B1690" s="1">
        <v>45409</v>
      </c>
      <c r="C1690">
        <f>YEAR(GL_Table[[#This Row],[TxnDate]])</f>
        <v>2024</v>
      </c>
      <c r="D1690" t="str">
        <f>TEXT(GL_Table[[#This Row],[TxnDate]], "mmm")</f>
        <v>Apr</v>
      </c>
      <c r="E1690" t="s">
        <v>2011</v>
      </c>
      <c r="F1690" t="s">
        <v>2016</v>
      </c>
      <c r="G1690">
        <v>575</v>
      </c>
      <c r="H1690">
        <v>0</v>
      </c>
      <c r="I1690" t="s">
        <v>2024</v>
      </c>
      <c r="J1690" t="s">
        <v>2026</v>
      </c>
      <c r="K1690" t="s">
        <v>3719</v>
      </c>
      <c r="L1690" t="s">
        <v>4032</v>
      </c>
      <c r="M1690">
        <f>GL_Table[[#This Row],[Debit]]-GL_Table[[#This Row],[Credit]]</f>
        <v>575</v>
      </c>
      <c r="N1690">
        <f>INDEX(ExchangeRate[Rate2USD], MATCH(GL!L:L,ExchangeRate[Currency], 0))</f>
        <v>0.92</v>
      </c>
      <c r="O1690" s="14">
        <f>GL_Table[[#This Row],[Debit]]*GL_Table[[#This Row],[RateToUSD]]</f>
        <v>529</v>
      </c>
      <c r="P1690" s="14">
        <f>GL_Table[[#This Row],[Credit]]*GL_Table[[#This Row],[RateToUSD]]</f>
        <v>0</v>
      </c>
      <c r="Q1690" s="14">
        <f>GL_Table[NetAmount]*GL_Table[RateToUSD]</f>
        <v>529</v>
      </c>
      <c r="R1690" s="14" t="str">
        <f>INDEX(AccountMapping[AccountType],MATCH(GL_Table[AccountName],AccountMapping[AccountName], 0))</f>
        <v>COGS</v>
      </c>
    </row>
    <row r="1691" spans="1:18" x14ac:dyDescent="0.3">
      <c r="A1691" t="s">
        <v>1699</v>
      </c>
      <c r="B1691" s="1">
        <v>45725</v>
      </c>
      <c r="C1691">
        <f>YEAR(GL_Table[[#This Row],[TxnDate]])</f>
        <v>2025</v>
      </c>
      <c r="D1691" t="str">
        <f>TEXT(GL_Table[[#This Row],[TxnDate]], "mmm")</f>
        <v>Mar</v>
      </c>
      <c r="E1691" t="s">
        <v>2013</v>
      </c>
      <c r="F1691" t="s">
        <v>2018</v>
      </c>
      <c r="G1691">
        <v>692.19</v>
      </c>
      <c r="H1691">
        <v>0</v>
      </c>
      <c r="I1691" t="s">
        <v>2025</v>
      </c>
      <c r="J1691" t="s">
        <v>2027</v>
      </c>
      <c r="K1691" t="s">
        <v>3720</v>
      </c>
      <c r="L1691" t="s">
        <v>4032</v>
      </c>
      <c r="M1691">
        <f>GL_Table[[#This Row],[Debit]]-GL_Table[[#This Row],[Credit]]</f>
        <v>692.19</v>
      </c>
      <c r="N1691">
        <f>INDEX(ExchangeRate[Rate2USD], MATCH(GL!L:L,ExchangeRate[Currency], 0))</f>
        <v>0.92</v>
      </c>
      <c r="O1691" s="14">
        <f>GL_Table[[#This Row],[Debit]]*GL_Table[[#This Row],[RateToUSD]]</f>
        <v>636.8148000000001</v>
      </c>
      <c r="P1691" s="14">
        <f>GL_Table[[#This Row],[Credit]]*GL_Table[[#This Row],[RateToUSD]]</f>
        <v>0</v>
      </c>
      <c r="Q1691" s="14">
        <f>GL_Table[NetAmount]*GL_Table[RateToUSD]</f>
        <v>636.8148000000001</v>
      </c>
      <c r="R1691" s="14" t="str">
        <f>INDEX(AccountMapping[AccountType],MATCH(GL_Table[AccountName],AccountMapping[AccountName], 0))</f>
        <v>Expense</v>
      </c>
    </row>
    <row r="1692" spans="1:18" x14ac:dyDescent="0.3">
      <c r="A1692" t="s">
        <v>1700</v>
      </c>
      <c r="B1692" s="1">
        <v>45831</v>
      </c>
      <c r="C1692">
        <f>YEAR(GL_Table[[#This Row],[TxnDate]])</f>
        <v>2025</v>
      </c>
      <c r="D1692" t="str">
        <f>TEXT(GL_Table[[#This Row],[TxnDate]], "mmm")</f>
        <v>Jun</v>
      </c>
      <c r="E1692" t="s">
        <v>2010</v>
      </c>
      <c r="F1692" t="s">
        <v>2015</v>
      </c>
      <c r="G1692">
        <v>0</v>
      </c>
      <c r="H1692">
        <v>129.38999999999999</v>
      </c>
      <c r="I1692" t="s">
        <v>2024</v>
      </c>
      <c r="J1692" t="s">
        <v>2028</v>
      </c>
      <c r="K1692" t="s">
        <v>3721</v>
      </c>
      <c r="L1692" t="s">
        <v>4035</v>
      </c>
      <c r="M1692">
        <f>GL_Table[[#This Row],[Debit]]-GL_Table[[#This Row],[Credit]]</f>
        <v>-129.38999999999999</v>
      </c>
      <c r="N1692">
        <f>INDEX(ExchangeRate[Rate2USD], MATCH(GL!L:L,ExchangeRate[Currency], 0))</f>
        <v>1.36</v>
      </c>
      <c r="O1692" s="14">
        <f>GL_Table[[#This Row],[Debit]]*GL_Table[[#This Row],[RateToUSD]]</f>
        <v>0</v>
      </c>
      <c r="P1692" s="14">
        <f>GL_Table[[#This Row],[Credit]]*GL_Table[[#This Row],[RateToUSD]]</f>
        <v>175.97039999999998</v>
      </c>
      <c r="Q1692" s="14">
        <f>GL_Table[NetAmount]*GL_Table[RateToUSD]</f>
        <v>-175.97039999999998</v>
      </c>
      <c r="R1692" s="14" t="str">
        <f>INDEX(AccountMapping[AccountType],MATCH(GL_Table[AccountName],AccountMapping[AccountName], 0))</f>
        <v>Revenue</v>
      </c>
    </row>
    <row r="1693" spans="1:18" x14ac:dyDescent="0.3">
      <c r="A1693" t="s">
        <v>1701</v>
      </c>
      <c r="B1693" s="1">
        <v>45435</v>
      </c>
      <c r="C1693">
        <f>YEAR(GL_Table[[#This Row],[TxnDate]])</f>
        <v>2024</v>
      </c>
      <c r="D1693" t="str">
        <f>TEXT(GL_Table[[#This Row],[TxnDate]], "mmm")</f>
        <v>May</v>
      </c>
      <c r="E1693" t="s">
        <v>2012</v>
      </c>
      <c r="F1693" t="s">
        <v>2017</v>
      </c>
      <c r="G1693">
        <v>739.61</v>
      </c>
      <c r="H1693">
        <v>0</v>
      </c>
      <c r="I1693" t="s">
        <v>2023</v>
      </c>
      <c r="J1693" t="s">
        <v>2026</v>
      </c>
      <c r="K1693" t="s">
        <v>3722</v>
      </c>
      <c r="L1693" t="s">
        <v>4032</v>
      </c>
      <c r="M1693">
        <f>GL_Table[[#This Row],[Debit]]-GL_Table[[#This Row],[Credit]]</f>
        <v>739.61</v>
      </c>
      <c r="N1693">
        <f>INDEX(ExchangeRate[Rate2USD], MATCH(GL!L:L,ExchangeRate[Currency], 0))</f>
        <v>0.92</v>
      </c>
      <c r="O1693" s="14">
        <f>GL_Table[[#This Row],[Debit]]*GL_Table[[#This Row],[RateToUSD]]</f>
        <v>680.44120000000009</v>
      </c>
      <c r="P1693" s="14">
        <f>GL_Table[[#This Row],[Credit]]*GL_Table[[#This Row],[RateToUSD]]</f>
        <v>0</v>
      </c>
      <c r="Q1693" s="14">
        <f>GL_Table[NetAmount]*GL_Table[RateToUSD]</f>
        <v>680.44120000000009</v>
      </c>
      <c r="R1693" s="14" t="str">
        <f>INDEX(AccountMapping[AccountType],MATCH(GL_Table[AccountName],AccountMapping[AccountName], 0))</f>
        <v>Expense</v>
      </c>
    </row>
    <row r="1694" spans="1:18" x14ac:dyDescent="0.3">
      <c r="A1694" t="s">
        <v>1702</v>
      </c>
      <c r="B1694" s="1">
        <v>45083</v>
      </c>
      <c r="C1694">
        <f>YEAR(GL_Table[[#This Row],[TxnDate]])</f>
        <v>2023</v>
      </c>
      <c r="D1694" t="str">
        <f>TEXT(GL_Table[[#This Row],[TxnDate]], "mmm")</f>
        <v>Jun</v>
      </c>
      <c r="E1694" t="s">
        <v>2010</v>
      </c>
      <c r="F1694" t="s">
        <v>2015</v>
      </c>
      <c r="G1694">
        <v>0</v>
      </c>
      <c r="H1694">
        <v>1931.62</v>
      </c>
      <c r="I1694" t="s">
        <v>2024</v>
      </c>
      <c r="J1694" t="s">
        <v>2028</v>
      </c>
      <c r="K1694" t="s">
        <v>3723</v>
      </c>
      <c r="L1694" t="s">
        <v>4035</v>
      </c>
      <c r="M1694">
        <f>GL_Table[[#This Row],[Debit]]-GL_Table[[#This Row],[Credit]]</f>
        <v>-1931.62</v>
      </c>
      <c r="N1694">
        <f>INDEX(ExchangeRate[Rate2USD], MATCH(GL!L:L,ExchangeRate[Currency], 0))</f>
        <v>1.36</v>
      </c>
      <c r="O1694" s="14">
        <f>GL_Table[[#This Row],[Debit]]*GL_Table[[#This Row],[RateToUSD]]</f>
        <v>0</v>
      </c>
      <c r="P1694" s="14">
        <f>GL_Table[[#This Row],[Credit]]*GL_Table[[#This Row],[RateToUSD]]</f>
        <v>2627.0032000000001</v>
      </c>
      <c r="Q1694" s="14">
        <f>GL_Table[NetAmount]*GL_Table[RateToUSD]</f>
        <v>-2627.0032000000001</v>
      </c>
      <c r="R1694" s="14" t="str">
        <f>INDEX(AccountMapping[AccountType],MATCH(GL_Table[AccountName],AccountMapping[AccountName], 0))</f>
        <v>Revenue</v>
      </c>
    </row>
    <row r="1695" spans="1:18" x14ac:dyDescent="0.3">
      <c r="A1695" t="s">
        <v>1703</v>
      </c>
      <c r="B1695" s="1">
        <v>45709</v>
      </c>
      <c r="C1695">
        <f>YEAR(GL_Table[[#This Row],[TxnDate]])</f>
        <v>2025</v>
      </c>
      <c r="D1695" t="str">
        <f>TEXT(GL_Table[[#This Row],[TxnDate]], "mmm")</f>
        <v>Feb</v>
      </c>
      <c r="E1695" t="s">
        <v>2013</v>
      </c>
      <c r="F1695" t="s">
        <v>2018</v>
      </c>
      <c r="G1695">
        <v>624.64</v>
      </c>
      <c r="H1695">
        <v>0</v>
      </c>
      <c r="I1695" t="s">
        <v>2022</v>
      </c>
      <c r="J1695" t="s">
        <v>2030</v>
      </c>
      <c r="K1695" t="s">
        <v>3724</v>
      </c>
      <c r="L1695" t="s">
        <v>4032</v>
      </c>
      <c r="M1695">
        <f>GL_Table[[#This Row],[Debit]]-GL_Table[[#This Row],[Credit]]</f>
        <v>624.64</v>
      </c>
      <c r="N1695">
        <f>INDEX(ExchangeRate[Rate2USD], MATCH(GL!L:L,ExchangeRate[Currency], 0))</f>
        <v>0.92</v>
      </c>
      <c r="O1695" s="14">
        <f>GL_Table[[#This Row],[Debit]]*GL_Table[[#This Row],[RateToUSD]]</f>
        <v>574.66880000000003</v>
      </c>
      <c r="P1695" s="14">
        <f>GL_Table[[#This Row],[Credit]]*GL_Table[[#This Row],[RateToUSD]]</f>
        <v>0</v>
      </c>
      <c r="Q1695" s="14">
        <f>GL_Table[NetAmount]*GL_Table[RateToUSD]</f>
        <v>574.66880000000003</v>
      </c>
      <c r="R1695" s="14" t="str">
        <f>INDEX(AccountMapping[AccountType],MATCH(GL_Table[AccountName],AccountMapping[AccountName], 0))</f>
        <v>Expense</v>
      </c>
    </row>
    <row r="1696" spans="1:18" x14ac:dyDescent="0.3">
      <c r="A1696" t="s">
        <v>1704</v>
      </c>
      <c r="B1696" s="1">
        <v>45435</v>
      </c>
      <c r="C1696">
        <f>YEAR(GL_Table[[#This Row],[TxnDate]])</f>
        <v>2024</v>
      </c>
      <c r="D1696" t="str">
        <f>TEXT(GL_Table[[#This Row],[TxnDate]], "mmm")</f>
        <v>May</v>
      </c>
      <c r="E1696" t="s">
        <v>2014</v>
      </c>
      <c r="F1696" t="s">
        <v>2019</v>
      </c>
      <c r="G1696">
        <v>0</v>
      </c>
      <c r="H1696">
        <v>724.9</v>
      </c>
      <c r="I1696" t="s">
        <v>2025</v>
      </c>
      <c r="J1696" t="s">
        <v>2030</v>
      </c>
      <c r="K1696" t="s">
        <v>3725</v>
      </c>
      <c r="L1696" t="s">
        <v>4032</v>
      </c>
      <c r="M1696">
        <f>GL_Table[[#This Row],[Debit]]-GL_Table[[#This Row],[Credit]]</f>
        <v>-724.9</v>
      </c>
      <c r="N1696">
        <f>INDEX(ExchangeRate[Rate2USD], MATCH(GL!L:L,ExchangeRate[Currency], 0))</f>
        <v>0.92</v>
      </c>
      <c r="O1696" s="14">
        <f>GL_Table[[#This Row],[Debit]]*GL_Table[[#This Row],[RateToUSD]]</f>
        <v>0</v>
      </c>
      <c r="P1696" s="14">
        <f>GL_Table[[#This Row],[Credit]]*GL_Table[[#This Row],[RateToUSD]]</f>
        <v>666.90800000000002</v>
      </c>
      <c r="Q1696" s="14">
        <f>GL_Table[NetAmount]*GL_Table[RateToUSD]</f>
        <v>-666.90800000000002</v>
      </c>
      <c r="R1696" s="14" t="str">
        <f>INDEX(AccountMapping[AccountType],MATCH(GL_Table[AccountName],AccountMapping[AccountName], 0))</f>
        <v>Revenue</v>
      </c>
    </row>
    <row r="1697" spans="1:18" x14ac:dyDescent="0.3">
      <c r="A1697" t="s">
        <v>1705</v>
      </c>
      <c r="B1697" s="1">
        <v>45373</v>
      </c>
      <c r="C1697">
        <f>YEAR(GL_Table[[#This Row],[TxnDate]])</f>
        <v>2024</v>
      </c>
      <c r="D1697" t="str">
        <f>TEXT(GL_Table[[#This Row],[TxnDate]], "mmm")</f>
        <v>Mar</v>
      </c>
      <c r="E1697" t="s">
        <v>2012</v>
      </c>
      <c r="F1697" t="s">
        <v>2017</v>
      </c>
      <c r="G1697">
        <v>630.79</v>
      </c>
      <c r="H1697">
        <v>0</v>
      </c>
      <c r="I1697" t="s">
        <v>2025</v>
      </c>
      <c r="J1697" t="s">
        <v>2026</v>
      </c>
      <c r="K1697" t="s">
        <v>3726</v>
      </c>
      <c r="L1697" t="s">
        <v>4033</v>
      </c>
      <c r="M1697">
        <f>GL_Table[[#This Row],[Debit]]-GL_Table[[#This Row],[Credit]]</f>
        <v>630.79</v>
      </c>
      <c r="N1697">
        <f>INDEX(ExchangeRate[Rate2USD], MATCH(GL!L:L,ExchangeRate[Currency], 0))</f>
        <v>1.51</v>
      </c>
      <c r="O1697" s="14">
        <f>GL_Table[[#This Row],[Debit]]*GL_Table[[#This Row],[RateToUSD]]</f>
        <v>952.49289999999996</v>
      </c>
      <c r="P1697" s="14">
        <f>GL_Table[[#This Row],[Credit]]*GL_Table[[#This Row],[RateToUSD]]</f>
        <v>0</v>
      </c>
      <c r="Q1697" s="14">
        <f>GL_Table[NetAmount]*GL_Table[RateToUSD]</f>
        <v>952.49289999999996</v>
      </c>
      <c r="R1697" s="14" t="str">
        <f>INDEX(AccountMapping[AccountType],MATCH(GL_Table[AccountName],AccountMapping[AccountName], 0))</f>
        <v>Expense</v>
      </c>
    </row>
    <row r="1698" spans="1:18" x14ac:dyDescent="0.3">
      <c r="A1698" t="s">
        <v>1706</v>
      </c>
      <c r="B1698" s="1">
        <v>45775</v>
      </c>
      <c r="C1698">
        <f>YEAR(GL_Table[[#This Row],[TxnDate]])</f>
        <v>2025</v>
      </c>
      <c r="D1698" t="str">
        <f>TEXT(GL_Table[[#This Row],[TxnDate]], "mmm")</f>
        <v>Apr</v>
      </c>
      <c r="E1698" t="s">
        <v>2013</v>
      </c>
      <c r="F1698" t="s">
        <v>2018</v>
      </c>
      <c r="G1698">
        <v>808.72</v>
      </c>
      <c r="H1698">
        <v>0</v>
      </c>
      <c r="I1698" t="s">
        <v>2022</v>
      </c>
      <c r="J1698" t="s">
        <v>2030</v>
      </c>
      <c r="K1698" t="s">
        <v>3727</v>
      </c>
      <c r="L1698" t="s">
        <v>4031</v>
      </c>
      <c r="M1698">
        <f>GL_Table[[#This Row],[Debit]]-GL_Table[[#This Row],[Credit]]</f>
        <v>808.72</v>
      </c>
      <c r="N1698">
        <f>INDEX(ExchangeRate[Rate2USD], MATCH(GL!L:L,ExchangeRate[Currency], 0))</f>
        <v>0.78</v>
      </c>
      <c r="O1698" s="14">
        <f>GL_Table[[#This Row],[Debit]]*GL_Table[[#This Row],[RateToUSD]]</f>
        <v>630.80160000000001</v>
      </c>
      <c r="P1698" s="14">
        <f>GL_Table[[#This Row],[Credit]]*GL_Table[[#This Row],[RateToUSD]]</f>
        <v>0</v>
      </c>
      <c r="Q1698" s="14">
        <f>GL_Table[NetAmount]*GL_Table[RateToUSD]</f>
        <v>630.80160000000001</v>
      </c>
      <c r="R1698" s="14" t="str">
        <f>INDEX(AccountMapping[AccountType],MATCH(GL_Table[AccountName],AccountMapping[AccountName], 0))</f>
        <v>Expense</v>
      </c>
    </row>
    <row r="1699" spans="1:18" x14ac:dyDescent="0.3">
      <c r="A1699" t="s">
        <v>1707</v>
      </c>
      <c r="B1699" s="1">
        <v>45160</v>
      </c>
      <c r="C1699">
        <f>YEAR(GL_Table[[#This Row],[TxnDate]])</f>
        <v>2023</v>
      </c>
      <c r="D1699" t="str">
        <f>TEXT(GL_Table[[#This Row],[TxnDate]], "mmm")</f>
        <v>Aug</v>
      </c>
      <c r="E1699" t="s">
        <v>2010</v>
      </c>
      <c r="F1699" t="s">
        <v>2015</v>
      </c>
      <c r="G1699">
        <v>0</v>
      </c>
      <c r="H1699">
        <v>1092.32</v>
      </c>
      <c r="I1699" t="s">
        <v>2020</v>
      </c>
      <c r="J1699" t="s">
        <v>2028</v>
      </c>
      <c r="K1699" t="s">
        <v>3728</v>
      </c>
      <c r="L1699" t="s">
        <v>4035</v>
      </c>
      <c r="M1699">
        <f>GL_Table[[#This Row],[Debit]]-GL_Table[[#This Row],[Credit]]</f>
        <v>-1092.32</v>
      </c>
      <c r="N1699">
        <f>INDEX(ExchangeRate[Rate2USD], MATCH(GL!L:L,ExchangeRate[Currency], 0))</f>
        <v>1.36</v>
      </c>
      <c r="O1699" s="14">
        <f>GL_Table[[#This Row],[Debit]]*GL_Table[[#This Row],[RateToUSD]]</f>
        <v>0</v>
      </c>
      <c r="P1699" s="14">
        <f>GL_Table[[#This Row],[Credit]]*GL_Table[[#This Row],[RateToUSD]]</f>
        <v>1485.5552</v>
      </c>
      <c r="Q1699" s="14">
        <f>GL_Table[NetAmount]*GL_Table[RateToUSD]</f>
        <v>-1485.5552</v>
      </c>
      <c r="R1699" s="14" t="str">
        <f>INDEX(AccountMapping[AccountType],MATCH(GL_Table[AccountName],AccountMapping[AccountName], 0))</f>
        <v>Revenue</v>
      </c>
    </row>
    <row r="1700" spans="1:18" x14ac:dyDescent="0.3">
      <c r="A1700" t="s">
        <v>1708</v>
      </c>
      <c r="B1700" s="1">
        <v>45389</v>
      </c>
      <c r="C1700">
        <f>YEAR(GL_Table[[#This Row],[TxnDate]])</f>
        <v>2024</v>
      </c>
      <c r="D1700" t="str">
        <f>TEXT(GL_Table[[#This Row],[TxnDate]], "mmm")</f>
        <v>Apr</v>
      </c>
      <c r="E1700" t="s">
        <v>2013</v>
      </c>
      <c r="F1700" t="s">
        <v>2018</v>
      </c>
      <c r="G1700">
        <v>1433.85</v>
      </c>
      <c r="H1700">
        <v>0</v>
      </c>
      <c r="I1700" t="s">
        <v>2025</v>
      </c>
      <c r="J1700" t="s">
        <v>2030</v>
      </c>
      <c r="K1700" t="s">
        <v>3729</v>
      </c>
      <c r="L1700" t="s">
        <v>4035</v>
      </c>
      <c r="M1700">
        <f>GL_Table[[#This Row],[Debit]]-GL_Table[[#This Row],[Credit]]</f>
        <v>1433.85</v>
      </c>
      <c r="N1700">
        <f>INDEX(ExchangeRate[Rate2USD], MATCH(GL!L:L,ExchangeRate[Currency], 0))</f>
        <v>1.36</v>
      </c>
      <c r="O1700" s="14">
        <f>GL_Table[[#This Row],[Debit]]*GL_Table[[#This Row],[RateToUSD]]</f>
        <v>1950.0360000000001</v>
      </c>
      <c r="P1700" s="14">
        <f>GL_Table[[#This Row],[Credit]]*GL_Table[[#This Row],[RateToUSD]]</f>
        <v>0</v>
      </c>
      <c r="Q1700" s="14">
        <f>GL_Table[NetAmount]*GL_Table[RateToUSD]</f>
        <v>1950.0360000000001</v>
      </c>
      <c r="R1700" s="14" t="str">
        <f>INDEX(AccountMapping[AccountType],MATCH(GL_Table[AccountName],AccountMapping[AccountName], 0))</f>
        <v>Expense</v>
      </c>
    </row>
    <row r="1701" spans="1:18" x14ac:dyDescent="0.3">
      <c r="A1701" t="s">
        <v>1709</v>
      </c>
      <c r="B1701" s="1">
        <v>45331</v>
      </c>
      <c r="C1701">
        <f>YEAR(GL_Table[[#This Row],[TxnDate]])</f>
        <v>2024</v>
      </c>
      <c r="D1701" t="str">
        <f>TEXT(GL_Table[[#This Row],[TxnDate]], "mmm")</f>
        <v>Feb</v>
      </c>
      <c r="E1701" t="s">
        <v>2014</v>
      </c>
      <c r="F1701" t="s">
        <v>2019</v>
      </c>
      <c r="G1701">
        <v>0</v>
      </c>
      <c r="H1701">
        <v>902.75</v>
      </c>
      <c r="I1701" t="s">
        <v>2024</v>
      </c>
      <c r="J1701" t="s">
        <v>2027</v>
      </c>
      <c r="K1701" t="s">
        <v>3730</v>
      </c>
      <c r="L1701" t="s">
        <v>4031</v>
      </c>
      <c r="M1701">
        <f>GL_Table[[#This Row],[Debit]]-GL_Table[[#This Row],[Credit]]</f>
        <v>-902.75</v>
      </c>
      <c r="N1701">
        <f>INDEX(ExchangeRate[Rate2USD], MATCH(GL!L:L,ExchangeRate[Currency], 0))</f>
        <v>0.78</v>
      </c>
      <c r="O1701" s="14">
        <f>GL_Table[[#This Row],[Debit]]*GL_Table[[#This Row],[RateToUSD]]</f>
        <v>0</v>
      </c>
      <c r="P1701" s="14">
        <f>GL_Table[[#This Row],[Credit]]*GL_Table[[#This Row],[RateToUSD]]</f>
        <v>704.14499999999998</v>
      </c>
      <c r="Q1701" s="14">
        <f>GL_Table[NetAmount]*GL_Table[RateToUSD]</f>
        <v>-704.14499999999998</v>
      </c>
      <c r="R1701" s="14" t="str">
        <f>INDEX(AccountMapping[AccountType],MATCH(GL_Table[AccountName],AccountMapping[AccountName], 0))</f>
        <v>Revenue</v>
      </c>
    </row>
    <row r="1702" spans="1:18" x14ac:dyDescent="0.3">
      <c r="A1702" t="s">
        <v>1710</v>
      </c>
      <c r="B1702" s="1">
        <v>45274</v>
      </c>
      <c r="C1702">
        <f>YEAR(GL_Table[[#This Row],[TxnDate]])</f>
        <v>2023</v>
      </c>
      <c r="D1702" t="str">
        <f>TEXT(GL_Table[[#This Row],[TxnDate]], "mmm")</f>
        <v>Dec</v>
      </c>
      <c r="E1702" t="s">
        <v>2013</v>
      </c>
      <c r="F1702" t="s">
        <v>2018</v>
      </c>
      <c r="G1702">
        <v>1012.66</v>
      </c>
      <c r="H1702">
        <v>0</v>
      </c>
      <c r="I1702" t="s">
        <v>2024</v>
      </c>
      <c r="J1702" t="s">
        <v>2027</v>
      </c>
      <c r="K1702" t="s">
        <v>3731</v>
      </c>
      <c r="L1702" t="s">
        <v>4033</v>
      </c>
      <c r="M1702">
        <f>GL_Table[[#This Row],[Debit]]-GL_Table[[#This Row],[Credit]]</f>
        <v>1012.66</v>
      </c>
      <c r="N1702">
        <f>INDEX(ExchangeRate[Rate2USD], MATCH(GL!L:L,ExchangeRate[Currency], 0))</f>
        <v>1.51</v>
      </c>
      <c r="O1702" s="14">
        <f>GL_Table[[#This Row],[Debit]]*GL_Table[[#This Row],[RateToUSD]]</f>
        <v>1529.1166000000001</v>
      </c>
      <c r="P1702" s="14">
        <f>GL_Table[[#This Row],[Credit]]*GL_Table[[#This Row],[RateToUSD]]</f>
        <v>0</v>
      </c>
      <c r="Q1702" s="14">
        <f>GL_Table[NetAmount]*GL_Table[RateToUSD]</f>
        <v>1529.1166000000001</v>
      </c>
      <c r="R1702" s="14" t="str">
        <f>INDEX(AccountMapping[AccountType],MATCH(GL_Table[AccountName],AccountMapping[AccountName], 0))</f>
        <v>Expense</v>
      </c>
    </row>
    <row r="1703" spans="1:18" x14ac:dyDescent="0.3">
      <c r="A1703" t="s">
        <v>1711</v>
      </c>
      <c r="B1703" s="1">
        <v>45657</v>
      </c>
      <c r="C1703">
        <f>YEAR(GL_Table[[#This Row],[TxnDate]])</f>
        <v>2024</v>
      </c>
      <c r="D1703" t="str">
        <f>TEXT(GL_Table[[#This Row],[TxnDate]], "mmm")</f>
        <v>Dec</v>
      </c>
      <c r="E1703" t="s">
        <v>2011</v>
      </c>
      <c r="F1703" t="s">
        <v>2016</v>
      </c>
      <c r="G1703">
        <v>1143.22</v>
      </c>
      <c r="H1703">
        <v>0</v>
      </c>
      <c r="I1703" t="s">
        <v>2022</v>
      </c>
      <c r="J1703" t="s">
        <v>2029</v>
      </c>
      <c r="K1703" t="s">
        <v>3732</v>
      </c>
      <c r="L1703" t="s">
        <v>4034</v>
      </c>
      <c r="M1703">
        <f>GL_Table[[#This Row],[Debit]]-GL_Table[[#This Row],[Credit]]</f>
        <v>1143.22</v>
      </c>
      <c r="N1703">
        <f>INDEX(ExchangeRate[Rate2USD], MATCH(GL!L:L,ExchangeRate[Currency], 0))</f>
        <v>1</v>
      </c>
      <c r="O1703" s="14">
        <f>GL_Table[[#This Row],[Debit]]*GL_Table[[#This Row],[RateToUSD]]</f>
        <v>1143.22</v>
      </c>
      <c r="P1703" s="14">
        <f>GL_Table[[#This Row],[Credit]]*GL_Table[[#This Row],[RateToUSD]]</f>
        <v>0</v>
      </c>
      <c r="Q1703" s="14">
        <f>GL_Table[NetAmount]*GL_Table[RateToUSD]</f>
        <v>1143.22</v>
      </c>
      <c r="R1703" s="14" t="str">
        <f>INDEX(AccountMapping[AccountType],MATCH(GL_Table[AccountName],AccountMapping[AccountName], 0))</f>
        <v>COGS</v>
      </c>
    </row>
    <row r="1704" spans="1:18" x14ac:dyDescent="0.3">
      <c r="A1704" t="s">
        <v>1712</v>
      </c>
      <c r="B1704" s="1">
        <v>44939</v>
      </c>
      <c r="C1704">
        <f>YEAR(GL_Table[[#This Row],[TxnDate]])</f>
        <v>2023</v>
      </c>
      <c r="D1704" t="str">
        <f>TEXT(GL_Table[[#This Row],[TxnDate]], "mmm")</f>
        <v>Jan</v>
      </c>
      <c r="E1704" t="s">
        <v>2010</v>
      </c>
      <c r="F1704" t="s">
        <v>2015</v>
      </c>
      <c r="G1704">
        <v>0</v>
      </c>
      <c r="H1704">
        <v>3892.69</v>
      </c>
      <c r="I1704" t="s">
        <v>2020</v>
      </c>
      <c r="J1704" t="s">
        <v>2030</v>
      </c>
      <c r="K1704" t="s">
        <v>3733</v>
      </c>
      <c r="L1704" t="s">
        <v>4033</v>
      </c>
      <c r="M1704">
        <f>GL_Table[[#This Row],[Debit]]-GL_Table[[#This Row],[Credit]]</f>
        <v>-3892.69</v>
      </c>
      <c r="N1704">
        <f>INDEX(ExchangeRate[Rate2USD], MATCH(GL!L:L,ExchangeRate[Currency], 0))</f>
        <v>1.51</v>
      </c>
      <c r="O1704" s="14">
        <f>GL_Table[[#This Row],[Debit]]*GL_Table[[#This Row],[RateToUSD]]</f>
        <v>0</v>
      </c>
      <c r="P1704" s="14">
        <f>GL_Table[[#This Row],[Credit]]*GL_Table[[#This Row],[RateToUSD]]</f>
        <v>5877.9619000000002</v>
      </c>
      <c r="Q1704" s="14">
        <f>GL_Table[NetAmount]*GL_Table[RateToUSD]</f>
        <v>-5877.9619000000002</v>
      </c>
      <c r="R1704" s="14" t="str">
        <f>INDEX(AccountMapping[AccountType],MATCH(GL_Table[AccountName],AccountMapping[AccountName], 0))</f>
        <v>Revenue</v>
      </c>
    </row>
    <row r="1705" spans="1:18" x14ac:dyDescent="0.3">
      <c r="A1705" t="s">
        <v>1713</v>
      </c>
      <c r="B1705" s="1">
        <v>45678</v>
      </c>
      <c r="C1705">
        <f>YEAR(GL_Table[[#This Row],[TxnDate]])</f>
        <v>2025</v>
      </c>
      <c r="D1705" t="str">
        <f>TEXT(GL_Table[[#This Row],[TxnDate]], "mmm")</f>
        <v>Jan</v>
      </c>
      <c r="E1705" t="s">
        <v>2012</v>
      </c>
      <c r="F1705" t="s">
        <v>2017</v>
      </c>
      <c r="G1705">
        <v>649.45000000000005</v>
      </c>
      <c r="H1705">
        <v>0</v>
      </c>
      <c r="I1705" t="s">
        <v>2025</v>
      </c>
      <c r="J1705" t="s">
        <v>2026</v>
      </c>
      <c r="K1705" t="s">
        <v>3734</v>
      </c>
      <c r="L1705" t="s">
        <v>4035</v>
      </c>
      <c r="M1705">
        <f>GL_Table[[#This Row],[Debit]]-GL_Table[[#This Row],[Credit]]</f>
        <v>649.45000000000005</v>
      </c>
      <c r="N1705">
        <f>INDEX(ExchangeRate[Rate2USD], MATCH(GL!L:L,ExchangeRate[Currency], 0))</f>
        <v>1.36</v>
      </c>
      <c r="O1705" s="14">
        <f>GL_Table[[#This Row],[Debit]]*GL_Table[[#This Row],[RateToUSD]]</f>
        <v>883.25200000000018</v>
      </c>
      <c r="P1705" s="14">
        <f>GL_Table[[#This Row],[Credit]]*GL_Table[[#This Row],[RateToUSD]]</f>
        <v>0</v>
      </c>
      <c r="Q1705" s="14">
        <f>GL_Table[NetAmount]*GL_Table[RateToUSD]</f>
        <v>883.25200000000018</v>
      </c>
      <c r="R1705" s="14" t="str">
        <f>INDEX(AccountMapping[AccountType],MATCH(GL_Table[AccountName],AccountMapping[AccountName], 0))</f>
        <v>Expense</v>
      </c>
    </row>
    <row r="1706" spans="1:18" x14ac:dyDescent="0.3">
      <c r="A1706" t="s">
        <v>1714</v>
      </c>
      <c r="B1706" s="1">
        <v>45670</v>
      </c>
      <c r="C1706">
        <f>YEAR(GL_Table[[#This Row],[TxnDate]])</f>
        <v>2025</v>
      </c>
      <c r="D1706" t="str">
        <f>TEXT(GL_Table[[#This Row],[TxnDate]], "mmm")</f>
        <v>Jan</v>
      </c>
      <c r="E1706" t="s">
        <v>2014</v>
      </c>
      <c r="F1706" t="s">
        <v>2019</v>
      </c>
      <c r="G1706">
        <v>0</v>
      </c>
      <c r="H1706">
        <v>1422.91</v>
      </c>
      <c r="I1706" t="s">
        <v>2021</v>
      </c>
      <c r="J1706" t="s">
        <v>2028</v>
      </c>
      <c r="K1706" t="s">
        <v>3735</v>
      </c>
      <c r="L1706" t="s">
        <v>4033</v>
      </c>
      <c r="M1706">
        <f>GL_Table[[#This Row],[Debit]]-GL_Table[[#This Row],[Credit]]</f>
        <v>-1422.91</v>
      </c>
      <c r="N1706">
        <f>INDEX(ExchangeRate[Rate2USD], MATCH(GL!L:L,ExchangeRate[Currency], 0))</f>
        <v>1.51</v>
      </c>
      <c r="O1706" s="14">
        <f>GL_Table[[#This Row],[Debit]]*GL_Table[[#This Row],[RateToUSD]]</f>
        <v>0</v>
      </c>
      <c r="P1706" s="14">
        <f>GL_Table[[#This Row],[Credit]]*GL_Table[[#This Row],[RateToUSD]]</f>
        <v>2148.5941000000003</v>
      </c>
      <c r="Q1706" s="14">
        <f>GL_Table[NetAmount]*GL_Table[RateToUSD]</f>
        <v>-2148.5941000000003</v>
      </c>
      <c r="R1706" s="14" t="str">
        <f>INDEX(AccountMapping[AccountType],MATCH(GL_Table[AccountName],AccountMapping[AccountName], 0))</f>
        <v>Revenue</v>
      </c>
    </row>
    <row r="1707" spans="1:18" x14ac:dyDescent="0.3">
      <c r="A1707" t="s">
        <v>1715</v>
      </c>
      <c r="B1707" s="1">
        <v>45365</v>
      </c>
      <c r="C1707">
        <f>YEAR(GL_Table[[#This Row],[TxnDate]])</f>
        <v>2024</v>
      </c>
      <c r="D1707" t="str">
        <f>TEXT(GL_Table[[#This Row],[TxnDate]], "mmm")</f>
        <v>Mar</v>
      </c>
      <c r="E1707" t="s">
        <v>2010</v>
      </c>
      <c r="F1707" t="s">
        <v>2015</v>
      </c>
      <c r="G1707">
        <v>0</v>
      </c>
      <c r="H1707">
        <v>1269.95</v>
      </c>
      <c r="I1707" t="s">
        <v>2021</v>
      </c>
      <c r="J1707" t="s">
        <v>2029</v>
      </c>
      <c r="K1707" t="s">
        <v>3736</v>
      </c>
      <c r="L1707" t="s">
        <v>4031</v>
      </c>
      <c r="M1707">
        <f>GL_Table[[#This Row],[Debit]]-GL_Table[[#This Row],[Credit]]</f>
        <v>-1269.95</v>
      </c>
      <c r="N1707">
        <f>INDEX(ExchangeRate[Rate2USD], MATCH(GL!L:L,ExchangeRate[Currency], 0))</f>
        <v>0.78</v>
      </c>
      <c r="O1707" s="14">
        <f>GL_Table[[#This Row],[Debit]]*GL_Table[[#This Row],[RateToUSD]]</f>
        <v>0</v>
      </c>
      <c r="P1707" s="14">
        <f>GL_Table[[#This Row],[Credit]]*GL_Table[[#This Row],[RateToUSD]]</f>
        <v>990.56100000000004</v>
      </c>
      <c r="Q1707" s="14">
        <f>GL_Table[NetAmount]*GL_Table[RateToUSD]</f>
        <v>-990.56100000000004</v>
      </c>
      <c r="R1707" s="14" t="str">
        <f>INDEX(AccountMapping[AccountType],MATCH(GL_Table[AccountName],AccountMapping[AccountName], 0))</f>
        <v>Revenue</v>
      </c>
    </row>
    <row r="1708" spans="1:18" x14ac:dyDescent="0.3">
      <c r="A1708" t="s">
        <v>1716</v>
      </c>
      <c r="B1708" s="1">
        <v>45561</v>
      </c>
      <c r="C1708">
        <f>YEAR(GL_Table[[#This Row],[TxnDate]])</f>
        <v>2024</v>
      </c>
      <c r="D1708" t="str">
        <f>TEXT(GL_Table[[#This Row],[TxnDate]], "mmm")</f>
        <v>Sep</v>
      </c>
      <c r="E1708" t="s">
        <v>2014</v>
      </c>
      <c r="F1708" t="s">
        <v>2019</v>
      </c>
      <c r="G1708">
        <v>0</v>
      </c>
      <c r="H1708">
        <v>4047.23</v>
      </c>
      <c r="I1708" t="s">
        <v>2022</v>
      </c>
      <c r="J1708" t="s">
        <v>2030</v>
      </c>
      <c r="K1708" t="s">
        <v>3737</v>
      </c>
      <c r="L1708" t="s">
        <v>4031</v>
      </c>
      <c r="M1708">
        <f>GL_Table[[#This Row],[Debit]]-GL_Table[[#This Row],[Credit]]</f>
        <v>-4047.23</v>
      </c>
      <c r="N1708">
        <f>INDEX(ExchangeRate[Rate2USD], MATCH(GL!L:L,ExchangeRate[Currency], 0))</f>
        <v>0.78</v>
      </c>
      <c r="O1708" s="14">
        <f>GL_Table[[#This Row],[Debit]]*GL_Table[[#This Row],[RateToUSD]]</f>
        <v>0</v>
      </c>
      <c r="P1708" s="14">
        <f>GL_Table[[#This Row],[Credit]]*GL_Table[[#This Row],[RateToUSD]]</f>
        <v>3156.8394000000003</v>
      </c>
      <c r="Q1708" s="14">
        <f>GL_Table[NetAmount]*GL_Table[RateToUSD]</f>
        <v>-3156.8394000000003</v>
      </c>
      <c r="R1708" s="14" t="str">
        <f>INDEX(AccountMapping[AccountType],MATCH(GL_Table[AccountName],AccountMapping[AccountName], 0))</f>
        <v>Revenue</v>
      </c>
    </row>
    <row r="1709" spans="1:18" x14ac:dyDescent="0.3">
      <c r="A1709" t="s">
        <v>1717</v>
      </c>
      <c r="B1709" s="1">
        <v>45619</v>
      </c>
      <c r="C1709">
        <f>YEAR(GL_Table[[#This Row],[TxnDate]])</f>
        <v>2024</v>
      </c>
      <c r="D1709" t="str">
        <f>TEXT(GL_Table[[#This Row],[TxnDate]], "mmm")</f>
        <v>Nov</v>
      </c>
      <c r="E1709" t="s">
        <v>2011</v>
      </c>
      <c r="F1709" t="s">
        <v>2016</v>
      </c>
      <c r="G1709">
        <v>546.9</v>
      </c>
      <c r="H1709">
        <v>0</v>
      </c>
      <c r="I1709" t="s">
        <v>2025</v>
      </c>
      <c r="J1709" t="s">
        <v>2030</v>
      </c>
      <c r="K1709" t="s">
        <v>3738</v>
      </c>
      <c r="L1709" t="s">
        <v>4033</v>
      </c>
      <c r="M1709">
        <f>GL_Table[[#This Row],[Debit]]-GL_Table[[#This Row],[Credit]]</f>
        <v>546.9</v>
      </c>
      <c r="N1709">
        <f>INDEX(ExchangeRate[Rate2USD], MATCH(GL!L:L,ExchangeRate[Currency], 0))</f>
        <v>1.51</v>
      </c>
      <c r="O1709" s="14">
        <f>GL_Table[[#This Row],[Debit]]*GL_Table[[#This Row],[RateToUSD]]</f>
        <v>825.81899999999996</v>
      </c>
      <c r="P1709" s="14">
        <f>GL_Table[[#This Row],[Credit]]*GL_Table[[#This Row],[RateToUSD]]</f>
        <v>0</v>
      </c>
      <c r="Q1709" s="14">
        <f>GL_Table[NetAmount]*GL_Table[RateToUSD]</f>
        <v>825.81899999999996</v>
      </c>
      <c r="R1709" s="14" t="str">
        <f>INDEX(AccountMapping[AccountType],MATCH(GL_Table[AccountName],AccountMapping[AccountName], 0))</f>
        <v>COGS</v>
      </c>
    </row>
    <row r="1710" spans="1:18" x14ac:dyDescent="0.3">
      <c r="A1710" t="s">
        <v>1718</v>
      </c>
      <c r="B1710" s="1">
        <v>44956</v>
      </c>
      <c r="C1710">
        <f>YEAR(GL_Table[[#This Row],[TxnDate]])</f>
        <v>2023</v>
      </c>
      <c r="D1710" t="str">
        <f>TEXT(GL_Table[[#This Row],[TxnDate]], "mmm")</f>
        <v>Jan</v>
      </c>
      <c r="E1710" t="s">
        <v>2010</v>
      </c>
      <c r="F1710" t="s">
        <v>2015</v>
      </c>
      <c r="G1710">
        <v>0</v>
      </c>
      <c r="H1710">
        <v>652.36</v>
      </c>
      <c r="I1710" t="s">
        <v>2025</v>
      </c>
      <c r="J1710" t="s">
        <v>2027</v>
      </c>
      <c r="K1710" t="s">
        <v>3739</v>
      </c>
      <c r="L1710" t="s">
        <v>4032</v>
      </c>
      <c r="M1710">
        <f>GL_Table[[#This Row],[Debit]]-GL_Table[[#This Row],[Credit]]</f>
        <v>-652.36</v>
      </c>
      <c r="N1710">
        <f>INDEX(ExchangeRate[Rate2USD], MATCH(GL!L:L,ExchangeRate[Currency], 0))</f>
        <v>0.92</v>
      </c>
      <c r="O1710" s="14">
        <f>GL_Table[[#This Row],[Debit]]*GL_Table[[#This Row],[RateToUSD]]</f>
        <v>0</v>
      </c>
      <c r="P1710" s="14">
        <f>GL_Table[[#This Row],[Credit]]*GL_Table[[#This Row],[RateToUSD]]</f>
        <v>600.1712</v>
      </c>
      <c r="Q1710" s="14">
        <f>GL_Table[NetAmount]*GL_Table[RateToUSD]</f>
        <v>-600.1712</v>
      </c>
      <c r="R1710" s="14" t="str">
        <f>INDEX(AccountMapping[AccountType],MATCH(GL_Table[AccountName],AccountMapping[AccountName], 0))</f>
        <v>Revenue</v>
      </c>
    </row>
    <row r="1711" spans="1:18" x14ac:dyDescent="0.3">
      <c r="A1711" t="s">
        <v>1719</v>
      </c>
      <c r="B1711" s="1">
        <v>44946</v>
      </c>
      <c r="C1711">
        <f>YEAR(GL_Table[[#This Row],[TxnDate]])</f>
        <v>2023</v>
      </c>
      <c r="D1711" t="str">
        <f>TEXT(GL_Table[[#This Row],[TxnDate]], "mmm")</f>
        <v>Jan</v>
      </c>
      <c r="E1711" t="s">
        <v>2014</v>
      </c>
      <c r="F1711" t="s">
        <v>2019</v>
      </c>
      <c r="G1711">
        <v>0</v>
      </c>
      <c r="H1711">
        <v>1963.74</v>
      </c>
      <c r="I1711" t="s">
        <v>2022</v>
      </c>
      <c r="J1711" t="s">
        <v>2027</v>
      </c>
      <c r="K1711" t="s">
        <v>3740</v>
      </c>
      <c r="L1711" t="s">
        <v>4034</v>
      </c>
      <c r="M1711">
        <f>GL_Table[[#This Row],[Debit]]-GL_Table[[#This Row],[Credit]]</f>
        <v>-1963.74</v>
      </c>
      <c r="N1711">
        <f>INDEX(ExchangeRate[Rate2USD], MATCH(GL!L:L,ExchangeRate[Currency], 0))</f>
        <v>1</v>
      </c>
      <c r="O1711" s="14">
        <f>GL_Table[[#This Row],[Debit]]*GL_Table[[#This Row],[RateToUSD]]</f>
        <v>0</v>
      </c>
      <c r="P1711" s="14">
        <f>GL_Table[[#This Row],[Credit]]*GL_Table[[#This Row],[RateToUSD]]</f>
        <v>1963.74</v>
      </c>
      <c r="Q1711" s="14">
        <f>GL_Table[NetAmount]*GL_Table[RateToUSD]</f>
        <v>-1963.74</v>
      </c>
      <c r="R1711" s="14" t="str">
        <f>INDEX(AccountMapping[AccountType],MATCH(GL_Table[AccountName],AccountMapping[AccountName], 0))</f>
        <v>Revenue</v>
      </c>
    </row>
    <row r="1712" spans="1:18" x14ac:dyDescent="0.3">
      <c r="A1712" t="s">
        <v>1720</v>
      </c>
      <c r="B1712" s="1">
        <v>45688</v>
      </c>
      <c r="C1712">
        <f>YEAR(GL_Table[[#This Row],[TxnDate]])</f>
        <v>2025</v>
      </c>
      <c r="D1712" t="str">
        <f>TEXT(GL_Table[[#This Row],[TxnDate]], "mmm")</f>
        <v>Jan</v>
      </c>
      <c r="E1712" t="s">
        <v>2014</v>
      </c>
      <c r="F1712" t="s">
        <v>2019</v>
      </c>
      <c r="G1712">
        <v>0</v>
      </c>
      <c r="H1712">
        <v>1521.92</v>
      </c>
      <c r="I1712" t="s">
        <v>2025</v>
      </c>
      <c r="J1712" t="s">
        <v>2030</v>
      </c>
      <c r="K1712" t="s">
        <v>3741</v>
      </c>
      <c r="L1712" t="s">
        <v>4032</v>
      </c>
      <c r="M1712">
        <f>GL_Table[[#This Row],[Debit]]-GL_Table[[#This Row],[Credit]]</f>
        <v>-1521.92</v>
      </c>
      <c r="N1712">
        <f>INDEX(ExchangeRate[Rate2USD], MATCH(GL!L:L,ExchangeRate[Currency], 0))</f>
        <v>0.92</v>
      </c>
      <c r="O1712" s="14">
        <f>GL_Table[[#This Row],[Debit]]*GL_Table[[#This Row],[RateToUSD]]</f>
        <v>0</v>
      </c>
      <c r="P1712" s="14">
        <f>GL_Table[[#This Row],[Credit]]*GL_Table[[#This Row],[RateToUSD]]</f>
        <v>1400.1664000000001</v>
      </c>
      <c r="Q1712" s="14">
        <f>GL_Table[NetAmount]*GL_Table[RateToUSD]</f>
        <v>-1400.1664000000001</v>
      </c>
      <c r="R1712" s="14" t="str">
        <f>INDEX(AccountMapping[AccountType],MATCH(GL_Table[AccountName],AccountMapping[AccountName], 0))</f>
        <v>Revenue</v>
      </c>
    </row>
    <row r="1713" spans="1:18" x14ac:dyDescent="0.3">
      <c r="A1713" t="s">
        <v>1721</v>
      </c>
      <c r="B1713" s="1">
        <v>45297</v>
      </c>
      <c r="C1713">
        <f>YEAR(GL_Table[[#This Row],[TxnDate]])</f>
        <v>2024</v>
      </c>
      <c r="D1713" t="str">
        <f>TEXT(GL_Table[[#This Row],[TxnDate]], "mmm")</f>
        <v>Jan</v>
      </c>
      <c r="E1713" t="s">
        <v>2014</v>
      </c>
      <c r="F1713" t="s">
        <v>2019</v>
      </c>
      <c r="G1713">
        <v>0</v>
      </c>
      <c r="H1713">
        <v>3858.51</v>
      </c>
      <c r="I1713" t="s">
        <v>2022</v>
      </c>
      <c r="J1713" t="s">
        <v>2028</v>
      </c>
      <c r="K1713" t="s">
        <v>3742</v>
      </c>
      <c r="L1713" t="s">
        <v>4031</v>
      </c>
      <c r="M1713">
        <f>GL_Table[[#This Row],[Debit]]-GL_Table[[#This Row],[Credit]]</f>
        <v>-3858.51</v>
      </c>
      <c r="N1713">
        <f>INDEX(ExchangeRate[Rate2USD], MATCH(GL!L:L,ExchangeRate[Currency], 0))</f>
        <v>0.78</v>
      </c>
      <c r="O1713" s="14">
        <f>GL_Table[[#This Row],[Debit]]*GL_Table[[#This Row],[RateToUSD]]</f>
        <v>0</v>
      </c>
      <c r="P1713" s="14">
        <f>GL_Table[[#This Row],[Credit]]*GL_Table[[#This Row],[RateToUSD]]</f>
        <v>3009.6378000000004</v>
      </c>
      <c r="Q1713" s="14">
        <f>GL_Table[NetAmount]*GL_Table[RateToUSD]</f>
        <v>-3009.6378000000004</v>
      </c>
      <c r="R1713" s="14" t="str">
        <f>INDEX(AccountMapping[AccountType],MATCH(GL_Table[AccountName],AccountMapping[AccountName], 0))</f>
        <v>Revenue</v>
      </c>
    </row>
    <row r="1714" spans="1:18" x14ac:dyDescent="0.3">
      <c r="A1714" t="s">
        <v>1722</v>
      </c>
      <c r="B1714" s="1">
        <v>45392</v>
      </c>
      <c r="C1714">
        <f>YEAR(GL_Table[[#This Row],[TxnDate]])</f>
        <v>2024</v>
      </c>
      <c r="D1714" t="str">
        <f>TEXT(GL_Table[[#This Row],[TxnDate]], "mmm")</f>
        <v>Apr</v>
      </c>
      <c r="E1714" t="s">
        <v>2014</v>
      </c>
      <c r="F1714" t="s">
        <v>2019</v>
      </c>
      <c r="G1714">
        <v>0</v>
      </c>
      <c r="H1714">
        <v>4500.74</v>
      </c>
      <c r="I1714" t="s">
        <v>2022</v>
      </c>
      <c r="J1714" t="s">
        <v>2030</v>
      </c>
      <c r="K1714" t="s">
        <v>3743</v>
      </c>
      <c r="L1714" t="s">
        <v>4033</v>
      </c>
      <c r="M1714">
        <f>GL_Table[[#This Row],[Debit]]-GL_Table[[#This Row],[Credit]]</f>
        <v>-4500.74</v>
      </c>
      <c r="N1714">
        <f>INDEX(ExchangeRate[Rate2USD], MATCH(GL!L:L,ExchangeRate[Currency], 0))</f>
        <v>1.51</v>
      </c>
      <c r="O1714" s="14">
        <f>GL_Table[[#This Row],[Debit]]*GL_Table[[#This Row],[RateToUSD]]</f>
        <v>0</v>
      </c>
      <c r="P1714" s="14">
        <f>GL_Table[[#This Row],[Credit]]*GL_Table[[#This Row],[RateToUSD]]</f>
        <v>6796.1174000000001</v>
      </c>
      <c r="Q1714" s="14">
        <f>GL_Table[NetAmount]*GL_Table[RateToUSD]</f>
        <v>-6796.1174000000001</v>
      </c>
      <c r="R1714" s="14" t="str">
        <f>INDEX(AccountMapping[AccountType],MATCH(GL_Table[AccountName],AccountMapping[AccountName], 0))</f>
        <v>Revenue</v>
      </c>
    </row>
    <row r="1715" spans="1:18" x14ac:dyDescent="0.3">
      <c r="A1715" t="s">
        <v>1723</v>
      </c>
      <c r="B1715" s="1">
        <v>45546</v>
      </c>
      <c r="C1715">
        <f>YEAR(GL_Table[[#This Row],[TxnDate]])</f>
        <v>2024</v>
      </c>
      <c r="D1715" t="str">
        <f>TEXT(GL_Table[[#This Row],[TxnDate]], "mmm")</f>
        <v>Sep</v>
      </c>
      <c r="E1715" t="s">
        <v>2012</v>
      </c>
      <c r="F1715" t="s">
        <v>2017</v>
      </c>
      <c r="G1715">
        <v>678.18</v>
      </c>
      <c r="H1715">
        <v>0</v>
      </c>
      <c r="I1715" t="s">
        <v>2023</v>
      </c>
      <c r="J1715" t="s">
        <v>2026</v>
      </c>
      <c r="K1715" t="s">
        <v>3744</v>
      </c>
      <c r="L1715" t="s">
        <v>4033</v>
      </c>
      <c r="M1715">
        <f>GL_Table[[#This Row],[Debit]]-GL_Table[[#This Row],[Credit]]</f>
        <v>678.18</v>
      </c>
      <c r="N1715">
        <f>INDEX(ExchangeRate[Rate2USD], MATCH(GL!L:L,ExchangeRate[Currency], 0))</f>
        <v>1.51</v>
      </c>
      <c r="O1715" s="14">
        <f>GL_Table[[#This Row],[Debit]]*GL_Table[[#This Row],[RateToUSD]]</f>
        <v>1024.0518</v>
      </c>
      <c r="P1715" s="14">
        <f>GL_Table[[#This Row],[Credit]]*GL_Table[[#This Row],[RateToUSD]]</f>
        <v>0</v>
      </c>
      <c r="Q1715" s="14">
        <f>GL_Table[NetAmount]*GL_Table[RateToUSD]</f>
        <v>1024.0518</v>
      </c>
      <c r="R1715" s="14" t="str">
        <f>INDEX(AccountMapping[AccountType],MATCH(GL_Table[AccountName],AccountMapping[AccountName], 0))</f>
        <v>Expense</v>
      </c>
    </row>
    <row r="1716" spans="1:18" x14ac:dyDescent="0.3">
      <c r="A1716" t="s">
        <v>1724</v>
      </c>
      <c r="B1716" s="1">
        <v>45630</v>
      </c>
      <c r="C1716">
        <f>YEAR(GL_Table[[#This Row],[TxnDate]])</f>
        <v>2024</v>
      </c>
      <c r="D1716" t="str">
        <f>TEXT(GL_Table[[#This Row],[TxnDate]], "mmm")</f>
        <v>Dec</v>
      </c>
      <c r="E1716" t="s">
        <v>2012</v>
      </c>
      <c r="F1716" t="s">
        <v>2017</v>
      </c>
      <c r="G1716">
        <v>1306.92</v>
      </c>
      <c r="H1716">
        <v>0</v>
      </c>
      <c r="I1716" t="s">
        <v>2025</v>
      </c>
      <c r="J1716" t="s">
        <v>2027</v>
      </c>
      <c r="K1716" t="s">
        <v>3745</v>
      </c>
      <c r="L1716" t="s">
        <v>4035</v>
      </c>
      <c r="M1716">
        <f>GL_Table[[#This Row],[Debit]]-GL_Table[[#This Row],[Credit]]</f>
        <v>1306.92</v>
      </c>
      <c r="N1716">
        <f>INDEX(ExchangeRate[Rate2USD], MATCH(GL!L:L,ExchangeRate[Currency], 0))</f>
        <v>1.36</v>
      </c>
      <c r="O1716" s="14">
        <f>GL_Table[[#This Row],[Debit]]*GL_Table[[#This Row],[RateToUSD]]</f>
        <v>1777.4112000000002</v>
      </c>
      <c r="P1716" s="14">
        <f>GL_Table[[#This Row],[Credit]]*GL_Table[[#This Row],[RateToUSD]]</f>
        <v>0</v>
      </c>
      <c r="Q1716" s="14">
        <f>GL_Table[NetAmount]*GL_Table[RateToUSD]</f>
        <v>1777.4112000000002</v>
      </c>
      <c r="R1716" s="14" t="str">
        <f>INDEX(AccountMapping[AccountType],MATCH(GL_Table[AccountName],AccountMapping[AccountName], 0))</f>
        <v>Expense</v>
      </c>
    </row>
    <row r="1717" spans="1:18" x14ac:dyDescent="0.3">
      <c r="A1717" t="s">
        <v>1725</v>
      </c>
      <c r="B1717" s="1">
        <v>44947</v>
      </c>
      <c r="C1717">
        <f>YEAR(GL_Table[[#This Row],[TxnDate]])</f>
        <v>2023</v>
      </c>
      <c r="D1717" t="str">
        <f>TEXT(GL_Table[[#This Row],[TxnDate]], "mmm")</f>
        <v>Jan</v>
      </c>
      <c r="E1717" t="s">
        <v>2014</v>
      </c>
      <c r="F1717" t="s">
        <v>2019</v>
      </c>
      <c r="G1717">
        <v>0</v>
      </c>
      <c r="H1717">
        <v>1899.18</v>
      </c>
      <c r="I1717" t="s">
        <v>2020</v>
      </c>
      <c r="J1717" t="s">
        <v>2026</v>
      </c>
      <c r="K1717" t="s">
        <v>3746</v>
      </c>
      <c r="L1717" t="s">
        <v>4031</v>
      </c>
      <c r="M1717">
        <f>GL_Table[[#This Row],[Debit]]-GL_Table[[#This Row],[Credit]]</f>
        <v>-1899.18</v>
      </c>
      <c r="N1717">
        <f>INDEX(ExchangeRate[Rate2USD], MATCH(GL!L:L,ExchangeRate[Currency], 0))</f>
        <v>0.78</v>
      </c>
      <c r="O1717" s="14">
        <f>GL_Table[[#This Row],[Debit]]*GL_Table[[#This Row],[RateToUSD]]</f>
        <v>0</v>
      </c>
      <c r="P1717" s="14">
        <f>GL_Table[[#This Row],[Credit]]*GL_Table[[#This Row],[RateToUSD]]</f>
        <v>1481.3604</v>
      </c>
      <c r="Q1717" s="14">
        <f>GL_Table[NetAmount]*GL_Table[RateToUSD]</f>
        <v>-1481.3604</v>
      </c>
      <c r="R1717" s="14" t="str">
        <f>INDEX(AccountMapping[AccountType],MATCH(GL_Table[AccountName],AccountMapping[AccountName], 0))</f>
        <v>Revenue</v>
      </c>
    </row>
    <row r="1718" spans="1:18" x14ac:dyDescent="0.3">
      <c r="A1718" t="s">
        <v>1726</v>
      </c>
      <c r="B1718" s="1">
        <v>45592</v>
      </c>
      <c r="C1718">
        <f>YEAR(GL_Table[[#This Row],[TxnDate]])</f>
        <v>2024</v>
      </c>
      <c r="D1718" t="str">
        <f>TEXT(GL_Table[[#This Row],[TxnDate]], "mmm")</f>
        <v>Oct</v>
      </c>
      <c r="E1718" t="s">
        <v>2014</v>
      </c>
      <c r="F1718" t="s">
        <v>2019</v>
      </c>
      <c r="G1718">
        <v>0</v>
      </c>
      <c r="H1718">
        <v>4785.2299999999996</v>
      </c>
      <c r="I1718" t="s">
        <v>2022</v>
      </c>
      <c r="J1718" t="s">
        <v>2029</v>
      </c>
      <c r="K1718" t="s">
        <v>3747</v>
      </c>
      <c r="L1718" t="s">
        <v>4031</v>
      </c>
      <c r="M1718">
        <f>GL_Table[[#This Row],[Debit]]-GL_Table[[#This Row],[Credit]]</f>
        <v>-4785.2299999999996</v>
      </c>
      <c r="N1718">
        <f>INDEX(ExchangeRate[Rate2USD], MATCH(GL!L:L,ExchangeRate[Currency], 0))</f>
        <v>0.78</v>
      </c>
      <c r="O1718" s="14">
        <f>GL_Table[[#This Row],[Debit]]*GL_Table[[#This Row],[RateToUSD]]</f>
        <v>0</v>
      </c>
      <c r="P1718" s="14">
        <f>GL_Table[[#This Row],[Credit]]*GL_Table[[#This Row],[RateToUSD]]</f>
        <v>3732.4793999999997</v>
      </c>
      <c r="Q1718" s="14">
        <f>GL_Table[NetAmount]*GL_Table[RateToUSD]</f>
        <v>-3732.4793999999997</v>
      </c>
      <c r="R1718" s="14" t="str">
        <f>INDEX(AccountMapping[AccountType],MATCH(GL_Table[AccountName],AccountMapping[AccountName], 0))</f>
        <v>Revenue</v>
      </c>
    </row>
    <row r="1719" spans="1:18" x14ac:dyDescent="0.3">
      <c r="A1719" t="s">
        <v>1727</v>
      </c>
      <c r="B1719" s="1">
        <v>45192</v>
      </c>
      <c r="C1719">
        <f>YEAR(GL_Table[[#This Row],[TxnDate]])</f>
        <v>2023</v>
      </c>
      <c r="D1719" t="str">
        <f>TEXT(GL_Table[[#This Row],[TxnDate]], "mmm")</f>
        <v>Sep</v>
      </c>
      <c r="E1719" t="s">
        <v>2014</v>
      </c>
      <c r="F1719" t="s">
        <v>2019</v>
      </c>
      <c r="G1719">
        <v>0</v>
      </c>
      <c r="H1719">
        <v>2005.29</v>
      </c>
      <c r="I1719" t="s">
        <v>2024</v>
      </c>
      <c r="J1719" t="s">
        <v>2027</v>
      </c>
      <c r="K1719" t="s">
        <v>3748</v>
      </c>
      <c r="L1719" t="s">
        <v>4034</v>
      </c>
      <c r="M1719">
        <f>GL_Table[[#This Row],[Debit]]-GL_Table[[#This Row],[Credit]]</f>
        <v>-2005.29</v>
      </c>
      <c r="N1719">
        <f>INDEX(ExchangeRate[Rate2USD], MATCH(GL!L:L,ExchangeRate[Currency], 0))</f>
        <v>1</v>
      </c>
      <c r="O1719" s="14">
        <f>GL_Table[[#This Row],[Debit]]*GL_Table[[#This Row],[RateToUSD]]</f>
        <v>0</v>
      </c>
      <c r="P1719" s="14">
        <f>GL_Table[[#This Row],[Credit]]*GL_Table[[#This Row],[RateToUSD]]</f>
        <v>2005.29</v>
      </c>
      <c r="Q1719" s="14">
        <f>GL_Table[NetAmount]*GL_Table[RateToUSD]</f>
        <v>-2005.29</v>
      </c>
      <c r="R1719" s="14" t="str">
        <f>INDEX(AccountMapping[AccountType],MATCH(GL_Table[AccountName],AccountMapping[AccountName], 0))</f>
        <v>Revenue</v>
      </c>
    </row>
    <row r="1720" spans="1:18" x14ac:dyDescent="0.3">
      <c r="A1720" t="s">
        <v>1728</v>
      </c>
      <c r="B1720" s="1">
        <v>45148</v>
      </c>
      <c r="C1720">
        <f>YEAR(GL_Table[[#This Row],[TxnDate]])</f>
        <v>2023</v>
      </c>
      <c r="D1720" t="str">
        <f>TEXT(GL_Table[[#This Row],[TxnDate]], "mmm")</f>
        <v>Aug</v>
      </c>
      <c r="E1720" t="s">
        <v>2012</v>
      </c>
      <c r="F1720" t="s">
        <v>2017</v>
      </c>
      <c r="G1720">
        <v>1255.1099999999999</v>
      </c>
      <c r="H1720">
        <v>0</v>
      </c>
      <c r="I1720" t="s">
        <v>2025</v>
      </c>
      <c r="J1720" t="s">
        <v>2027</v>
      </c>
      <c r="K1720" t="s">
        <v>3749</v>
      </c>
      <c r="L1720" t="s">
        <v>4032</v>
      </c>
      <c r="M1720">
        <f>GL_Table[[#This Row],[Debit]]-GL_Table[[#This Row],[Credit]]</f>
        <v>1255.1099999999999</v>
      </c>
      <c r="N1720">
        <f>INDEX(ExchangeRate[Rate2USD], MATCH(GL!L:L,ExchangeRate[Currency], 0))</f>
        <v>0.92</v>
      </c>
      <c r="O1720" s="14">
        <f>GL_Table[[#This Row],[Debit]]*GL_Table[[#This Row],[RateToUSD]]</f>
        <v>1154.7012</v>
      </c>
      <c r="P1720" s="14">
        <f>GL_Table[[#This Row],[Credit]]*GL_Table[[#This Row],[RateToUSD]]</f>
        <v>0</v>
      </c>
      <c r="Q1720" s="14">
        <f>GL_Table[NetAmount]*GL_Table[RateToUSD]</f>
        <v>1154.7012</v>
      </c>
      <c r="R1720" s="14" t="str">
        <f>INDEX(AccountMapping[AccountType],MATCH(GL_Table[AccountName],AccountMapping[AccountName], 0))</f>
        <v>Expense</v>
      </c>
    </row>
    <row r="1721" spans="1:18" x14ac:dyDescent="0.3">
      <c r="A1721" t="s">
        <v>1729</v>
      </c>
      <c r="B1721" s="1">
        <v>45311</v>
      </c>
      <c r="C1721">
        <f>YEAR(GL_Table[[#This Row],[TxnDate]])</f>
        <v>2024</v>
      </c>
      <c r="D1721" t="str">
        <f>TEXT(GL_Table[[#This Row],[TxnDate]], "mmm")</f>
        <v>Jan</v>
      </c>
      <c r="E1721" t="s">
        <v>2011</v>
      </c>
      <c r="F1721" t="s">
        <v>2016</v>
      </c>
      <c r="G1721">
        <v>816.6</v>
      </c>
      <c r="H1721">
        <v>0</v>
      </c>
      <c r="I1721" t="s">
        <v>2025</v>
      </c>
      <c r="J1721" t="s">
        <v>2030</v>
      </c>
      <c r="K1721" t="s">
        <v>3750</v>
      </c>
      <c r="L1721" t="s">
        <v>4032</v>
      </c>
      <c r="M1721">
        <f>GL_Table[[#This Row],[Debit]]-GL_Table[[#This Row],[Credit]]</f>
        <v>816.6</v>
      </c>
      <c r="N1721">
        <f>INDEX(ExchangeRate[Rate2USD], MATCH(GL!L:L,ExchangeRate[Currency], 0))</f>
        <v>0.92</v>
      </c>
      <c r="O1721" s="14">
        <f>GL_Table[[#This Row],[Debit]]*GL_Table[[#This Row],[RateToUSD]]</f>
        <v>751.27200000000005</v>
      </c>
      <c r="P1721" s="14">
        <f>GL_Table[[#This Row],[Credit]]*GL_Table[[#This Row],[RateToUSD]]</f>
        <v>0</v>
      </c>
      <c r="Q1721" s="14">
        <f>GL_Table[NetAmount]*GL_Table[RateToUSD]</f>
        <v>751.27200000000005</v>
      </c>
      <c r="R1721" s="14" t="str">
        <f>INDEX(AccountMapping[AccountType],MATCH(GL_Table[AccountName],AccountMapping[AccountName], 0))</f>
        <v>COGS</v>
      </c>
    </row>
    <row r="1722" spans="1:18" x14ac:dyDescent="0.3">
      <c r="A1722" t="s">
        <v>1730</v>
      </c>
      <c r="B1722" s="1">
        <v>45015</v>
      </c>
      <c r="C1722">
        <f>YEAR(GL_Table[[#This Row],[TxnDate]])</f>
        <v>2023</v>
      </c>
      <c r="D1722" t="str">
        <f>TEXT(GL_Table[[#This Row],[TxnDate]], "mmm")</f>
        <v>Mar</v>
      </c>
      <c r="E1722" t="s">
        <v>2014</v>
      </c>
      <c r="F1722" t="s">
        <v>2019</v>
      </c>
      <c r="G1722">
        <v>0</v>
      </c>
      <c r="H1722">
        <v>1623.32</v>
      </c>
      <c r="I1722" t="s">
        <v>2025</v>
      </c>
      <c r="J1722" t="s">
        <v>2026</v>
      </c>
      <c r="K1722" t="s">
        <v>3751</v>
      </c>
      <c r="L1722" t="s">
        <v>4033</v>
      </c>
      <c r="M1722">
        <f>GL_Table[[#This Row],[Debit]]-GL_Table[[#This Row],[Credit]]</f>
        <v>-1623.32</v>
      </c>
      <c r="N1722">
        <f>INDEX(ExchangeRate[Rate2USD], MATCH(GL!L:L,ExchangeRate[Currency], 0))</f>
        <v>1.51</v>
      </c>
      <c r="O1722" s="14">
        <f>GL_Table[[#This Row],[Debit]]*GL_Table[[#This Row],[RateToUSD]]</f>
        <v>0</v>
      </c>
      <c r="P1722" s="14">
        <f>GL_Table[[#This Row],[Credit]]*GL_Table[[#This Row],[RateToUSD]]</f>
        <v>2451.2132000000001</v>
      </c>
      <c r="Q1722" s="14">
        <f>GL_Table[NetAmount]*GL_Table[RateToUSD]</f>
        <v>-2451.2132000000001</v>
      </c>
      <c r="R1722" s="14" t="str">
        <f>INDEX(AccountMapping[AccountType],MATCH(GL_Table[AccountName],AccountMapping[AccountName], 0))</f>
        <v>Revenue</v>
      </c>
    </row>
    <row r="1723" spans="1:18" x14ac:dyDescent="0.3">
      <c r="A1723" t="s">
        <v>1731</v>
      </c>
      <c r="B1723" s="1">
        <v>45133</v>
      </c>
      <c r="C1723">
        <f>YEAR(GL_Table[[#This Row],[TxnDate]])</f>
        <v>2023</v>
      </c>
      <c r="D1723" t="str">
        <f>TEXT(GL_Table[[#This Row],[TxnDate]], "mmm")</f>
        <v>Jul</v>
      </c>
      <c r="E1723" t="s">
        <v>2012</v>
      </c>
      <c r="F1723" t="s">
        <v>2017</v>
      </c>
      <c r="G1723">
        <v>770.91</v>
      </c>
      <c r="H1723">
        <v>0</v>
      </c>
      <c r="I1723" t="s">
        <v>2025</v>
      </c>
      <c r="J1723" t="s">
        <v>2030</v>
      </c>
      <c r="K1723" t="s">
        <v>3752</v>
      </c>
      <c r="L1723" t="s">
        <v>4033</v>
      </c>
      <c r="M1723">
        <f>GL_Table[[#This Row],[Debit]]-GL_Table[[#This Row],[Credit]]</f>
        <v>770.91</v>
      </c>
      <c r="N1723">
        <f>INDEX(ExchangeRate[Rate2USD], MATCH(GL!L:L,ExchangeRate[Currency], 0))</f>
        <v>1.51</v>
      </c>
      <c r="O1723" s="14">
        <f>GL_Table[[#This Row],[Debit]]*GL_Table[[#This Row],[RateToUSD]]</f>
        <v>1164.0741</v>
      </c>
      <c r="P1723" s="14">
        <f>GL_Table[[#This Row],[Credit]]*GL_Table[[#This Row],[RateToUSD]]</f>
        <v>0</v>
      </c>
      <c r="Q1723" s="14">
        <f>GL_Table[NetAmount]*GL_Table[RateToUSD]</f>
        <v>1164.0741</v>
      </c>
      <c r="R1723" s="14" t="str">
        <f>INDEX(AccountMapping[AccountType],MATCH(GL_Table[AccountName],AccountMapping[AccountName], 0))</f>
        <v>Expense</v>
      </c>
    </row>
    <row r="1724" spans="1:18" x14ac:dyDescent="0.3">
      <c r="A1724" t="s">
        <v>1732</v>
      </c>
      <c r="B1724" s="1">
        <v>45379</v>
      </c>
      <c r="C1724">
        <f>YEAR(GL_Table[[#This Row],[TxnDate]])</f>
        <v>2024</v>
      </c>
      <c r="D1724" t="str">
        <f>TEXT(GL_Table[[#This Row],[TxnDate]], "mmm")</f>
        <v>Mar</v>
      </c>
      <c r="E1724" t="s">
        <v>2014</v>
      </c>
      <c r="F1724" t="s">
        <v>2019</v>
      </c>
      <c r="G1724">
        <v>0</v>
      </c>
      <c r="H1724">
        <v>3597.73</v>
      </c>
      <c r="I1724" t="s">
        <v>2020</v>
      </c>
      <c r="J1724" t="s">
        <v>2027</v>
      </c>
      <c r="K1724" t="s">
        <v>3753</v>
      </c>
      <c r="L1724" t="s">
        <v>4035</v>
      </c>
      <c r="M1724">
        <f>GL_Table[[#This Row],[Debit]]-GL_Table[[#This Row],[Credit]]</f>
        <v>-3597.73</v>
      </c>
      <c r="N1724">
        <f>INDEX(ExchangeRate[Rate2USD], MATCH(GL!L:L,ExchangeRate[Currency], 0))</f>
        <v>1.36</v>
      </c>
      <c r="O1724" s="14">
        <f>GL_Table[[#This Row],[Debit]]*GL_Table[[#This Row],[RateToUSD]]</f>
        <v>0</v>
      </c>
      <c r="P1724" s="14">
        <f>GL_Table[[#This Row],[Credit]]*GL_Table[[#This Row],[RateToUSD]]</f>
        <v>4892.9128000000001</v>
      </c>
      <c r="Q1724" s="14">
        <f>GL_Table[NetAmount]*GL_Table[RateToUSD]</f>
        <v>-4892.9128000000001</v>
      </c>
      <c r="R1724" s="14" t="str">
        <f>INDEX(AccountMapping[AccountType],MATCH(GL_Table[AccountName],AccountMapping[AccountName], 0))</f>
        <v>Revenue</v>
      </c>
    </row>
    <row r="1725" spans="1:18" x14ac:dyDescent="0.3">
      <c r="A1725" t="s">
        <v>1733</v>
      </c>
      <c r="B1725" s="1">
        <v>45730</v>
      </c>
      <c r="C1725">
        <f>YEAR(GL_Table[[#This Row],[TxnDate]])</f>
        <v>2025</v>
      </c>
      <c r="D1725" t="str">
        <f>TEXT(GL_Table[[#This Row],[TxnDate]], "mmm")</f>
        <v>Mar</v>
      </c>
      <c r="E1725" t="s">
        <v>2011</v>
      </c>
      <c r="F1725" t="s">
        <v>2016</v>
      </c>
      <c r="G1725">
        <v>468</v>
      </c>
      <c r="H1725">
        <v>0</v>
      </c>
      <c r="I1725" t="s">
        <v>2024</v>
      </c>
      <c r="J1725" t="s">
        <v>2030</v>
      </c>
      <c r="K1725" t="s">
        <v>3754</v>
      </c>
      <c r="L1725" t="s">
        <v>4034</v>
      </c>
      <c r="M1725">
        <f>GL_Table[[#This Row],[Debit]]-GL_Table[[#This Row],[Credit]]</f>
        <v>468</v>
      </c>
      <c r="N1725">
        <f>INDEX(ExchangeRate[Rate2USD], MATCH(GL!L:L,ExchangeRate[Currency], 0))</f>
        <v>1</v>
      </c>
      <c r="O1725" s="14">
        <f>GL_Table[[#This Row],[Debit]]*GL_Table[[#This Row],[RateToUSD]]</f>
        <v>468</v>
      </c>
      <c r="P1725" s="14">
        <f>GL_Table[[#This Row],[Credit]]*GL_Table[[#This Row],[RateToUSD]]</f>
        <v>0</v>
      </c>
      <c r="Q1725" s="14">
        <f>GL_Table[NetAmount]*GL_Table[RateToUSD]</f>
        <v>468</v>
      </c>
      <c r="R1725" s="14" t="str">
        <f>INDEX(AccountMapping[AccountType],MATCH(GL_Table[AccountName],AccountMapping[AccountName], 0))</f>
        <v>COGS</v>
      </c>
    </row>
    <row r="1726" spans="1:18" x14ac:dyDescent="0.3">
      <c r="A1726" t="s">
        <v>1734</v>
      </c>
      <c r="B1726" s="1">
        <v>45439</v>
      </c>
      <c r="C1726">
        <f>YEAR(GL_Table[[#This Row],[TxnDate]])</f>
        <v>2024</v>
      </c>
      <c r="D1726" t="str">
        <f>TEXT(GL_Table[[#This Row],[TxnDate]], "mmm")</f>
        <v>May</v>
      </c>
      <c r="E1726" t="s">
        <v>2012</v>
      </c>
      <c r="F1726" t="s">
        <v>2017</v>
      </c>
      <c r="G1726">
        <v>1093.3800000000001</v>
      </c>
      <c r="H1726">
        <v>0</v>
      </c>
      <c r="I1726" t="s">
        <v>2022</v>
      </c>
      <c r="J1726" t="s">
        <v>2027</v>
      </c>
      <c r="K1726" t="s">
        <v>3755</v>
      </c>
      <c r="L1726" t="s">
        <v>4033</v>
      </c>
      <c r="M1726">
        <f>GL_Table[[#This Row],[Debit]]-GL_Table[[#This Row],[Credit]]</f>
        <v>1093.3800000000001</v>
      </c>
      <c r="N1726">
        <f>INDEX(ExchangeRate[Rate2USD], MATCH(GL!L:L,ExchangeRate[Currency], 0))</f>
        <v>1.51</v>
      </c>
      <c r="O1726" s="14">
        <f>GL_Table[[#This Row],[Debit]]*GL_Table[[#This Row],[RateToUSD]]</f>
        <v>1651.0038000000002</v>
      </c>
      <c r="P1726" s="14">
        <f>GL_Table[[#This Row],[Credit]]*GL_Table[[#This Row],[RateToUSD]]</f>
        <v>0</v>
      </c>
      <c r="Q1726" s="14">
        <f>GL_Table[NetAmount]*GL_Table[RateToUSD]</f>
        <v>1651.0038000000002</v>
      </c>
      <c r="R1726" s="14" t="str">
        <f>INDEX(AccountMapping[AccountType],MATCH(GL_Table[AccountName],AccountMapping[AccountName], 0))</f>
        <v>Expense</v>
      </c>
    </row>
    <row r="1727" spans="1:18" x14ac:dyDescent="0.3">
      <c r="A1727" t="s">
        <v>1735</v>
      </c>
      <c r="B1727" s="1">
        <v>45429</v>
      </c>
      <c r="C1727">
        <f>YEAR(GL_Table[[#This Row],[TxnDate]])</f>
        <v>2024</v>
      </c>
      <c r="D1727" t="str">
        <f>TEXT(GL_Table[[#This Row],[TxnDate]], "mmm")</f>
        <v>May</v>
      </c>
      <c r="E1727" t="s">
        <v>2014</v>
      </c>
      <c r="F1727" t="s">
        <v>2019</v>
      </c>
      <c r="G1727">
        <v>0</v>
      </c>
      <c r="H1727">
        <v>1791.26</v>
      </c>
      <c r="I1727" t="s">
        <v>2022</v>
      </c>
      <c r="J1727" t="s">
        <v>2029</v>
      </c>
      <c r="K1727" t="s">
        <v>3756</v>
      </c>
      <c r="L1727" t="s">
        <v>4034</v>
      </c>
      <c r="M1727">
        <f>GL_Table[[#This Row],[Debit]]-GL_Table[[#This Row],[Credit]]</f>
        <v>-1791.26</v>
      </c>
      <c r="N1727">
        <f>INDEX(ExchangeRate[Rate2USD], MATCH(GL!L:L,ExchangeRate[Currency], 0))</f>
        <v>1</v>
      </c>
      <c r="O1727" s="14">
        <f>GL_Table[[#This Row],[Debit]]*GL_Table[[#This Row],[RateToUSD]]</f>
        <v>0</v>
      </c>
      <c r="P1727" s="14">
        <f>GL_Table[[#This Row],[Credit]]*GL_Table[[#This Row],[RateToUSD]]</f>
        <v>1791.26</v>
      </c>
      <c r="Q1727" s="14">
        <f>GL_Table[NetAmount]*GL_Table[RateToUSD]</f>
        <v>-1791.26</v>
      </c>
      <c r="R1727" s="14" t="str">
        <f>INDEX(AccountMapping[AccountType],MATCH(GL_Table[AccountName],AccountMapping[AccountName], 0))</f>
        <v>Revenue</v>
      </c>
    </row>
    <row r="1728" spans="1:18" x14ac:dyDescent="0.3">
      <c r="A1728" t="s">
        <v>1736</v>
      </c>
      <c r="B1728" s="1">
        <v>45760</v>
      </c>
      <c r="C1728">
        <f>YEAR(GL_Table[[#This Row],[TxnDate]])</f>
        <v>2025</v>
      </c>
      <c r="D1728" t="str">
        <f>TEXT(GL_Table[[#This Row],[TxnDate]], "mmm")</f>
        <v>Apr</v>
      </c>
      <c r="E1728" t="s">
        <v>2014</v>
      </c>
      <c r="F1728" t="s">
        <v>2019</v>
      </c>
      <c r="G1728">
        <v>0</v>
      </c>
      <c r="H1728">
        <v>2175.02</v>
      </c>
      <c r="I1728" t="s">
        <v>2021</v>
      </c>
      <c r="J1728" t="s">
        <v>2028</v>
      </c>
      <c r="K1728" t="s">
        <v>3757</v>
      </c>
      <c r="L1728" t="s">
        <v>4031</v>
      </c>
      <c r="M1728">
        <f>GL_Table[[#This Row],[Debit]]-GL_Table[[#This Row],[Credit]]</f>
        <v>-2175.02</v>
      </c>
      <c r="N1728">
        <f>INDEX(ExchangeRate[Rate2USD], MATCH(GL!L:L,ExchangeRate[Currency], 0))</f>
        <v>0.78</v>
      </c>
      <c r="O1728" s="14">
        <f>GL_Table[[#This Row],[Debit]]*GL_Table[[#This Row],[RateToUSD]]</f>
        <v>0</v>
      </c>
      <c r="P1728" s="14">
        <f>GL_Table[[#This Row],[Credit]]*GL_Table[[#This Row],[RateToUSD]]</f>
        <v>1696.5155999999999</v>
      </c>
      <c r="Q1728" s="14">
        <f>GL_Table[NetAmount]*GL_Table[RateToUSD]</f>
        <v>-1696.5155999999999</v>
      </c>
      <c r="R1728" s="14" t="str">
        <f>INDEX(AccountMapping[AccountType],MATCH(GL_Table[AccountName],AccountMapping[AccountName], 0))</f>
        <v>Revenue</v>
      </c>
    </row>
    <row r="1729" spans="1:18" x14ac:dyDescent="0.3">
      <c r="A1729" t="s">
        <v>1737</v>
      </c>
      <c r="B1729" s="1">
        <v>45677</v>
      </c>
      <c r="C1729">
        <f>YEAR(GL_Table[[#This Row],[TxnDate]])</f>
        <v>2025</v>
      </c>
      <c r="D1729" t="str">
        <f>TEXT(GL_Table[[#This Row],[TxnDate]], "mmm")</f>
        <v>Jan</v>
      </c>
      <c r="E1729" t="s">
        <v>2012</v>
      </c>
      <c r="F1729" t="s">
        <v>2017</v>
      </c>
      <c r="G1729">
        <v>1574.77</v>
      </c>
      <c r="H1729">
        <v>0</v>
      </c>
      <c r="I1729" t="s">
        <v>2020</v>
      </c>
      <c r="J1729" t="s">
        <v>2026</v>
      </c>
      <c r="K1729" t="s">
        <v>3758</v>
      </c>
      <c r="L1729" t="s">
        <v>4035</v>
      </c>
      <c r="M1729">
        <f>GL_Table[[#This Row],[Debit]]-GL_Table[[#This Row],[Credit]]</f>
        <v>1574.77</v>
      </c>
      <c r="N1729">
        <f>INDEX(ExchangeRate[Rate2USD], MATCH(GL!L:L,ExchangeRate[Currency], 0))</f>
        <v>1.36</v>
      </c>
      <c r="O1729" s="14">
        <f>GL_Table[[#This Row],[Debit]]*GL_Table[[#This Row],[RateToUSD]]</f>
        <v>2141.6872000000003</v>
      </c>
      <c r="P1729" s="14">
        <f>GL_Table[[#This Row],[Credit]]*GL_Table[[#This Row],[RateToUSD]]</f>
        <v>0</v>
      </c>
      <c r="Q1729" s="14">
        <f>GL_Table[NetAmount]*GL_Table[RateToUSD]</f>
        <v>2141.6872000000003</v>
      </c>
      <c r="R1729" s="14" t="str">
        <f>INDEX(AccountMapping[AccountType],MATCH(GL_Table[AccountName],AccountMapping[AccountName], 0))</f>
        <v>Expense</v>
      </c>
    </row>
    <row r="1730" spans="1:18" x14ac:dyDescent="0.3">
      <c r="A1730" t="s">
        <v>1738</v>
      </c>
      <c r="B1730" s="1">
        <v>45674</v>
      </c>
      <c r="C1730">
        <f>YEAR(GL_Table[[#This Row],[TxnDate]])</f>
        <v>2025</v>
      </c>
      <c r="D1730" t="str">
        <f>TEXT(GL_Table[[#This Row],[TxnDate]], "mmm")</f>
        <v>Jan</v>
      </c>
      <c r="E1730" t="s">
        <v>2011</v>
      </c>
      <c r="F1730" t="s">
        <v>2016</v>
      </c>
      <c r="G1730">
        <v>1527.19</v>
      </c>
      <c r="H1730">
        <v>0</v>
      </c>
      <c r="I1730" t="s">
        <v>2025</v>
      </c>
      <c r="J1730" t="s">
        <v>2030</v>
      </c>
      <c r="K1730" t="s">
        <v>3759</v>
      </c>
      <c r="L1730" t="s">
        <v>4031</v>
      </c>
      <c r="M1730">
        <f>GL_Table[[#This Row],[Debit]]-GL_Table[[#This Row],[Credit]]</f>
        <v>1527.19</v>
      </c>
      <c r="N1730">
        <f>INDEX(ExchangeRate[Rate2USD], MATCH(GL!L:L,ExchangeRate[Currency], 0))</f>
        <v>0.78</v>
      </c>
      <c r="O1730" s="14">
        <f>GL_Table[[#This Row],[Debit]]*GL_Table[[#This Row],[RateToUSD]]</f>
        <v>1191.2082</v>
      </c>
      <c r="P1730" s="14">
        <f>GL_Table[[#This Row],[Credit]]*GL_Table[[#This Row],[RateToUSD]]</f>
        <v>0</v>
      </c>
      <c r="Q1730" s="14">
        <f>GL_Table[NetAmount]*GL_Table[RateToUSD]</f>
        <v>1191.2082</v>
      </c>
      <c r="R1730" s="14" t="str">
        <f>INDEX(AccountMapping[AccountType],MATCH(GL_Table[AccountName],AccountMapping[AccountName], 0))</f>
        <v>COGS</v>
      </c>
    </row>
    <row r="1731" spans="1:18" x14ac:dyDescent="0.3">
      <c r="A1731" t="s">
        <v>1739</v>
      </c>
      <c r="B1731" s="1">
        <v>45277</v>
      </c>
      <c r="C1731">
        <f>YEAR(GL_Table[[#This Row],[TxnDate]])</f>
        <v>2023</v>
      </c>
      <c r="D1731" t="str">
        <f>TEXT(GL_Table[[#This Row],[TxnDate]], "mmm")</f>
        <v>Dec</v>
      </c>
      <c r="E1731" t="s">
        <v>2013</v>
      </c>
      <c r="F1731" t="s">
        <v>2018</v>
      </c>
      <c r="G1731">
        <v>235.69</v>
      </c>
      <c r="H1731">
        <v>0</v>
      </c>
      <c r="I1731" t="s">
        <v>2025</v>
      </c>
      <c r="J1731" t="s">
        <v>2027</v>
      </c>
      <c r="K1731" t="s">
        <v>3760</v>
      </c>
      <c r="L1731" t="s">
        <v>4033</v>
      </c>
      <c r="M1731">
        <f>GL_Table[[#This Row],[Debit]]-GL_Table[[#This Row],[Credit]]</f>
        <v>235.69</v>
      </c>
      <c r="N1731">
        <f>INDEX(ExchangeRate[Rate2USD], MATCH(GL!L:L,ExchangeRate[Currency], 0))</f>
        <v>1.51</v>
      </c>
      <c r="O1731" s="14">
        <f>GL_Table[[#This Row],[Debit]]*GL_Table[[#This Row],[RateToUSD]]</f>
        <v>355.89190000000002</v>
      </c>
      <c r="P1731" s="14">
        <f>GL_Table[[#This Row],[Credit]]*GL_Table[[#This Row],[RateToUSD]]</f>
        <v>0</v>
      </c>
      <c r="Q1731" s="14">
        <f>GL_Table[NetAmount]*GL_Table[RateToUSD]</f>
        <v>355.89190000000002</v>
      </c>
      <c r="R1731" s="14" t="str">
        <f>INDEX(AccountMapping[AccountType],MATCH(GL_Table[AccountName],AccountMapping[AccountName], 0))</f>
        <v>Expense</v>
      </c>
    </row>
    <row r="1732" spans="1:18" x14ac:dyDescent="0.3">
      <c r="A1732" t="s">
        <v>1740</v>
      </c>
      <c r="B1732" s="1">
        <v>44999</v>
      </c>
      <c r="C1732">
        <f>YEAR(GL_Table[[#This Row],[TxnDate]])</f>
        <v>2023</v>
      </c>
      <c r="D1732" t="str">
        <f>TEXT(GL_Table[[#This Row],[TxnDate]], "mmm")</f>
        <v>Mar</v>
      </c>
      <c r="E1732" t="s">
        <v>2014</v>
      </c>
      <c r="F1732" t="s">
        <v>2019</v>
      </c>
      <c r="G1732">
        <v>0</v>
      </c>
      <c r="H1732">
        <v>1732.54</v>
      </c>
      <c r="I1732" t="s">
        <v>2021</v>
      </c>
      <c r="J1732" t="s">
        <v>2029</v>
      </c>
      <c r="K1732" t="s">
        <v>3761</v>
      </c>
      <c r="L1732" t="s">
        <v>4034</v>
      </c>
      <c r="M1732">
        <f>GL_Table[[#This Row],[Debit]]-GL_Table[[#This Row],[Credit]]</f>
        <v>-1732.54</v>
      </c>
      <c r="N1732">
        <f>INDEX(ExchangeRate[Rate2USD], MATCH(GL!L:L,ExchangeRate[Currency], 0))</f>
        <v>1</v>
      </c>
      <c r="O1732" s="14">
        <f>GL_Table[[#This Row],[Debit]]*GL_Table[[#This Row],[RateToUSD]]</f>
        <v>0</v>
      </c>
      <c r="P1732" s="14">
        <f>GL_Table[[#This Row],[Credit]]*GL_Table[[#This Row],[RateToUSD]]</f>
        <v>1732.54</v>
      </c>
      <c r="Q1732" s="14">
        <f>GL_Table[NetAmount]*GL_Table[RateToUSD]</f>
        <v>-1732.54</v>
      </c>
      <c r="R1732" s="14" t="str">
        <f>INDEX(AccountMapping[AccountType],MATCH(GL_Table[AccountName],AccountMapping[AccountName], 0))</f>
        <v>Revenue</v>
      </c>
    </row>
    <row r="1733" spans="1:18" x14ac:dyDescent="0.3">
      <c r="A1733" t="s">
        <v>1741</v>
      </c>
      <c r="B1733" s="1">
        <v>45714</v>
      </c>
      <c r="C1733">
        <f>YEAR(GL_Table[[#This Row],[TxnDate]])</f>
        <v>2025</v>
      </c>
      <c r="D1733" t="str">
        <f>TEXT(GL_Table[[#This Row],[TxnDate]], "mmm")</f>
        <v>Feb</v>
      </c>
      <c r="E1733" t="s">
        <v>2014</v>
      </c>
      <c r="F1733" t="s">
        <v>2019</v>
      </c>
      <c r="G1733">
        <v>0</v>
      </c>
      <c r="H1733">
        <v>2626.2</v>
      </c>
      <c r="I1733" t="s">
        <v>2020</v>
      </c>
      <c r="J1733" t="s">
        <v>2028</v>
      </c>
      <c r="K1733" t="s">
        <v>3762</v>
      </c>
      <c r="L1733" t="s">
        <v>4035</v>
      </c>
      <c r="M1733">
        <f>GL_Table[[#This Row],[Debit]]-GL_Table[[#This Row],[Credit]]</f>
        <v>-2626.2</v>
      </c>
      <c r="N1733">
        <f>INDEX(ExchangeRate[Rate2USD], MATCH(GL!L:L,ExchangeRate[Currency], 0))</f>
        <v>1.36</v>
      </c>
      <c r="O1733" s="14">
        <f>GL_Table[[#This Row],[Debit]]*GL_Table[[#This Row],[RateToUSD]]</f>
        <v>0</v>
      </c>
      <c r="P1733" s="14">
        <f>GL_Table[[#This Row],[Credit]]*GL_Table[[#This Row],[RateToUSD]]</f>
        <v>3571.6320000000001</v>
      </c>
      <c r="Q1733" s="14">
        <f>GL_Table[NetAmount]*GL_Table[RateToUSD]</f>
        <v>-3571.6320000000001</v>
      </c>
      <c r="R1733" s="14" t="str">
        <f>INDEX(AccountMapping[AccountType],MATCH(GL_Table[AccountName],AccountMapping[AccountName], 0))</f>
        <v>Revenue</v>
      </c>
    </row>
    <row r="1734" spans="1:18" x14ac:dyDescent="0.3">
      <c r="A1734" t="s">
        <v>1742</v>
      </c>
      <c r="B1734" s="1">
        <v>45008</v>
      </c>
      <c r="C1734">
        <f>YEAR(GL_Table[[#This Row],[TxnDate]])</f>
        <v>2023</v>
      </c>
      <c r="D1734" t="str">
        <f>TEXT(GL_Table[[#This Row],[TxnDate]], "mmm")</f>
        <v>Mar</v>
      </c>
      <c r="E1734" t="s">
        <v>2013</v>
      </c>
      <c r="F1734" t="s">
        <v>2018</v>
      </c>
      <c r="G1734">
        <v>1253</v>
      </c>
      <c r="H1734">
        <v>0</v>
      </c>
      <c r="I1734" t="s">
        <v>2020</v>
      </c>
      <c r="J1734" t="s">
        <v>2026</v>
      </c>
      <c r="K1734" t="s">
        <v>3763</v>
      </c>
      <c r="L1734" t="s">
        <v>4032</v>
      </c>
      <c r="M1734">
        <f>GL_Table[[#This Row],[Debit]]-GL_Table[[#This Row],[Credit]]</f>
        <v>1253</v>
      </c>
      <c r="N1734">
        <f>INDEX(ExchangeRate[Rate2USD], MATCH(GL!L:L,ExchangeRate[Currency], 0))</f>
        <v>0.92</v>
      </c>
      <c r="O1734" s="14">
        <f>GL_Table[[#This Row],[Debit]]*GL_Table[[#This Row],[RateToUSD]]</f>
        <v>1152.76</v>
      </c>
      <c r="P1734" s="14">
        <f>GL_Table[[#This Row],[Credit]]*GL_Table[[#This Row],[RateToUSD]]</f>
        <v>0</v>
      </c>
      <c r="Q1734" s="14">
        <f>GL_Table[NetAmount]*GL_Table[RateToUSD]</f>
        <v>1152.76</v>
      </c>
      <c r="R1734" s="14" t="str">
        <f>INDEX(AccountMapping[AccountType],MATCH(GL_Table[AccountName],AccountMapping[AccountName], 0))</f>
        <v>Expense</v>
      </c>
    </row>
    <row r="1735" spans="1:18" x14ac:dyDescent="0.3">
      <c r="A1735" t="s">
        <v>1743</v>
      </c>
      <c r="B1735" s="1">
        <v>45667</v>
      </c>
      <c r="C1735">
        <f>YEAR(GL_Table[[#This Row],[TxnDate]])</f>
        <v>2025</v>
      </c>
      <c r="D1735" t="str">
        <f>TEXT(GL_Table[[#This Row],[TxnDate]], "mmm")</f>
        <v>Jan</v>
      </c>
      <c r="E1735" t="s">
        <v>2011</v>
      </c>
      <c r="F1735" t="s">
        <v>2016</v>
      </c>
      <c r="G1735">
        <v>698.8</v>
      </c>
      <c r="H1735">
        <v>0</v>
      </c>
      <c r="I1735" t="s">
        <v>2022</v>
      </c>
      <c r="J1735" t="s">
        <v>2030</v>
      </c>
      <c r="K1735" t="s">
        <v>3764</v>
      </c>
      <c r="L1735" t="s">
        <v>4035</v>
      </c>
      <c r="M1735">
        <f>GL_Table[[#This Row],[Debit]]-GL_Table[[#This Row],[Credit]]</f>
        <v>698.8</v>
      </c>
      <c r="N1735">
        <f>INDEX(ExchangeRate[Rate2USD], MATCH(GL!L:L,ExchangeRate[Currency], 0))</f>
        <v>1.36</v>
      </c>
      <c r="O1735" s="14">
        <f>GL_Table[[#This Row],[Debit]]*GL_Table[[#This Row],[RateToUSD]]</f>
        <v>950.36800000000005</v>
      </c>
      <c r="P1735" s="14">
        <f>GL_Table[[#This Row],[Credit]]*GL_Table[[#This Row],[RateToUSD]]</f>
        <v>0</v>
      </c>
      <c r="Q1735" s="14">
        <f>GL_Table[NetAmount]*GL_Table[RateToUSD]</f>
        <v>950.36800000000005</v>
      </c>
      <c r="R1735" s="14" t="str">
        <f>INDEX(AccountMapping[AccountType],MATCH(GL_Table[AccountName],AccountMapping[AccountName], 0))</f>
        <v>COGS</v>
      </c>
    </row>
    <row r="1736" spans="1:18" x14ac:dyDescent="0.3">
      <c r="A1736" t="s">
        <v>1744</v>
      </c>
      <c r="B1736" s="1">
        <v>45375</v>
      </c>
      <c r="C1736">
        <f>YEAR(GL_Table[[#This Row],[TxnDate]])</f>
        <v>2024</v>
      </c>
      <c r="D1736" t="str">
        <f>TEXT(GL_Table[[#This Row],[TxnDate]], "mmm")</f>
        <v>Mar</v>
      </c>
      <c r="E1736" t="s">
        <v>2010</v>
      </c>
      <c r="F1736" t="s">
        <v>2015</v>
      </c>
      <c r="G1736">
        <v>0</v>
      </c>
      <c r="H1736">
        <v>1651.12</v>
      </c>
      <c r="I1736" t="s">
        <v>2023</v>
      </c>
      <c r="J1736" t="s">
        <v>2026</v>
      </c>
      <c r="K1736" t="s">
        <v>3765</v>
      </c>
      <c r="L1736" t="s">
        <v>4033</v>
      </c>
      <c r="M1736">
        <f>GL_Table[[#This Row],[Debit]]-GL_Table[[#This Row],[Credit]]</f>
        <v>-1651.12</v>
      </c>
      <c r="N1736">
        <f>INDEX(ExchangeRate[Rate2USD], MATCH(GL!L:L,ExchangeRate[Currency], 0))</f>
        <v>1.51</v>
      </c>
      <c r="O1736" s="14">
        <f>GL_Table[[#This Row],[Debit]]*GL_Table[[#This Row],[RateToUSD]]</f>
        <v>0</v>
      </c>
      <c r="P1736" s="14">
        <f>GL_Table[[#This Row],[Credit]]*GL_Table[[#This Row],[RateToUSD]]</f>
        <v>2493.1911999999998</v>
      </c>
      <c r="Q1736" s="14">
        <f>GL_Table[NetAmount]*GL_Table[RateToUSD]</f>
        <v>-2493.1911999999998</v>
      </c>
      <c r="R1736" s="14" t="str">
        <f>INDEX(AccountMapping[AccountType],MATCH(GL_Table[AccountName],AccountMapping[AccountName], 0))</f>
        <v>Revenue</v>
      </c>
    </row>
    <row r="1737" spans="1:18" x14ac:dyDescent="0.3">
      <c r="A1737" t="s">
        <v>1745</v>
      </c>
      <c r="B1737" s="1">
        <v>45414</v>
      </c>
      <c r="C1737">
        <f>YEAR(GL_Table[[#This Row],[TxnDate]])</f>
        <v>2024</v>
      </c>
      <c r="D1737" t="str">
        <f>TEXT(GL_Table[[#This Row],[TxnDate]], "mmm")</f>
        <v>May</v>
      </c>
      <c r="E1737" t="s">
        <v>2014</v>
      </c>
      <c r="F1737" t="s">
        <v>2019</v>
      </c>
      <c r="G1737">
        <v>0</v>
      </c>
      <c r="H1737">
        <v>4999.53</v>
      </c>
      <c r="I1737" t="s">
        <v>2024</v>
      </c>
      <c r="J1737" t="s">
        <v>2026</v>
      </c>
      <c r="K1737" t="s">
        <v>3766</v>
      </c>
      <c r="L1737" t="s">
        <v>4035</v>
      </c>
      <c r="M1737">
        <f>GL_Table[[#This Row],[Debit]]-GL_Table[[#This Row],[Credit]]</f>
        <v>-4999.53</v>
      </c>
      <c r="N1737">
        <f>INDEX(ExchangeRate[Rate2USD], MATCH(GL!L:L,ExchangeRate[Currency], 0))</f>
        <v>1.36</v>
      </c>
      <c r="O1737" s="14">
        <f>GL_Table[[#This Row],[Debit]]*GL_Table[[#This Row],[RateToUSD]]</f>
        <v>0</v>
      </c>
      <c r="P1737" s="14">
        <f>GL_Table[[#This Row],[Credit]]*GL_Table[[#This Row],[RateToUSD]]</f>
        <v>6799.3608000000004</v>
      </c>
      <c r="Q1737" s="14">
        <f>GL_Table[NetAmount]*GL_Table[RateToUSD]</f>
        <v>-6799.3608000000004</v>
      </c>
      <c r="R1737" s="14" t="str">
        <f>INDEX(AccountMapping[AccountType],MATCH(GL_Table[AccountName],AccountMapping[AccountName], 0))</f>
        <v>Revenue</v>
      </c>
    </row>
    <row r="1738" spans="1:18" x14ac:dyDescent="0.3">
      <c r="A1738" t="s">
        <v>1746</v>
      </c>
      <c r="B1738" s="1">
        <v>45792</v>
      </c>
      <c r="C1738">
        <f>YEAR(GL_Table[[#This Row],[TxnDate]])</f>
        <v>2025</v>
      </c>
      <c r="D1738" t="str">
        <f>TEXT(GL_Table[[#This Row],[TxnDate]], "mmm")</f>
        <v>May</v>
      </c>
      <c r="E1738" t="s">
        <v>2011</v>
      </c>
      <c r="F1738" t="s">
        <v>2016</v>
      </c>
      <c r="G1738">
        <v>600.07000000000005</v>
      </c>
      <c r="H1738">
        <v>0</v>
      </c>
      <c r="I1738" t="s">
        <v>2021</v>
      </c>
      <c r="J1738" t="s">
        <v>2027</v>
      </c>
      <c r="K1738" t="s">
        <v>3767</v>
      </c>
      <c r="L1738" t="s">
        <v>4032</v>
      </c>
      <c r="M1738">
        <f>GL_Table[[#This Row],[Debit]]-GL_Table[[#This Row],[Credit]]</f>
        <v>600.07000000000005</v>
      </c>
      <c r="N1738">
        <f>INDEX(ExchangeRate[Rate2USD], MATCH(GL!L:L,ExchangeRate[Currency], 0))</f>
        <v>0.92</v>
      </c>
      <c r="O1738" s="14">
        <f>GL_Table[[#This Row],[Debit]]*GL_Table[[#This Row],[RateToUSD]]</f>
        <v>552.06440000000009</v>
      </c>
      <c r="P1738" s="14">
        <f>GL_Table[[#This Row],[Credit]]*GL_Table[[#This Row],[RateToUSD]]</f>
        <v>0</v>
      </c>
      <c r="Q1738" s="14">
        <f>GL_Table[NetAmount]*GL_Table[RateToUSD]</f>
        <v>552.06440000000009</v>
      </c>
      <c r="R1738" s="14" t="str">
        <f>INDEX(AccountMapping[AccountType],MATCH(GL_Table[AccountName],AccountMapping[AccountName], 0))</f>
        <v>COGS</v>
      </c>
    </row>
    <row r="1739" spans="1:18" x14ac:dyDescent="0.3">
      <c r="A1739" t="s">
        <v>1747</v>
      </c>
      <c r="B1739" s="1">
        <v>45055</v>
      </c>
      <c r="C1739">
        <f>YEAR(GL_Table[[#This Row],[TxnDate]])</f>
        <v>2023</v>
      </c>
      <c r="D1739" t="str">
        <f>TEXT(GL_Table[[#This Row],[TxnDate]], "mmm")</f>
        <v>May</v>
      </c>
      <c r="E1739" t="s">
        <v>2012</v>
      </c>
      <c r="F1739" t="s">
        <v>2017</v>
      </c>
      <c r="G1739">
        <v>1136.96</v>
      </c>
      <c r="H1739">
        <v>0</v>
      </c>
      <c r="I1739" t="s">
        <v>2025</v>
      </c>
      <c r="J1739" t="s">
        <v>2029</v>
      </c>
      <c r="K1739" t="s">
        <v>3768</v>
      </c>
      <c r="L1739" t="s">
        <v>4034</v>
      </c>
      <c r="M1739">
        <f>GL_Table[[#This Row],[Debit]]-GL_Table[[#This Row],[Credit]]</f>
        <v>1136.96</v>
      </c>
      <c r="N1739">
        <f>INDEX(ExchangeRate[Rate2USD], MATCH(GL!L:L,ExchangeRate[Currency], 0))</f>
        <v>1</v>
      </c>
      <c r="O1739" s="14">
        <f>GL_Table[[#This Row],[Debit]]*GL_Table[[#This Row],[RateToUSD]]</f>
        <v>1136.96</v>
      </c>
      <c r="P1739" s="14">
        <f>GL_Table[[#This Row],[Credit]]*GL_Table[[#This Row],[RateToUSD]]</f>
        <v>0</v>
      </c>
      <c r="Q1739" s="14">
        <f>GL_Table[NetAmount]*GL_Table[RateToUSD]</f>
        <v>1136.96</v>
      </c>
      <c r="R1739" s="14" t="str">
        <f>INDEX(AccountMapping[AccountType],MATCH(GL_Table[AccountName],AccountMapping[AccountName], 0))</f>
        <v>Expense</v>
      </c>
    </row>
    <row r="1740" spans="1:18" x14ac:dyDescent="0.3">
      <c r="A1740" t="s">
        <v>1748</v>
      </c>
      <c r="B1740" s="1">
        <v>45354</v>
      </c>
      <c r="C1740">
        <f>YEAR(GL_Table[[#This Row],[TxnDate]])</f>
        <v>2024</v>
      </c>
      <c r="D1740" t="str">
        <f>TEXT(GL_Table[[#This Row],[TxnDate]], "mmm")</f>
        <v>Mar</v>
      </c>
      <c r="E1740" t="s">
        <v>2014</v>
      </c>
      <c r="F1740" t="s">
        <v>2019</v>
      </c>
      <c r="G1740">
        <v>0</v>
      </c>
      <c r="H1740">
        <v>3007.82</v>
      </c>
      <c r="I1740" t="s">
        <v>2025</v>
      </c>
      <c r="J1740" t="s">
        <v>2030</v>
      </c>
      <c r="K1740" t="s">
        <v>3769</v>
      </c>
      <c r="L1740" t="s">
        <v>4034</v>
      </c>
      <c r="M1740">
        <f>GL_Table[[#This Row],[Debit]]-GL_Table[[#This Row],[Credit]]</f>
        <v>-3007.82</v>
      </c>
      <c r="N1740">
        <f>INDEX(ExchangeRate[Rate2USD], MATCH(GL!L:L,ExchangeRate[Currency], 0))</f>
        <v>1</v>
      </c>
      <c r="O1740" s="14">
        <f>GL_Table[[#This Row],[Debit]]*GL_Table[[#This Row],[RateToUSD]]</f>
        <v>0</v>
      </c>
      <c r="P1740" s="14">
        <f>GL_Table[[#This Row],[Credit]]*GL_Table[[#This Row],[RateToUSD]]</f>
        <v>3007.82</v>
      </c>
      <c r="Q1740" s="14">
        <f>GL_Table[NetAmount]*GL_Table[RateToUSD]</f>
        <v>-3007.82</v>
      </c>
      <c r="R1740" s="14" t="str">
        <f>INDEX(AccountMapping[AccountType],MATCH(GL_Table[AccountName],AccountMapping[AccountName], 0))</f>
        <v>Revenue</v>
      </c>
    </row>
    <row r="1741" spans="1:18" x14ac:dyDescent="0.3">
      <c r="A1741" t="s">
        <v>1749</v>
      </c>
      <c r="B1741" s="1">
        <v>45487</v>
      </c>
      <c r="C1741">
        <f>YEAR(GL_Table[[#This Row],[TxnDate]])</f>
        <v>2024</v>
      </c>
      <c r="D1741" t="str">
        <f>TEXT(GL_Table[[#This Row],[TxnDate]], "mmm")</f>
        <v>Jul</v>
      </c>
      <c r="E1741" t="s">
        <v>2014</v>
      </c>
      <c r="F1741" t="s">
        <v>2019</v>
      </c>
      <c r="G1741">
        <v>0</v>
      </c>
      <c r="H1741">
        <v>2023.01</v>
      </c>
      <c r="I1741" t="s">
        <v>2023</v>
      </c>
      <c r="J1741" t="s">
        <v>2030</v>
      </c>
      <c r="K1741" t="s">
        <v>3770</v>
      </c>
      <c r="L1741" t="s">
        <v>4031</v>
      </c>
      <c r="M1741">
        <f>GL_Table[[#This Row],[Debit]]-GL_Table[[#This Row],[Credit]]</f>
        <v>-2023.01</v>
      </c>
      <c r="N1741">
        <f>INDEX(ExchangeRate[Rate2USD], MATCH(GL!L:L,ExchangeRate[Currency], 0))</f>
        <v>0.78</v>
      </c>
      <c r="O1741" s="14">
        <f>GL_Table[[#This Row],[Debit]]*GL_Table[[#This Row],[RateToUSD]]</f>
        <v>0</v>
      </c>
      <c r="P1741" s="14">
        <f>GL_Table[[#This Row],[Credit]]*GL_Table[[#This Row],[RateToUSD]]</f>
        <v>1577.9478000000001</v>
      </c>
      <c r="Q1741" s="14">
        <f>GL_Table[NetAmount]*GL_Table[RateToUSD]</f>
        <v>-1577.9478000000001</v>
      </c>
      <c r="R1741" s="14" t="str">
        <f>INDEX(AccountMapping[AccountType],MATCH(GL_Table[AccountName],AccountMapping[AccountName], 0))</f>
        <v>Revenue</v>
      </c>
    </row>
    <row r="1742" spans="1:18" x14ac:dyDescent="0.3">
      <c r="A1742" t="s">
        <v>1750</v>
      </c>
      <c r="B1742" s="1">
        <v>45397</v>
      </c>
      <c r="C1742">
        <f>YEAR(GL_Table[[#This Row],[TxnDate]])</f>
        <v>2024</v>
      </c>
      <c r="D1742" t="str">
        <f>TEXT(GL_Table[[#This Row],[TxnDate]], "mmm")</f>
        <v>Apr</v>
      </c>
      <c r="E1742" t="s">
        <v>2010</v>
      </c>
      <c r="F1742" t="s">
        <v>2015</v>
      </c>
      <c r="G1742">
        <v>0</v>
      </c>
      <c r="H1742">
        <v>3884.34</v>
      </c>
      <c r="I1742" t="s">
        <v>2022</v>
      </c>
      <c r="J1742" t="s">
        <v>2026</v>
      </c>
      <c r="K1742" t="s">
        <v>3771</v>
      </c>
      <c r="L1742" t="s">
        <v>4031</v>
      </c>
      <c r="M1742">
        <f>GL_Table[[#This Row],[Debit]]-GL_Table[[#This Row],[Credit]]</f>
        <v>-3884.34</v>
      </c>
      <c r="N1742">
        <f>INDEX(ExchangeRate[Rate2USD], MATCH(GL!L:L,ExchangeRate[Currency], 0))</f>
        <v>0.78</v>
      </c>
      <c r="O1742" s="14">
        <f>GL_Table[[#This Row],[Debit]]*GL_Table[[#This Row],[RateToUSD]]</f>
        <v>0</v>
      </c>
      <c r="P1742" s="14">
        <f>GL_Table[[#This Row],[Credit]]*GL_Table[[#This Row],[RateToUSD]]</f>
        <v>3029.7852000000003</v>
      </c>
      <c r="Q1742" s="14">
        <f>GL_Table[NetAmount]*GL_Table[RateToUSD]</f>
        <v>-3029.7852000000003</v>
      </c>
      <c r="R1742" s="14" t="str">
        <f>INDEX(AccountMapping[AccountType],MATCH(GL_Table[AccountName],AccountMapping[AccountName], 0))</f>
        <v>Revenue</v>
      </c>
    </row>
    <row r="1743" spans="1:18" x14ac:dyDescent="0.3">
      <c r="A1743" t="s">
        <v>1751</v>
      </c>
      <c r="B1743" s="1">
        <v>45327</v>
      </c>
      <c r="C1743">
        <f>YEAR(GL_Table[[#This Row],[TxnDate]])</f>
        <v>2024</v>
      </c>
      <c r="D1743" t="str">
        <f>TEXT(GL_Table[[#This Row],[TxnDate]], "mmm")</f>
        <v>Feb</v>
      </c>
      <c r="E1743" t="s">
        <v>2010</v>
      </c>
      <c r="F1743" t="s">
        <v>2015</v>
      </c>
      <c r="G1743">
        <v>0</v>
      </c>
      <c r="H1743">
        <v>225.78</v>
      </c>
      <c r="I1743" t="s">
        <v>2023</v>
      </c>
      <c r="J1743" t="s">
        <v>2028</v>
      </c>
      <c r="K1743" t="s">
        <v>3772</v>
      </c>
      <c r="L1743" t="s">
        <v>4032</v>
      </c>
      <c r="M1743">
        <f>GL_Table[[#This Row],[Debit]]-GL_Table[[#This Row],[Credit]]</f>
        <v>-225.78</v>
      </c>
      <c r="N1743">
        <f>INDEX(ExchangeRate[Rate2USD], MATCH(GL!L:L,ExchangeRate[Currency], 0))</f>
        <v>0.92</v>
      </c>
      <c r="O1743" s="14">
        <f>GL_Table[[#This Row],[Debit]]*GL_Table[[#This Row],[RateToUSD]]</f>
        <v>0</v>
      </c>
      <c r="P1743" s="14">
        <f>GL_Table[[#This Row],[Credit]]*GL_Table[[#This Row],[RateToUSD]]</f>
        <v>207.7176</v>
      </c>
      <c r="Q1743" s="14">
        <f>GL_Table[NetAmount]*GL_Table[RateToUSD]</f>
        <v>-207.7176</v>
      </c>
      <c r="R1743" s="14" t="str">
        <f>INDEX(AccountMapping[AccountType],MATCH(GL_Table[AccountName],AccountMapping[AccountName], 0))</f>
        <v>Revenue</v>
      </c>
    </row>
    <row r="1744" spans="1:18" x14ac:dyDescent="0.3">
      <c r="A1744" t="s">
        <v>1752</v>
      </c>
      <c r="B1744" s="1">
        <v>45622</v>
      </c>
      <c r="C1744">
        <f>YEAR(GL_Table[[#This Row],[TxnDate]])</f>
        <v>2024</v>
      </c>
      <c r="D1744" t="str">
        <f>TEXT(GL_Table[[#This Row],[TxnDate]], "mmm")</f>
        <v>Nov</v>
      </c>
      <c r="E1744" t="s">
        <v>2010</v>
      </c>
      <c r="F1744" t="s">
        <v>2015</v>
      </c>
      <c r="G1744">
        <v>0</v>
      </c>
      <c r="H1744">
        <v>2518.37</v>
      </c>
      <c r="I1744" t="s">
        <v>2022</v>
      </c>
      <c r="J1744" t="s">
        <v>2029</v>
      </c>
      <c r="K1744" t="s">
        <v>3773</v>
      </c>
      <c r="L1744" t="s">
        <v>4033</v>
      </c>
      <c r="M1744">
        <f>GL_Table[[#This Row],[Debit]]-GL_Table[[#This Row],[Credit]]</f>
        <v>-2518.37</v>
      </c>
      <c r="N1744">
        <f>INDEX(ExchangeRate[Rate2USD], MATCH(GL!L:L,ExchangeRate[Currency], 0))</f>
        <v>1.51</v>
      </c>
      <c r="O1744" s="14">
        <f>GL_Table[[#This Row],[Debit]]*GL_Table[[#This Row],[RateToUSD]]</f>
        <v>0</v>
      </c>
      <c r="P1744" s="14">
        <f>GL_Table[[#This Row],[Credit]]*GL_Table[[#This Row],[RateToUSD]]</f>
        <v>3802.7386999999999</v>
      </c>
      <c r="Q1744" s="14">
        <f>GL_Table[NetAmount]*GL_Table[RateToUSD]</f>
        <v>-3802.7386999999999</v>
      </c>
      <c r="R1744" s="14" t="str">
        <f>INDEX(AccountMapping[AccountType],MATCH(GL_Table[AccountName],AccountMapping[AccountName], 0))</f>
        <v>Revenue</v>
      </c>
    </row>
    <row r="1745" spans="1:18" x14ac:dyDescent="0.3">
      <c r="A1745" t="s">
        <v>1753</v>
      </c>
      <c r="B1745" s="1">
        <v>45590</v>
      </c>
      <c r="C1745">
        <f>YEAR(GL_Table[[#This Row],[TxnDate]])</f>
        <v>2024</v>
      </c>
      <c r="D1745" t="str">
        <f>TEXT(GL_Table[[#This Row],[TxnDate]], "mmm")</f>
        <v>Oct</v>
      </c>
      <c r="E1745" t="s">
        <v>2011</v>
      </c>
      <c r="F1745" t="s">
        <v>2016</v>
      </c>
      <c r="G1745">
        <v>847.09</v>
      </c>
      <c r="H1745">
        <v>0</v>
      </c>
      <c r="I1745" t="s">
        <v>2024</v>
      </c>
      <c r="J1745" t="s">
        <v>2029</v>
      </c>
      <c r="K1745" t="s">
        <v>3774</v>
      </c>
      <c r="L1745" t="s">
        <v>4031</v>
      </c>
      <c r="M1745">
        <f>GL_Table[[#This Row],[Debit]]-GL_Table[[#This Row],[Credit]]</f>
        <v>847.09</v>
      </c>
      <c r="N1745">
        <f>INDEX(ExchangeRate[Rate2USD], MATCH(GL!L:L,ExchangeRate[Currency], 0))</f>
        <v>0.78</v>
      </c>
      <c r="O1745" s="14">
        <f>GL_Table[[#This Row],[Debit]]*GL_Table[[#This Row],[RateToUSD]]</f>
        <v>660.73020000000008</v>
      </c>
      <c r="P1745" s="14">
        <f>GL_Table[[#This Row],[Credit]]*GL_Table[[#This Row],[RateToUSD]]</f>
        <v>0</v>
      </c>
      <c r="Q1745" s="14">
        <f>GL_Table[NetAmount]*GL_Table[RateToUSD]</f>
        <v>660.73020000000008</v>
      </c>
      <c r="R1745" s="14" t="str">
        <f>INDEX(AccountMapping[AccountType],MATCH(GL_Table[AccountName],AccountMapping[AccountName], 0))</f>
        <v>COGS</v>
      </c>
    </row>
    <row r="1746" spans="1:18" x14ac:dyDescent="0.3">
      <c r="A1746" t="s">
        <v>1754</v>
      </c>
      <c r="B1746" s="1">
        <v>45331</v>
      </c>
      <c r="C1746">
        <f>YEAR(GL_Table[[#This Row],[TxnDate]])</f>
        <v>2024</v>
      </c>
      <c r="D1746" t="str">
        <f>TEXT(GL_Table[[#This Row],[TxnDate]], "mmm")</f>
        <v>Feb</v>
      </c>
      <c r="E1746" t="s">
        <v>2012</v>
      </c>
      <c r="F1746" t="s">
        <v>2017</v>
      </c>
      <c r="G1746">
        <v>121.29</v>
      </c>
      <c r="H1746">
        <v>0</v>
      </c>
      <c r="I1746" t="s">
        <v>2025</v>
      </c>
      <c r="J1746" t="s">
        <v>2028</v>
      </c>
      <c r="K1746" t="s">
        <v>3775</v>
      </c>
      <c r="L1746" t="s">
        <v>4032</v>
      </c>
      <c r="M1746">
        <f>GL_Table[[#This Row],[Debit]]-GL_Table[[#This Row],[Credit]]</f>
        <v>121.29</v>
      </c>
      <c r="N1746">
        <f>INDEX(ExchangeRate[Rate2USD], MATCH(GL!L:L,ExchangeRate[Currency], 0))</f>
        <v>0.92</v>
      </c>
      <c r="O1746" s="14">
        <f>GL_Table[[#This Row],[Debit]]*GL_Table[[#This Row],[RateToUSD]]</f>
        <v>111.58680000000001</v>
      </c>
      <c r="P1746" s="14">
        <f>GL_Table[[#This Row],[Credit]]*GL_Table[[#This Row],[RateToUSD]]</f>
        <v>0</v>
      </c>
      <c r="Q1746" s="14">
        <f>GL_Table[NetAmount]*GL_Table[RateToUSD]</f>
        <v>111.58680000000001</v>
      </c>
      <c r="R1746" s="14" t="str">
        <f>INDEX(AccountMapping[AccountType],MATCH(GL_Table[AccountName],AccountMapping[AccountName], 0))</f>
        <v>Expense</v>
      </c>
    </row>
    <row r="1747" spans="1:18" x14ac:dyDescent="0.3">
      <c r="A1747" t="s">
        <v>1755</v>
      </c>
      <c r="B1747" s="1">
        <v>45385</v>
      </c>
      <c r="C1747">
        <f>YEAR(GL_Table[[#This Row],[TxnDate]])</f>
        <v>2024</v>
      </c>
      <c r="D1747" t="str">
        <f>TEXT(GL_Table[[#This Row],[TxnDate]], "mmm")</f>
        <v>Apr</v>
      </c>
      <c r="E1747" t="s">
        <v>2012</v>
      </c>
      <c r="F1747" t="s">
        <v>2017</v>
      </c>
      <c r="G1747">
        <v>1357.35</v>
      </c>
      <c r="H1747">
        <v>0</v>
      </c>
      <c r="I1747" t="s">
        <v>2023</v>
      </c>
      <c r="J1747" t="s">
        <v>2027</v>
      </c>
      <c r="K1747" t="s">
        <v>3776</v>
      </c>
      <c r="L1747" t="s">
        <v>4034</v>
      </c>
      <c r="M1747">
        <f>GL_Table[[#This Row],[Debit]]-GL_Table[[#This Row],[Credit]]</f>
        <v>1357.35</v>
      </c>
      <c r="N1747">
        <f>INDEX(ExchangeRate[Rate2USD], MATCH(GL!L:L,ExchangeRate[Currency], 0))</f>
        <v>1</v>
      </c>
      <c r="O1747" s="14">
        <f>GL_Table[[#This Row],[Debit]]*GL_Table[[#This Row],[RateToUSD]]</f>
        <v>1357.35</v>
      </c>
      <c r="P1747" s="14">
        <f>GL_Table[[#This Row],[Credit]]*GL_Table[[#This Row],[RateToUSD]]</f>
        <v>0</v>
      </c>
      <c r="Q1747" s="14">
        <f>GL_Table[NetAmount]*GL_Table[RateToUSD]</f>
        <v>1357.35</v>
      </c>
      <c r="R1747" s="14" t="str">
        <f>INDEX(AccountMapping[AccountType],MATCH(GL_Table[AccountName],AccountMapping[AccountName], 0))</f>
        <v>Expense</v>
      </c>
    </row>
    <row r="1748" spans="1:18" x14ac:dyDescent="0.3">
      <c r="A1748" t="s">
        <v>1756</v>
      </c>
      <c r="B1748" s="1">
        <v>45066</v>
      </c>
      <c r="C1748">
        <f>YEAR(GL_Table[[#This Row],[TxnDate]])</f>
        <v>2023</v>
      </c>
      <c r="D1748" t="str">
        <f>TEXT(GL_Table[[#This Row],[TxnDate]], "mmm")</f>
        <v>May</v>
      </c>
      <c r="E1748" t="s">
        <v>2014</v>
      </c>
      <c r="F1748" t="s">
        <v>2019</v>
      </c>
      <c r="G1748">
        <v>0</v>
      </c>
      <c r="H1748">
        <v>1658.15</v>
      </c>
      <c r="I1748" t="s">
        <v>2025</v>
      </c>
      <c r="J1748" t="s">
        <v>2028</v>
      </c>
      <c r="K1748" t="s">
        <v>3777</v>
      </c>
      <c r="L1748" t="s">
        <v>4035</v>
      </c>
      <c r="M1748">
        <f>GL_Table[[#This Row],[Debit]]-GL_Table[[#This Row],[Credit]]</f>
        <v>-1658.15</v>
      </c>
      <c r="N1748">
        <f>INDEX(ExchangeRate[Rate2USD], MATCH(GL!L:L,ExchangeRate[Currency], 0))</f>
        <v>1.36</v>
      </c>
      <c r="O1748" s="14">
        <f>GL_Table[[#This Row],[Debit]]*GL_Table[[#This Row],[RateToUSD]]</f>
        <v>0</v>
      </c>
      <c r="P1748" s="14">
        <f>GL_Table[[#This Row],[Credit]]*GL_Table[[#This Row],[RateToUSD]]</f>
        <v>2255.0840000000003</v>
      </c>
      <c r="Q1748" s="14">
        <f>GL_Table[NetAmount]*GL_Table[RateToUSD]</f>
        <v>-2255.0840000000003</v>
      </c>
      <c r="R1748" s="14" t="str">
        <f>INDEX(AccountMapping[AccountType],MATCH(GL_Table[AccountName],AccountMapping[AccountName], 0))</f>
        <v>Revenue</v>
      </c>
    </row>
    <row r="1749" spans="1:18" x14ac:dyDescent="0.3">
      <c r="A1749" t="s">
        <v>1757</v>
      </c>
      <c r="B1749" s="1">
        <v>45664</v>
      </c>
      <c r="C1749">
        <f>YEAR(GL_Table[[#This Row],[TxnDate]])</f>
        <v>2025</v>
      </c>
      <c r="D1749" t="str">
        <f>TEXT(GL_Table[[#This Row],[TxnDate]], "mmm")</f>
        <v>Jan</v>
      </c>
      <c r="E1749" t="s">
        <v>2013</v>
      </c>
      <c r="F1749" t="s">
        <v>2018</v>
      </c>
      <c r="G1749">
        <v>759.41</v>
      </c>
      <c r="H1749">
        <v>0</v>
      </c>
      <c r="I1749" t="s">
        <v>2024</v>
      </c>
      <c r="J1749" t="s">
        <v>2026</v>
      </c>
      <c r="K1749" t="s">
        <v>3778</v>
      </c>
      <c r="L1749" t="s">
        <v>4033</v>
      </c>
      <c r="M1749">
        <f>GL_Table[[#This Row],[Debit]]-GL_Table[[#This Row],[Credit]]</f>
        <v>759.41</v>
      </c>
      <c r="N1749">
        <f>INDEX(ExchangeRate[Rate2USD], MATCH(GL!L:L,ExchangeRate[Currency], 0))</f>
        <v>1.51</v>
      </c>
      <c r="O1749" s="14">
        <f>GL_Table[[#This Row],[Debit]]*GL_Table[[#This Row],[RateToUSD]]</f>
        <v>1146.7091</v>
      </c>
      <c r="P1749" s="14">
        <f>GL_Table[[#This Row],[Credit]]*GL_Table[[#This Row],[RateToUSD]]</f>
        <v>0</v>
      </c>
      <c r="Q1749" s="14">
        <f>GL_Table[NetAmount]*GL_Table[RateToUSD]</f>
        <v>1146.7091</v>
      </c>
      <c r="R1749" s="14" t="str">
        <f>INDEX(AccountMapping[AccountType],MATCH(GL_Table[AccountName],AccountMapping[AccountName], 0))</f>
        <v>Expense</v>
      </c>
    </row>
    <row r="1750" spans="1:18" x14ac:dyDescent="0.3">
      <c r="A1750" t="s">
        <v>1758</v>
      </c>
      <c r="B1750" s="1">
        <v>45238</v>
      </c>
      <c r="C1750">
        <f>YEAR(GL_Table[[#This Row],[TxnDate]])</f>
        <v>2023</v>
      </c>
      <c r="D1750" t="str">
        <f>TEXT(GL_Table[[#This Row],[TxnDate]], "mmm")</f>
        <v>Nov</v>
      </c>
      <c r="E1750" t="s">
        <v>2010</v>
      </c>
      <c r="F1750" t="s">
        <v>2015</v>
      </c>
      <c r="G1750">
        <v>0</v>
      </c>
      <c r="H1750">
        <v>4703.2</v>
      </c>
      <c r="I1750" t="s">
        <v>2025</v>
      </c>
      <c r="J1750" t="s">
        <v>2028</v>
      </c>
      <c r="K1750" t="s">
        <v>3779</v>
      </c>
      <c r="L1750" t="s">
        <v>4032</v>
      </c>
      <c r="M1750">
        <f>GL_Table[[#This Row],[Debit]]-GL_Table[[#This Row],[Credit]]</f>
        <v>-4703.2</v>
      </c>
      <c r="N1750">
        <f>INDEX(ExchangeRate[Rate2USD], MATCH(GL!L:L,ExchangeRate[Currency], 0))</f>
        <v>0.92</v>
      </c>
      <c r="O1750" s="14">
        <f>GL_Table[[#This Row],[Debit]]*GL_Table[[#This Row],[RateToUSD]]</f>
        <v>0</v>
      </c>
      <c r="P1750" s="14">
        <f>GL_Table[[#This Row],[Credit]]*GL_Table[[#This Row],[RateToUSD]]</f>
        <v>4326.9440000000004</v>
      </c>
      <c r="Q1750" s="14">
        <f>GL_Table[NetAmount]*GL_Table[RateToUSD]</f>
        <v>-4326.9440000000004</v>
      </c>
      <c r="R1750" s="14" t="str">
        <f>INDEX(AccountMapping[AccountType],MATCH(GL_Table[AccountName],AccountMapping[AccountName], 0))</f>
        <v>Revenue</v>
      </c>
    </row>
    <row r="1751" spans="1:18" x14ac:dyDescent="0.3">
      <c r="A1751" t="s">
        <v>1759</v>
      </c>
      <c r="B1751" s="1">
        <v>45156</v>
      </c>
      <c r="C1751">
        <f>YEAR(GL_Table[[#This Row],[TxnDate]])</f>
        <v>2023</v>
      </c>
      <c r="D1751" t="str">
        <f>TEXT(GL_Table[[#This Row],[TxnDate]], "mmm")</f>
        <v>Aug</v>
      </c>
      <c r="E1751" t="s">
        <v>2014</v>
      </c>
      <c r="F1751" t="s">
        <v>2019</v>
      </c>
      <c r="G1751">
        <v>0</v>
      </c>
      <c r="H1751">
        <v>528.16999999999996</v>
      </c>
      <c r="I1751" t="s">
        <v>2023</v>
      </c>
      <c r="J1751" t="s">
        <v>2029</v>
      </c>
      <c r="K1751" t="s">
        <v>3780</v>
      </c>
      <c r="L1751" t="s">
        <v>4032</v>
      </c>
      <c r="M1751">
        <f>GL_Table[[#This Row],[Debit]]-GL_Table[[#This Row],[Credit]]</f>
        <v>-528.16999999999996</v>
      </c>
      <c r="N1751">
        <f>INDEX(ExchangeRate[Rate2USD], MATCH(GL!L:L,ExchangeRate[Currency], 0))</f>
        <v>0.92</v>
      </c>
      <c r="O1751" s="14">
        <f>GL_Table[[#This Row],[Debit]]*GL_Table[[#This Row],[RateToUSD]]</f>
        <v>0</v>
      </c>
      <c r="P1751" s="14">
        <f>GL_Table[[#This Row],[Credit]]*GL_Table[[#This Row],[RateToUSD]]</f>
        <v>485.91640000000001</v>
      </c>
      <c r="Q1751" s="14">
        <f>GL_Table[NetAmount]*GL_Table[RateToUSD]</f>
        <v>-485.91640000000001</v>
      </c>
      <c r="R1751" s="14" t="str">
        <f>INDEX(AccountMapping[AccountType],MATCH(GL_Table[AccountName],AccountMapping[AccountName], 0))</f>
        <v>Revenue</v>
      </c>
    </row>
    <row r="1752" spans="1:18" x14ac:dyDescent="0.3">
      <c r="A1752" t="s">
        <v>1760</v>
      </c>
      <c r="B1752" s="1">
        <v>45142</v>
      </c>
      <c r="C1752">
        <f>YEAR(GL_Table[[#This Row],[TxnDate]])</f>
        <v>2023</v>
      </c>
      <c r="D1752" t="str">
        <f>TEXT(GL_Table[[#This Row],[TxnDate]], "mmm")</f>
        <v>Aug</v>
      </c>
      <c r="E1752" t="s">
        <v>2010</v>
      </c>
      <c r="F1752" t="s">
        <v>2015</v>
      </c>
      <c r="G1752">
        <v>0</v>
      </c>
      <c r="H1752">
        <v>4978.6499999999996</v>
      </c>
      <c r="I1752" t="s">
        <v>2022</v>
      </c>
      <c r="J1752" t="s">
        <v>2026</v>
      </c>
      <c r="K1752" t="s">
        <v>3781</v>
      </c>
      <c r="L1752" t="s">
        <v>4034</v>
      </c>
      <c r="M1752">
        <f>GL_Table[[#This Row],[Debit]]-GL_Table[[#This Row],[Credit]]</f>
        <v>-4978.6499999999996</v>
      </c>
      <c r="N1752">
        <f>INDEX(ExchangeRate[Rate2USD], MATCH(GL!L:L,ExchangeRate[Currency], 0))</f>
        <v>1</v>
      </c>
      <c r="O1752" s="14">
        <f>GL_Table[[#This Row],[Debit]]*GL_Table[[#This Row],[RateToUSD]]</f>
        <v>0</v>
      </c>
      <c r="P1752" s="14">
        <f>GL_Table[[#This Row],[Credit]]*GL_Table[[#This Row],[RateToUSD]]</f>
        <v>4978.6499999999996</v>
      </c>
      <c r="Q1752" s="14">
        <f>GL_Table[NetAmount]*GL_Table[RateToUSD]</f>
        <v>-4978.6499999999996</v>
      </c>
      <c r="R1752" s="14" t="str">
        <f>INDEX(AccountMapping[AccountType],MATCH(GL_Table[AccountName],AccountMapping[AccountName], 0))</f>
        <v>Revenue</v>
      </c>
    </row>
    <row r="1753" spans="1:18" x14ac:dyDescent="0.3">
      <c r="A1753" t="s">
        <v>1761</v>
      </c>
      <c r="B1753" s="1">
        <v>45838</v>
      </c>
      <c r="C1753">
        <f>YEAR(GL_Table[[#This Row],[TxnDate]])</f>
        <v>2025</v>
      </c>
      <c r="D1753" t="str">
        <f>TEXT(GL_Table[[#This Row],[TxnDate]], "mmm")</f>
        <v>Jun</v>
      </c>
      <c r="E1753" t="s">
        <v>2012</v>
      </c>
      <c r="F1753" t="s">
        <v>2017</v>
      </c>
      <c r="G1753">
        <v>912.48</v>
      </c>
      <c r="H1753">
        <v>0</v>
      </c>
      <c r="I1753" t="s">
        <v>2024</v>
      </c>
      <c r="J1753" t="s">
        <v>2026</v>
      </c>
      <c r="K1753" t="s">
        <v>3782</v>
      </c>
      <c r="L1753" t="s">
        <v>4032</v>
      </c>
      <c r="M1753">
        <f>GL_Table[[#This Row],[Debit]]-GL_Table[[#This Row],[Credit]]</f>
        <v>912.48</v>
      </c>
      <c r="N1753">
        <f>INDEX(ExchangeRate[Rate2USD], MATCH(GL!L:L,ExchangeRate[Currency], 0))</f>
        <v>0.92</v>
      </c>
      <c r="O1753" s="14">
        <f>GL_Table[[#This Row],[Debit]]*GL_Table[[#This Row],[RateToUSD]]</f>
        <v>839.48160000000007</v>
      </c>
      <c r="P1753" s="14">
        <f>GL_Table[[#This Row],[Credit]]*GL_Table[[#This Row],[RateToUSD]]</f>
        <v>0</v>
      </c>
      <c r="Q1753" s="14">
        <f>GL_Table[NetAmount]*GL_Table[RateToUSD]</f>
        <v>839.48160000000007</v>
      </c>
      <c r="R1753" s="14" t="str">
        <f>INDEX(AccountMapping[AccountType],MATCH(GL_Table[AccountName],AccountMapping[AccountName], 0))</f>
        <v>Expense</v>
      </c>
    </row>
    <row r="1754" spans="1:18" x14ac:dyDescent="0.3">
      <c r="A1754" t="s">
        <v>1762</v>
      </c>
      <c r="B1754" s="1">
        <v>45721</v>
      </c>
      <c r="C1754">
        <f>YEAR(GL_Table[[#This Row],[TxnDate]])</f>
        <v>2025</v>
      </c>
      <c r="D1754" t="str">
        <f>TEXT(GL_Table[[#This Row],[TxnDate]], "mmm")</f>
        <v>Mar</v>
      </c>
      <c r="E1754" t="s">
        <v>2010</v>
      </c>
      <c r="F1754" t="s">
        <v>2015</v>
      </c>
      <c r="G1754">
        <v>0</v>
      </c>
      <c r="H1754">
        <v>3719.23</v>
      </c>
      <c r="I1754" t="s">
        <v>2022</v>
      </c>
      <c r="J1754" t="s">
        <v>2030</v>
      </c>
      <c r="K1754" t="s">
        <v>3783</v>
      </c>
      <c r="L1754" t="s">
        <v>4031</v>
      </c>
      <c r="M1754">
        <f>GL_Table[[#This Row],[Debit]]-GL_Table[[#This Row],[Credit]]</f>
        <v>-3719.23</v>
      </c>
      <c r="N1754">
        <f>INDEX(ExchangeRate[Rate2USD], MATCH(GL!L:L,ExchangeRate[Currency], 0))</f>
        <v>0.78</v>
      </c>
      <c r="O1754" s="14">
        <f>GL_Table[[#This Row],[Debit]]*GL_Table[[#This Row],[RateToUSD]]</f>
        <v>0</v>
      </c>
      <c r="P1754" s="14">
        <f>GL_Table[[#This Row],[Credit]]*GL_Table[[#This Row],[RateToUSD]]</f>
        <v>2900.9994000000002</v>
      </c>
      <c r="Q1754" s="14">
        <f>GL_Table[NetAmount]*GL_Table[RateToUSD]</f>
        <v>-2900.9994000000002</v>
      </c>
      <c r="R1754" s="14" t="str">
        <f>INDEX(AccountMapping[AccountType],MATCH(GL_Table[AccountName],AccountMapping[AccountName], 0))</f>
        <v>Revenue</v>
      </c>
    </row>
    <row r="1755" spans="1:18" x14ac:dyDescent="0.3">
      <c r="A1755" t="s">
        <v>1763</v>
      </c>
      <c r="B1755" s="1">
        <v>45664</v>
      </c>
      <c r="C1755">
        <f>YEAR(GL_Table[[#This Row],[TxnDate]])</f>
        <v>2025</v>
      </c>
      <c r="D1755" t="str">
        <f>TEXT(GL_Table[[#This Row],[TxnDate]], "mmm")</f>
        <v>Jan</v>
      </c>
      <c r="E1755" t="s">
        <v>2011</v>
      </c>
      <c r="F1755" t="s">
        <v>2016</v>
      </c>
      <c r="G1755">
        <v>136.12</v>
      </c>
      <c r="H1755">
        <v>0</v>
      </c>
      <c r="I1755" t="s">
        <v>2022</v>
      </c>
      <c r="J1755" t="s">
        <v>2030</v>
      </c>
      <c r="K1755" t="s">
        <v>3784</v>
      </c>
      <c r="L1755" t="s">
        <v>4031</v>
      </c>
      <c r="M1755">
        <f>GL_Table[[#This Row],[Debit]]-GL_Table[[#This Row],[Credit]]</f>
        <v>136.12</v>
      </c>
      <c r="N1755">
        <f>INDEX(ExchangeRate[Rate2USD], MATCH(GL!L:L,ExchangeRate[Currency], 0))</f>
        <v>0.78</v>
      </c>
      <c r="O1755" s="14">
        <f>GL_Table[[#This Row],[Debit]]*GL_Table[[#This Row],[RateToUSD]]</f>
        <v>106.17360000000001</v>
      </c>
      <c r="P1755" s="14">
        <f>GL_Table[[#This Row],[Credit]]*GL_Table[[#This Row],[RateToUSD]]</f>
        <v>0</v>
      </c>
      <c r="Q1755" s="14">
        <f>GL_Table[NetAmount]*GL_Table[RateToUSD]</f>
        <v>106.17360000000001</v>
      </c>
      <c r="R1755" s="14" t="str">
        <f>INDEX(AccountMapping[AccountType],MATCH(GL_Table[AccountName],AccountMapping[AccountName], 0))</f>
        <v>COGS</v>
      </c>
    </row>
    <row r="1756" spans="1:18" x14ac:dyDescent="0.3">
      <c r="A1756" t="s">
        <v>1764</v>
      </c>
      <c r="B1756" s="1">
        <v>45557</v>
      </c>
      <c r="C1756">
        <f>YEAR(GL_Table[[#This Row],[TxnDate]])</f>
        <v>2024</v>
      </c>
      <c r="D1756" t="str">
        <f>TEXT(GL_Table[[#This Row],[TxnDate]], "mmm")</f>
        <v>Sep</v>
      </c>
      <c r="E1756" t="s">
        <v>2011</v>
      </c>
      <c r="F1756" t="s">
        <v>2016</v>
      </c>
      <c r="G1756">
        <v>501.66</v>
      </c>
      <c r="H1756">
        <v>0</v>
      </c>
      <c r="I1756" t="s">
        <v>2025</v>
      </c>
      <c r="J1756" t="s">
        <v>2028</v>
      </c>
      <c r="K1756" t="s">
        <v>3785</v>
      </c>
      <c r="L1756" t="s">
        <v>4033</v>
      </c>
      <c r="M1756">
        <f>GL_Table[[#This Row],[Debit]]-GL_Table[[#This Row],[Credit]]</f>
        <v>501.66</v>
      </c>
      <c r="N1756">
        <f>INDEX(ExchangeRate[Rate2USD], MATCH(GL!L:L,ExchangeRate[Currency], 0))</f>
        <v>1.51</v>
      </c>
      <c r="O1756" s="14">
        <f>GL_Table[[#This Row],[Debit]]*GL_Table[[#This Row],[RateToUSD]]</f>
        <v>757.50660000000005</v>
      </c>
      <c r="P1756" s="14">
        <f>GL_Table[[#This Row],[Credit]]*GL_Table[[#This Row],[RateToUSD]]</f>
        <v>0</v>
      </c>
      <c r="Q1756" s="14">
        <f>GL_Table[NetAmount]*GL_Table[RateToUSD]</f>
        <v>757.50660000000005</v>
      </c>
      <c r="R1756" s="14" t="str">
        <f>INDEX(AccountMapping[AccountType],MATCH(GL_Table[AccountName],AccountMapping[AccountName], 0))</f>
        <v>COGS</v>
      </c>
    </row>
    <row r="1757" spans="1:18" x14ac:dyDescent="0.3">
      <c r="A1757" t="s">
        <v>1765</v>
      </c>
      <c r="B1757" s="1">
        <v>45788</v>
      </c>
      <c r="C1757">
        <f>YEAR(GL_Table[[#This Row],[TxnDate]])</f>
        <v>2025</v>
      </c>
      <c r="D1757" t="str">
        <f>TEXT(GL_Table[[#This Row],[TxnDate]], "mmm")</f>
        <v>May</v>
      </c>
      <c r="E1757" t="s">
        <v>2014</v>
      </c>
      <c r="F1757" t="s">
        <v>2019</v>
      </c>
      <c r="G1757">
        <v>0</v>
      </c>
      <c r="H1757">
        <v>4477.99</v>
      </c>
      <c r="I1757" t="s">
        <v>2025</v>
      </c>
      <c r="J1757" t="s">
        <v>2027</v>
      </c>
      <c r="K1757" t="s">
        <v>3786</v>
      </c>
      <c r="L1757" t="s">
        <v>4031</v>
      </c>
      <c r="M1757">
        <f>GL_Table[[#This Row],[Debit]]-GL_Table[[#This Row],[Credit]]</f>
        <v>-4477.99</v>
      </c>
      <c r="N1757">
        <f>INDEX(ExchangeRate[Rate2USD], MATCH(GL!L:L,ExchangeRate[Currency], 0))</f>
        <v>0.78</v>
      </c>
      <c r="O1757" s="14">
        <f>GL_Table[[#This Row],[Debit]]*GL_Table[[#This Row],[RateToUSD]]</f>
        <v>0</v>
      </c>
      <c r="P1757" s="14">
        <f>GL_Table[[#This Row],[Credit]]*GL_Table[[#This Row],[RateToUSD]]</f>
        <v>3492.8321999999998</v>
      </c>
      <c r="Q1757" s="14">
        <f>GL_Table[NetAmount]*GL_Table[RateToUSD]</f>
        <v>-3492.8321999999998</v>
      </c>
      <c r="R1757" s="14" t="str">
        <f>INDEX(AccountMapping[AccountType],MATCH(GL_Table[AccountName],AccountMapping[AccountName], 0))</f>
        <v>Revenue</v>
      </c>
    </row>
    <row r="1758" spans="1:18" x14ac:dyDescent="0.3">
      <c r="A1758" t="s">
        <v>1766</v>
      </c>
      <c r="B1758" s="1">
        <v>45735</v>
      </c>
      <c r="C1758">
        <f>YEAR(GL_Table[[#This Row],[TxnDate]])</f>
        <v>2025</v>
      </c>
      <c r="D1758" t="str">
        <f>TEXT(GL_Table[[#This Row],[TxnDate]], "mmm")</f>
        <v>Mar</v>
      </c>
      <c r="E1758" t="s">
        <v>2011</v>
      </c>
      <c r="F1758" t="s">
        <v>2016</v>
      </c>
      <c r="G1758">
        <v>310.49</v>
      </c>
      <c r="H1758">
        <v>0</v>
      </c>
      <c r="I1758" t="s">
        <v>2021</v>
      </c>
      <c r="J1758" t="s">
        <v>2029</v>
      </c>
      <c r="K1758" t="s">
        <v>3787</v>
      </c>
      <c r="L1758" t="s">
        <v>4034</v>
      </c>
      <c r="M1758">
        <f>GL_Table[[#This Row],[Debit]]-GL_Table[[#This Row],[Credit]]</f>
        <v>310.49</v>
      </c>
      <c r="N1758">
        <f>INDEX(ExchangeRate[Rate2USD], MATCH(GL!L:L,ExchangeRate[Currency], 0))</f>
        <v>1</v>
      </c>
      <c r="O1758" s="14">
        <f>GL_Table[[#This Row],[Debit]]*GL_Table[[#This Row],[RateToUSD]]</f>
        <v>310.49</v>
      </c>
      <c r="P1758" s="14">
        <f>GL_Table[[#This Row],[Credit]]*GL_Table[[#This Row],[RateToUSD]]</f>
        <v>0</v>
      </c>
      <c r="Q1758" s="14">
        <f>GL_Table[NetAmount]*GL_Table[RateToUSD]</f>
        <v>310.49</v>
      </c>
      <c r="R1758" s="14" t="str">
        <f>INDEX(AccountMapping[AccountType],MATCH(GL_Table[AccountName],AccountMapping[AccountName], 0))</f>
        <v>COGS</v>
      </c>
    </row>
    <row r="1759" spans="1:18" x14ac:dyDescent="0.3">
      <c r="A1759" t="s">
        <v>1767</v>
      </c>
      <c r="B1759" s="1">
        <v>45429</v>
      </c>
      <c r="C1759">
        <f>YEAR(GL_Table[[#This Row],[TxnDate]])</f>
        <v>2024</v>
      </c>
      <c r="D1759" t="str">
        <f>TEXT(GL_Table[[#This Row],[TxnDate]], "mmm")</f>
        <v>May</v>
      </c>
      <c r="E1759" t="s">
        <v>2013</v>
      </c>
      <c r="F1759" t="s">
        <v>2018</v>
      </c>
      <c r="G1759">
        <v>1687.77</v>
      </c>
      <c r="H1759">
        <v>0</v>
      </c>
      <c r="I1759" t="s">
        <v>2023</v>
      </c>
      <c r="J1759" t="s">
        <v>2029</v>
      </c>
      <c r="K1759" t="s">
        <v>3788</v>
      </c>
      <c r="L1759" t="s">
        <v>4035</v>
      </c>
      <c r="M1759">
        <f>GL_Table[[#This Row],[Debit]]-GL_Table[[#This Row],[Credit]]</f>
        <v>1687.77</v>
      </c>
      <c r="N1759">
        <f>INDEX(ExchangeRate[Rate2USD], MATCH(GL!L:L,ExchangeRate[Currency], 0))</f>
        <v>1.36</v>
      </c>
      <c r="O1759" s="14">
        <f>GL_Table[[#This Row],[Debit]]*GL_Table[[#This Row],[RateToUSD]]</f>
        <v>2295.3672000000001</v>
      </c>
      <c r="P1759" s="14">
        <f>GL_Table[[#This Row],[Credit]]*GL_Table[[#This Row],[RateToUSD]]</f>
        <v>0</v>
      </c>
      <c r="Q1759" s="14">
        <f>GL_Table[NetAmount]*GL_Table[RateToUSD]</f>
        <v>2295.3672000000001</v>
      </c>
      <c r="R1759" s="14" t="str">
        <f>INDEX(AccountMapping[AccountType],MATCH(GL_Table[AccountName],AccountMapping[AccountName], 0))</f>
        <v>Expense</v>
      </c>
    </row>
    <row r="1760" spans="1:18" x14ac:dyDescent="0.3">
      <c r="A1760" t="s">
        <v>1768</v>
      </c>
      <c r="B1760" s="1">
        <v>45376</v>
      </c>
      <c r="C1760">
        <f>YEAR(GL_Table[[#This Row],[TxnDate]])</f>
        <v>2024</v>
      </c>
      <c r="D1760" t="str">
        <f>TEXT(GL_Table[[#This Row],[TxnDate]], "mmm")</f>
        <v>Mar</v>
      </c>
      <c r="E1760" t="s">
        <v>2014</v>
      </c>
      <c r="F1760" t="s">
        <v>2019</v>
      </c>
      <c r="G1760">
        <v>0</v>
      </c>
      <c r="H1760">
        <v>3606.68</v>
      </c>
      <c r="I1760" t="s">
        <v>2020</v>
      </c>
      <c r="J1760" t="s">
        <v>2026</v>
      </c>
      <c r="K1760" t="s">
        <v>3789</v>
      </c>
      <c r="L1760" t="s">
        <v>4035</v>
      </c>
      <c r="M1760">
        <f>GL_Table[[#This Row],[Debit]]-GL_Table[[#This Row],[Credit]]</f>
        <v>-3606.68</v>
      </c>
      <c r="N1760">
        <f>INDEX(ExchangeRate[Rate2USD], MATCH(GL!L:L,ExchangeRate[Currency], 0))</f>
        <v>1.36</v>
      </c>
      <c r="O1760" s="14">
        <f>GL_Table[[#This Row],[Debit]]*GL_Table[[#This Row],[RateToUSD]]</f>
        <v>0</v>
      </c>
      <c r="P1760" s="14">
        <f>GL_Table[[#This Row],[Credit]]*GL_Table[[#This Row],[RateToUSD]]</f>
        <v>4905.0848000000005</v>
      </c>
      <c r="Q1760" s="14">
        <f>GL_Table[NetAmount]*GL_Table[RateToUSD]</f>
        <v>-4905.0848000000005</v>
      </c>
      <c r="R1760" s="14" t="str">
        <f>INDEX(AccountMapping[AccountType],MATCH(GL_Table[AccountName],AccountMapping[AccountName], 0))</f>
        <v>Revenue</v>
      </c>
    </row>
    <row r="1761" spans="1:18" x14ac:dyDescent="0.3">
      <c r="A1761" t="s">
        <v>1769</v>
      </c>
      <c r="B1761" s="1">
        <v>45022</v>
      </c>
      <c r="C1761">
        <f>YEAR(GL_Table[[#This Row],[TxnDate]])</f>
        <v>2023</v>
      </c>
      <c r="D1761" t="str">
        <f>TEXT(GL_Table[[#This Row],[TxnDate]], "mmm")</f>
        <v>Apr</v>
      </c>
      <c r="E1761" t="s">
        <v>2013</v>
      </c>
      <c r="F1761" t="s">
        <v>2018</v>
      </c>
      <c r="G1761">
        <v>1726.93</v>
      </c>
      <c r="H1761">
        <v>0</v>
      </c>
      <c r="I1761" t="s">
        <v>2024</v>
      </c>
      <c r="J1761" t="s">
        <v>2028</v>
      </c>
      <c r="K1761" t="s">
        <v>3790</v>
      </c>
      <c r="L1761" t="s">
        <v>4033</v>
      </c>
      <c r="M1761">
        <f>GL_Table[[#This Row],[Debit]]-GL_Table[[#This Row],[Credit]]</f>
        <v>1726.93</v>
      </c>
      <c r="N1761">
        <f>INDEX(ExchangeRate[Rate2USD], MATCH(GL!L:L,ExchangeRate[Currency], 0))</f>
        <v>1.51</v>
      </c>
      <c r="O1761" s="14">
        <f>GL_Table[[#This Row],[Debit]]*GL_Table[[#This Row],[RateToUSD]]</f>
        <v>2607.6642999999999</v>
      </c>
      <c r="P1761" s="14">
        <f>GL_Table[[#This Row],[Credit]]*GL_Table[[#This Row],[RateToUSD]]</f>
        <v>0</v>
      </c>
      <c r="Q1761" s="14">
        <f>GL_Table[NetAmount]*GL_Table[RateToUSD]</f>
        <v>2607.6642999999999</v>
      </c>
      <c r="R1761" s="14" t="str">
        <f>INDEX(AccountMapping[AccountType],MATCH(GL_Table[AccountName],AccountMapping[AccountName], 0))</f>
        <v>Expense</v>
      </c>
    </row>
    <row r="1762" spans="1:18" x14ac:dyDescent="0.3">
      <c r="A1762" t="s">
        <v>1770</v>
      </c>
      <c r="B1762" s="1">
        <v>44998</v>
      </c>
      <c r="C1762">
        <f>YEAR(GL_Table[[#This Row],[TxnDate]])</f>
        <v>2023</v>
      </c>
      <c r="D1762" t="str">
        <f>TEXT(GL_Table[[#This Row],[TxnDate]], "mmm")</f>
        <v>Mar</v>
      </c>
      <c r="E1762" t="s">
        <v>2014</v>
      </c>
      <c r="F1762" t="s">
        <v>2019</v>
      </c>
      <c r="G1762">
        <v>0</v>
      </c>
      <c r="H1762">
        <v>4091.1</v>
      </c>
      <c r="I1762" t="s">
        <v>2025</v>
      </c>
      <c r="J1762" t="s">
        <v>2026</v>
      </c>
      <c r="K1762" t="s">
        <v>3791</v>
      </c>
      <c r="L1762" t="s">
        <v>4033</v>
      </c>
      <c r="M1762">
        <f>GL_Table[[#This Row],[Debit]]-GL_Table[[#This Row],[Credit]]</f>
        <v>-4091.1</v>
      </c>
      <c r="N1762">
        <f>INDEX(ExchangeRate[Rate2USD], MATCH(GL!L:L,ExchangeRate[Currency], 0))</f>
        <v>1.51</v>
      </c>
      <c r="O1762" s="14">
        <f>GL_Table[[#This Row],[Debit]]*GL_Table[[#This Row],[RateToUSD]]</f>
        <v>0</v>
      </c>
      <c r="P1762" s="14">
        <f>GL_Table[[#This Row],[Credit]]*GL_Table[[#This Row],[RateToUSD]]</f>
        <v>6177.5609999999997</v>
      </c>
      <c r="Q1762" s="14">
        <f>GL_Table[NetAmount]*GL_Table[RateToUSD]</f>
        <v>-6177.5609999999997</v>
      </c>
      <c r="R1762" s="14" t="str">
        <f>INDEX(AccountMapping[AccountType],MATCH(GL_Table[AccountName],AccountMapping[AccountName], 0))</f>
        <v>Revenue</v>
      </c>
    </row>
    <row r="1763" spans="1:18" x14ac:dyDescent="0.3">
      <c r="A1763" t="s">
        <v>1771</v>
      </c>
      <c r="B1763" s="1">
        <v>45115</v>
      </c>
      <c r="C1763">
        <f>YEAR(GL_Table[[#This Row],[TxnDate]])</f>
        <v>2023</v>
      </c>
      <c r="D1763" t="str">
        <f>TEXT(GL_Table[[#This Row],[TxnDate]], "mmm")</f>
        <v>Jul</v>
      </c>
      <c r="E1763" t="s">
        <v>2011</v>
      </c>
      <c r="F1763" t="s">
        <v>2016</v>
      </c>
      <c r="G1763">
        <v>1712.78</v>
      </c>
      <c r="H1763">
        <v>0</v>
      </c>
      <c r="I1763" t="s">
        <v>2022</v>
      </c>
      <c r="J1763" t="s">
        <v>2030</v>
      </c>
      <c r="K1763" t="s">
        <v>3792</v>
      </c>
      <c r="L1763" t="s">
        <v>4033</v>
      </c>
      <c r="M1763">
        <f>GL_Table[[#This Row],[Debit]]-GL_Table[[#This Row],[Credit]]</f>
        <v>1712.78</v>
      </c>
      <c r="N1763">
        <f>INDEX(ExchangeRate[Rate2USD], MATCH(GL!L:L,ExchangeRate[Currency], 0))</f>
        <v>1.51</v>
      </c>
      <c r="O1763" s="14">
        <f>GL_Table[[#This Row],[Debit]]*GL_Table[[#This Row],[RateToUSD]]</f>
        <v>2586.2977999999998</v>
      </c>
      <c r="P1763" s="14">
        <f>GL_Table[[#This Row],[Credit]]*GL_Table[[#This Row],[RateToUSD]]</f>
        <v>0</v>
      </c>
      <c r="Q1763" s="14">
        <f>GL_Table[NetAmount]*GL_Table[RateToUSD]</f>
        <v>2586.2977999999998</v>
      </c>
      <c r="R1763" s="14" t="str">
        <f>INDEX(AccountMapping[AccountType],MATCH(GL_Table[AccountName],AccountMapping[AccountName], 0))</f>
        <v>COGS</v>
      </c>
    </row>
    <row r="1764" spans="1:18" x14ac:dyDescent="0.3">
      <c r="A1764" t="s">
        <v>1772</v>
      </c>
      <c r="B1764" s="1">
        <v>45051</v>
      </c>
      <c r="C1764">
        <f>YEAR(GL_Table[[#This Row],[TxnDate]])</f>
        <v>2023</v>
      </c>
      <c r="D1764" t="str">
        <f>TEXT(GL_Table[[#This Row],[TxnDate]], "mmm")</f>
        <v>May</v>
      </c>
      <c r="E1764" t="s">
        <v>2014</v>
      </c>
      <c r="F1764" t="s">
        <v>2019</v>
      </c>
      <c r="G1764">
        <v>0</v>
      </c>
      <c r="H1764">
        <v>4088.16</v>
      </c>
      <c r="I1764" t="s">
        <v>2021</v>
      </c>
      <c r="J1764" t="s">
        <v>2029</v>
      </c>
      <c r="K1764" t="s">
        <v>3793</v>
      </c>
      <c r="L1764" t="s">
        <v>4032</v>
      </c>
      <c r="M1764">
        <f>GL_Table[[#This Row],[Debit]]-GL_Table[[#This Row],[Credit]]</f>
        <v>-4088.16</v>
      </c>
      <c r="N1764">
        <f>INDEX(ExchangeRate[Rate2USD], MATCH(GL!L:L,ExchangeRate[Currency], 0))</f>
        <v>0.92</v>
      </c>
      <c r="O1764" s="14">
        <f>GL_Table[[#This Row],[Debit]]*GL_Table[[#This Row],[RateToUSD]]</f>
        <v>0</v>
      </c>
      <c r="P1764" s="14">
        <f>GL_Table[[#This Row],[Credit]]*GL_Table[[#This Row],[RateToUSD]]</f>
        <v>3761.1071999999999</v>
      </c>
      <c r="Q1764" s="14">
        <f>GL_Table[NetAmount]*GL_Table[RateToUSD]</f>
        <v>-3761.1071999999999</v>
      </c>
      <c r="R1764" s="14" t="str">
        <f>INDEX(AccountMapping[AccountType],MATCH(GL_Table[AccountName],AccountMapping[AccountName], 0))</f>
        <v>Revenue</v>
      </c>
    </row>
    <row r="1765" spans="1:18" x14ac:dyDescent="0.3">
      <c r="A1765" t="s">
        <v>1773</v>
      </c>
      <c r="B1765" s="1">
        <v>45093</v>
      </c>
      <c r="C1765">
        <f>YEAR(GL_Table[[#This Row],[TxnDate]])</f>
        <v>2023</v>
      </c>
      <c r="D1765" t="str">
        <f>TEXT(GL_Table[[#This Row],[TxnDate]], "mmm")</f>
        <v>Jun</v>
      </c>
      <c r="E1765" t="s">
        <v>2011</v>
      </c>
      <c r="F1765" t="s">
        <v>2016</v>
      </c>
      <c r="G1765">
        <v>1941.5</v>
      </c>
      <c r="H1765">
        <v>0</v>
      </c>
      <c r="I1765" t="s">
        <v>2022</v>
      </c>
      <c r="J1765" t="s">
        <v>2026</v>
      </c>
      <c r="K1765" t="s">
        <v>3794</v>
      </c>
      <c r="L1765" t="s">
        <v>4031</v>
      </c>
      <c r="M1765">
        <f>GL_Table[[#This Row],[Debit]]-GL_Table[[#This Row],[Credit]]</f>
        <v>1941.5</v>
      </c>
      <c r="N1765">
        <f>INDEX(ExchangeRate[Rate2USD], MATCH(GL!L:L,ExchangeRate[Currency], 0))</f>
        <v>0.78</v>
      </c>
      <c r="O1765" s="14">
        <f>GL_Table[[#This Row],[Debit]]*GL_Table[[#This Row],[RateToUSD]]</f>
        <v>1514.3700000000001</v>
      </c>
      <c r="P1765" s="14">
        <f>GL_Table[[#This Row],[Credit]]*GL_Table[[#This Row],[RateToUSD]]</f>
        <v>0</v>
      </c>
      <c r="Q1765" s="14">
        <f>GL_Table[NetAmount]*GL_Table[RateToUSD]</f>
        <v>1514.3700000000001</v>
      </c>
      <c r="R1765" s="14" t="str">
        <f>INDEX(AccountMapping[AccountType],MATCH(GL_Table[AccountName],AccountMapping[AccountName], 0))</f>
        <v>COGS</v>
      </c>
    </row>
    <row r="1766" spans="1:18" x14ac:dyDescent="0.3">
      <c r="A1766" t="s">
        <v>1774</v>
      </c>
      <c r="B1766" s="1">
        <v>45293</v>
      </c>
      <c r="C1766">
        <f>YEAR(GL_Table[[#This Row],[TxnDate]])</f>
        <v>2024</v>
      </c>
      <c r="D1766" t="str">
        <f>TEXT(GL_Table[[#This Row],[TxnDate]], "mmm")</f>
        <v>Jan</v>
      </c>
      <c r="E1766" t="s">
        <v>2013</v>
      </c>
      <c r="F1766" t="s">
        <v>2018</v>
      </c>
      <c r="G1766">
        <v>1945.41</v>
      </c>
      <c r="H1766">
        <v>0</v>
      </c>
      <c r="I1766" t="s">
        <v>2023</v>
      </c>
      <c r="J1766" t="s">
        <v>2026</v>
      </c>
      <c r="K1766" t="s">
        <v>3795</v>
      </c>
      <c r="L1766" t="s">
        <v>4031</v>
      </c>
      <c r="M1766">
        <f>GL_Table[[#This Row],[Debit]]-GL_Table[[#This Row],[Credit]]</f>
        <v>1945.41</v>
      </c>
      <c r="N1766">
        <f>INDEX(ExchangeRate[Rate2USD], MATCH(GL!L:L,ExchangeRate[Currency], 0))</f>
        <v>0.78</v>
      </c>
      <c r="O1766" s="14">
        <f>GL_Table[[#This Row],[Debit]]*GL_Table[[#This Row],[RateToUSD]]</f>
        <v>1517.4198000000001</v>
      </c>
      <c r="P1766" s="14">
        <f>GL_Table[[#This Row],[Credit]]*GL_Table[[#This Row],[RateToUSD]]</f>
        <v>0</v>
      </c>
      <c r="Q1766" s="14">
        <f>GL_Table[NetAmount]*GL_Table[RateToUSD]</f>
        <v>1517.4198000000001</v>
      </c>
      <c r="R1766" s="14" t="str">
        <f>INDEX(AccountMapping[AccountType],MATCH(GL_Table[AccountName],AccountMapping[AccountName], 0))</f>
        <v>Expense</v>
      </c>
    </row>
    <row r="1767" spans="1:18" x14ac:dyDescent="0.3">
      <c r="A1767" t="s">
        <v>1775</v>
      </c>
      <c r="B1767" s="1">
        <v>45337</v>
      </c>
      <c r="C1767">
        <f>YEAR(GL_Table[[#This Row],[TxnDate]])</f>
        <v>2024</v>
      </c>
      <c r="D1767" t="str">
        <f>TEXT(GL_Table[[#This Row],[TxnDate]], "mmm")</f>
        <v>Feb</v>
      </c>
      <c r="E1767" t="s">
        <v>2011</v>
      </c>
      <c r="F1767" t="s">
        <v>2016</v>
      </c>
      <c r="G1767">
        <v>1421.11</v>
      </c>
      <c r="H1767">
        <v>0</v>
      </c>
      <c r="I1767" t="s">
        <v>2022</v>
      </c>
      <c r="J1767" t="s">
        <v>2029</v>
      </c>
      <c r="K1767" t="s">
        <v>3796</v>
      </c>
      <c r="L1767" t="s">
        <v>4035</v>
      </c>
      <c r="M1767">
        <f>GL_Table[[#This Row],[Debit]]-GL_Table[[#This Row],[Credit]]</f>
        <v>1421.11</v>
      </c>
      <c r="N1767">
        <f>INDEX(ExchangeRate[Rate2USD], MATCH(GL!L:L,ExchangeRate[Currency], 0))</f>
        <v>1.36</v>
      </c>
      <c r="O1767" s="14">
        <f>GL_Table[[#This Row],[Debit]]*GL_Table[[#This Row],[RateToUSD]]</f>
        <v>1932.7095999999999</v>
      </c>
      <c r="P1767" s="14">
        <f>GL_Table[[#This Row],[Credit]]*GL_Table[[#This Row],[RateToUSD]]</f>
        <v>0</v>
      </c>
      <c r="Q1767" s="14">
        <f>GL_Table[NetAmount]*GL_Table[RateToUSD]</f>
        <v>1932.7095999999999</v>
      </c>
      <c r="R1767" s="14" t="str">
        <f>INDEX(AccountMapping[AccountType],MATCH(GL_Table[AccountName],AccountMapping[AccountName], 0))</f>
        <v>COGS</v>
      </c>
    </row>
    <row r="1768" spans="1:18" x14ac:dyDescent="0.3">
      <c r="A1768" t="s">
        <v>1776</v>
      </c>
      <c r="B1768" s="1">
        <v>44980</v>
      </c>
      <c r="C1768">
        <f>YEAR(GL_Table[[#This Row],[TxnDate]])</f>
        <v>2023</v>
      </c>
      <c r="D1768" t="str">
        <f>TEXT(GL_Table[[#This Row],[TxnDate]], "mmm")</f>
        <v>Feb</v>
      </c>
      <c r="E1768" t="s">
        <v>2013</v>
      </c>
      <c r="F1768" t="s">
        <v>2018</v>
      </c>
      <c r="G1768">
        <v>289.94</v>
      </c>
      <c r="H1768">
        <v>0</v>
      </c>
      <c r="I1768" t="s">
        <v>2025</v>
      </c>
      <c r="J1768" t="s">
        <v>2029</v>
      </c>
      <c r="K1768" t="s">
        <v>3797</v>
      </c>
      <c r="L1768" t="s">
        <v>4034</v>
      </c>
      <c r="M1768">
        <f>GL_Table[[#This Row],[Debit]]-GL_Table[[#This Row],[Credit]]</f>
        <v>289.94</v>
      </c>
      <c r="N1768">
        <f>INDEX(ExchangeRate[Rate2USD], MATCH(GL!L:L,ExchangeRate[Currency], 0))</f>
        <v>1</v>
      </c>
      <c r="O1768" s="14">
        <f>GL_Table[[#This Row],[Debit]]*GL_Table[[#This Row],[RateToUSD]]</f>
        <v>289.94</v>
      </c>
      <c r="P1768" s="14">
        <f>GL_Table[[#This Row],[Credit]]*GL_Table[[#This Row],[RateToUSD]]</f>
        <v>0</v>
      </c>
      <c r="Q1768" s="14">
        <f>GL_Table[NetAmount]*GL_Table[RateToUSD]</f>
        <v>289.94</v>
      </c>
      <c r="R1768" s="14" t="str">
        <f>INDEX(AccountMapping[AccountType],MATCH(GL_Table[AccountName],AccountMapping[AccountName], 0))</f>
        <v>Expense</v>
      </c>
    </row>
    <row r="1769" spans="1:18" x14ac:dyDescent="0.3">
      <c r="A1769" t="s">
        <v>1777</v>
      </c>
      <c r="B1769" s="1">
        <v>45156</v>
      </c>
      <c r="C1769">
        <f>YEAR(GL_Table[[#This Row],[TxnDate]])</f>
        <v>2023</v>
      </c>
      <c r="D1769" t="str">
        <f>TEXT(GL_Table[[#This Row],[TxnDate]], "mmm")</f>
        <v>Aug</v>
      </c>
      <c r="E1769" t="s">
        <v>2013</v>
      </c>
      <c r="F1769" t="s">
        <v>2018</v>
      </c>
      <c r="G1769">
        <v>1061.21</v>
      </c>
      <c r="H1769">
        <v>0</v>
      </c>
      <c r="I1769" t="s">
        <v>2024</v>
      </c>
      <c r="J1769" t="s">
        <v>2028</v>
      </c>
      <c r="K1769" t="s">
        <v>3798</v>
      </c>
      <c r="L1769" t="s">
        <v>4034</v>
      </c>
      <c r="M1769">
        <f>GL_Table[[#This Row],[Debit]]-GL_Table[[#This Row],[Credit]]</f>
        <v>1061.21</v>
      </c>
      <c r="N1769">
        <f>INDEX(ExchangeRate[Rate2USD], MATCH(GL!L:L,ExchangeRate[Currency], 0))</f>
        <v>1</v>
      </c>
      <c r="O1769" s="14">
        <f>GL_Table[[#This Row],[Debit]]*GL_Table[[#This Row],[RateToUSD]]</f>
        <v>1061.21</v>
      </c>
      <c r="P1769" s="14">
        <f>GL_Table[[#This Row],[Credit]]*GL_Table[[#This Row],[RateToUSD]]</f>
        <v>0</v>
      </c>
      <c r="Q1769" s="14">
        <f>GL_Table[NetAmount]*GL_Table[RateToUSD]</f>
        <v>1061.21</v>
      </c>
      <c r="R1769" s="14" t="str">
        <f>INDEX(AccountMapping[AccountType],MATCH(GL_Table[AccountName],AccountMapping[AccountName], 0))</f>
        <v>Expense</v>
      </c>
    </row>
    <row r="1770" spans="1:18" x14ac:dyDescent="0.3">
      <c r="A1770" t="s">
        <v>1778</v>
      </c>
      <c r="B1770" s="1">
        <v>44983</v>
      </c>
      <c r="C1770">
        <f>YEAR(GL_Table[[#This Row],[TxnDate]])</f>
        <v>2023</v>
      </c>
      <c r="D1770" t="str">
        <f>TEXT(GL_Table[[#This Row],[TxnDate]], "mmm")</f>
        <v>Feb</v>
      </c>
      <c r="E1770" t="s">
        <v>2010</v>
      </c>
      <c r="F1770" t="s">
        <v>2015</v>
      </c>
      <c r="G1770">
        <v>0</v>
      </c>
      <c r="H1770">
        <v>2682.77</v>
      </c>
      <c r="I1770" t="s">
        <v>2021</v>
      </c>
      <c r="J1770" t="s">
        <v>2029</v>
      </c>
      <c r="K1770" t="s">
        <v>3799</v>
      </c>
      <c r="L1770" t="s">
        <v>4031</v>
      </c>
      <c r="M1770">
        <f>GL_Table[[#This Row],[Debit]]-GL_Table[[#This Row],[Credit]]</f>
        <v>-2682.77</v>
      </c>
      <c r="N1770">
        <f>INDEX(ExchangeRate[Rate2USD], MATCH(GL!L:L,ExchangeRate[Currency], 0))</f>
        <v>0.78</v>
      </c>
      <c r="O1770" s="14">
        <f>GL_Table[[#This Row],[Debit]]*GL_Table[[#This Row],[RateToUSD]]</f>
        <v>0</v>
      </c>
      <c r="P1770" s="14">
        <f>GL_Table[[#This Row],[Credit]]*GL_Table[[#This Row],[RateToUSD]]</f>
        <v>2092.5606000000002</v>
      </c>
      <c r="Q1770" s="14">
        <f>GL_Table[NetAmount]*GL_Table[RateToUSD]</f>
        <v>-2092.5606000000002</v>
      </c>
      <c r="R1770" s="14" t="str">
        <f>INDEX(AccountMapping[AccountType],MATCH(GL_Table[AccountName],AccountMapping[AccountName], 0))</f>
        <v>Revenue</v>
      </c>
    </row>
    <row r="1771" spans="1:18" x14ac:dyDescent="0.3">
      <c r="A1771" t="s">
        <v>1779</v>
      </c>
      <c r="B1771" s="1">
        <v>45808</v>
      </c>
      <c r="C1771">
        <f>YEAR(GL_Table[[#This Row],[TxnDate]])</f>
        <v>2025</v>
      </c>
      <c r="D1771" t="str">
        <f>TEXT(GL_Table[[#This Row],[TxnDate]], "mmm")</f>
        <v>May</v>
      </c>
      <c r="E1771" t="s">
        <v>2014</v>
      </c>
      <c r="F1771" t="s">
        <v>2019</v>
      </c>
      <c r="G1771">
        <v>0</v>
      </c>
      <c r="H1771">
        <v>250.7</v>
      </c>
      <c r="I1771" t="s">
        <v>2024</v>
      </c>
      <c r="J1771" t="s">
        <v>2029</v>
      </c>
      <c r="K1771" t="s">
        <v>3800</v>
      </c>
      <c r="L1771" t="s">
        <v>4035</v>
      </c>
      <c r="M1771">
        <f>GL_Table[[#This Row],[Debit]]-GL_Table[[#This Row],[Credit]]</f>
        <v>-250.7</v>
      </c>
      <c r="N1771">
        <f>INDEX(ExchangeRate[Rate2USD], MATCH(GL!L:L,ExchangeRate[Currency], 0))</f>
        <v>1.36</v>
      </c>
      <c r="O1771" s="14">
        <f>GL_Table[[#This Row],[Debit]]*GL_Table[[#This Row],[RateToUSD]]</f>
        <v>0</v>
      </c>
      <c r="P1771" s="14">
        <f>GL_Table[[#This Row],[Credit]]*GL_Table[[#This Row],[RateToUSD]]</f>
        <v>340.952</v>
      </c>
      <c r="Q1771" s="14">
        <f>GL_Table[NetAmount]*GL_Table[RateToUSD]</f>
        <v>-340.952</v>
      </c>
      <c r="R1771" s="14" t="str">
        <f>INDEX(AccountMapping[AccountType],MATCH(GL_Table[AccountName],AccountMapping[AccountName], 0))</f>
        <v>Revenue</v>
      </c>
    </row>
    <row r="1772" spans="1:18" x14ac:dyDescent="0.3">
      <c r="A1772" t="s">
        <v>1780</v>
      </c>
      <c r="B1772" s="1">
        <v>45699</v>
      </c>
      <c r="C1772">
        <f>YEAR(GL_Table[[#This Row],[TxnDate]])</f>
        <v>2025</v>
      </c>
      <c r="D1772" t="str">
        <f>TEXT(GL_Table[[#This Row],[TxnDate]], "mmm")</f>
        <v>Feb</v>
      </c>
      <c r="E1772" t="s">
        <v>2011</v>
      </c>
      <c r="F1772" t="s">
        <v>2016</v>
      </c>
      <c r="G1772">
        <v>1995.64</v>
      </c>
      <c r="H1772">
        <v>0</v>
      </c>
      <c r="I1772" t="s">
        <v>2023</v>
      </c>
      <c r="J1772" t="s">
        <v>2026</v>
      </c>
      <c r="K1772" t="s">
        <v>3801</v>
      </c>
      <c r="L1772" t="s">
        <v>4034</v>
      </c>
      <c r="M1772">
        <f>GL_Table[[#This Row],[Debit]]-GL_Table[[#This Row],[Credit]]</f>
        <v>1995.64</v>
      </c>
      <c r="N1772">
        <f>INDEX(ExchangeRate[Rate2USD], MATCH(GL!L:L,ExchangeRate[Currency], 0))</f>
        <v>1</v>
      </c>
      <c r="O1772" s="14">
        <f>GL_Table[[#This Row],[Debit]]*GL_Table[[#This Row],[RateToUSD]]</f>
        <v>1995.64</v>
      </c>
      <c r="P1772" s="14">
        <f>GL_Table[[#This Row],[Credit]]*GL_Table[[#This Row],[RateToUSD]]</f>
        <v>0</v>
      </c>
      <c r="Q1772" s="14">
        <f>GL_Table[NetAmount]*GL_Table[RateToUSD]</f>
        <v>1995.64</v>
      </c>
      <c r="R1772" s="14" t="str">
        <f>INDEX(AccountMapping[AccountType],MATCH(GL_Table[AccountName],AccountMapping[AccountName], 0))</f>
        <v>COGS</v>
      </c>
    </row>
    <row r="1773" spans="1:18" x14ac:dyDescent="0.3">
      <c r="A1773" t="s">
        <v>1781</v>
      </c>
      <c r="B1773" s="1">
        <v>45098</v>
      </c>
      <c r="C1773">
        <f>YEAR(GL_Table[[#This Row],[TxnDate]])</f>
        <v>2023</v>
      </c>
      <c r="D1773" t="str">
        <f>TEXT(GL_Table[[#This Row],[TxnDate]], "mmm")</f>
        <v>Jun</v>
      </c>
      <c r="E1773" t="s">
        <v>2013</v>
      </c>
      <c r="F1773" t="s">
        <v>2018</v>
      </c>
      <c r="G1773">
        <v>1268.68</v>
      </c>
      <c r="H1773">
        <v>0</v>
      </c>
      <c r="I1773" t="s">
        <v>2021</v>
      </c>
      <c r="J1773" t="s">
        <v>2026</v>
      </c>
      <c r="K1773" t="s">
        <v>3802</v>
      </c>
      <c r="L1773" t="s">
        <v>4032</v>
      </c>
      <c r="M1773">
        <f>GL_Table[[#This Row],[Debit]]-GL_Table[[#This Row],[Credit]]</f>
        <v>1268.68</v>
      </c>
      <c r="N1773">
        <f>INDEX(ExchangeRate[Rate2USD], MATCH(GL!L:L,ExchangeRate[Currency], 0))</f>
        <v>0.92</v>
      </c>
      <c r="O1773" s="14">
        <f>GL_Table[[#This Row],[Debit]]*GL_Table[[#This Row],[RateToUSD]]</f>
        <v>1167.1856</v>
      </c>
      <c r="P1773" s="14">
        <f>GL_Table[[#This Row],[Credit]]*GL_Table[[#This Row],[RateToUSD]]</f>
        <v>0</v>
      </c>
      <c r="Q1773" s="14">
        <f>GL_Table[NetAmount]*GL_Table[RateToUSD]</f>
        <v>1167.1856</v>
      </c>
      <c r="R1773" s="14" t="str">
        <f>INDEX(AccountMapping[AccountType],MATCH(GL_Table[AccountName],AccountMapping[AccountName], 0))</f>
        <v>Expense</v>
      </c>
    </row>
    <row r="1774" spans="1:18" x14ac:dyDescent="0.3">
      <c r="A1774" t="s">
        <v>1782</v>
      </c>
      <c r="B1774" s="1">
        <v>45069</v>
      </c>
      <c r="C1774">
        <f>YEAR(GL_Table[[#This Row],[TxnDate]])</f>
        <v>2023</v>
      </c>
      <c r="D1774" t="str">
        <f>TEXT(GL_Table[[#This Row],[TxnDate]], "mmm")</f>
        <v>May</v>
      </c>
      <c r="E1774" t="s">
        <v>2011</v>
      </c>
      <c r="F1774" t="s">
        <v>2016</v>
      </c>
      <c r="G1774">
        <v>1700.66</v>
      </c>
      <c r="H1774">
        <v>0</v>
      </c>
      <c r="I1774" t="s">
        <v>2020</v>
      </c>
      <c r="J1774" t="s">
        <v>2026</v>
      </c>
      <c r="K1774" t="s">
        <v>3803</v>
      </c>
      <c r="L1774" t="s">
        <v>4035</v>
      </c>
      <c r="M1774">
        <f>GL_Table[[#This Row],[Debit]]-GL_Table[[#This Row],[Credit]]</f>
        <v>1700.66</v>
      </c>
      <c r="N1774">
        <f>INDEX(ExchangeRate[Rate2USD], MATCH(GL!L:L,ExchangeRate[Currency], 0))</f>
        <v>1.36</v>
      </c>
      <c r="O1774" s="14">
        <f>GL_Table[[#This Row],[Debit]]*GL_Table[[#This Row],[RateToUSD]]</f>
        <v>2312.8976000000002</v>
      </c>
      <c r="P1774" s="14">
        <f>GL_Table[[#This Row],[Credit]]*GL_Table[[#This Row],[RateToUSD]]</f>
        <v>0</v>
      </c>
      <c r="Q1774" s="14">
        <f>GL_Table[NetAmount]*GL_Table[RateToUSD]</f>
        <v>2312.8976000000002</v>
      </c>
      <c r="R1774" s="14" t="str">
        <f>INDEX(AccountMapping[AccountType],MATCH(GL_Table[AccountName],AccountMapping[AccountName], 0))</f>
        <v>COGS</v>
      </c>
    </row>
    <row r="1775" spans="1:18" x14ac:dyDescent="0.3">
      <c r="A1775" t="s">
        <v>1783</v>
      </c>
      <c r="B1775" s="1">
        <v>45826</v>
      </c>
      <c r="C1775">
        <f>YEAR(GL_Table[[#This Row],[TxnDate]])</f>
        <v>2025</v>
      </c>
      <c r="D1775" t="str">
        <f>TEXT(GL_Table[[#This Row],[TxnDate]], "mmm")</f>
        <v>Jun</v>
      </c>
      <c r="E1775" t="s">
        <v>2012</v>
      </c>
      <c r="F1775" t="s">
        <v>2017</v>
      </c>
      <c r="G1775">
        <v>335.24</v>
      </c>
      <c r="H1775">
        <v>0</v>
      </c>
      <c r="I1775" t="s">
        <v>2024</v>
      </c>
      <c r="J1775" t="s">
        <v>2027</v>
      </c>
      <c r="K1775" t="s">
        <v>3804</v>
      </c>
      <c r="L1775" t="s">
        <v>4031</v>
      </c>
      <c r="M1775">
        <f>GL_Table[[#This Row],[Debit]]-GL_Table[[#This Row],[Credit]]</f>
        <v>335.24</v>
      </c>
      <c r="N1775">
        <f>INDEX(ExchangeRate[Rate2USD], MATCH(GL!L:L,ExchangeRate[Currency], 0))</f>
        <v>0.78</v>
      </c>
      <c r="O1775" s="14">
        <f>GL_Table[[#This Row],[Debit]]*GL_Table[[#This Row],[RateToUSD]]</f>
        <v>261.48720000000003</v>
      </c>
      <c r="P1775" s="14">
        <f>GL_Table[[#This Row],[Credit]]*GL_Table[[#This Row],[RateToUSD]]</f>
        <v>0</v>
      </c>
      <c r="Q1775" s="14">
        <f>GL_Table[NetAmount]*GL_Table[RateToUSD]</f>
        <v>261.48720000000003</v>
      </c>
      <c r="R1775" s="14" t="str">
        <f>INDEX(AccountMapping[AccountType],MATCH(GL_Table[AccountName],AccountMapping[AccountName], 0))</f>
        <v>Expense</v>
      </c>
    </row>
    <row r="1776" spans="1:18" x14ac:dyDescent="0.3">
      <c r="A1776" t="s">
        <v>1784</v>
      </c>
      <c r="B1776" s="1">
        <v>45454</v>
      </c>
      <c r="C1776">
        <f>YEAR(GL_Table[[#This Row],[TxnDate]])</f>
        <v>2024</v>
      </c>
      <c r="D1776" t="str">
        <f>TEXT(GL_Table[[#This Row],[TxnDate]], "mmm")</f>
        <v>Jun</v>
      </c>
      <c r="E1776" t="s">
        <v>2012</v>
      </c>
      <c r="F1776" t="s">
        <v>2017</v>
      </c>
      <c r="G1776">
        <v>705.25</v>
      </c>
      <c r="H1776">
        <v>0</v>
      </c>
      <c r="I1776" t="s">
        <v>2021</v>
      </c>
      <c r="J1776" t="s">
        <v>2028</v>
      </c>
      <c r="K1776" t="s">
        <v>3805</v>
      </c>
      <c r="L1776" t="s">
        <v>4033</v>
      </c>
      <c r="M1776">
        <f>GL_Table[[#This Row],[Debit]]-GL_Table[[#This Row],[Credit]]</f>
        <v>705.25</v>
      </c>
      <c r="N1776">
        <f>INDEX(ExchangeRate[Rate2USD], MATCH(GL!L:L,ExchangeRate[Currency], 0))</f>
        <v>1.51</v>
      </c>
      <c r="O1776" s="14">
        <f>GL_Table[[#This Row],[Debit]]*GL_Table[[#This Row],[RateToUSD]]</f>
        <v>1064.9275</v>
      </c>
      <c r="P1776" s="14">
        <f>GL_Table[[#This Row],[Credit]]*GL_Table[[#This Row],[RateToUSD]]</f>
        <v>0</v>
      </c>
      <c r="Q1776" s="14">
        <f>GL_Table[NetAmount]*GL_Table[RateToUSD]</f>
        <v>1064.9275</v>
      </c>
      <c r="R1776" s="14" t="str">
        <f>INDEX(AccountMapping[AccountType],MATCH(GL_Table[AccountName],AccountMapping[AccountName], 0))</f>
        <v>Expense</v>
      </c>
    </row>
    <row r="1777" spans="1:18" x14ac:dyDescent="0.3">
      <c r="A1777" t="s">
        <v>1785</v>
      </c>
      <c r="B1777" s="1">
        <v>45141</v>
      </c>
      <c r="C1777">
        <f>YEAR(GL_Table[[#This Row],[TxnDate]])</f>
        <v>2023</v>
      </c>
      <c r="D1777" t="str">
        <f>TEXT(GL_Table[[#This Row],[TxnDate]], "mmm")</f>
        <v>Aug</v>
      </c>
      <c r="E1777" t="s">
        <v>2011</v>
      </c>
      <c r="F1777" t="s">
        <v>2016</v>
      </c>
      <c r="G1777">
        <v>1859.77</v>
      </c>
      <c r="H1777">
        <v>0</v>
      </c>
      <c r="I1777" t="s">
        <v>2025</v>
      </c>
      <c r="J1777" t="s">
        <v>2030</v>
      </c>
      <c r="K1777" t="s">
        <v>3806</v>
      </c>
      <c r="L1777" t="s">
        <v>4033</v>
      </c>
      <c r="M1777">
        <f>GL_Table[[#This Row],[Debit]]-GL_Table[[#This Row],[Credit]]</f>
        <v>1859.77</v>
      </c>
      <c r="N1777">
        <f>INDEX(ExchangeRate[Rate2USD], MATCH(GL!L:L,ExchangeRate[Currency], 0))</f>
        <v>1.51</v>
      </c>
      <c r="O1777" s="14">
        <f>GL_Table[[#This Row],[Debit]]*GL_Table[[#This Row],[RateToUSD]]</f>
        <v>2808.2527</v>
      </c>
      <c r="P1777" s="14">
        <f>GL_Table[[#This Row],[Credit]]*GL_Table[[#This Row],[RateToUSD]]</f>
        <v>0</v>
      </c>
      <c r="Q1777" s="14">
        <f>GL_Table[NetAmount]*GL_Table[RateToUSD]</f>
        <v>2808.2527</v>
      </c>
      <c r="R1777" s="14" t="str">
        <f>INDEX(AccountMapping[AccountType],MATCH(GL_Table[AccountName],AccountMapping[AccountName], 0))</f>
        <v>COGS</v>
      </c>
    </row>
    <row r="1778" spans="1:18" x14ac:dyDescent="0.3">
      <c r="A1778" t="s">
        <v>1786</v>
      </c>
      <c r="B1778" s="1">
        <v>45270</v>
      </c>
      <c r="C1778">
        <f>YEAR(GL_Table[[#This Row],[TxnDate]])</f>
        <v>2023</v>
      </c>
      <c r="D1778" t="str">
        <f>TEXT(GL_Table[[#This Row],[TxnDate]], "mmm")</f>
        <v>Dec</v>
      </c>
      <c r="E1778" t="s">
        <v>2012</v>
      </c>
      <c r="F1778" t="s">
        <v>2017</v>
      </c>
      <c r="G1778">
        <v>1672.52</v>
      </c>
      <c r="H1778">
        <v>0</v>
      </c>
      <c r="I1778" t="s">
        <v>2020</v>
      </c>
      <c r="J1778" t="s">
        <v>2027</v>
      </c>
      <c r="K1778" t="s">
        <v>3807</v>
      </c>
      <c r="L1778" t="s">
        <v>4032</v>
      </c>
      <c r="M1778">
        <f>GL_Table[[#This Row],[Debit]]-GL_Table[[#This Row],[Credit]]</f>
        <v>1672.52</v>
      </c>
      <c r="N1778">
        <f>INDEX(ExchangeRate[Rate2USD], MATCH(GL!L:L,ExchangeRate[Currency], 0))</f>
        <v>0.92</v>
      </c>
      <c r="O1778" s="14">
        <f>GL_Table[[#This Row],[Debit]]*GL_Table[[#This Row],[RateToUSD]]</f>
        <v>1538.7184</v>
      </c>
      <c r="P1778" s="14">
        <f>GL_Table[[#This Row],[Credit]]*GL_Table[[#This Row],[RateToUSD]]</f>
        <v>0</v>
      </c>
      <c r="Q1778" s="14">
        <f>GL_Table[NetAmount]*GL_Table[RateToUSD]</f>
        <v>1538.7184</v>
      </c>
      <c r="R1778" s="14" t="str">
        <f>INDEX(AccountMapping[AccountType],MATCH(GL_Table[AccountName],AccountMapping[AccountName], 0))</f>
        <v>Expense</v>
      </c>
    </row>
    <row r="1779" spans="1:18" x14ac:dyDescent="0.3">
      <c r="A1779" t="s">
        <v>1787</v>
      </c>
      <c r="B1779" s="1">
        <v>45442</v>
      </c>
      <c r="C1779">
        <f>YEAR(GL_Table[[#This Row],[TxnDate]])</f>
        <v>2024</v>
      </c>
      <c r="D1779" t="str">
        <f>TEXT(GL_Table[[#This Row],[TxnDate]], "mmm")</f>
        <v>May</v>
      </c>
      <c r="E1779" t="s">
        <v>2012</v>
      </c>
      <c r="F1779" t="s">
        <v>2017</v>
      </c>
      <c r="G1779">
        <v>692.89</v>
      </c>
      <c r="H1779">
        <v>0</v>
      </c>
      <c r="I1779" t="s">
        <v>2021</v>
      </c>
      <c r="J1779" t="s">
        <v>2028</v>
      </c>
      <c r="K1779" t="s">
        <v>3808</v>
      </c>
      <c r="L1779" t="s">
        <v>4031</v>
      </c>
      <c r="M1779">
        <f>GL_Table[[#This Row],[Debit]]-GL_Table[[#This Row],[Credit]]</f>
        <v>692.89</v>
      </c>
      <c r="N1779">
        <f>INDEX(ExchangeRate[Rate2USD], MATCH(GL!L:L,ExchangeRate[Currency], 0))</f>
        <v>0.78</v>
      </c>
      <c r="O1779" s="14">
        <f>GL_Table[[#This Row],[Debit]]*GL_Table[[#This Row],[RateToUSD]]</f>
        <v>540.45420000000001</v>
      </c>
      <c r="P1779" s="14">
        <f>GL_Table[[#This Row],[Credit]]*GL_Table[[#This Row],[RateToUSD]]</f>
        <v>0</v>
      </c>
      <c r="Q1779" s="14">
        <f>GL_Table[NetAmount]*GL_Table[RateToUSD]</f>
        <v>540.45420000000001</v>
      </c>
      <c r="R1779" s="14" t="str">
        <f>INDEX(AccountMapping[AccountType],MATCH(GL_Table[AccountName],AccountMapping[AccountName], 0))</f>
        <v>Expense</v>
      </c>
    </row>
    <row r="1780" spans="1:18" x14ac:dyDescent="0.3">
      <c r="A1780" t="s">
        <v>1788</v>
      </c>
      <c r="B1780" s="1">
        <v>44997</v>
      </c>
      <c r="C1780">
        <f>YEAR(GL_Table[[#This Row],[TxnDate]])</f>
        <v>2023</v>
      </c>
      <c r="D1780" t="str">
        <f>TEXT(GL_Table[[#This Row],[TxnDate]], "mmm")</f>
        <v>Mar</v>
      </c>
      <c r="E1780" t="s">
        <v>2013</v>
      </c>
      <c r="F1780" t="s">
        <v>2018</v>
      </c>
      <c r="G1780">
        <v>324.08</v>
      </c>
      <c r="H1780">
        <v>0</v>
      </c>
      <c r="I1780" t="s">
        <v>2020</v>
      </c>
      <c r="J1780" t="s">
        <v>2029</v>
      </c>
      <c r="K1780" t="s">
        <v>3809</v>
      </c>
      <c r="L1780" t="s">
        <v>4035</v>
      </c>
      <c r="M1780">
        <f>GL_Table[[#This Row],[Debit]]-GL_Table[[#This Row],[Credit]]</f>
        <v>324.08</v>
      </c>
      <c r="N1780">
        <f>INDEX(ExchangeRate[Rate2USD], MATCH(GL!L:L,ExchangeRate[Currency], 0))</f>
        <v>1.36</v>
      </c>
      <c r="O1780" s="14">
        <f>GL_Table[[#This Row],[Debit]]*GL_Table[[#This Row],[RateToUSD]]</f>
        <v>440.74880000000002</v>
      </c>
      <c r="P1780" s="14">
        <f>GL_Table[[#This Row],[Credit]]*GL_Table[[#This Row],[RateToUSD]]</f>
        <v>0</v>
      </c>
      <c r="Q1780" s="14">
        <f>GL_Table[NetAmount]*GL_Table[RateToUSD]</f>
        <v>440.74880000000002</v>
      </c>
      <c r="R1780" s="14" t="str">
        <f>INDEX(AccountMapping[AccountType],MATCH(GL_Table[AccountName],AccountMapping[AccountName], 0))</f>
        <v>Expense</v>
      </c>
    </row>
    <row r="1781" spans="1:18" x14ac:dyDescent="0.3">
      <c r="A1781" t="s">
        <v>1789</v>
      </c>
      <c r="B1781" s="1">
        <v>45542</v>
      </c>
      <c r="C1781">
        <f>YEAR(GL_Table[[#This Row],[TxnDate]])</f>
        <v>2024</v>
      </c>
      <c r="D1781" t="str">
        <f>TEXT(GL_Table[[#This Row],[TxnDate]], "mmm")</f>
        <v>Sep</v>
      </c>
      <c r="E1781" t="s">
        <v>2012</v>
      </c>
      <c r="F1781" t="s">
        <v>2017</v>
      </c>
      <c r="G1781">
        <v>1164.05</v>
      </c>
      <c r="H1781">
        <v>0</v>
      </c>
      <c r="I1781" t="s">
        <v>2025</v>
      </c>
      <c r="J1781" t="s">
        <v>2026</v>
      </c>
      <c r="K1781" t="s">
        <v>3810</v>
      </c>
      <c r="L1781" t="s">
        <v>4034</v>
      </c>
      <c r="M1781">
        <f>GL_Table[[#This Row],[Debit]]-GL_Table[[#This Row],[Credit]]</f>
        <v>1164.05</v>
      </c>
      <c r="N1781">
        <f>INDEX(ExchangeRate[Rate2USD], MATCH(GL!L:L,ExchangeRate[Currency], 0))</f>
        <v>1</v>
      </c>
      <c r="O1781" s="14">
        <f>GL_Table[[#This Row],[Debit]]*GL_Table[[#This Row],[RateToUSD]]</f>
        <v>1164.05</v>
      </c>
      <c r="P1781" s="14">
        <f>GL_Table[[#This Row],[Credit]]*GL_Table[[#This Row],[RateToUSD]]</f>
        <v>0</v>
      </c>
      <c r="Q1781" s="14">
        <f>GL_Table[NetAmount]*GL_Table[RateToUSD]</f>
        <v>1164.05</v>
      </c>
      <c r="R1781" s="14" t="str">
        <f>INDEX(AccountMapping[AccountType],MATCH(GL_Table[AccountName],AccountMapping[AccountName], 0))</f>
        <v>Expense</v>
      </c>
    </row>
    <row r="1782" spans="1:18" x14ac:dyDescent="0.3">
      <c r="A1782" t="s">
        <v>1790</v>
      </c>
      <c r="B1782" s="1">
        <v>45413</v>
      </c>
      <c r="C1782">
        <f>YEAR(GL_Table[[#This Row],[TxnDate]])</f>
        <v>2024</v>
      </c>
      <c r="D1782" t="str">
        <f>TEXT(GL_Table[[#This Row],[TxnDate]], "mmm")</f>
        <v>May</v>
      </c>
      <c r="E1782" t="s">
        <v>2010</v>
      </c>
      <c r="F1782" t="s">
        <v>2015</v>
      </c>
      <c r="G1782">
        <v>0</v>
      </c>
      <c r="H1782">
        <v>778.57</v>
      </c>
      <c r="I1782" t="s">
        <v>2023</v>
      </c>
      <c r="J1782" t="s">
        <v>2030</v>
      </c>
      <c r="K1782" t="s">
        <v>3811</v>
      </c>
      <c r="L1782" t="s">
        <v>4033</v>
      </c>
      <c r="M1782">
        <f>GL_Table[[#This Row],[Debit]]-GL_Table[[#This Row],[Credit]]</f>
        <v>-778.57</v>
      </c>
      <c r="N1782">
        <f>INDEX(ExchangeRate[Rate2USD], MATCH(GL!L:L,ExchangeRate[Currency], 0))</f>
        <v>1.51</v>
      </c>
      <c r="O1782" s="14">
        <f>GL_Table[[#This Row],[Debit]]*GL_Table[[#This Row],[RateToUSD]]</f>
        <v>0</v>
      </c>
      <c r="P1782" s="14">
        <f>GL_Table[[#This Row],[Credit]]*GL_Table[[#This Row],[RateToUSD]]</f>
        <v>1175.6407000000002</v>
      </c>
      <c r="Q1782" s="14">
        <f>GL_Table[NetAmount]*GL_Table[RateToUSD]</f>
        <v>-1175.6407000000002</v>
      </c>
      <c r="R1782" s="14" t="str">
        <f>INDEX(AccountMapping[AccountType],MATCH(GL_Table[AccountName],AccountMapping[AccountName], 0))</f>
        <v>Revenue</v>
      </c>
    </row>
    <row r="1783" spans="1:18" x14ac:dyDescent="0.3">
      <c r="A1783" t="s">
        <v>1791</v>
      </c>
      <c r="B1783" s="1">
        <v>45161</v>
      </c>
      <c r="C1783">
        <f>YEAR(GL_Table[[#This Row],[TxnDate]])</f>
        <v>2023</v>
      </c>
      <c r="D1783" t="str">
        <f>TEXT(GL_Table[[#This Row],[TxnDate]], "mmm")</f>
        <v>Aug</v>
      </c>
      <c r="E1783" t="s">
        <v>2012</v>
      </c>
      <c r="F1783" t="s">
        <v>2017</v>
      </c>
      <c r="G1783">
        <v>670.62</v>
      </c>
      <c r="H1783">
        <v>0</v>
      </c>
      <c r="I1783" t="s">
        <v>2021</v>
      </c>
      <c r="J1783" t="s">
        <v>2028</v>
      </c>
      <c r="K1783" t="s">
        <v>3812</v>
      </c>
      <c r="L1783" t="s">
        <v>4031</v>
      </c>
      <c r="M1783">
        <f>GL_Table[[#This Row],[Debit]]-GL_Table[[#This Row],[Credit]]</f>
        <v>670.62</v>
      </c>
      <c r="N1783">
        <f>INDEX(ExchangeRate[Rate2USD], MATCH(GL!L:L,ExchangeRate[Currency], 0))</f>
        <v>0.78</v>
      </c>
      <c r="O1783" s="14">
        <f>GL_Table[[#This Row],[Debit]]*GL_Table[[#This Row],[RateToUSD]]</f>
        <v>523.08360000000005</v>
      </c>
      <c r="P1783" s="14">
        <f>GL_Table[[#This Row],[Credit]]*GL_Table[[#This Row],[RateToUSD]]</f>
        <v>0</v>
      </c>
      <c r="Q1783" s="14">
        <f>GL_Table[NetAmount]*GL_Table[RateToUSD]</f>
        <v>523.08360000000005</v>
      </c>
      <c r="R1783" s="14" t="str">
        <f>INDEX(AccountMapping[AccountType],MATCH(GL_Table[AccountName],AccountMapping[AccountName], 0))</f>
        <v>Expense</v>
      </c>
    </row>
    <row r="1784" spans="1:18" x14ac:dyDescent="0.3">
      <c r="A1784" t="s">
        <v>1792</v>
      </c>
      <c r="B1784" s="1">
        <v>45545</v>
      </c>
      <c r="C1784">
        <f>YEAR(GL_Table[[#This Row],[TxnDate]])</f>
        <v>2024</v>
      </c>
      <c r="D1784" t="str">
        <f>TEXT(GL_Table[[#This Row],[TxnDate]], "mmm")</f>
        <v>Sep</v>
      </c>
      <c r="E1784" t="s">
        <v>2012</v>
      </c>
      <c r="F1784" t="s">
        <v>2017</v>
      </c>
      <c r="G1784">
        <v>887.17</v>
      </c>
      <c r="H1784">
        <v>0</v>
      </c>
      <c r="I1784" t="s">
        <v>2022</v>
      </c>
      <c r="J1784" t="s">
        <v>2026</v>
      </c>
      <c r="K1784" t="s">
        <v>3813</v>
      </c>
      <c r="L1784" t="s">
        <v>4032</v>
      </c>
      <c r="M1784">
        <f>GL_Table[[#This Row],[Debit]]-GL_Table[[#This Row],[Credit]]</f>
        <v>887.17</v>
      </c>
      <c r="N1784">
        <f>INDEX(ExchangeRate[Rate2USD], MATCH(GL!L:L,ExchangeRate[Currency], 0))</f>
        <v>0.92</v>
      </c>
      <c r="O1784" s="14">
        <f>GL_Table[[#This Row],[Debit]]*GL_Table[[#This Row],[RateToUSD]]</f>
        <v>816.19640000000004</v>
      </c>
      <c r="P1784" s="14">
        <f>GL_Table[[#This Row],[Credit]]*GL_Table[[#This Row],[RateToUSD]]</f>
        <v>0</v>
      </c>
      <c r="Q1784" s="14">
        <f>GL_Table[NetAmount]*GL_Table[RateToUSD]</f>
        <v>816.19640000000004</v>
      </c>
      <c r="R1784" s="14" t="str">
        <f>INDEX(AccountMapping[AccountType],MATCH(GL_Table[AccountName],AccountMapping[AccountName], 0))</f>
        <v>Expense</v>
      </c>
    </row>
    <row r="1785" spans="1:18" x14ac:dyDescent="0.3">
      <c r="A1785" t="s">
        <v>1793</v>
      </c>
      <c r="B1785" s="1">
        <v>45365</v>
      </c>
      <c r="C1785">
        <f>YEAR(GL_Table[[#This Row],[TxnDate]])</f>
        <v>2024</v>
      </c>
      <c r="D1785" t="str">
        <f>TEXT(GL_Table[[#This Row],[TxnDate]], "mmm")</f>
        <v>Mar</v>
      </c>
      <c r="E1785" t="s">
        <v>2013</v>
      </c>
      <c r="F1785" t="s">
        <v>2018</v>
      </c>
      <c r="G1785">
        <v>680.13</v>
      </c>
      <c r="H1785">
        <v>0</v>
      </c>
      <c r="I1785" t="s">
        <v>2022</v>
      </c>
      <c r="J1785" t="s">
        <v>2029</v>
      </c>
      <c r="K1785" t="s">
        <v>3814</v>
      </c>
      <c r="L1785" t="s">
        <v>4033</v>
      </c>
      <c r="M1785">
        <f>GL_Table[[#This Row],[Debit]]-GL_Table[[#This Row],[Credit]]</f>
        <v>680.13</v>
      </c>
      <c r="N1785">
        <f>INDEX(ExchangeRate[Rate2USD], MATCH(GL!L:L,ExchangeRate[Currency], 0))</f>
        <v>1.51</v>
      </c>
      <c r="O1785" s="14">
        <f>GL_Table[[#This Row],[Debit]]*GL_Table[[#This Row],[RateToUSD]]</f>
        <v>1026.9963</v>
      </c>
      <c r="P1785" s="14">
        <f>GL_Table[[#This Row],[Credit]]*GL_Table[[#This Row],[RateToUSD]]</f>
        <v>0</v>
      </c>
      <c r="Q1785" s="14">
        <f>GL_Table[NetAmount]*GL_Table[RateToUSD]</f>
        <v>1026.9963</v>
      </c>
      <c r="R1785" s="14" t="str">
        <f>INDEX(AccountMapping[AccountType],MATCH(GL_Table[AccountName],AccountMapping[AccountName], 0))</f>
        <v>Expense</v>
      </c>
    </row>
    <row r="1786" spans="1:18" x14ac:dyDescent="0.3">
      <c r="A1786" t="s">
        <v>1794</v>
      </c>
      <c r="B1786" s="1">
        <v>45415</v>
      </c>
      <c r="C1786">
        <f>YEAR(GL_Table[[#This Row],[TxnDate]])</f>
        <v>2024</v>
      </c>
      <c r="D1786" t="str">
        <f>TEXT(GL_Table[[#This Row],[TxnDate]], "mmm")</f>
        <v>May</v>
      </c>
      <c r="E1786" t="s">
        <v>2014</v>
      </c>
      <c r="F1786" t="s">
        <v>2019</v>
      </c>
      <c r="G1786">
        <v>0</v>
      </c>
      <c r="H1786">
        <v>841.83</v>
      </c>
      <c r="I1786" t="s">
        <v>2020</v>
      </c>
      <c r="J1786" t="s">
        <v>2026</v>
      </c>
      <c r="K1786" t="s">
        <v>3815</v>
      </c>
      <c r="L1786" t="s">
        <v>4033</v>
      </c>
      <c r="M1786">
        <f>GL_Table[[#This Row],[Debit]]-GL_Table[[#This Row],[Credit]]</f>
        <v>-841.83</v>
      </c>
      <c r="N1786">
        <f>INDEX(ExchangeRate[Rate2USD], MATCH(GL!L:L,ExchangeRate[Currency], 0))</f>
        <v>1.51</v>
      </c>
      <c r="O1786" s="14">
        <f>GL_Table[[#This Row],[Debit]]*GL_Table[[#This Row],[RateToUSD]]</f>
        <v>0</v>
      </c>
      <c r="P1786" s="14">
        <f>GL_Table[[#This Row],[Credit]]*GL_Table[[#This Row],[RateToUSD]]</f>
        <v>1271.1633000000002</v>
      </c>
      <c r="Q1786" s="14">
        <f>GL_Table[NetAmount]*GL_Table[RateToUSD]</f>
        <v>-1271.1633000000002</v>
      </c>
      <c r="R1786" s="14" t="str">
        <f>INDEX(AccountMapping[AccountType],MATCH(GL_Table[AccountName],AccountMapping[AccountName], 0))</f>
        <v>Revenue</v>
      </c>
    </row>
    <row r="1787" spans="1:18" x14ac:dyDescent="0.3">
      <c r="A1787" t="s">
        <v>1795</v>
      </c>
      <c r="B1787" s="1">
        <v>45818</v>
      </c>
      <c r="C1787">
        <f>YEAR(GL_Table[[#This Row],[TxnDate]])</f>
        <v>2025</v>
      </c>
      <c r="D1787" t="str">
        <f>TEXT(GL_Table[[#This Row],[TxnDate]], "mmm")</f>
        <v>Jun</v>
      </c>
      <c r="E1787" t="s">
        <v>2014</v>
      </c>
      <c r="F1787" t="s">
        <v>2019</v>
      </c>
      <c r="G1787">
        <v>0</v>
      </c>
      <c r="H1787">
        <v>302.97000000000003</v>
      </c>
      <c r="I1787" t="s">
        <v>2022</v>
      </c>
      <c r="J1787" t="s">
        <v>2027</v>
      </c>
      <c r="K1787" t="s">
        <v>3816</v>
      </c>
      <c r="L1787" t="s">
        <v>4034</v>
      </c>
      <c r="M1787">
        <f>GL_Table[[#This Row],[Debit]]-GL_Table[[#This Row],[Credit]]</f>
        <v>-302.97000000000003</v>
      </c>
      <c r="N1787">
        <f>INDEX(ExchangeRate[Rate2USD], MATCH(GL!L:L,ExchangeRate[Currency], 0))</f>
        <v>1</v>
      </c>
      <c r="O1787" s="14">
        <f>GL_Table[[#This Row],[Debit]]*GL_Table[[#This Row],[RateToUSD]]</f>
        <v>0</v>
      </c>
      <c r="P1787" s="14">
        <f>GL_Table[[#This Row],[Credit]]*GL_Table[[#This Row],[RateToUSD]]</f>
        <v>302.97000000000003</v>
      </c>
      <c r="Q1787" s="14">
        <f>GL_Table[NetAmount]*GL_Table[RateToUSD]</f>
        <v>-302.97000000000003</v>
      </c>
      <c r="R1787" s="14" t="str">
        <f>INDEX(AccountMapping[AccountType],MATCH(GL_Table[AccountName],AccountMapping[AccountName], 0))</f>
        <v>Revenue</v>
      </c>
    </row>
    <row r="1788" spans="1:18" x14ac:dyDescent="0.3">
      <c r="A1788" t="s">
        <v>1796</v>
      </c>
      <c r="B1788" s="1">
        <v>45648</v>
      </c>
      <c r="C1788">
        <f>YEAR(GL_Table[[#This Row],[TxnDate]])</f>
        <v>2024</v>
      </c>
      <c r="D1788" t="str">
        <f>TEXT(GL_Table[[#This Row],[TxnDate]], "mmm")</f>
        <v>Dec</v>
      </c>
      <c r="E1788" t="s">
        <v>2011</v>
      </c>
      <c r="F1788" t="s">
        <v>2016</v>
      </c>
      <c r="G1788">
        <v>80.23</v>
      </c>
      <c r="H1788">
        <v>0</v>
      </c>
      <c r="I1788" t="s">
        <v>2021</v>
      </c>
      <c r="J1788" t="s">
        <v>2029</v>
      </c>
      <c r="K1788" t="s">
        <v>3817</v>
      </c>
      <c r="L1788" t="s">
        <v>4035</v>
      </c>
      <c r="M1788">
        <f>GL_Table[[#This Row],[Debit]]-GL_Table[[#This Row],[Credit]]</f>
        <v>80.23</v>
      </c>
      <c r="N1788">
        <f>INDEX(ExchangeRate[Rate2USD], MATCH(GL!L:L,ExchangeRate[Currency], 0))</f>
        <v>1.36</v>
      </c>
      <c r="O1788" s="14">
        <f>GL_Table[[#This Row],[Debit]]*GL_Table[[#This Row],[RateToUSD]]</f>
        <v>109.11280000000001</v>
      </c>
      <c r="P1788" s="14">
        <f>GL_Table[[#This Row],[Credit]]*GL_Table[[#This Row],[RateToUSD]]</f>
        <v>0</v>
      </c>
      <c r="Q1788" s="14">
        <f>GL_Table[NetAmount]*GL_Table[RateToUSD]</f>
        <v>109.11280000000001</v>
      </c>
      <c r="R1788" s="14" t="str">
        <f>INDEX(AccountMapping[AccountType],MATCH(GL_Table[AccountName],AccountMapping[AccountName], 0))</f>
        <v>COGS</v>
      </c>
    </row>
    <row r="1789" spans="1:18" x14ac:dyDescent="0.3">
      <c r="A1789" t="s">
        <v>1797</v>
      </c>
      <c r="B1789" s="1">
        <v>45385</v>
      </c>
      <c r="C1789">
        <f>YEAR(GL_Table[[#This Row],[TxnDate]])</f>
        <v>2024</v>
      </c>
      <c r="D1789" t="str">
        <f>TEXT(GL_Table[[#This Row],[TxnDate]], "mmm")</f>
        <v>Apr</v>
      </c>
      <c r="E1789" t="s">
        <v>2011</v>
      </c>
      <c r="F1789" t="s">
        <v>2016</v>
      </c>
      <c r="G1789">
        <v>338.61</v>
      </c>
      <c r="H1789">
        <v>0</v>
      </c>
      <c r="I1789" t="s">
        <v>2024</v>
      </c>
      <c r="J1789" t="s">
        <v>2028</v>
      </c>
      <c r="K1789" t="s">
        <v>3818</v>
      </c>
      <c r="L1789" t="s">
        <v>4034</v>
      </c>
      <c r="M1789">
        <f>GL_Table[[#This Row],[Debit]]-GL_Table[[#This Row],[Credit]]</f>
        <v>338.61</v>
      </c>
      <c r="N1789">
        <f>INDEX(ExchangeRate[Rate2USD], MATCH(GL!L:L,ExchangeRate[Currency], 0))</f>
        <v>1</v>
      </c>
      <c r="O1789" s="14">
        <f>GL_Table[[#This Row],[Debit]]*GL_Table[[#This Row],[RateToUSD]]</f>
        <v>338.61</v>
      </c>
      <c r="P1789" s="14">
        <f>GL_Table[[#This Row],[Credit]]*GL_Table[[#This Row],[RateToUSD]]</f>
        <v>0</v>
      </c>
      <c r="Q1789" s="14">
        <f>GL_Table[NetAmount]*GL_Table[RateToUSD]</f>
        <v>338.61</v>
      </c>
      <c r="R1789" s="14" t="str">
        <f>INDEX(AccountMapping[AccountType],MATCH(GL_Table[AccountName],AccountMapping[AccountName], 0))</f>
        <v>COGS</v>
      </c>
    </row>
    <row r="1790" spans="1:18" x14ac:dyDescent="0.3">
      <c r="A1790" t="s">
        <v>1798</v>
      </c>
      <c r="B1790" s="1">
        <v>45014</v>
      </c>
      <c r="C1790">
        <f>YEAR(GL_Table[[#This Row],[TxnDate]])</f>
        <v>2023</v>
      </c>
      <c r="D1790" t="str">
        <f>TEXT(GL_Table[[#This Row],[TxnDate]], "mmm")</f>
        <v>Mar</v>
      </c>
      <c r="E1790" t="s">
        <v>2011</v>
      </c>
      <c r="F1790" t="s">
        <v>2016</v>
      </c>
      <c r="G1790">
        <v>1098.3699999999999</v>
      </c>
      <c r="H1790">
        <v>0</v>
      </c>
      <c r="I1790" t="s">
        <v>2024</v>
      </c>
      <c r="J1790" t="s">
        <v>2030</v>
      </c>
      <c r="K1790" t="s">
        <v>3819</v>
      </c>
      <c r="L1790" t="s">
        <v>4034</v>
      </c>
      <c r="M1790">
        <f>GL_Table[[#This Row],[Debit]]-GL_Table[[#This Row],[Credit]]</f>
        <v>1098.3699999999999</v>
      </c>
      <c r="N1790">
        <f>INDEX(ExchangeRate[Rate2USD], MATCH(GL!L:L,ExchangeRate[Currency], 0))</f>
        <v>1</v>
      </c>
      <c r="O1790" s="14">
        <f>GL_Table[[#This Row],[Debit]]*GL_Table[[#This Row],[RateToUSD]]</f>
        <v>1098.3699999999999</v>
      </c>
      <c r="P1790" s="14">
        <f>GL_Table[[#This Row],[Credit]]*GL_Table[[#This Row],[RateToUSD]]</f>
        <v>0</v>
      </c>
      <c r="Q1790" s="14">
        <f>GL_Table[NetAmount]*GL_Table[RateToUSD]</f>
        <v>1098.3699999999999</v>
      </c>
      <c r="R1790" s="14" t="str">
        <f>INDEX(AccountMapping[AccountType],MATCH(GL_Table[AccountName],AccountMapping[AccountName], 0))</f>
        <v>COGS</v>
      </c>
    </row>
    <row r="1791" spans="1:18" x14ac:dyDescent="0.3">
      <c r="A1791" t="s">
        <v>1799</v>
      </c>
      <c r="B1791" s="1">
        <v>45818</v>
      </c>
      <c r="C1791">
        <f>YEAR(GL_Table[[#This Row],[TxnDate]])</f>
        <v>2025</v>
      </c>
      <c r="D1791" t="str">
        <f>TEXT(GL_Table[[#This Row],[TxnDate]], "mmm")</f>
        <v>Jun</v>
      </c>
      <c r="E1791" t="s">
        <v>2010</v>
      </c>
      <c r="F1791" t="s">
        <v>2015</v>
      </c>
      <c r="G1791">
        <v>0</v>
      </c>
      <c r="H1791">
        <v>2290.62</v>
      </c>
      <c r="I1791" t="s">
        <v>2020</v>
      </c>
      <c r="J1791" t="s">
        <v>2029</v>
      </c>
      <c r="K1791" t="s">
        <v>3820</v>
      </c>
      <c r="L1791" t="s">
        <v>4035</v>
      </c>
      <c r="M1791">
        <f>GL_Table[[#This Row],[Debit]]-GL_Table[[#This Row],[Credit]]</f>
        <v>-2290.62</v>
      </c>
      <c r="N1791">
        <f>INDEX(ExchangeRate[Rate2USD], MATCH(GL!L:L,ExchangeRate[Currency], 0))</f>
        <v>1.36</v>
      </c>
      <c r="O1791" s="14">
        <f>GL_Table[[#This Row],[Debit]]*GL_Table[[#This Row],[RateToUSD]]</f>
        <v>0</v>
      </c>
      <c r="P1791" s="14">
        <f>GL_Table[[#This Row],[Credit]]*GL_Table[[#This Row],[RateToUSD]]</f>
        <v>3115.2431999999999</v>
      </c>
      <c r="Q1791" s="14">
        <f>GL_Table[NetAmount]*GL_Table[RateToUSD]</f>
        <v>-3115.2431999999999</v>
      </c>
      <c r="R1791" s="14" t="str">
        <f>INDEX(AccountMapping[AccountType],MATCH(GL_Table[AccountName],AccountMapping[AccountName], 0))</f>
        <v>Revenue</v>
      </c>
    </row>
    <row r="1792" spans="1:18" x14ac:dyDescent="0.3">
      <c r="A1792" t="s">
        <v>1800</v>
      </c>
      <c r="B1792" s="1">
        <v>45150</v>
      </c>
      <c r="C1792">
        <f>YEAR(GL_Table[[#This Row],[TxnDate]])</f>
        <v>2023</v>
      </c>
      <c r="D1792" t="str">
        <f>TEXT(GL_Table[[#This Row],[TxnDate]], "mmm")</f>
        <v>Aug</v>
      </c>
      <c r="E1792" t="s">
        <v>2013</v>
      </c>
      <c r="F1792" t="s">
        <v>2018</v>
      </c>
      <c r="G1792">
        <v>1294.49</v>
      </c>
      <c r="H1792">
        <v>0</v>
      </c>
      <c r="I1792" t="s">
        <v>2021</v>
      </c>
      <c r="J1792" t="s">
        <v>2030</v>
      </c>
      <c r="K1792" t="s">
        <v>3821</v>
      </c>
      <c r="L1792" t="s">
        <v>4035</v>
      </c>
      <c r="M1792">
        <f>GL_Table[[#This Row],[Debit]]-GL_Table[[#This Row],[Credit]]</f>
        <v>1294.49</v>
      </c>
      <c r="N1792">
        <f>INDEX(ExchangeRate[Rate2USD], MATCH(GL!L:L,ExchangeRate[Currency], 0))</f>
        <v>1.36</v>
      </c>
      <c r="O1792" s="14">
        <f>GL_Table[[#This Row],[Debit]]*GL_Table[[#This Row],[RateToUSD]]</f>
        <v>1760.5064000000002</v>
      </c>
      <c r="P1792" s="14">
        <f>GL_Table[[#This Row],[Credit]]*GL_Table[[#This Row],[RateToUSD]]</f>
        <v>0</v>
      </c>
      <c r="Q1792" s="14">
        <f>GL_Table[NetAmount]*GL_Table[RateToUSD]</f>
        <v>1760.5064000000002</v>
      </c>
      <c r="R1792" s="14" t="str">
        <f>INDEX(AccountMapping[AccountType],MATCH(GL_Table[AccountName],AccountMapping[AccountName], 0))</f>
        <v>Expense</v>
      </c>
    </row>
    <row r="1793" spans="1:18" x14ac:dyDescent="0.3">
      <c r="A1793" t="s">
        <v>1801</v>
      </c>
      <c r="B1793" s="1">
        <v>45729</v>
      </c>
      <c r="C1793">
        <f>YEAR(GL_Table[[#This Row],[TxnDate]])</f>
        <v>2025</v>
      </c>
      <c r="D1793" t="str">
        <f>TEXT(GL_Table[[#This Row],[TxnDate]], "mmm")</f>
        <v>Mar</v>
      </c>
      <c r="E1793" t="s">
        <v>2013</v>
      </c>
      <c r="F1793" t="s">
        <v>2018</v>
      </c>
      <c r="G1793">
        <v>877.51</v>
      </c>
      <c r="H1793">
        <v>0</v>
      </c>
      <c r="I1793" t="s">
        <v>2024</v>
      </c>
      <c r="J1793" t="s">
        <v>2030</v>
      </c>
      <c r="K1793" t="s">
        <v>3822</v>
      </c>
      <c r="L1793" t="s">
        <v>4035</v>
      </c>
      <c r="M1793">
        <f>GL_Table[[#This Row],[Debit]]-GL_Table[[#This Row],[Credit]]</f>
        <v>877.51</v>
      </c>
      <c r="N1793">
        <f>INDEX(ExchangeRate[Rate2USD], MATCH(GL!L:L,ExchangeRate[Currency], 0))</f>
        <v>1.36</v>
      </c>
      <c r="O1793" s="14">
        <f>GL_Table[[#This Row],[Debit]]*GL_Table[[#This Row],[RateToUSD]]</f>
        <v>1193.4136000000001</v>
      </c>
      <c r="P1793" s="14">
        <f>GL_Table[[#This Row],[Credit]]*GL_Table[[#This Row],[RateToUSD]]</f>
        <v>0</v>
      </c>
      <c r="Q1793" s="14">
        <f>GL_Table[NetAmount]*GL_Table[RateToUSD]</f>
        <v>1193.4136000000001</v>
      </c>
      <c r="R1793" s="14" t="str">
        <f>INDEX(AccountMapping[AccountType],MATCH(GL_Table[AccountName],AccountMapping[AccountName], 0))</f>
        <v>Expense</v>
      </c>
    </row>
    <row r="1794" spans="1:18" x14ac:dyDescent="0.3">
      <c r="A1794" t="s">
        <v>1802</v>
      </c>
      <c r="B1794" s="1">
        <v>45624</v>
      </c>
      <c r="C1794">
        <f>YEAR(GL_Table[[#This Row],[TxnDate]])</f>
        <v>2024</v>
      </c>
      <c r="D1794" t="str">
        <f>TEXT(GL_Table[[#This Row],[TxnDate]], "mmm")</f>
        <v>Nov</v>
      </c>
      <c r="E1794" t="s">
        <v>2010</v>
      </c>
      <c r="F1794" t="s">
        <v>2015</v>
      </c>
      <c r="G1794">
        <v>0</v>
      </c>
      <c r="H1794">
        <v>2987.63</v>
      </c>
      <c r="I1794" t="s">
        <v>2021</v>
      </c>
      <c r="J1794" t="s">
        <v>2028</v>
      </c>
      <c r="K1794" t="s">
        <v>3823</v>
      </c>
      <c r="L1794" t="s">
        <v>4032</v>
      </c>
      <c r="M1794">
        <f>GL_Table[[#This Row],[Debit]]-GL_Table[[#This Row],[Credit]]</f>
        <v>-2987.63</v>
      </c>
      <c r="N1794">
        <f>INDEX(ExchangeRate[Rate2USD], MATCH(GL!L:L,ExchangeRate[Currency], 0))</f>
        <v>0.92</v>
      </c>
      <c r="O1794" s="14">
        <f>GL_Table[[#This Row],[Debit]]*GL_Table[[#This Row],[RateToUSD]]</f>
        <v>0</v>
      </c>
      <c r="P1794" s="14">
        <f>GL_Table[[#This Row],[Credit]]*GL_Table[[#This Row],[RateToUSD]]</f>
        <v>2748.6196000000004</v>
      </c>
      <c r="Q1794" s="14">
        <f>GL_Table[NetAmount]*GL_Table[RateToUSD]</f>
        <v>-2748.6196000000004</v>
      </c>
      <c r="R1794" s="14" t="str">
        <f>INDEX(AccountMapping[AccountType],MATCH(GL_Table[AccountName],AccountMapping[AccountName], 0))</f>
        <v>Revenue</v>
      </c>
    </row>
    <row r="1795" spans="1:18" x14ac:dyDescent="0.3">
      <c r="A1795" t="s">
        <v>1803</v>
      </c>
      <c r="B1795" s="1">
        <v>45322</v>
      </c>
      <c r="C1795">
        <f>YEAR(GL_Table[[#This Row],[TxnDate]])</f>
        <v>2024</v>
      </c>
      <c r="D1795" t="str">
        <f>TEXT(GL_Table[[#This Row],[TxnDate]], "mmm")</f>
        <v>Jan</v>
      </c>
      <c r="E1795" t="s">
        <v>2011</v>
      </c>
      <c r="F1795" t="s">
        <v>2016</v>
      </c>
      <c r="G1795">
        <v>1925.26</v>
      </c>
      <c r="H1795">
        <v>0</v>
      </c>
      <c r="I1795" t="s">
        <v>2024</v>
      </c>
      <c r="J1795" t="s">
        <v>2027</v>
      </c>
      <c r="K1795" t="s">
        <v>3824</v>
      </c>
      <c r="L1795" t="s">
        <v>4031</v>
      </c>
      <c r="M1795">
        <f>GL_Table[[#This Row],[Debit]]-GL_Table[[#This Row],[Credit]]</f>
        <v>1925.26</v>
      </c>
      <c r="N1795">
        <f>INDEX(ExchangeRate[Rate2USD], MATCH(GL!L:L,ExchangeRate[Currency], 0))</f>
        <v>0.78</v>
      </c>
      <c r="O1795" s="14">
        <f>GL_Table[[#This Row],[Debit]]*GL_Table[[#This Row],[RateToUSD]]</f>
        <v>1501.7028</v>
      </c>
      <c r="P1795" s="14">
        <f>GL_Table[[#This Row],[Credit]]*GL_Table[[#This Row],[RateToUSD]]</f>
        <v>0</v>
      </c>
      <c r="Q1795" s="14">
        <f>GL_Table[NetAmount]*GL_Table[RateToUSD]</f>
        <v>1501.7028</v>
      </c>
      <c r="R1795" s="14" t="str">
        <f>INDEX(AccountMapping[AccountType],MATCH(GL_Table[AccountName],AccountMapping[AccountName], 0))</f>
        <v>COGS</v>
      </c>
    </row>
    <row r="1796" spans="1:18" x14ac:dyDescent="0.3">
      <c r="A1796" t="s">
        <v>1804</v>
      </c>
      <c r="B1796" s="1">
        <v>45358</v>
      </c>
      <c r="C1796">
        <f>YEAR(GL_Table[[#This Row],[TxnDate]])</f>
        <v>2024</v>
      </c>
      <c r="D1796" t="str">
        <f>TEXT(GL_Table[[#This Row],[TxnDate]], "mmm")</f>
        <v>Mar</v>
      </c>
      <c r="E1796" t="s">
        <v>2010</v>
      </c>
      <c r="F1796" t="s">
        <v>2015</v>
      </c>
      <c r="G1796">
        <v>0</v>
      </c>
      <c r="H1796">
        <v>1216.3499999999999</v>
      </c>
      <c r="I1796" t="s">
        <v>2024</v>
      </c>
      <c r="J1796" t="s">
        <v>2029</v>
      </c>
      <c r="K1796" t="s">
        <v>3825</v>
      </c>
      <c r="L1796" t="s">
        <v>4035</v>
      </c>
      <c r="M1796">
        <f>GL_Table[[#This Row],[Debit]]-GL_Table[[#This Row],[Credit]]</f>
        <v>-1216.3499999999999</v>
      </c>
      <c r="N1796">
        <f>INDEX(ExchangeRate[Rate2USD], MATCH(GL!L:L,ExchangeRate[Currency], 0))</f>
        <v>1.36</v>
      </c>
      <c r="O1796" s="14">
        <f>GL_Table[[#This Row],[Debit]]*GL_Table[[#This Row],[RateToUSD]]</f>
        <v>0</v>
      </c>
      <c r="P1796" s="14">
        <f>GL_Table[[#This Row],[Credit]]*GL_Table[[#This Row],[RateToUSD]]</f>
        <v>1654.2360000000001</v>
      </c>
      <c r="Q1796" s="14">
        <f>GL_Table[NetAmount]*GL_Table[RateToUSD]</f>
        <v>-1654.2360000000001</v>
      </c>
      <c r="R1796" s="14" t="str">
        <f>INDEX(AccountMapping[AccountType],MATCH(GL_Table[AccountName],AccountMapping[AccountName], 0))</f>
        <v>Revenue</v>
      </c>
    </row>
    <row r="1797" spans="1:18" x14ac:dyDescent="0.3">
      <c r="A1797" t="s">
        <v>1805</v>
      </c>
      <c r="B1797" s="1">
        <v>45756</v>
      </c>
      <c r="C1797">
        <f>YEAR(GL_Table[[#This Row],[TxnDate]])</f>
        <v>2025</v>
      </c>
      <c r="D1797" t="str">
        <f>TEXT(GL_Table[[#This Row],[TxnDate]], "mmm")</f>
        <v>Apr</v>
      </c>
      <c r="E1797" t="s">
        <v>2013</v>
      </c>
      <c r="F1797" t="s">
        <v>2018</v>
      </c>
      <c r="G1797">
        <v>1553.28</v>
      </c>
      <c r="H1797">
        <v>0</v>
      </c>
      <c r="I1797" t="s">
        <v>2023</v>
      </c>
      <c r="J1797" t="s">
        <v>2027</v>
      </c>
      <c r="K1797" t="s">
        <v>3826</v>
      </c>
      <c r="L1797" t="s">
        <v>4034</v>
      </c>
      <c r="M1797">
        <f>GL_Table[[#This Row],[Debit]]-GL_Table[[#This Row],[Credit]]</f>
        <v>1553.28</v>
      </c>
      <c r="N1797">
        <f>INDEX(ExchangeRate[Rate2USD], MATCH(GL!L:L,ExchangeRate[Currency], 0))</f>
        <v>1</v>
      </c>
      <c r="O1797" s="14">
        <f>GL_Table[[#This Row],[Debit]]*GL_Table[[#This Row],[RateToUSD]]</f>
        <v>1553.28</v>
      </c>
      <c r="P1797" s="14">
        <f>GL_Table[[#This Row],[Credit]]*GL_Table[[#This Row],[RateToUSD]]</f>
        <v>0</v>
      </c>
      <c r="Q1797" s="14">
        <f>GL_Table[NetAmount]*GL_Table[RateToUSD]</f>
        <v>1553.28</v>
      </c>
      <c r="R1797" s="14" t="str">
        <f>INDEX(AccountMapping[AccountType],MATCH(GL_Table[AccountName],AccountMapping[AccountName], 0))</f>
        <v>Expense</v>
      </c>
    </row>
    <row r="1798" spans="1:18" x14ac:dyDescent="0.3">
      <c r="A1798" t="s">
        <v>1806</v>
      </c>
      <c r="B1798" s="1">
        <v>45494</v>
      </c>
      <c r="C1798">
        <f>YEAR(GL_Table[[#This Row],[TxnDate]])</f>
        <v>2024</v>
      </c>
      <c r="D1798" t="str">
        <f>TEXT(GL_Table[[#This Row],[TxnDate]], "mmm")</f>
        <v>Jul</v>
      </c>
      <c r="E1798" t="s">
        <v>2010</v>
      </c>
      <c r="F1798" t="s">
        <v>2015</v>
      </c>
      <c r="G1798">
        <v>0</v>
      </c>
      <c r="H1798">
        <v>1122.51</v>
      </c>
      <c r="I1798" t="s">
        <v>2023</v>
      </c>
      <c r="J1798" t="s">
        <v>2030</v>
      </c>
      <c r="K1798" t="s">
        <v>3827</v>
      </c>
      <c r="L1798" t="s">
        <v>4034</v>
      </c>
      <c r="M1798">
        <f>GL_Table[[#This Row],[Debit]]-GL_Table[[#This Row],[Credit]]</f>
        <v>-1122.51</v>
      </c>
      <c r="N1798">
        <f>INDEX(ExchangeRate[Rate2USD], MATCH(GL!L:L,ExchangeRate[Currency], 0))</f>
        <v>1</v>
      </c>
      <c r="O1798" s="14">
        <f>GL_Table[[#This Row],[Debit]]*GL_Table[[#This Row],[RateToUSD]]</f>
        <v>0</v>
      </c>
      <c r="P1798" s="14">
        <f>GL_Table[[#This Row],[Credit]]*GL_Table[[#This Row],[RateToUSD]]</f>
        <v>1122.51</v>
      </c>
      <c r="Q1798" s="14">
        <f>GL_Table[NetAmount]*GL_Table[RateToUSD]</f>
        <v>-1122.51</v>
      </c>
      <c r="R1798" s="14" t="str">
        <f>INDEX(AccountMapping[AccountType],MATCH(GL_Table[AccountName],AccountMapping[AccountName], 0))</f>
        <v>Revenue</v>
      </c>
    </row>
    <row r="1799" spans="1:18" x14ac:dyDescent="0.3">
      <c r="A1799" t="s">
        <v>1807</v>
      </c>
      <c r="B1799" s="1">
        <v>44969</v>
      </c>
      <c r="C1799">
        <f>YEAR(GL_Table[[#This Row],[TxnDate]])</f>
        <v>2023</v>
      </c>
      <c r="D1799" t="str">
        <f>TEXT(GL_Table[[#This Row],[TxnDate]], "mmm")</f>
        <v>Feb</v>
      </c>
      <c r="E1799" t="s">
        <v>2012</v>
      </c>
      <c r="F1799" t="s">
        <v>2017</v>
      </c>
      <c r="G1799">
        <v>1893.28</v>
      </c>
      <c r="H1799">
        <v>0</v>
      </c>
      <c r="I1799" t="s">
        <v>2023</v>
      </c>
      <c r="J1799" t="s">
        <v>2028</v>
      </c>
      <c r="K1799" t="s">
        <v>3828</v>
      </c>
      <c r="L1799" t="s">
        <v>4033</v>
      </c>
      <c r="M1799">
        <f>GL_Table[[#This Row],[Debit]]-GL_Table[[#This Row],[Credit]]</f>
        <v>1893.28</v>
      </c>
      <c r="N1799">
        <f>INDEX(ExchangeRate[Rate2USD], MATCH(GL!L:L,ExchangeRate[Currency], 0))</f>
        <v>1.51</v>
      </c>
      <c r="O1799" s="14">
        <f>GL_Table[[#This Row],[Debit]]*GL_Table[[#This Row],[RateToUSD]]</f>
        <v>2858.8528000000001</v>
      </c>
      <c r="P1799" s="14">
        <f>GL_Table[[#This Row],[Credit]]*GL_Table[[#This Row],[RateToUSD]]</f>
        <v>0</v>
      </c>
      <c r="Q1799" s="14">
        <f>GL_Table[NetAmount]*GL_Table[RateToUSD]</f>
        <v>2858.8528000000001</v>
      </c>
      <c r="R1799" s="14" t="str">
        <f>INDEX(AccountMapping[AccountType],MATCH(GL_Table[AccountName],AccountMapping[AccountName], 0))</f>
        <v>Expense</v>
      </c>
    </row>
    <row r="1800" spans="1:18" x14ac:dyDescent="0.3">
      <c r="A1800" t="s">
        <v>1808</v>
      </c>
      <c r="B1800" s="1">
        <v>45551</v>
      </c>
      <c r="C1800">
        <f>YEAR(GL_Table[[#This Row],[TxnDate]])</f>
        <v>2024</v>
      </c>
      <c r="D1800" t="str">
        <f>TEXT(GL_Table[[#This Row],[TxnDate]], "mmm")</f>
        <v>Sep</v>
      </c>
      <c r="E1800" t="s">
        <v>2011</v>
      </c>
      <c r="F1800" t="s">
        <v>2016</v>
      </c>
      <c r="G1800">
        <v>1667.55</v>
      </c>
      <c r="H1800">
        <v>0</v>
      </c>
      <c r="I1800" t="s">
        <v>2021</v>
      </c>
      <c r="J1800" t="s">
        <v>2026</v>
      </c>
      <c r="K1800" t="s">
        <v>3829</v>
      </c>
      <c r="L1800" t="s">
        <v>4032</v>
      </c>
      <c r="M1800">
        <f>GL_Table[[#This Row],[Debit]]-GL_Table[[#This Row],[Credit]]</f>
        <v>1667.55</v>
      </c>
      <c r="N1800">
        <f>INDEX(ExchangeRate[Rate2USD], MATCH(GL!L:L,ExchangeRate[Currency], 0))</f>
        <v>0.92</v>
      </c>
      <c r="O1800" s="14">
        <f>GL_Table[[#This Row],[Debit]]*GL_Table[[#This Row],[RateToUSD]]</f>
        <v>1534.146</v>
      </c>
      <c r="P1800" s="14">
        <f>GL_Table[[#This Row],[Credit]]*GL_Table[[#This Row],[RateToUSD]]</f>
        <v>0</v>
      </c>
      <c r="Q1800" s="14">
        <f>GL_Table[NetAmount]*GL_Table[RateToUSD]</f>
        <v>1534.146</v>
      </c>
      <c r="R1800" s="14" t="str">
        <f>INDEX(AccountMapping[AccountType],MATCH(GL_Table[AccountName],AccountMapping[AccountName], 0))</f>
        <v>COGS</v>
      </c>
    </row>
    <row r="1801" spans="1:18" x14ac:dyDescent="0.3">
      <c r="A1801" t="s">
        <v>1809</v>
      </c>
      <c r="B1801" s="1">
        <v>45280</v>
      </c>
      <c r="C1801">
        <f>YEAR(GL_Table[[#This Row],[TxnDate]])</f>
        <v>2023</v>
      </c>
      <c r="D1801" t="str">
        <f>TEXT(GL_Table[[#This Row],[TxnDate]], "mmm")</f>
        <v>Dec</v>
      </c>
      <c r="E1801" t="s">
        <v>2011</v>
      </c>
      <c r="F1801" t="s">
        <v>2016</v>
      </c>
      <c r="G1801">
        <v>1448.96</v>
      </c>
      <c r="H1801">
        <v>0</v>
      </c>
      <c r="I1801" t="s">
        <v>2020</v>
      </c>
      <c r="J1801" t="s">
        <v>2030</v>
      </c>
      <c r="K1801" t="s">
        <v>3830</v>
      </c>
      <c r="L1801" t="s">
        <v>4034</v>
      </c>
      <c r="M1801">
        <f>GL_Table[[#This Row],[Debit]]-GL_Table[[#This Row],[Credit]]</f>
        <v>1448.96</v>
      </c>
      <c r="N1801">
        <f>INDEX(ExchangeRate[Rate2USD], MATCH(GL!L:L,ExchangeRate[Currency], 0))</f>
        <v>1</v>
      </c>
      <c r="O1801" s="14">
        <f>GL_Table[[#This Row],[Debit]]*GL_Table[[#This Row],[RateToUSD]]</f>
        <v>1448.96</v>
      </c>
      <c r="P1801" s="14">
        <f>GL_Table[[#This Row],[Credit]]*GL_Table[[#This Row],[RateToUSD]]</f>
        <v>0</v>
      </c>
      <c r="Q1801" s="14">
        <f>GL_Table[NetAmount]*GL_Table[RateToUSD]</f>
        <v>1448.96</v>
      </c>
      <c r="R1801" s="14" t="str">
        <f>INDEX(AccountMapping[AccountType],MATCH(GL_Table[AccountName],AccountMapping[AccountName], 0))</f>
        <v>COGS</v>
      </c>
    </row>
    <row r="1802" spans="1:18" x14ac:dyDescent="0.3">
      <c r="A1802" t="s">
        <v>1810</v>
      </c>
      <c r="B1802" s="1">
        <v>45318</v>
      </c>
      <c r="C1802">
        <f>YEAR(GL_Table[[#This Row],[TxnDate]])</f>
        <v>2024</v>
      </c>
      <c r="D1802" t="str">
        <f>TEXT(GL_Table[[#This Row],[TxnDate]], "mmm")</f>
        <v>Jan</v>
      </c>
      <c r="E1802" t="s">
        <v>2013</v>
      </c>
      <c r="F1802" t="s">
        <v>2018</v>
      </c>
      <c r="G1802">
        <v>292.83999999999997</v>
      </c>
      <c r="H1802">
        <v>0</v>
      </c>
      <c r="I1802" t="s">
        <v>2023</v>
      </c>
      <c r="J1802" t="s">
        <v>2029</v>
      </c>
      <c r="K1802" t="s">
        <v>3831</v>
      </c>
      <c r="L1802" t="s">
        <v>4034</v>
      </c>
      <c r="M1802">
        <f>GL_Table[[#This Row],[Debit]]-GL_Table[[#This Row],[Credit]]</f>
        <v>292.83999999999997</v>
      </c>
      <c r="N1802">
        <f>INDEX(ExchangeRate[Rate2USD], MATCH(GL!L:L,ExchangeRate[Currency], 0))</f>
        <v>1</v>
      </c>
      <c r="O1802" s="14">
        <f>GL_Table[[#This Row],[Debit]]*GL_Table[[#This Row],[RateToUSD]]</f>
        <v>292.83999999999997</v>
      </c>
      <c r="P1802" s="14">
        <f>GL_Table[[#This Row],[Credit]]*GL_Table[[#This Row],[RateToUSD]]</f>
        <v>0</v>
      </c>
      <c r="Q1802" s="14">
        <f>GL_Table[NetAmount]*GL_Table[RateToUSD]</f>
        <v>292.83999999999997</v>
      </c>
      <c r="R1802" s="14" t="str">
        <f>INDEX(AccountMapping[AccountType],MATCH(GL_Table[AccountName],AccountMapping[AccountName], 0))</f>
        <v>Expense</v>
      </c>
    </row>
    <row r="1803" spans="1:18" x14ac:dyDescent="0.3">
      <c r="A1803" t="s">
        <v>1811</v>
      </c>
      <c r="B1803" s="1">
        <v>45245</v>
      </c>
      <c r="C1803">
        <f>YEAR(GL_Table[[#This Row],[TxnDate]])</f>
        <v>2023</v>
      </c>
      <c r="D1803" t="str">
        <f>TEXT(GL_Table[[#This Row],[TxnDate]], "mmm")</f>
        <v>Nov</v>
      </c>
      <c r="E1803" t="s">
        <v>2011</v>
      </c>
      <c r="F1803" t="s">
        <v>2016</v>
      </c>
      <c r="G1803">
        <v>1746.92</v>
      </c>
      <c r="H1803">
        <v>0</v>
      </c>
      <c r="I1803" t="s">
        <v>2022</v>
      </c>
      <c r="J1803" t="s">
        <v>2027</v>
      </c>
      <c r="K1803" t="s">
        <v>3832</v>
      </c>
      <c r="L1803" t="s">
        <v>4034</v>
      </c>
      <c r="M1803">
        <f>GL_Table[[#This Row],[Debit]]-GL_Table[[#This Row],[Credit]]</f>
        <v>1746.92</v>
      </c>
      <c r="N1803">
        <f>INDEX(ExchangeRate[Rate2USD], MATCH(GL!L:L,ExchangeRate[Currency], 0))</f>
        <v>1</v>
      </c>
      <c r="O1803" s="14">
        <f>GL_Table[[#This Row],[Debit]]*GL_Table[[#This Row],[RateToUSD]]</f>
        <v>1746.92</v>
      </c>
      <c r="P1803" s="14">
        <f>GL_Table[[#This Row],[Credit]]*GL_Table[[#This Row],[RateToUSD]]</f>
        <v>0</v>
      </c>
      <c r="Q1803" s="14">
        <f>GL_Table[NetAmount]*GL_Table[RateToUSD]</f>
        <v>1746.92</v>
      </c>
      <c r="R1803" s="14" t="str">
        <f>INDEX(AccountMapping[AccountType],MATCH(GL_Table[AccountName],AccountMapping[AccountName], 0))</f>
        <v>COGS</v>
      </c>
    </row>
    <row r="1804" spans="1:18" x14ac:dyDescent="0.3">
      <c r="A1804" t="s">
        <v>1812</v>
      </c>
      <c r="B1804" s="1">
        <v>45172</v>
      </c>
      <c r="C1804">
        <f>YEAR(GL_Table[[#This Row],[TxnDate]])</f>
        <v>2023</v>
      </c>
      <c r="D1804" t="str">
        <f>TEXT(GL_Table[[#This Row],[TxnDate]], "mmm")</f>
        <v>Sep</v>
      </c>
      <c r="E1804" t="s">
        <v>2012</v>
      </c>
      <c r="F1804" t="s">
        <v>2017</v>
      </c>
      <c r="G1804">
        <v>870.1</v>
      </c>
      <c r="H1804">
        <v>0</v>
      </c>
      <c r="I1804" t="s">
        <v>2024</v>
      </c>
      <c r="J1804" t="s">
        <v>2028</v>
      </c>
      <c r="K1804" t="s">
        <v>3833</v>
      </c>
      <c r="L1804" t="s">
        <v>4035</v>
      </c>
      <c r="M1804">
        <f>GL_Table[[#This Row],[Debit]]-GL_Table[[#This Row],[Credit]]</f>
        <v>870.1</v>
      </c>
      <c r="N1804">
        <f>INDEX(ExchangeRate[Rate2USD], MATCH(GL!L:L,ExchangeRate[Currency], 0))</f>
        <v>1.36</v>
      </c>
      <c r="O1804" s="14">
        <f>GL_Table[[#This Row],[Debit]]*GL_Table[[#This Row],[RateToUSD]]</f>
        <v>1183.336</v>
      </c>
      <c r="P1804" s="14">
        <f>GL_Table[[#This Row],[Credit]]*GL_Table[[#This Row],[RateToUSD]]</f>
        <v>0</v>
      </c>
      <c r="Q1804" s="14">
        <f>GL_Table[NetAmount]*GL_Table[RateToUSD]</f>
        <v>1183.336</v>
      </c>
      <c r="R1804" s="14" t="str">
        <f>INDEX(AccountMapping[AccountType],MATCH(GL_Table[AccountName],AccountMapping[AccountName], 0))</f>
        <v>Expense</v>
      </c>
    </row>
    <row r="1805" spans="1:18" x14ac:dyDescent="0.3">
      <c r="A1805" t="s">
        <v>1813</v>
      </c>
      <c r="B1805" s="1">
        <v>44986</v>
      </c>
      <c r="C1805">
        <f>YEAR(GL_Table[[#This Row],[TxnDate]])</f>
        <v>2023</v>
      </c>
      <c r="D1805" t="str">
        <f>TEXT(GL_Table[[#This Row],[TxnDate]], "mmm")</f>
        <v>Mar</v>
      </c>
      <c r="E1805" t="s">
        <v>2011</v>
      </c>
      <c r="F1805" t="s">
        <v>2016</v>
      </c>
      <c r="G1805">
        <v>1451.54</v>
      </c>
      <c r="H1805">
        <v>0</v>
      </c>
      <c r="I1805" t="s">
        <v>2022</v>
      </c>
      <c r="J1805" t="s">
        <v>2029</v>
      </c>
      <c r="K1805" t="s">
        <v>3834</v>
      </c>
      <c r="L1805" t="s">
        <v>4034</v>
      </c>
      <c r="M1805">
        <f>GL_Table[[#This Row],[Debit]]-GL_Table[[#This Row],[Credit]]</f>
        <v>1451.54</v>
      </c>
      <c r="N1805">
        <f>INDEX(ExchangeRate[Rate2USD], MATCH(GL!L:L,ExchangeRate[Currency], 0))</f>
        <v>1</v>
      </c>
      <c r="O1805" s="14">
        <f>GL_Table[[#This Row],[Debit]]*GL_Table[[#This Row],[RateToUSD]]</f>
        <v>1451.54</v>
      </c>
      <c r="P1805" s="14">
        <f>GL_Table[[#This Row],[Credit]]*GL_Table[[#This Row],[RateToUSD]]</f>
        <v>0</v>
      </c>
      <c r="Q1805" s="14">
        <f>GL_Table[NetAmount]*GL_Table[RateToUSD]</f>
        <v>1451.54</v>
      </c>
      <c r="R1805" s="14" t="str">
        <f>INDEX(AccountMapping[AccountType],MATCH(GL_Table[AccountName],AccountMapping[AccountName], 0))</f>
        <v>COGS</v>
      </c>
    </row>
    <row r="1806" spans="1:18" x14ac:dyDescent="0.3">
      <c r="A1806" t="s">
        <v>1814</v>
      </c>
      <c r="B1806" s="1">
        <v>45060</v>
      </c>
      <c r="C1806">
        <f>YEAR(GL_Table[[#This Row],[TxnDate]])</f>
        <v>2023</v>
      </c>
      <c r="D1806" t="str">
        <f>TEXT(GL_Table[[#This Row],[TxnDate]], "mmm")</f>
        <v>May</v>
      </c>
      <c r="E1806" t="s">
        <v>2014</v>
      </c>
      <c r="F1806" t="s">
        <v>2019</v>
      </c>
      <c r="G1806">
        <v>0</v>
      </c>
      <c r="H1806">
        <v>905.45</v>
      </c>
      <c r="I1806" t="s">
        <v>2020</v>
      </c>
      <c r="J1806" t="s">
        <v>2026</v>
      </c>
      <c r="K1806" t="s">
        <v>3835</v>
      </c>
      <c r="L1806" t="s">
        <v>4033</v>
      </c>
      <c r="M1806">
        <f>GL_Table[[#This Row],[Debit]]-GL_Table[[#This Row],[Credit]]</f>
        <v>-905.45</v>
      </c>
      <c r="N1806">
        <f>INDEX(ExchangeRate[Rate2USD], MATCH(GL!L:L,ExchangeRate[Currency], 0))</f>
        <v>1.51</v>
      </c>
      <c r="O1806" s="14">
        <f>GL_Table[[#This Row],[Debit]]*GL_Table[[#This Row],[RateToUSD]]</f>
        <v>0</v>
      </c>
      <c r="P1806" s="14">
        <f>GL_Table[[#This Row],[Credit]]*GL_Table[[#This Row],[RateToUSD]]</f>
        <v>1367.2295000000001</v>
      </c>
      <c r="Q1806" s="14">
        <f>GL_Table[NetAmount]*GL_Table[RateToUSD]</f>
        <v>-1367.2295000000001</v>
      </c>
      <c r="R1806" s="14" t="str">
        <f>INDEX(AccountMapping[AccountType],MATCH(GL_Table[AccountName],AccountMapping[AccountName], 0))</f>
        <v>Revenue</v>
      </c>
    </row>
    <row r="1807" spans="1:18" x14ac:dyDescent="0.3">
      <c r="A1807" t="s">
        <v>1815</v>
      </c>
      <c r="B1807" s="1">
        <v>45288</v>
      </c>
      <c r="C1807">
        <f>YEAR(GL_Table[[#This Row],[TxnDate]])</f>
        <v>2023</v>
      </c>
      <c r="D1807" t="str">
        <f>TEXT(GL_Table[[#This Row],[TxnDate]], "mmm")</f>
        <v>Dec</v>
      </c>
      <c r="E1807" t="s">
        <v>2011</v>
      </c>
      <c r="F1807" t="s">
        <v>2016</v>
      </c>
      <c r="G1807">
        <v>435.57</v>
      </c>
      <c r="H1807">
        <v>0</v>
      </c>
      <c r="I1807" t="s">
        <v>2022</v>
      </c>
      <c r="J1807" t="s">
        <v>2029</v>
      </c>
      <c r="K1807" t="s">
        <v>3836</v>
      </c>
      <c r="L1807" t="s">
        <v>4034</v>
      </c>
      <c r="M1807">
        <f>GL_Table[[#This Row],[Debit]]-GL_Table[[#This Row],[Credit]]</f>
        <v>435.57</v>
      </c>
      <c r="N1807">
        <f>INDEX(ExchangeRate[Rate2USD], MATCH(GL!L:L,ExchangeRate[Currency], 0))</f>
        <v>1</v>
      </c>
      <c r="O1807" s="14">
        <f>GL_Table[[#This Row],[Debit]]*GL_Table[[#This Row],[RateToUSD]]</f>
        <v>435.57</v>
      </c>
      <c r="P1807" s="14">
        <f>GL_Table[[#This Row],[Credit]]*GL_Table[[#This Row],[RateToUSD]]</f>
        <v>0</v>
      </c>
      <c r="Q1807" s="14">
        <f>GL_Table[NetAmount]*GL_Table[RateToUSD]</f>
        <v>435.57</v>
      </c>
      <c r="R1807" s="14" t="str">
        <f>INDEX(AccountMapping[AccountType],MATCH(GL_Table[AccountName],AccountMapping[AccountName], 0))</f>
        <v>COGS</v>
      </c>
    </row>
    <row r="1808" spans="1:18" x14ac:dyDescent="0.3">
      <c r="A1808" t="s">
        <v>1816</v>
      </c>
      <c r="B1808" s="1">
        <v>45728</v>
      </c>
      <c r="C1808">
        <f>YEAR(GL_Table[[#This Row],[TxnDate]])</f>
        <v>2025</v>
      </c>
      <c r="D1808" t="str">
        <f>TEXT(GL_Table[[#This Row],[TxnDate]], "mmm")</f>
        <v>Mar</v>
      </c>
      <c r="E1808" t="s">
        <v>2014</v>
      </c>
      <c r="F1808" t="s">
        <v>2019</v>
      </c>
      <c r="G1808">
        <v>0</v>
      </c>
      <c r="H1808">
        <v>1129.92</v>
      </c>
      <c r="I1808" t="s">
        <v>2025</v>
      </c>
      <c r="J1808" t="s">
        <v>2030</v>
      </c>
      <c r="K1808" t="s">
        <v>3837</v>
      </c>
      <c r="L1808" t="s">
        <v>4032</v>
      </c>
      <c r="M1808">
        <f>GL_Table[[#This Row],[Debit]]-GL_Table[[#This Row],[Credit]]</f>
        <v>-1129.92</v>
      </c>
      <c r="N1808">
        <f>INDEX(ExchangeRate[Rate2USD], MATCH(GL!L:L,ExchangeRate[Currency], 0))</f>
        <v>0.92</v>
      </c>
      <c r="O1808" s="14">
        <f>GL_Table[[#This Row],[Debit]]*GL_Table[[#This Row],[RateToUSD]]</f>
        <v>0</v>
      </c>
      <c r="P1808" s="14">
        <f>GL_Table[[#This Row],[Credit]]*GL_Table[[#This Row],[RateToUSD]]</f>
        <v>1039.5264000000002</v>
      </c>
      <c r="Q1808" s="14">
        <f>GL_Table[NetAmount]*GL_Table[RateToUSD]</f>
        <v>-1039.5264000000002</v>
      </c>
      <c r="R1808" s="14" t="str">
        <f>INDEX(AccountMapping[AccountType],MATCH(GL_Table[AccountName],AccountMapping[AccountName], 0))</f>
        <v>Revenue</v>
      </c>
    </row>
    <row r="1809" spans="1:18" x14ac:dyDescent="0.3">
      <c r="A1809" t="s">
        <v>1817</v>
      </c>
      <c r="B1809" s="1">
        <v>45008</v>
      </c>
      <c r="C1809">
        <f>YEAR(GL_Table[[#This Row],[TxnDate]])</f>
        <v>2023</v>
      </c>
      <c r="D1809" t="str">
        <f>TEXT(GL_Table[[#This Row],[TxnDate]], "mmm")</f>
        <v>Mar</v>
      </c>
      <c r="E1809" t="s">
        <v>2011</v>
      </c>
      <c r="F1809" t="s">
        <v>2016</v>
      </c>
      <c r="G1809">
        <v>956.25</v>
      </c>
      <c r="H1809">
        <v>0</v>
      </c>
      <c r="I1809" t="s">
        <v>2020</v>
      </c>
      <c r="J1809" t="s">
        <v>2029</v>
      </c>
      <c r="K1809" t="s">
        <v>3838</v>
      </c>
      <c r="L1809" t="s">
        <v>4032</v>
      </c>
      <c r="M1809">
        <f>GL_Table[[#This Row],[Debit]]-GL_Table[[#This Row],[Credit]]</f>
        <v>956.25</v>
      </c>
      <c r="N1809">
        <f>INDEX(ExchangeRate[Rate2USD], MATCH(GL!L:L,ExchangeRate[Currency], 0))</f>
        <v>0.92</v>
      </c>
      <c r="O1809" s="14">
        <f>GL_Table[[#This Row],[Debit]]*GL_Table[[#This Row],[RateToUSD]]</f>
        <v>879.75</v>
      </c>
      <c r="P1809" s="14">
        <f>GL_Table[[#This Row],[Credit]]*GL_Table[[#This Row],[RateToUSD]]</f>
        <v>0</v>
      </c>
      <c r="Q1809" s="14">
        <f>GL_Table[NetAmount]*GL_Table[RateToUSD]</f>
        <v>879.75</v>
      </c>
      <c r="R1809" s="14" t="str">
        <f>INDEX(AccountMapping[AccountType],MATCH(GL_Table[AccountName],AccountMapping[AccountName], 0))</f>
        <v>COGS</v>
      </c>
    </row>
    <row r="1810" spans="1:18" x14ac:dyDescent="0.3">
      <c r="A1810" t="s">
        <v>1818</v>
      </c>
      <c r="B1810" s="1">
        <v>45573</v>
      </c>
      <c r="C1810">
        <f>YEAR(GL_Table[[#This Row],[TxnDate]])</f>
        <v>2024</v>
      </c>
      <c r="D1810" t="str">
        <f>TEXT(GL_Table[[#This Row],[TxnDate]], "mmm")</f>
        <v>Oct</v>
      </c>
      <c r="E1810" t="s">
        <v>2011</v>
      </c>
      <c r="F1810" t="s">
        <v>2016</v>
      </c>
      <c r="G1810">
        <v>1866.55</v>
      </c>
      <c r="H1810">
        <v>0</v>
      </c>
      <c r="I1810" t="s">
        <v>2021</v>
      </c>
      <c r="J1810" t="s">
        <v>2026</v>
      </c>
      <c r="K1810" t="s">
        <v>3839</v>
      </c>
      <c r="L1810" t="s">
        <v>4032</v>
      </c>
      <c r="M1810">
        <f>GL_Table[[#This Row],[Debit]]-GL_Table[[#This Row],[Credit]]</f>
        <v>1866.55</v>
      </c>
      <c r="N1810">
        <f>INDEX(ExchangeRate[Rate2USD], MATCH(GL!L:L,ExchangeRate[Currency], 0))</f>
        <v>0.92</v>
      </c>
      <c r="O1810" s="14">
        <f>GL_Table[[#This Row],[Debit]]*GL_Table[[#This Row],[RateToUSD]]</f>
        <v>1717.2260000000001</v>
      </c>
      <c r="P1810" s="14">
        <f>GL_Table[[#This Row],[Credit]]*GL_Table[[#This Row],[RateToUSD]]</f>
        <v>0</v>
      </c>
      <c r="Q1810" s="14">
        <f>GL_Table[NetAmount]*GL_Table[RateToUSD]</f>
        <v>1717.2260000000001</v>
      </c>
      <c r="R1810" s="14" t="str">
        <f>INDEX(AccountMapping[AccountType],MATCH(GL_Table[AccountName],AccountMapping[AccountName], 0))</f>
        <v>COGS</v>
      </c>
    </row>
    <row r="1811" spans="1:18" x14ac:dyDescent="0.3">
      <c r="A1811" t="s">
        <v>1819</v>
      </c>
      <c r="B1811" s="1">
        <v>45815</v>
      </c>
      <c r="C1811">
        <f>YEAR(GL_Table[[#This Row],[TxnDate]])</f>
        <v>2025</v>
      </c>
      <c r="D1811" t="str">
        <f>TEXT(GL_Table[[#This Row],[TxnDate]], "mmm")</f>
        <v>Jun</v>
      </c>
      <c r="E1811" t="s">
        <v>2011</v>
      </c>
      <c r="F1811" t="s">
        <v>2016</v>
      </c>
      <c r="G1811">
        <v>1920.83</v>
      </c>
      <c r="H1811">
        <v>0</v>
      </c>
      <c r="I1811" t="s">
        <v>2023</v>
      </c>
      <c r="J1811" t="s">
        <v>2029</v>
      </c>
      <c r="K1811" t="s">
        <v>3840</v>
      </c>
      <c r="L1811" t="s">
        <v>4035</v>
      </c>
      <c r="M1811">
        <f>GL_Table[[#This Row],[Debit]]-GL_Table[[#This Row],[Credit]]</f>
        <v>1920.83</v>
      </c>
      <c r="N1811">
        <f>INDEX(ExchangeRate[Rate2USD], MATCH(GL!L:L,ExchangeRate[Currency], 0))</f>
        <v>1.36</v>
      </c>
      <c r="O1811" s="14">
        <f>GL_Table[[#This Row],[Debit]]*GL_Table[[#This Row],[RateToUSD]]</f>
        <v>2612.3288000000002</v>
      </c>
      <c r="P1811" s="14">
        <f>GL_Table[[#This Row],[Credit]]*GL_Table[[#This Row],[RateToUSD]]</f>
        <v>0</v>
      </c>
      <c r="Q1811" s="14">
        <f>GL_Table[NetAmount]*GL_Table[RateToUSD]</f>
        <v>2612.3288000000002</v>
      </c>
      <c r="R1811" s="14" t="str">
        <f>INDEX(AccountMapping[AccountType],MATCH(GL_Table[AccountName],AccountMapping[AccountName], 0))</f>
        <v>COGS</v>
      </c>
    </row>
    <row r="1812" spans="1:18" x14ac:dyDescent="0.3">
      <c r="A1812" t="s">
        <v>1820</v>
      </c>
      <c r="B1812" s="1">
        <v>45603</v>
      </c>
      <c r="C1812">
        <f>YEAR(GL_Table[[#This Row],[TxnDate]])</f>
        <v>2024</v>
      </c>
      <c r="D1812" t="str">
        <f>TEXT(GL_Table[[#This Row],[TxnDate]], "mmm")</f>
        <v>Nov</v>
      </c>
      <c r="E1812" t="s">
        <v>2010</v>
      </c>
      <c r="F1812" t="s">
        <v>2015</v>
      </c>
      <c r="G1812">
        <v>0</v>
      </c>
      <c r="H1812">
        <v>4953.79</v>
      </c>
      <c r="I1812" t="s">
        <v>2025</v>
      </c>
      <c r="J1812" t="s">
        <v>2027</v>
      </c>
      <c r="K1812" t="s">
        <v>3841</v>
      </c>
      <c r="L1812" t="s">
        <v>4035</v>
      </c>
      <c r="M1812">
        <f>GL_Table[[#This Row],[Debit]]-GL_Table[[#This Row],[Credit]]</f>
        <v>-4953.79</v>
      </c>
      <c r="N1812">
        <f>INDEX(ExchangeRate[Rate2USD], MATCH(GL!L:L,ExchangeRate[Currency], 0))</f>
        <v>1.36</v>
      </c>
      <c r="O1812" s="14">
        <f>GL_Table[[#This Row],[Debit]]*GL_Table[[#This Row],[RateToUSD]]</f>
        <v>0</v>
      </c>
      <c r="P1812" s="14">
        <f>GL_Table[[#This Row],[Credit]]*GL_Table[[#This Row],[RateToUSD]]</f>
        <v>6737.1544000000004</v>
      </c>
      <c r="Q1812" s="14">
        <f>GL_Table[NetAmount]*GL_Table[RateToUSD]</f>
        <v>-6737.1544000000004</v>
      </c>
      <c r="R1812" s="14" t="str">
        <f>INDEX(AccountMapping[AccountType],MATCH(GL_Table[AccountName],AccountMapping[AccountName], 0))</f>
        <v>Revenue</v>
      </c>
    </row>
    <row r="1813" spans="1:18" x14ac:dyDescent="0.3">
      <c r="A1813" t="s">
        <v>1821</v>
      </c>
      <c r="B1813" s="1">
        <v>45423</v>
      </c>
      <c r="C1813">
        <f>YEAR(GL_Table[[#This Row],[TxnDate]])</f>
        <v>2024</v>
      </c>
      <c r="D1813" t="str">
        <f>TEXT(GL_Table[[#This Row],[TxnDate]], "mmm")</f>
        <v>May</v>
      </c>
      <c r="E1813" t="s">
        <v>2011</v>
      </c>
      <c r="F1813" t="s">
        <v>2016</v>
      </c>
      <c r="G1813">
        <v>1790.29</v>
      </c>
      <c r="H1813">
        <v>0</v>
      </c>
      <c r="I1813" t="s">
        <v>2025</v>
      </c>
      <c r="J1813" t="s">
        <v>2027</v>
      </c>
      <c r="K1813" t="s">
        <v>3842</v>
      </c>
      <c r="L1813" t="s">
        <v>4031</v>
      </c>
      <c r="M1813">
        <f>GL_Table[[#This Row],[Debit]]-GL_Table[[#This Row],[Credit]]</f>
        <v>1790.29</v>
      </c>
      <c r="N1813">
        <f>INDEX(ExchangeRate[Rate2USD], MATCH(GL!L:L,ExchangeRate[Currency], 0))</f>
        <v>0.78</v>
      </c>
      <c r="O1813" s="14">
        <f>GL_Table[[#This Row],[Debit]]*GL_Table[[#This Row],[RateToUSD]]</f>
        <v>1396.4262000000001</v>
      </c>
      <c r="P1813" s="14">
        <f>GL_Table[[#This Row],[Credit]]*GL_Table[[#This Row],[RateToUSD]]</f>
        <v>0</v>
      </c>
      <c r="Q1813" s="14">
        <f>GL_Table[NetAmount]*GL_Table[RateToUSD]</f>
        <v>1396.4262000000001</v>
      </c>
      <c r="R1813" s="14" t="str">
        <f>INDEX(AccountMapping[AccountType],MATCH(GL_Table[AccountName],AccountMapping[AccountName], 0))</f>
        <v>COGS</v>
      </c>
    </row>
    <row r="1814" spans="1:18" x14ac:dyDescent="0.3">
      <c r="A1814" t="s">
        <v>1822</v>
      </c>
      <c r="B1814" s="1">
        <v>45802</v>
      </c>
      <c r="C1814">
        <f>YEAR(GL_Table[[#This Row],[TxnDate]])</f>
        <v>2025</v>
      </c>
      <c r="D1814" t="str">
        <f>TEXT(GL_Table[[#This Row],[TxnDate]], "mmm")</f>
        <v>May</v>
      </c>
      <c r="E1814" t="s">
        <v>2010</v>
      </c>
      <c r="F1814" t="s">
        <v>2015</v>
      </c>
      <c r="G1814">
        <v>0</v>
      </c>
      <c r="H1814">
        <v>523.59</v>
      </c>
      <c r="I1814" t="s">
        <v>2021</v>
      </c>
      <c r="J1814" t="s">
        <v>2029</v>
      </c>
      <c r="K1814" t="s">
        <v>3843</v>
      </c>
      <c r="L1814" t="s">
        <v>4035</v>
      </c>
      <c r="M1814">
        <f>GL_Table[[#This Row],[Debit]]-GL_Table[[#This Row],[Credit]]</f>
        <v>-523.59</v>
      </c>
      <c r="N1814">
        <f>INDEX(ExchangeRate[Rate2USD], MATCH(GL!L:L,ExchangeRate[Currency], 0))</f>
        <v>1.36</v>
      </c>
      <c r="O1814" s="14">
        <f>GL_Table[[#This Row],[Debit]]*GL_Table[[#This Row],[RateToUSD]]</f>
        <v>0</v>
      </c>
      <c r="P1814" s="14">
        <f>GL_Table[[#This Row],[Credit]]*GL_Table[[#This Row],[RateToUSD]]</f>
        <v>712.08240000000012</v>
      </c>
      <c r="Q1814" s="14">
        <f>GL_Table[NetAmount]*GL_Table[RateToUSD]</f>
        <v>-712.08240000000012</v>
      </c>
      <c r="R1814" s="14" t="str">
        <f>INDEX(AccountMapping[AccountType],MATCH(GL_Table[AccountName],AccountMapping[AccountName], 0))</f>
        <v>Revenue</v>
      </c>
    </row>
    <row r="1815" spans="1:18" x14ac:dyDescent="0.3">
      <c r="A1815" t="s">
        <v>1823</v>
      </c>
      <c r="B1815" s="1">
        <v>45298</v>
      </c>
      <c r="C1815">
        <f>YEAR(GL_Table[[#This Row],[TxnDate]])</f>
        <v>2024</v>
      </c>
      <c r="D1815" t="str">
        <f>TEXT(GL_Table[[#This Row],[TxnDate]], "mmm")</f>
        <v>Jan</v>
      </c>
      <c r="E1815" t="s">
        <v>2013</v>
      </c>
      <c r="F1815" t="s">
        <v>2018</v>
      </c>
      <c r="G1815">
        <v>200.91</v>
      </c>
      <c r="H1815">
        <v>0</v>
      </c>
      <c r="I1815" t="s">
        <v>2024</v>
      </c>
      <c r="J1815" t="s">
        <v>2029</v>
      </c>
      <c r="K1815" t="s">
        <v>3844</v>
      </c>
      <c r="L1815" t="s">
        <v>4034</v>
      </c>
      <c r="M1815">
        <f>GL_Table[[#This Row],[Debit]]-GL_Table[[#This Row],[Credit]]</f>
        <v>200.91</v>
      </c>
      <c r="N1815">
        <f>INDEX(ExchangeRate[Rate2USD], MATCH(GL!L:L,ExchangeRate[Currency], 0))</f>
        <v>1</v>
      </c>
      <c r="O1815" s="14">
        <f>GL_Table[[#This Row],[Debit]]*GL_Table[[#This Row],[RateToUSD]]</f>
        <v>200.91</v>
      </c>
      <c r="P1815" s="14">
        <f>GL_Table[[#This Row],[Credit]]*GL_Table[[#This Row],[RateToUSD]]</f>
        <v>0</v>
      </c>
      <c r="Q1815" s="14">
        <f>GL_Table[NetAmount]*GL_Table[RateToUSD]</f>
        <v>200.91</v>
      </c>
      <c r="R1815" s="14" t="str">
        <f>INDEX(AccountMapping[AccountType],MATCH(GL_Table[AccountName],AccountMapping[AccountName], 0))</f>
        <v>Expense</v>
      </c>
    </row>
    <row r="1816" spans="1:18" x14ac:dyDescent="0.3">
      <c r="A1816" t="s">
        <v>1824</v>
      </c>
      <c r="B1816" s="1">
        <v>45612</v>
      </c>
      <c r="C1816">
        <f>YEAR(GL_Table[[#This Row],[TxnDate]])</f>
        <v>2024</v>
      </c>
      <c r="D1816" t="str">
        <f>TEXT(GL_Table[[#This Row],[TxnDate]], "mmm")</f>
        <v>Nov</v>
      </c>
      <c r="E1816" t="s">
        <v>2012</v>
      </c>
      <c r="F1816" t="s">
        <v>2017</v>
      </c>
      <c r="G1816">
        <v>219.39</v>
      </c>
      <c r="H1816">
        <v>0</v>
      </c>
      <c r="I1816" t="s">
        <v>2021</v>
      </c>
      <c r="J1816" t="s">
        <v>2030</v>
      </c>
      <c r="K1816" t="s">
        <v>3845</v>
      </c>
      <c r="L1816" t="s">
        <v>4035</v>
      </c>
      <c r="M1816">
        <f>GL_Table[[#This Row],[Debit]]-GL_Table[[#This Row],[Credit]]</f>
        <v>219.39</v>
      </c>
      <c r="N1816">
        <f>INDEX(ExchangeRate[Rate2USD], MATCH(GL!L:L,ExchangeRate[Currency], 0))</f>
        <v>1.36</v>
      </c>
      <c r="O1816" s="14">
        <f>GL_Table[[#This Row],[Debit]]*GL_Table[[#This Row],[RateToUSD]]</f>
        <v>298.37040000000002</v>
      </c>
      <c r="P1816" s="14">
        <f>GL_Table[[#This Row],[Credit]]*GL_Table[[#This Row],[RateToUSD]]</f>
        <v>0</v>
      </c>
      <c r="Q1816" s="14">
        <f>GL_Table[NetAmount]*GL_Table[RateToUSD]</f>
        <v>298.37040000000002</v>
      </c>
      <c r="R1816" s="14" t="str">
        <f>INDEX(AccountMapping[AccountType],MATCH(GL_Table[AccountName],AccountMapping[AccountName], 0))</f>
        <v>Expense</v>
      </c>
    </row>
    <row r="1817" spans="1:18" x14ac:dyDescent="0.3">
      <c r="A1817" t="s">
        <v>1825</v>
      </c>
      <c r="B1817" s="1">
        <v>45000</v>
      </c>
      <c r="C1817">
        <f>YEAR(GL_Table[[#This Row],[TxnDate]])</f>
        <v>2023</v>
      </c>
      <c r="D1817" t="str">
        <f>TEXT(GL_Table[[#This Row],[TxnDate]], "mmm")</f>
        <v>Mar</v>
      </c>
      <c r="E1817" t="s">
        <v>2013</v>
      </c>
      <c r="F1817" t="s">
        <v>2018</v>
      </c>
      <c r="G1817">
        <v>1274.73</v>
      </c>
      <c r="H1817">
        <v>0</v>
      </c>
      <c r="I1817" t="s">
        <v>2025</v>
      </c>
      <c r="J1817" t="s">
        <v>2030</v>
      </c>
      <c r="K1817" t="s">
        <v>3846</v>
      </c>
      <c r="L1817" t="s">
        <v>4035</v>
      </c>
      <c r="M1817">
        <f>GL_Table[[#This Row],[Debit]]-GL_Table[[#This Row],[Credit]]</f>
        <v>1274.73</v>
      </c>
      <c r="N1817">
        <f>INDEX(ExchangeRate[Rate2USD], MATCH(GL!L:L,ExchangeRate[Currency], 0))</f>
        <v>1.36</v>
      </c>
      <c r="O1817" s="14">
        <f>GL_Table[[#This Row],[Debit]]*GL_Table[[#This Row],[RateToUSD]]</f>
        <v>1733.6328000000001</v>
      </c>
      <c r="P1817" s="14">
        <f>GL_Table[[#This Row],[Credit]]*GL_Table[[#This Row],[RateToUSD]]</f>
        <v>0</v>
      </c>
      <c r="Q1817" s="14">
        <f>GL_Table[NetAmount]*GL_Table[RateToUSD]</f>
        <v>1733.6328000000001</v>
      </c>
      <c r="R1817" s="14" t="str">
        <f>INDEX(AccountMapping[AccountType],MATCH(GL_Table[AccountName],AccountMapping[AccountName], 0))</f>
        <v>Expense</v>
      </c>
    </row>
    <row r="1818" spans="1:18" x14ac:dyDescent="0.3">
      <c r="A1818" t="s">
        <v>1826</v>
      </c>
      <c r="B1818" s="1">
        <v>45775</v>
      </c>
      <c r="C1818">
        <f>YEAR(GL_Table[[#This Row],[TxnDate]])</f>
        <v>2025</v>
      </c>
      <c r="D1818" t="str">
        <f>TEXT(GL_Table[[#This Row],[TxnDate]], "mmm")</f>
        <v>Apr</v>
      </c>
      <c r="E1818" t="s">
        <v>2011</v>
      </c>
      <c r="F1818" t="s">
        <v>2016</v>
      </c>
      <c r="G1818">
        <v>692.56</v>
      </c>
      <c r="H1818">
        <v>0</v>
      </c>
      <c r="I1818" t="s">
        <v>2020</v>
      </c>
      <c r="J1818" t="s">
        <v>2026</v>
      </c>
      <c r="K1818" t="s">
        <v>3847</v>
      </c>
      <c r="L1818" t="s">
        <v>4033</v>
      </c>
      <c r="M1818">
        <f>GL_Table[[#This Row],[Debit]]-GL_Table[[#This Row],[Credit]]</f>
        <v>692.56</v>
      </c>
      <c r="N1818">
        <f>INDEX(ExchangeRate[Rate2USD], MATCH(GL!L:L,ExchangeRate[Currency], 0))</f>
        <v>1.51</v>
      </c>
      <c r="O1818" s="14">
        <f>GL_Table[[#This Row],[Debit]]*GL_Table[[#This Row],[RateToUSD]]</f>
        <v>1045.7655999999999</v>
      </c>
      <c r="P1818" s="14">
        <f>GL_Table[[#This Row],[Credit]]*GL_Table[[#This Row],[RateToUSD]]</f>
        <v>0</v>
      </c>
      <c r="Q1818" s="14">
        <f>GL_Table[NetAmount]*GL_Table[RateToUSD]</f>
        <v>1045.7655999999999</v>
      </c>
      <c r="R1818" s="14" t="str">
        <f>INDEX(AccountMapping[AccountType],MATCH(GL_Table[AccountName],AccountMapping[AccountName], 0))</f>
        <v>COGS</v>
      </c>
    </row>
    <row r="1819" spans="1:18" x14ac:dyDescent="0.3">
      <c r="A1819" t="s">
        <v>1827</v>
      </c>
      <c r="B1819" s="1">
        <v>45704</v>
      </c>
      <c r="C1819">
        <f>YEAR(GL_Table[[#This Row],[TxnDate]])</f>
        <v>2025</v>
      </c>
      <c r="D1819" t="str">
        <f>TEXT(GL_Table[[#This Row],[TxnDate]], "mmm")</f>
        <v>Feb</v>
      </c>
      <c r="E1819" t="s">
        <v>2011</v>
      </c>
      <c r="F1819" t="s">
        <v>2016</v>
      </c>
      <c r="G1819">
        <v>1914.11</v>
      </c>
      <c r="H1819">
        <v>0</v>
      </c>
      <c r="I1819" t="s">
        <v>2025</v>
      </c>
      <c r="J1819" t="s">
        <v>2029</v>
      </c>
      <c r="K1819" t="s">
        <v>3848</v>
      </c>
      <c r="L1819" t="s">
        <v>4032</v>
      </c>
      <c r="M1819">
        <f>GL_Table[[#This Row],[Debit]]-GL_Table[[#This Row],[Credit]]</f>
        <v>1914.11</v>
      </c>
      <c r="N1819">
        <f>INDEX(ExchangeRate[Rate2USD], MATCH(GL!L:L,ExchangeRate[Currency], 0))</f>
        <v>0.92</v>
      </c>
      <c r="O1819" s="14">
        <f>GL_Table[[#This Row],[Debit]]*GL_Table[[#This Row],[RateToUSD]]</f>
        <v>1760.9811999999999</v>
      </c>
      <c r="P1819" s="14">
        <f>GL_Table[[#This Row],[Credit]]*GL_Table[[#This Row],[RateToUSD]]</f>
        <v>0</v>
      </c>
      <c r="Q1819" s="14">
        <f>GL_Table[NetAmount]*GL_Table[RateToUSD]</f>
        <v>1760.9811999999999</v>
      </c>
      <c r="R1819" s="14" t="str">
        <f>INDEX(AccountMapping[AccountType],MATCH(GL_Table[AccountName],AccountMapping[AccountName], 0))</f>
        <v>COGS</v>
      </c>
    </row>
    <row r="1820" spans="1:18" x14ac:dyDescent="0.3">
      <c r="A1820" t="s">
        <v>1828</v>
      </c>
      <c r="B1820" s="1">
        <v>45027</v>
      </c>
      <c r="C1820">
        <f>YEAR(GL_Table[[#This Row],[TxnDate]])</f>
        <v>2023</v>
      </c>
      <c r="D1820" t="str">
        <f>TEXT(GL_Table[[#This Row],[TxnDate]], "mmm")</f>
        <v>Apr</v>
      </c>
      <c r="E1820" t="s">
        <v>2013</v>
      </c>
      <c r="F1820" t="s">
        <v>2018</v>
      </c>
      <c r="G1820">
        <v>1033.2</v>
      </c>
      <c r="H1820">
        <v>0</v>
      </c>
      <c r="I1820" t="s">
        <v>2021</v>
      </c>
      <c r="J1820" t="s">
        <v>2026</v>
      </c>
      <c r="K1820" t="s">
        <v>3849</v>
      </c>
      <c r="L1820" t="s">
        <v>4033</v>
      </c>
      <c r="M1820">
        <f>GL_Table[[#This Row],[Debit]]-GL_Table[[#This Row],[Credit]]</f>
        <v>1033.2</v>
      </c>
      <c r="N1820">
        <f>INDEX(ExchangeRate[Rate2USD], MATCH(GL!L:L,ExchangeRate[Currency], 0))</f>
        <v>1.51</v>
      </c>
      <c r="O1820" s="14">
        <f>GL_Table[[#This Row],[Debit]]*GL_Table[[#This Row],[RateToUSD]]</f>
        <v>1560.1320000000001</v>
      </c>
      <c r="P1820" s="14">
        <f>GL_Table[[#This Row],[Credit]]*GL_Table[[#This Row],[RateToUSD]]</f>
        <v>0</v>
      </c>
      <c r="Q1820" s="14">
        <f>GL_Table[NetAmount]*GL_Table[RateToUSD]</f>
        <v>1560.1320000000001</v>
      </c>
      <c r="R1820" s="14" t="str">
        <f>INDEX(AccountMapping[AccountType],MATCH(GL_Table[AccountName],AccountMapping[AccountName], 0))</f>
        <v>Expense</v>
      </c>
    </row>
    <row r="1821" spans="1:18" x14ac:dyDescent="0.3">
      <c r="A1821" t="s">
        <v>1829</v>
      </c>
      <c r="B1821" s="1">
        <v>44958</v>
      </c>
      <c r="C1821">
        <f>YEAR(GL_Table[[#This Row],[TxnDate]])</f>
        <v>2023</v>
      </c>
      <c r="D1821" t="str">
        <f>TEXT(GL_Table[[#This Row],[TxnDate]], "mmm")</f>
        <v>Feb</v>
      </c>
      <c r="E1821" t="s">
        <v>2014</v>
      </c>
      <c r="F1821" t="s">
        <v>2019</v>
      </c>
      <c r="G1821">
        <v>0</v>
      </c>
      <c r="H1821">
        <v>2648.51</v>
      </c>
      <c r="I1821" t="s">
        <v>2023</v>
      </c>
      <c r="J1821" t="s">
        <v>2027</v>
      </c>
      <c r="K1821" t="s">
        <v>3850</v>
      </c>
      <c r="L1821" t="s">
        <v>4035</v>
      </c>
      <c r="M1821">
        <f>GL_Table[[#This Row],[Debit]]-GL_Table[[#This Row],[Credit]]</f>
        <v>-2648.51</v>
      </c>
      <c r="N1821">
        <f>INDEX(ExchangeRate[Rate2USD], MATCH(GL!L:L,ExchangeRate[Currency], 0))</f>
        <v>1.36</v>
      </c>
      <c r="O1821" s="14">
        <f>GL_Table[[#This Row],[Debit]]*GL_Table[[#This Row],[RateToUSD]]</f>
        <v>0</v>
      </c>
      <c r="P1821" s="14">
        <f>GL_Table[[#This Row],[Credit]]*GL_Table[[#This Row],[RateToUSD]]</f>
        <v>3601.9736000000007</v>
      </c>
      <c r="Q1821" s="14">
        <f>GL_Table[NetAmount]*GL_Table[RateToUSD]</f>
        <v>-3601.9736000000007</v>
      </c>
      <c r="R1821" s="14" t="str">
        <f>INDEX(AccountMapping[AccountType],MATCH(GL_Table[AccountName],AccountMapping[AccountName], 0))</f>
        <v>Revenue</v>
      </c>
    </row>
    <row r="1822" spans="1:18" x14ac:dyDescent="0.3">
      <c r="A1822" t="s">
        <v>1830</v>
      </c>
      <c r="B1822" s="1">
        <v>45118</v>
      </c>
      <c r="C1822">
        <f>YEAR(GL_Table[[#This Row],[TxnDate]])</f>
        <v>2023</v>
      </c>
      <c r="D1822" t="str">
        <f>TEXT(GL_Table[[#This Row],[TxnDate]], "mmm")</f>
        <v>Jul</v>
      </c>
      <c r="E1822" t="s">
        <v>2010</v>
      </c>
      <c r="F1822" t="s">
        <v>2015</v>
      </c>
      <c r="G1822">
        <v>0</v>
      </c>
      <c r="H1822">
        <v>737.9</v>
      </c>
      <c r="I1822" t="s">
        <v>2025</v>
      </c>
      <c r="J1822" t="s">
        <v>2027</v>
      </c>
      <c r="K1822" t="s">
        <v>3851</v>
      </c>
      <c r="L1822" t="s">
        <v>4032</v>
      </c>
      <c r="M1822">
        <f>GL_Table[[#This Row],[Debit]]-GL_Table[[#This Row],[Credit]]</f>
        <v>-737.9</v>
      </c>
      <c r="N1822">
        <f>INDEX(ExchangeRate[Rate2USD], MATCH(GL!L:L,ExchangeRate[Currency], 0))</f>
        <v>0.92</v>
      </c>
      <c r="O1822" s="14">
        <f>GL_Table[[#This Row],[Debit]]*GL_Table[[#This Row],[RateToUSD]]</f>
        <v>0</v>
      </c>
      <c r="P1822" s="14">
        <f>GL_Table[[#This Row],[Credit]]*GL_Table[[#This Row],[RateToUSD]]</f>
        <v>678.86800000000005</v>
      </c>
      <c r="Q1822" s="14">
        <f>GL_Table[NetAmount]*GL_Table[RateToUSD]</f>
        <v>-678.86800000000005</v>
      </c>
      <c r="R1822" s="14" t="str">
        <f>INDEX(AccountMapping[AccountType],MATCH(GL_Table[AccountName],AccountMapping[AccountName], 0))</f>
        <v>Revenue</v>
      </c>
    </row>
    <row r="1823" spans="1:18" x14ac:dyDescent="0.3">
      <c r="A1823" t="s">
        <v>1831</v>
      </c>
      <c r="B1823" s="1">
        <v>45289</v>
      </c>
      <c r="C1823">
        <f>YEAR(GL_Table[[#This Row],[TxnDate]])</f>
        <v>2023</v>
      </c>
      <c r="D1823" t="str">
        <f>TEXT(GL_Table[[#This Row],[TxnDate]], "mmm")</f>
        <v>Dec</v>
      </c>
      <c r="E1823" t="s">
        <v>2012</v>
      </c>
      <c r="F1823" t="s">
        <v>2017</v>
      </c>
      <c r="G1823">
        <v>323.47000000000003</v>
      </c>
      <c r="H1823">
        <v>0</v>
      </c>
      <c r="I1823" t="s">
        <v>2023</v>
      </c>
      <c r="J1823" t="s">
        <v>2028</v>
      </c>
      <c r="K1823" t="s">
        <v>3852</v>
      </c>
      <c r="L1823" t="s">
        <v>4034</v>
      </c>
      <c r="M1823">
        <f>GL_Table[[#This Row],[Debit]]-GL_Table[[#This Row],[Credit]]</f>
        <v>323.47000000000003</v>
      </c>
      <c r="N1823">
        <f>INDEX(ExchangeRate[Rate2USD], MATCH(GL!L:L,ExchangeRate[Currency], 0))</f>
        <v>1</v>
      </c>
      <c r="O1823" s="14">
        <f>GL_Table[[#This Row],[Debit]]*GL_Table[[#This Row],[RateToUSD]]</f>
        <v>323.47000000000003</v>
      </c>
      <c r="P1823" s="14">
        <f>GL_Table[[#This Row],[Credit]]*GL_Table[[#This Row],[RateToUSD]]</f>
        <v>0</v>
      </c>
      <c r="Q1823" s="14">
        <f>GL_Table[NetAmount]*GL_Table[RateToUSD]</f>
        <v>323.47000000000003</v>
      </c>
      <c r="R1823" s="14" t="str">
        <f>INDEX(AccountMapping[AccountType],MATCH(GL_Table[AccountName],AccountMapping[AccountName], 0))</f>
        <v>Expense</v>
      </c>
    </row>
    <row r="1824" spans="1:18" x14ac:dyDescent="0.3">
      <c r="A1824" t="s">
        <v>1832</v>
      </c>
      <c r="B1824" s="1">
        <v>45410</v>
      </c>
      <c r="C1824">
        <f>YEAR(GL_Table[[#This Row],[TxnDate]])</f>
        <v>2024</v>
      </c>
      <c r="D1824" t="str">
        <f>TEXT(GL_Table[[#This Row],[TxnDate]], "mmm")</f>
        <v>Apr</v>
      </c>
      <c r="E1824" t="s">
        <v>2013</v>
      </c>
      <c r="F1824" t="s">
        <v>2018</v>
      </c>
      <c r="G1824">
        <v>728.68</v>
      </c>
      <c r="H1824">
        <v>0</v>
      </c>
      <c r="I1824" t="s">
        <v>2021</v>
      </c>
      <c r="J1824" t="s">
        <v>2027</v>
      </c>
      <c r="K1824" t="s">
        <v>3853</v>
      </c>
      <c r="L1824" t="s">
        <v>4035</v>
      </c>
      <c r="M1824">
        <f>GL_Table[[#This Row],[Debit]]-GL_Table[[#This Row],[Credit]]</f>
        <v>728.68</v>
      </c>
      <c r="N1824">
        <f>INDEX(ExchangeRate[Rate2USD], MATCH(GL!L:L,ExchangeRate[Currency], 0))</f>
        <v>1.36</v>
      </c>
      <c r="O1824" s="14">
        <f>GL_Table[[#This Row],[Debit]]*GL_Table[[#This Row],[RateToUSD]]</f>
        <v>991.00480000000005</v>
      </c>
      <c r="P1824" s="14">
        <f>GL_Table[[#This Row],[Credit]]*GL_Table[[#This Row],[RateToUSD]]</f>
        <v>0</v>
      </c>
      <c r="Q1824" s="14">
        <f>GL_Table[NetAmount]*GL_Table[RateToUSD]</f>
        <v>991.00480000000005</v>
      </c>
      <c r="R1824" s="14" t="str">
        <f>INDEX(AccountMapping[AccountType],MATCH(GL_Table[AccountName],AccountMapping[AccountName], 0))</f>
        <v>Expense</v>
      </c>
    </row>
    <row r="1825" spans="1:18" x14ac:dyDescent="0.3">
      <c r="A1825" t="s">
        <v>1833</v>
      </c>
      <c r="B1825" s="1">
        <v>45374</v>
      </c>
      <c r="C1825">
        <f>YEAR(GL_Table[[#This Row],[TxnDate]])</f>
        <v>2024</v>
      </c>
      <c r="D1825" t="str">
        <f>TEXT(GL_Table[[#This Row],[TxnDate]], "mmm")</f>
        <v>Mar</v>
      </c>
      <c r="E1825" t="s">
        <v>2011</v>
      </c>
      <c r="F1825" t="s">
        <v>2016</v>
      </c>
      <c r="G1825">
        <v>1625.93</v>
      </c>
      <c r="H1825">
        <v>0</v>
      </c>
      <c r="I1825" t="s">
        <v>2023</v>
      </c>
      <c r="J1825" t="s">
        <v>2026</v>
      </c>
      <c r="K1825" t="s">
        <v>3854</v>
      </c>
      <c r="L1825" t="s">
        <v>4032</v>
      </c>
      <c r="M1825">
        <f>GL_Table[[#This Row],[Debit]]-GL_Table[[#This Row],[Credit]]</f>
        <v>1625.93</v>
      </c>
      <c r="N1825">
        <f>INDEX(ExchangeRate[Rate2USD], MATCH(GL!L:L,ExchangeRate[Currency], 0))</f>
        <v>0.92</v>
      </c>
      <c r="O1825" s="14">
        <f>GL_Table[[#This Row],[Debit]]*GL_Table[[#This Row],[RateToUSD]]</f>
        <v>1495.8556000000001</v>
      </c>
      <c r="P1825" s="14">
        <f>GL_Table[[#This Row],[Credit]]*GL_Table[[#This Row],[RateToUSD]]</f>
        <v>0</v>
      </c>
      <c r="Q1825" s="14">
        <f>GL_Table[NetAmount]*GL_Table[RateToUSD]</f>
        <v>1495.8556000000001</v>
      </c>
      <c r="R1825" s="14" t="str">
        <f>INDEX(AccountMapping[AccountType],MATCH(GL_Table[AccountName],AccountMapping[AccountName], 0))</f>
        <v>COGS</v>
      </c>
    </row>
    <row r="1826" spans="1:18" x14ac:dyDescent="0.3">
      <c r="A1826" t="s">
        <v>1834</v>
      </c>
      <c r="B1826" s="1">
        <v>45474</v>
      </c>
      <c r="C1826">
        <f>YEAR(GL_Table[[#This Row],[TxnDate]])</f>
        <v>2024</v>
      </c>
      <c r="D1826" t="str">
        <f>TEXT(GL_Table[[#This Row],[TxnDate]], "mmm")</f>
        <v>Jul</v>
      </c>
      <c r="E1826" t="s">
        <v>2010</v>
      </c>
      <c r="F1826" t="s">
        <v>2015</v>
      </c>
      <c r="G1826">
        <v>0</v>
      </c>
      <c r="H1826">
        <v>166.02</v>
      </c>
      <c r="I1826" t="s">
        <v>2022</v>
      </c>
      <c r="J1826" t="s">
        <v>2026</v>
      </c>
      <c r="K1826" t="s">
        <v>3855</v>
      </c>
      <c r="L1826" t="s">
        <v>4032</v>
      </c>
      <c r="M1826">
        <f>GL_Table[[#This Row],[Debit]]-GL_Table[[#This Row],[Credit]]</f>
        <v>-166.02</v>
      </c>
      <c r="N1826">
        <f>INDEX(ExchangeRate[Rate2USD], MATCH(GL!L:L,ExchangeRate[Currency], 0))</f>
        <v>0.92</v>
      </c>
      <c r="O1826" s="14">
        <f>GL_Table[[#This Row],[Debit]]*GL_Table[[#This Row],[RateToUSD]]</f>
        <v>0</v>
      </c>
      <c r="P1826" s="14">
        <f>GL_Table[[#This Row],[Credit]]*GL_Table[[#This Row],[RateToUSD]]</f>
        <v>152.73840000000001</v>
      </c>
      <c r="Q1826" s="14">
        <f>GL_Table[NetAmount]*GL_Table[RateToUSD]</f>
        <v>-152.73840000000001</v>
      </c>
      <c r="R1826" s="14" t="str">
        <f>INDEX(AccountMapping[AccountType],MATCH(GL_Table[AccountName],AccountMapping[AccountName], 0))</f>
        <v>Revenue</v>
      </c>
    </row>
    <row r="1827" spans="1:18" x14ac:dyDescent="0.3">
      <c r="A1827" t="s">
        <v>1835</v>
      </c>
      <c r="B1827" s="1">
        <v>45492</v>
      </c>
      <c r="C1827">
        <f>YEAR(GL_Table[[#This Row],[TxnDate]])</f>
        <v>2024</v>
      </c>
      <c r="D1827" t="str">
        <f>TEXT(GL_Table[[#This Row],[TxnDate]], "mmm")</f>
        <v>Jul</v>
      </c>
      <c r="E1827" t="s">
        <v>2011</v>
      </c>
      <c r="F1827" t="s">
        <v>2016</v>
      </c>
      <c r="G1827">
        <v>510</v>
      </c>
      <c r="H1827">
        <v>0</v>
      </c>
      <c r="I1827" t="s">
        <v>2022</v>
      </c>
      <c r="J1827" t="s">
        <v>2028</v>
      </c>
      <c r="K1827" t="s">
        <v>3856</v>
      </c>
      <c r="L1827" t="s">
        <v>4033</v>
      </c>
      <c r="M1827">
        <f>GL_Table[[#This Row],[Debit]]-GL_Table[[#This Row],[Credit]]</f>
        <v>510</v>
      </c>
      <c r="N1827">
        <f>INDEX(ExchangeRate[Rate2USD], MATCH(GL!L:L,ExchangeRate[Currency], 0))</f>
        <v>1.51</v>
      </c>
      <c r="O1827" s="14">
        <f>GL_Table[[#This Row],[Debit]]*GL_Table[[#This Row],[RateToUSD]]</f>
        <v>770.1</v>
      </c>
      <c r="P1827" s="14">
        <f>GL_Table[[#This Row],[Credit]]*GL_Table[[#This Row],[RateToUSD]]</f>
        <v>0</v>
      </c>
      <c r="Q1827" s="14">
        <f>GL_Table[NetAmount]*GL_Table[RateToUSD]</f>
        <v>770.1</v>
      </c>
      <c r="R1827" s="14" t="str">
        <f>INDEX(AccountMapping[AccountType],MATCH(GL_Table[AccountName],AccountMapping[AccountName], 0))</f>
        <v>COGS</v>
      </c>
    </row>
    <row r="1828" spans="1:18" x14ac:dyDescent="0.3">
      <c r="A1828" t="s">
        <v>1836</v>
      </c>
      <c r="B1828" s="1">
        <v>45574</v>
      </c>
      <c r="C1828">
        <f>YEAR(GL_Table[[#This Row],[TxnDate]])</f>
        <v>2024</v>
      </c>
      <c r="D1828" t="str">
        <f>TEXT(GL_Table[[#This Row],[TxnDate]], "mmm")</f>
        <v>Oct</v>
      </c>
      <c r="E1828" t="s">
        <v>2014</v>
      </c>
      <c r="F1828" t="s">
        <v>2019</v>
      </c>
      <c r="G1828">
        <v>0</v>
      </c>
      <c r="H1828">
        <v>1743.21</v>
      </c>
      <c r="I1828" t="s">
        <v>2025</v>
      </c>
      <c r="J1828" t="s">
        <v>2028</v>
      </c>
      <c r="K1828" t="s">
        <v>3857</v>
      </c>
      <c r="L1828" t="s">
        <v>4031</v>
      </c>
      <c r="M1828">
        <f>GL_Table[[#This Row],[Debit]]-GL_Table[[#This Row],[Credit]]</f>
        <v>-1743.21</v>
      </c>
      <c r="N1828">
        <f>INDEX(ExchangeRate[Rate2USD], MATCH(GL!L:L,ExchangeRate[Currency], 0))</f>
        <v>0.78</v>
      </c>
      <c r="O1828" s="14">
        <f>GL_Table[[#This Row],[Debit]]*GL_Table[[#This Row],[RateToUSD]]</f>
        <v>0</v>
      </c>
      <c r="P1828" s="14">
        <f>GL_Table[[#This Row],[Credit]]*GL_Table[[#This Row],[RateToUSD]]</f>
        <v>1359.7038</v>
      </c>
      <c r="Q1828" s="14">
        <f>GL_Table[NetAmount]*GL_Table[RateToUSD]</f>
        <v>-1359.7038</v>
      </c>
      <c r="R1828" s="14" t="str">
        <f>INDEX(AccountMapping[AccountType],MATCH(GL_Table[AccountName],AccountMapping[AccountName], 0))</f>
        <v>Revenue</v>
      </c>
    </row>
    <row r="1829" spans="1:18" x14ac:dyDescent="0.3">
      <c r="A1829" t="s">
        <v>1837</v>
      </c>
      <c r="B1829" s="1">
        <v>45488</v>
      </c>
      <c r="C1829">
        <f>YEAR(GL_Table[[#This Row],[TxnDate]])</f>
        <v>2024</v>
      </c>
      <c r="D1829" t="str">
        <f>TEXT(GL_Table[[#This Row],[TxnDate]], "mmm")</f>
        <v>Jul</v>
      </c>
      <c r="E1829" t="s">
        <v>2013</v>
      </c>
      <c r="F1829" t="s">
        <v>2018</v>
      </c>
      <c r="G1829">
        <v>652.48</v>
      </c>
      <c r="H1829">
        <v>0</v>
      </c>
      <c r="I1829" t="s">
        <v>2020</v>
      </c>
      <c r="J1829" t="s">
        <v>2026</v>
      </c>
      <c r="K1829" t="s">
        <v>3858</v>
      </c>
      <c r="L1829" t="s">
        <v>4033</v>
      </c>
      <c r="M1829">
        <f>GL_Table[[#This Row],[Debit]]-GL_Table[[#This Row],[Credit]]</f>
        <v>652.48</v>
      </c>
      <c r="N1829">
        <f>INDEX(ExchangeRate[Rate2USD], MATCH(GL!L:L,ExchangeRate[Currency], 0))</f>
        <v>1.51</v>
      </c>
      <c r="O1829" s="14">
        <f>GL_Table[[#This Row],[Debit]]*GL_Table[[#This Row],[RateToUSD]]</f>
        <v>985.24480000000005</v>
      </c>
      <c r="P1829" s="14">
        <f>GL_Table[[#This Row],[Credit]]*GL_Table[[#This Row],[RateToUSD]]</f>
        <v>0</v>
      </c>
      <c r="Q1829" s="14">
        <f>GL_Table[NetAmount]*GL_Table[RateToUSD]</f>
        <v>985.24480000000005</v>
      </c>
      <c r="R1829" s="14" t="str">
        <f>INDEX(AccountMapping[AccountType],MATCH(GL_Table[AccountName],AccountMapping[AccountName], 0))</f>
        <v>Expense</v>
      </c>
    </row>
    <row r="1830" spans="1:18" x14ac:dyDescent="0.3">
      <c r="A1830" t="s">
        <v>1838</v>
      </c>
      <c r="B1830" s="1">
        <v>45247</v>
      </c>
      <c r="C1830">
        <f>YEAR(GL_Table[[#This Row],[TxnDate]])</f>
        <v>2023</v>
      </c>
      <c r="D1830" t="str">
        <f>TEXT(GL_Table[[#This Row],[TxnDate]], "mmm")</f>
        <v>Nov</v>
      </c>
      <c r="E1830" t="s">
        <v>2011</v>
      </c>
      <c r="F1830" t="s">
        <v>2016</v>
      </c>
      <c r="G1830">
        <v>710.38</v>
      </c>
      <c r="H1830">
        <v>0</v>
      </c>
      <c r="I1830" t="s">
        <v>2020</v>
      </c>
      <c r="J1830" t="s">
        <v>2030</v>
      </c>
      <c r="K1830" t="s">
        <v>3859</v>
      </c>
      <c r="L1830" t="s">
        <v>4032</v>
      </c>
      <c r="M1830">
        <f>GL_Table[[#This Row],[Debit]]-GL_Table[[#This Row],[Credit]]</f>
        <v>710.38</v>
      </c>
      <c r="N1830">
        <f>INDEX(ExchangeRate[Rate2USD], MATCH(GL!L:L,ExchangeRate[Currency], 0))</f>
        <v>0.92</v>
      </c>
      <c r="O1830" s="14">
        <f>GL_Table[[#This Row],[Debit]]*GL_Table[[#This Row],[RateToUSD]]</f>
        <v>653.54960000000005</v>
      </c>
      <c r="P1830" s="14">
        <f>GL_Table[[#This Row],[Credit]]*GL_Table[[#This Row],[RateToUSD]]</f>
        <v>0</v>
      </c>
      <c r="Q1830" s="14">
        <f>GL_Table[NetAmount]*GL_Table[RateToUSD]</f>
        <v>653.54960000000005</v>
      </c>
      <c r="R1830" s="14" t="str">
        <f>INDEX(AccountMapping[AccountType],MATCH(GL_Table[AccountName],AccountMapping[AccountName], 0))</f>
        <v>COGS</v>
      </c>
    </row>
    <row r="1831" spans="1:18" x14ac:dyDescent="0.3">
      <c r="A1831" t="s">
        <v>1839</v>
      </c>
      <c r="B1831" s="1">
        <v>45717</v>
      </c>
      <c r="C1831">
        <f>YEAR(GL_Table[[#This Row],[TxnDate]])</f>
        <v>2025</v>
      </c>
      <c r="D1831" t="str">
        <f>TEXT(GL_Table[[#This Row],[TxnDate]], "mmm")</f>
        <v>Mar</v>
      </c>
      <c r="E1831" t="s">
        <v>2014</v>
      </c>
      <c r="F1831" t="s">
        <v>2019</v>
      </c>
      <c r="G1831">
        <v>0</v>
      </c>
      <c r="H1831">
        <v>4569.3500000000004</v>
      </c>
      <c r="I1831" t="s">
        <v>2020</v>
      </c>
      <c r="J1831" t="s">
        <v>2029</v>
      </c>
      <c r="K1831" t="s">
        <v>3860</v>
      </c>
      <c r="L1831" t="s">
        <v>4032</v>
      </c>
      <c r="M1831">
        <f>GL_Table[[#This Row],[Debit]]-GL_Table[[#This Row],[Credit]]</f>
        <v>-4569.3500000000004</v>
      </c>
      <c r="N1831">
        <f>INDEX(ExchangeRate[Rate2USD], MATCH(GL!L:L,ExchangeRate[Currency], 0))</f>
        <v>0.92</v>
      </c>
      <c r="O1831" s="14">
        <f>GL_Table[[#This Row],[Debit]]*GL_Table[[#This Row],[RateToUSD]]</f>
        <v>0</v>
      </c>
      <c r="P1831" s="14">
        <f>GL_Table[[#This Row],[Credit]]*GL_Table[[#This Row],[RateToUSD]]</f>
        <v>4203.8020000000006</v>
      </c>
      <c r="Q1831" s="14">
        <f>GL_Table[NetAmount]*GL_Table[RateToUSD]</f>
        <v>-4203.8020000000006</v>
      </c>
      <c r="R1831" s="14" t="str">
        <f>INDEX(AccountMapping[AccountType],MATCH(GL_Table[AccountName],AccountMapping[AccountName], 0))</f>
        <v>Revenue</v>
      </c>
    </row>
    <row r="1832" spans="1:18" x14ac:dyDescent="0.3">
      <c r="A1832" t="s">
        <v>1840</v>
      </c>
      <c r="B1832" s="1">
        <v>45596</v>
      </c>
      <c r="C1832">
        <f>YEAR(GL_Table[[#This Row],[TxnDate]])</f>
        <v>2024</v>
      </c>
      <c r="D1832" t="str">
        <f>TEXT(GL_Table[[#This Row],[TxnDate]], "mmm")</f>
        <v>Oct</v>
      </c>
      <c r="E1832" t="s">
        <v>2011</v>
      </c>
      <c r="F1832" t="s">
        <v>2016</v>
      </c>
      <c r="G1832">
        <v>1247.49</v>
      </c>
      <c r="H1832">
        <v>0</v>
      </c>
      <c r="I1832" t="s">
        <v>2024</v>
      </c>
      <c r="J1832" t="s">
        <v>2028</v>
      </c>
      <c r="K1832" t="s">
        <v>3861</v>
      </c>
      <c r="L1832" t="s">
        <v>4033</v>
      </c>
      <c r="M1832">
        <f>GL_Table[[#This Row],[Debit]]-GL_Table[[#This Row],[Credit]]</f>
        <v>1247.49</v>
      </c>
      <c r="N1832">
        <f>INDEX(ExchangeRate[Rate2USD], MATCH(GL!L:L,ExchangeRate[Currency], 0))</f>
        <v>1.51</v>
      </c>
      <c r="O1832" s="14">
        <f>GL_Table[[#This Row],[Debit]]*GL_Table[[#This Row],[RateToUSD]]</f>
        <v>1883.7099000000001</v>
      </c>
      <c r="P1832" s="14">
        <f>GL_Table[[#This Row],[Credit]]*GL_Table[[#This Row],[RateToUSD]]</f>
        <v>0</v>
      </c>
      <c r="Q1832" s="14">
        <f>GL_Table[NetAmount]*GL_Table[RateToUSD]</f>
        <v>1883.7099000000001</v>
      </c>
      <c r="R1832" s="14" t="str">
        <f>INDEX(AccountMapping[AccountType],MATCH(GL_Table[AccountName],AccountMapping[AccountName], 0))</f>
        <v>COGS</v>
      </c>
    </row>
    <row r="1833" spans="1:18" x14ac:dyDescent="0.3">
      <c r="A1833" t="s">
        <v>1841</v>
      </c>
      <c r="B1833" s="1">
        <v>45467</v>
      </c>
      <c r="C1833">
        <f>YEAR(GL_Table[[#This Row],[TxnDate]])</f>
        <v>2024</v>
      </c>
      <c r="D1833" t="str">
        <f>TEXT(GL_Table[[#This Row],[TxnDate]], "mmm")</f>
        <v>Jun</v>
      </c>
      <c r="E1833" t="s">
        <v>2012</v>
      </c>
      <c r="F1833" t="s">
        <v>2017</v>
      </c>
      <c r="G1833">
        <v>153.35</v>
      </c>
      <c r="H1833">
        <v>0</v>
      </c>
      <c r="I1833" t="s">
        <v>2024</v>
      </c>
      <c r="J1833" t="s">
        <v>2028</v>
      </c>
      <c r="K1833" t="s">
        <v>3862</v>
      </c>
      <c r="L1833" t="s">
        <v>4035</v>
      </c>
      <c r="M1833">
        <f>GL_Table[[#This Row],[Debit]]-GL_Table[[#This Row],[Credit]]</f>
        <v>153.35</v>
      </c>
      <c r="N1833">
        <f>INDEX(ExchangeRate[Rate2USD], MATCH(GL!L:L,ExchangeRate[Currency], 0))</f>
        <v>1.36</v>
      </c>
      <c r="O1833" s="14">
        <f>GL_Table[[#This Row],[Debit]]*GL_Table[[#This Row],[RateToUSD]]</f>
        <v>208.55600000000001</v>
      </c>
      <c r="P1833" s="14">
        <f>GL_Table[[#This Row],[Credit]]*GL_Table[[#This Row],[RateToUSD]]</f>
        <v>0</v>
      </c>
      <c r="Q1833" s="14">
        <f>GL_Table[NetAmount]*GL_Table[RateToUSD]</f>
        <v>208.55600000000001</v>
      </c>
      <c r="R1833" s="14" t="str">
        <f>INDEX(AccountMapping[AccountType],MATCH(GL_Table[AccountName],AccountMapping[AccountName], 0))</f>
        <v>Expense</v>
      </c>
    </row>
    <row r="1834" spans="1:18" x14ac:dyDescent="0.3">
      <c r="A1834" t="s">
        <v>1842</v>
      </c>
      <c r="B1834" s="1">
        <v>45711</v>
      </c>
      <c r="C1834">
        <f>YEAR(GL_Table[[#This Row],[TxnDate]])</f>
        <v>2025</v>
      </c>
      <c r="D1834" t="str">
        <f>TEXT(GL_Table[[#This Row],[TxnDate]], "mmm")</f>
        <v>Feb</v>
      </c>
      <c r="E1834" t="s">
        <v>2014</v>
      </c>
      <c r="F1834" t="s">
        <v>2019</v>
      </c>
      <c r="G1834">
        <v>0</v>
      </c>
      <c r="H1834">
        <v>432.36</v>
      </c>
      <c r="I1834" t="s">
        <v>2020</v>
      </c>
      <c r="J1834" t="s">
        <v>2028</v>
      </c>
      <c r="K1834" t="s">
        <v>3863</v>
      </c>
      <c r="L1834" t="s">
        <v>4033</v>
      </c>
      <c r="M1834">
        <f>GL_Table[[#This Row],[Debit]]-GL_Table[[#This Row],[Credit]]</f>
        <v>-432.36</v>
      </c>
      <c r="N1834">
        <f>INDEX(ExchangeRate[Rate2USD], MATCH(GL!L:L,ExchangeRate[Currency], 0))</f>
        <v>1.51</v>
      </c>
      <c r="O1834" s="14">
        <f>GL_Table[[#This Row],[Debit]]*GL_Table[[#This Row],[RateToUSD]]</f>
        <v>0</v>
      </c>
      <c r="P1834" s="14">
        <f>GL_Table[[#This Row],[Credit]]*GL_Table[[#This Row],[RateToUSD]]</f>
        <v>652.86360000000002</v>
      </c>
      <c r="Q1834" s="14">
        <f>GL_Table[NetAmount]*GL_Table[RateToUSD]</f>
        <v>-652.86360000000002</v>
      </c>
      <c r="R1834" s="14" t="str">
        <f>INDEX(AccountMapping[AccountType],MATCH(GL_Table[AccountName],AccountMapping[AccountName], 0))</f>
        <v>Revenue</v>
      </c>
    </row>
    <row r="1835" spans="1:18" x14ac:dyDescent="0.3">
      <c r="A1835" t="s">
        <v>1843</v>
      </c>
      <c r="B1835" s="1">
        <v>45712</v>
      </c>
      <c r="C1835">
        <f>YEAR(GL_Table[[#This Row],[TxnDate]])</f>
        <v>2025</v>
      </c>
      <c r="D1835" t="str">
        <f>TEXT(GL_Table[[#This Row],[TxnDate]], "mmm")</f>
        <v>Feb</v>
      </c>
      <c r="E1835" t="s">
        <v>2013</v>
      </c>
      <c r="F1835" t="s">
        <v>2018</v>
      </c>
      <c r="G1835">
        <v>283.95999999999998</v>
      </c>
      <c r="H1835">
        <v>0</v>
      </c>
      <c r="I1835" t="s">
        <v>2021</v>
      </c>
      <c r="J1835" t="s">
        <v>2026</v>
      </c>
      <c r="K1835" t="s">
        <v>3864</v>
      </c>
      <c r="L1835" t="s">
        <v>4034</v>
      </c>
      <c r="M1835">
        <f>GL_Table[[#This Row],[Debit]]-GL_Table[[#This Row],[Credit]]</f>
        <v>283.95999999999998</v>
      </c>
      <c r="N1835">
        <f>INDEX(ExchangeRate[Rate2USD], MATCH(GL!L:L,ExchangeRate[Currency], 0))</f>
        <v>1</v>
      </c>
      <c r="O1835" s="14">
        <f>GL_Table[[#This Row],[Debit]]*GL_Table[[#This Row],[RateToUSD]]</f>
        <v>283.95999999999998</v>
      </c>
      <c r="P1835" s="14">
        <f>GL_Table[[#This Row],[Credit]]*GL_Table[[#This Row],[RateToUSD]]</f>
        <v>0</v>
      </c>
      <c r="Q1835" s="14">
        <f>GL_Table[NetAmount]*GL_Table[RateToUSD]</f>
        <v>283.95999999999998</v>
      </c>
      <c r="R1835" s="14" t="str">
        <f>INDEX(AccountMapping[AccountType],MATCH(GL_Table[AccountName],AccountMapping[AccountName], 0))</f>
        <v>Expense</v>
      </c>
    </row>
    <row r="1836" spans="1:18" x14ac:dyDescent="0.3">
      <c r="A1836" t="s">
        <v>1844</v>
      </c>
      <c r="B1836" s="1">
        <v>44966</v>
      </c>
      <c r="C1836">
        <f>YEAR(GL_Table[[#This Row],[TxnDate]])</f>
        <v>2023</v>
      </c>
      <c r="D1836" t="str">
        <f>TEXT(GL_Table[[#This Row],[TxnDate]], "mmm")</f>
        <v>Feb</v>
      </c>
      <c r="E1836" t="s">
        <v>2011</v>
      </c>
      <c r="F1836" t="s">
        <v>2016</v>
      </c>
      <c r="G1836">
        <v>1915.58</v>
      </c>
      <c r="H1836">
        <v>0</v>
      </c>
      <c r="I1836" t="s">
        <v>2024</v>
      </c>
      <c r="J1836" t="s">
        <v>2030</v>
      </c>
      <c r="K1836" t="s">
        <v>3865</v>
      </c>
      <c r="L1836" t="s">
        <v>4034</v>
      </c>
      <c r="M1836">
        <f>GL_Table[[#This Row],[Debit]]-GL_Table[[#This Row],[Credit]]</f>
        <v>1915.58</v>
      </c>
      <c r="N1836">
        <f>INDEX(ExchangeRate[Rate2USD], MATCH(GL!L:L,ExchangeRate[Currency], 0))</f>
        <v>1</v>
      </c>
      <c r="O1836" s="14">
        <f>GL_Table[[#This Row],[Debit]]*GL_Table[[#This Row],[RateToUSD]]</f>
        <v>1915.58</v>
      </c>
      <c r="P1836" s="14">
        <f>GL_Table[[#This Row],[Credit]]*GL_Table[[#This Row],[RateToUSD]]</f>
        <v>0</v>
      </c>
      <c r="Q1836" s="14">
        <f>GL_Table[NetAmount]*GL_Table[RateToUSD]</f>
        <v>1915.58</v>
      </c>
      <c r="R1836" s="14" t="str">
        <f>INDEX(AccountMapping[AccountType],MATCH(GL_Table[AccountName],AccountMapping[AccountName], 0))</f>
        <v>COGS</v>
      </c>
    </row>
    <row r="1837" spans="1:18" x14ac:dyDescent="0.3">
      <c r="A1837" t="s">
        <v>1845</v>
      </c>
      <c r="B1837" s="1">
        <v>45025</v>
      </c>
      <c r="C1837">
        <f>YEAR(GL_Table[[#This Row],[TxnDate]])</f>
        <v>2023</v>
      </c>
      <c r="D1837" t="str">
        <f>TEXT(GL_Table[[#This Row],[TxnDate]], "mmm")</f>
        <v>Apr</v>
      </c>
      <c r="E1837" t="s">
        <v>2011</v>
      </c>
      <c r="F1837" t="s">
        <v>2016</v>
      </c>
      <c r="G1837">
        <v>229.78</v>
      </c>
      <c r="H1837">
        <v>0</v>
      </c>
      <c r="I1837" t="s">
        <v>2023</v>
      </c>
      <c r="J1837" t="s">
        <v>2029</v>
      </c>
      <c r="K1837" t="s">
        <v>3866</v>
      </c>
      <c r="L1837" t="s">
        <v>4031</v>
      </c>
      <c r="M1837">
        <f>GL_Table[[#This Row],[Debit]]-GL_Table[[#This Row],[Credit]]</f>
        <v>229.78</v>
      </c>
      <c r="N1837">
        <f>INDEX(ExchangeRate[Rate2USD], MATCH(GL!L:L,ExchangeRate[Currency], 0))</f>
        <v>0.78</v>
      </c>
      <c r="O1837" s="14">
        <f>GL_Table[[#This Row],[Debit]]*GL_Table[[#This Row],[RateToUSD]]</f>
        <v>179.22839999999999</v>
      </c>
      <c r="P1837" s="14">
        <f>GL_Table[[#This Row],[Credit]]*GL_Table[[#This Row],[RateToUSD]]</f>
        <v>0</v>
      </c>
      <c r="Q1837" s="14">
        <f>GL_Table[NetAmount]*GL_Table[RateToUSD]</f>
        <v>179.22839999999999</v>
      </c>
      <c r="R1837" s="14" t="str">
        <f>INDEX(AccountMapping[AccountType],MATCH(GL_Table[AccountName],AccountMapping[AccountName], 0))</f>
        <v>COGS</v>
      </c>
    </row>
    <row r="1838" spans="1:18" x14ac:dyDescent="0.3">
      <c r="A1838" t="s">
        <v>1846</v>
      </c>
      <c r="B1838" s="1">
        <v>45651</v>
      </c>
      <c r="C1838">
        <f>YEAR(GL_Table[[#This Row],[TxnDate]])</f>
        <v>2024</v>
      </c>
      <c r="D1838" t="str">
        <f>TEXT(GL_Table[[#This Row],[TxnDate]], "mmm")</f>
        <v>Dec</v>
      </c>
      <c r="E1838" t="s">
        <v>2012</v>
      </c>
      <c r="F1838" t="s">
        <v>2017</v>
      </c>
      <c r="G1838">
        <v>1583.41</v>
      </c>
      <c r="H1838">
        <v>0</v>
      </c>
      <c r="I1838" t="s">
        <v>2021</v>
      </c>
      <c r="J1838" t="s">
        <v>2026</v>
      </c>
      <c r="K1838" t="s">
        <v>3867</v>
      </c>
      <c r="L1838" t="s">
        <v>4032</v>
      </c>
      <c r="M1838">
        <f>GL_Table[[#This Row],[Debit]]-GL_Table[[#This Row],[Credit]]</f>
        <v>1583.41</v>
      </c>
      <c r="N1838">
        <f>INDEX(ExchangeRate[Rate2USD], MATCH(GL!L:L,ExchangeRate[Currency], 0))</f>
        <v>0.92</v>
      </c>
      <c r="O1838" s="14">
        <f>GL_Table[[#This Row],[Debit]]*GL_Table[[#This Row],[RateToUSD]]</f>
        <v>1456.7372</v>
      </c>
      <c r="P1838" s="14">
        <f>GL_Table[[#This Row],[Credit]]*GL_Table[[#This Row],[RateToUSD]]</f>
        <v>0</v>
      </c>
      <c r="Q1838" s="14">
        <f>GL_Table[NetAmount]*GL_Table[RateToUSD]</f>
        <v>1456.7372</v>
      </c>
      <c r="R1838" s="14" t="str">
        <f>INDEX(AccountMapping[AccountType],MATCH(GL_Table[AccountName],AccountMapping[AccountName], 0))</f>
        <v>Expense</v>
      </c>
    </row>
    <row r="1839" spans="1:18" x14ac:dyDescent="0.3">
      <c r="A1839" t="s">
        <v>1847</v>
      </c>
      <c r="B1839" s="1">
        <v>44978</v>
      </c>
      <c r="C1839">
        <f>YEAR(GL_Table[[#This Row],[TxnDate]])</f>
        <v>2023</v>
      </c>
      <c r="D1839" t="str">
        <f>TEXT(GL_Table[[#This Row],[TxnDate]], "mmm")</f>
        <v>Feb</v>
      </c>
      <c r="E1839" t="s">
        <v>2014</v>
      </c>
      <c r="F1839" t="s">
        <v>2019</v>
      </c>
      <c r="G1839">
        <v>0</v>
      </c>
      <c r="H1839">
        <v>4316.26</v>
      </c>
      <c r="I1839" t="s">
        <v>2021</v>
      </c>
      <c r="J1839" t="s">
        <v>2030</v>
      </c>
      <c r="K1839" t="s">
        <v>3868</v>
      </c>
      <c r="L1839" t="s">
        <v>4031</v>
      </c>
      <c r="M1839">
        <f>GL_Table[[#This Row],[Debit]]-GL_Table[[#This Row],[Credit]]</f>
        <v>-4316.26</v>
      </c>
      <c r="N1839">
        <f>INDEX(ExchangeRate[Rate2USD], MATCH(GL!L:L,ExchangeRate[Currency], 0))</f>
        <v>0.78</v>
      </c>
      <c r="O1839" s="14">
        <f>GL_Table[[#This Row],[Debit]]*GL_Table[[#This Row],[RateToUSD]]</f>
        <v>0</v>
      </c>
      <c r="P1839" s="14">
        <f>GL_Table[[#This Row],[Credit]]*GL_Table[[#This Row],[RateToUSD]]</f>
        <v>3366.6828000000005</v>
      </c>
      <c r="Q1839" s="14">
        <f>GL_Table[NetAmount]*GL_Table[RateToUSD]</f>
        <v>-3366.6828000000005</v>
      </c>
      <c r="R1839" s="14" t="str">
        <f>INDEX(AccountMapping[AccountType],MATCH(GL_Table[AccountName],AccountMapping[AccountName], 0))</f>
        <v>Revenue</v>
      </c>
    </row>
    <row r="1840" spans="1:18" x14ac:dyDescent="0.3">
      <c r="A1840" t="s">
        <v>1848</v>
      </c>
      <c r="B1840" s="1">
        <v>45460</v>
      </c>
      <c r="C1840">
        <f>YEAR(GL_Table[[#This Row],[TxnDate]])</f>
        <v>2024</v>
      </c>
      <c r="D1840" t="str">
        <f>TEXT(GL_Table[[#This Row],[TxnDate]], "mmm")</f>
        <v>Jun</v>
      </c>
      <c r="E1840" t="s">
        <v>2010</v>
      </c>
      <c r="F1840" t="s">
        <v>2015</v>
      </c>
      <c r="G1840">
        <v>0</v>
      </c>
      <c r="H1840">
        <v>887.28</v>
      </c>
      <c r="I1840" t="s">
        <v>2020</v>
      </c>
      <c r="J1840" t="s">
        <v>2029</v>
      </c>
      <c r="K1840" t="s">
        <v>3869</v>
      </c>
      <c r="L1840" t="s">
        <v>4032</v>
      </c>
      <c r="M1840">
        <f>GL_Table[[#This Row],[Debit]]-GL_Table[[#This Row],[Credit]]</f>
        <v>-887.28</v>
      </c>
      <c r="N1840">
        <f>INDEX(ExchangeRate[Rate2USD], MATCH(GL!L:L,ExchangeRate[Currency], 0))</f>
        <v>0.92</v>
      </c>
      <c r="O1840" s="14">
        <f>GL_Table[[#This Row],[Debit]]*GL_Table[[#This Row],[RateToUSD]]</f>
        <v>0</v>
      </c>
      <c r="P1840" s="14">
        <f>GL_Table[[#This Row],[Credit]]*GL_Table[[#This Row],[RateToUSD]]</f>
        <v>816.29759999999999</v>
      </c>
      <c r="Q1840" s="14">
        <f>GL_Table[NetAmount]*GL_Table[RateToUSD]</f>
        <v>-816.29759999999999</v>
      </c>
      <c r="R1840" s="14" t="str">
        <f>INDEX(AccountMapping[AccountType],MATCH(GL_Table[AccountName],AccountMapping[AccountName], 0))</f>
        <v>Revenue</v>
      </c>
    </row>
    <row r="1841" spans="1:18" x14ac:dyDescent="0.3">
      <c r="A1841" t="s">
        <v>1849</v>
      </c>
      <c r="B1841" s="1">
        <v>45831</v>
      </c>
      <c r="C1841">
        <f>YEAR(GL_Table[[#This Row],[TxnDate]])</f>
        <v>2025</v>
      </c>
      <c r="D1841" t="str">
        <f>TEXT(GL_Table[[#This Row],[TxnDate]], "mmm")</f>
        <v>Jun</v>
      </c>
      <c r="E1841" t="s">
        <v>2014</v>
      </c>
      <c r="F1841" t="s">
        <v>2019</v>
      </c>
      <c r="G1841">
        <v>0</v>
      </c>
      <c r="H1841">
        <v>1446.64</v>
      </c>
      <c r="I1841" t="s">
        <v>2021</v>
      </c>
      <c r="J1841" t="s">
        <v>2028</v>
      </c>
      <c r="K1841" t="s">
        <v>3870</v>
      </c>
      <c r="L1841" t="s">
        <v>4032</v>
      </c>
      <c r="M1841">
        <f>GL_Table[[#This Row],[Debit]]-GL_Table[[#This Row],[Credit]]</f>
        <v>-1446.64</v>
      </c>
      <c r="N1841">
        <f>INDEX(ExchangeRate[Rate2USD], MATCH(GL!L:L,ExchangeRate[Currency], 0))</f>
        <v>0.92</v>
      </c>
      <c r="O1841" s="14">
        <f>GL_Table[[#This Row],[Debit]]*GL_Table[[#This Row],[RateToUSD]]</f>
        <v>0</v>
      </c>
      <c r="P1841" s="14">
        <f>GL_Table[[#This Row],[Credit]]*GL_Table[[#This Row],[RateToUSD]]</f>
        <v>1330.9088000000002</v>
      </c>
      <c r="Q1841" s="14">
        <f>GL_Table[NetAmount]*GL_Table[RateToUSD]</f>
        <v>-1330.9088000000002</v>
      </c>
      <c r="R1841" s="14" t="str">
        <f>INDEX(AccountMapping[AccountType],MATCH(GL_Table[AccountName],AccountMapping[AccountName], 0))</f>
        <v>Revenue</v>
      </c>
    </row>
    <row r="1842" spans="1:18" x14ac:dyDescent="0.3">
      <c r="A1842" t="s">
        <v>1850</v>
      </c>
      <c r="B1842" s="1">
        <v>45615</v>
      </c>
      <c r="C1842">
        <f>YEAR(GL_Table[[#This Row],[TxnDate]])</f>
        <v>2024</v>
      </c>
      <c r="D1842" t="str">
        <f>TEXT(GL_Table[[#This Row],[TxnDate]], "mmm")</f>
        <v>Nov</v>
      </c>
      <c r="E1842" t="s">
        <v>2013</v>
      </c>
      <c r="F1842" t="s">
        <v>2018</v>
      </c>
      <c r="G1842">
        <v>794.56</v>
      </c>
      <c r="H1842">
        <v>0</v>
      </c>
      <c r="I1842" t="s">
        <v>2025</v>
      </c>
      <c r="J1842" t="s">
        <v>2030</v>
      </c>
      <c r="K1842" t="s">
        <v>3871</v>
      </c>
      <c r="L1842" t="s">
        <v>4034</v>
      </c>
      <c r="M1842">
        <f>GL_Table[[#This Row],[Debit]]-GL_Table[[#This Row],[Credit]]</f>
        <v>794.56</v>
      </c>
      <c r="N1842">
        <f>INDEX(ExchangeRate[Rate2USD], MATCH(GL!L:L,ExchangeRate[Currency], 0))</f>
        <v>1</v>
      </c>
      <c r="O1842" s="14">
        <f>GL_Table[[#This Row],[Debit]]*GL_Table[[#This Row],[RateToUSD]]</f>
        <v>794.56</v>
      </c>
      <c r="P1842" s="14">
        <f>GL_Table[[#This Row],[Credit]]*GL_Table[[#This Row],[RateToUSD]]</f>
        <v>0</v>
      </c>
      <c r="Q1842" s="14">
        <f>GL_Table[NetAmount]*GL_Table[RateToUSD]</f>
        <v>794.56</v>
      </c>
      <c r="R1842" s="14" t="str">
        <f>INDEX(AccountMapping[AccountType],MATCH(GL_Table[AccountName],AccountMapping[AccountName], 0))</f>
        <v>Expense</v>
      </c>
    </row>
    <row r="1843" spans="1:18" x14ac:dyDescent="0.3">
      <c r="A1843" t="s">
        <v>1851</v>
      </c>
      <c r="B1843" s="1">
        <v>44993</v>
      </c>
      <c r="C1843">
        <f>YEAR(GL_Table[[#This Row],[TxnDate]])</f>
        <v>2023</v>
      </c>
      <c r="D1843" t="str">
        <f>TEXT(GL_Table[[#This Row],[TxnDate]], "mmm")</f>
        <v>Mar</v>
      </c>
      <c r="E1843" t="s">
        <v>2010</v>
      </c>
      <c r="F1843" t="s">
        <v>2015</v>
      </c>
      <c r="G1843">
        <v>0</v>
      </c>
      <c r="H1843">
        <v>1094.51</v>
      </c>
      <c r="I1843" t="s">
        <v>2021</v>
      </c>
      <c r="J1843" t="s">
        <v>2028</v>
      </c>
      <c r="K1843" t="s">
        <v>3872</v>
      </c>
      <c r="L1843" t="s">
        <v>4034</v>
      </c>
      <c r="M1843">
        <f>GL_Table[[#This Row],[Debit]]-GL_Table[[#This Row],[Credit]]</f>
        <v>-1094.51</v>
      </c>
      <c r="N1843">
        <f>INDEX(ExchangeRate[Rate2USD], MATCH(GL!L:L,ExchangeRate[Currency], 0))</f>
        <v>1</v>
      </c>
      <c r="O1843" s="14">
        <f>GL_Table[[#This Row],[Debit]]*GL_Table[[#This Row],[RateToUSD]]</f>
        <v>0</v>
      </c>
      <c r="P1843" s="14">
        <f>GL_Table[[#This Row],[Credit]]*GL_Table[[#This Row],[RateToUSD]]</f>
        <v>1094.51</v>
      </c>
      <c r="Q1843" s="14">
        <f>GL_Table[NetAmount]*GL_Table[RateToUSD]</f>
        <v>-1094.51</v>
      </c>
      <c r="R1843" s="14" t="str">
        <f>INDEX(AccountMapping[AccountType],MATCH(GL_Table[AccountName],AccountMapping[AccountName], 0))</f>
        <v>Revenue</v>
      </c>
    </row>
    <row r="1844" spans="1:18" x14ac:dyDescent="0.3">
      <c r="A1844" t="s">
        <v>1852</v>
      </c>
      <c r="B1844" s="1">
        <v>45421</v>
      </c>
      <c r="C1844">
        <f>YEAR(GL_Table[[#This Row],[TxnDate]])</f>
        <v>2024</v>
      </c>
      <c r="D1844" t="str">
        <f>TEXT(GL_Table[[#This Row],[TxnDate]], "mmm")</f>
        <v>May</v>
      </c>
      <c r="E1844" t="s">
        <v>2014</v>
      </c>
      <c r="F1844" t="s">
        <v>2019</v>
      </c>
      <c r="G1844">
        <v>0</v>
      </c>
      <c r="H1844">
        <v>1492.82</v>
      </c>
      <c r="I1844" t="s">
        <v>2022</v>
      </c>
      <c r="J1844" t="s">
        <v>2029</v>
      </c>
      <c r="K1844" t="s">
        <v>3873</v>
      </c>
      <c r="L1844" t="s">
        <v>4034</v>
      </c>
      <c r="M1844">
        <f>GL_Table[[#This Row],[Debit]]-GL_Table[[#This Row],[Credit]]</f>
        <v>-1492.82</v>
      </c>
      <c r="N1844">
        <f>INDEX(ExchangeRate[Rate2USD], MATCH(GL!L:L,ExchangeRate[Currency], 0))</f>
        <v>1</v>
      </c>
      <c r="O1844" s="14">
        <f>GL_Table[[#This Row],[Debit]]*GL_Table[[#This Row],[RateToUSD]]</f>
        <v>0</v>
      </c>
      <c r="P1844" s="14">
        <f>GL_Table[[#This Row],[Credit]]*GL_Table[[#This Row],[RateToUSD]]</f>
        <v>1492.82</v>
      </c>
      <c r="Q1844" s="14">
        <f>GL_Table[NetAmount]*GL_Table[RateToUSD]</f>
        <v>-1492.82</v>
      </c>
      <c r="R1844" s="14" t="str">
        <f>INDEX(AccountMapping[AccountType],MATCH(GL_Table[AccountName],AccountMapping[AccountName], 0))</f>
        <v>Revenue</v>
      </c>
    </row>
    <row r="1845" spans="1:18" x14ac:dyDescent="0.3">
      <c r="A1845" t="s">
        <v>1853</v>
      </c>
      <c r="B1845" s="1">
        <v>45660</v>
      </c>
      <c r="C1845">
        <f>YEAR(GL_Table[[#This Row],[TxnDate]])</f>
        <v>2025</v>
      </c>
      <c r="D1845" t="str">
        <f>TEXT(GL_Table[[#This Row],[TxnDate]], "mmm")</f>
        <v>Jan</v>
      </c>
      <c r="E1845" t="s">
        <v>2010</v>
      </c>
      <c r="F1845" t="s">
        <v>2015</v>
      </c>
      <c r="G1845">
        <v>0</v>
      </c>
      <c r="H1845">
        <v>1521.98</v>
      </c>
      <c r="I1845" t="s">
        <v>2023</v>
      </c>
      <c r="J1845" t="s">
        <v>2028</v>
      </c>
      <c r="K1845" t="s">
        <v>3874</v>
      </c>
      <c r="L1845" t="s">
        <v>4031</v>
      </c>
      <c r="M1845">
        <f>GL_Table[[#This Row],[Debit]]-GL_Table[[#This Row],[Credit]]</f>
        <v>-1521.98</v>
      </c>
      <c r="N1845">
        <f>INDEX(ExchangeRate[Rate2USD], MATCH(GL!L:L,ExchangeRate[Currency], 0))</f>
        <v>0.78</v>
      </c>
      <c r="O1845" s="14">
        <f>GL_Table[[#This Row],[Debit]]*GL_Table[[#This Row],[RateToUSD]]</f>
        <v>0</v>
      </c>
      <c r="P1845" s="14">
        <f>GL_Table[[#This Row],[Credit]]*GL_Table[[#This Row],[RateToUSD]]</f>
        <v>1187.1444000000001</v>
      </c>
      <c r="Q1845" s="14">
        <f>GL_Table[NetAmount]*GL_Table[RateToUSD]</f>
        <v>-1187.1444000000001</v>
      </c>
      <c r="R1845" s="14" t="str">
        <f>INDEX(AccountMapping[AccountType],MATCH(GL_Table[AccountName],AccountMapping[AccountName], 0))</f>
        <v>Revenue</v>
      </c>
    </row>
    <row r="1846" spans="1:18" x14ac:dyDescent="0.3">
      <c r="A1846" t="s">
        <v>1854</v>
      </c>
      <c r="B1846" s="1">
        <v>45527</v>
      </c>
      <c r="C1846">
        <f>YEAR(GL_Table[[#This Row],[TxnDate]])</f>
        <v>2024</v>
      </c>
      <c r="D1846" t="str">
        <f>TEXT(GL_Table[[#This Row],[TxnDate]], "mmm")</f>
        <v>Aug</v>
      </c>
      <c r="E1846" t="s">
        <v>2013</v>
      </c>
      <c r="F1846" t="s">
        <v>2018</v>
      </c>
      <c r="G1846">
        <v>597.86</v>
      </c>
      <c r="H1846">
        <v>0</v>
      </c>
      <c r="I1846" t="s">
        <v>2023</v>
      </c>
      <c r="J1846" t="s">
        <v>2030</v>
      </c>
      <c r="K1846" t="s">
        <v>3875</v>
      </c>
      <c r="L1846" t="s">
        <v>4032</v>
      </c>
      <c r="M1846">
        <f>GL_Table[[#This Row],[Debit]]-GL_Table[[#This Row],[Credit]]</f>
        <v>597.86</v>
      </c>
      <c r="N1846">
        <f>INDEX(ExchangeRate[Rate2USD], MATCH(GL!L:L,ExchangeRate[Currency], 0))</f>
        <v>0.92</v>
      </c>
      <c r="O1846" s="14">
        <f>GL_Table[[#This Row],[Debit]]*GL_Table[[#This Row],[RateToUSD]]</f>
        <v>550.03120000000001</v>
      </c>
      <c r="P1846" s="14">
        <f>GL_Table[[#This Row],[Credit]]*GL_Table[[#This Row],[RateToUSD]]</f>
        <v>0</v>
      </c>
      <c r="Q1846" s="14">
        <f>GL_Table[NetAmount]*GL_Table[RateToUSD]</f>
        <v>550.03120000000001</v>
      </c>
      <c r="R1846" s="14" t="str">
        <f>INDEX(AccountMapping[AccountType],MATCH(GL_Table[AccountName],AccountMapping[AccountName], 0))</f>
        <v>Expense</v>
      </c>
    </row>
    <row r="1847" spans="1:18" x14ac:dyDescent="0.3">
      <c r="A1847" t="s">
        <v>1855</v>
      </c>
      <c r="B1847" s="1">
        <v>45312</v>
      </c>
      <c r="C1847">
        <f>YEAR(GL_Table[[#This Row],[TxnDate]])</f>
        <v>2024</v>
      </c>
      <c r="D1847" t="str">
        <f>TEXT(GL_Table[[#This Row],[TxnDate]], "mmm")</f>
        <v>Jan</v>
      </c>
      <c r="E1847" t="s">
        <v>2012</v>
      </c>
      <c r="F1847" t="s">
        <v>2017</v>
      </c>
      <c r="G1847">
        <v>106.18</v>
      </c>
      <c r="H1847">
        <v>0</v>
      </c>
      <c r="I1847" t="s">
        <v>2023</v>
      </c>
      <c r="J1847" t="s">
        <v>2029</v>
      </c>
      <c r="K1847" t="s">
        <v>3876</v>
      </c>
      <c r="L1847" t="s">
        <v>4034</v>
      </c>
      <c r="M1847">
        <f>GL_Table[[#This Row],[Debit]]-GL_Table[[#This Row],[Credit]]</f>
        <v>106.18</v>
      </c>
      <c r="N1847">
        <f>INDEX(ExchangeRate[Rate2USD], MATCH(GL!L:L,ExchangeRate[Currency], 0))</f>
        <v>1</v>
      </c>
      <c r="O1847" s="14">
        <f>GL_Table[[#This Row],[Debit]]*GL_Table[[#This Row],[RateToUSD]]</f>
        <v>106.18</v>
      </c>
      <c r="P1847" s="14">
        <f>GL_Table[[#This Row],[Credit]]*GL_Table[[#This Row],[RateToUSD]]</f>
        <v>0</v>
      </c>
      <c r="Q1847" s="14">
        <f>GL_Table[NetAmount]*GL_Table[RateToUSD]</f>
        <v>106.18</v>
      </c>
      <c r="R1847" s="14" t="str">
        <f>INDEX(AccountMapping[AccountType],MATCH(GL_Table[AccountName],AccountMapping[AccountName], 0))</f>
        <v>Expense</v>
      </c>
    </row>
    <row r="1848" spans="1:18" x14ac:dyDescent="0.3">
      <c r="A1848" t="s">
        <v>1856</v>
      </c>
      <c r="B1848" s="1">
        <v>45118</v>
      </c>
      <c r="C1848">
        <f>YEAR(GL_Table[[#This Row],[TxnDate]])</f>
        <v>2023</v>
      </c>
      <c r="D1848" t="str">
        <f>TEXT(GL_Table[[#This Row],[TxnDate]], "mmm")</f>
        <v>Jul</v>
      </c>
      <c r="E1848" t="s">
        <v>2013</v>
      </c>
      <c r="F1848" t="s">
        <v>2018</v>
      </c>
      <c r="G1848">
        <v>446.48</v>
      </c>
      <c r="H1848">
        <v>0</v>
      </c>
      <c r="I1848" t="s">
        <v>2020</v>
      </c>
      <c r="J1848" t="s">
        <v>2029</v>
      </c>
      <c r="K1848" t="s">
        <v>3877</v>
      </c>
      <c r="L1848" t="s">
        <v>4031</v>
      </c>
      <c r="M1848">
        <f>GL_Table[[#This Row],[Debit]]-GL_Table[[#This Row],[Credit]]</f>
        <v>446.48</v>
      </c>
      <c r="N1848">
        <f>INDEX(ExchangeRate[Rate2USD], MATCH(GL!L:L,ExchangeRate[Currency], 0))</f>
        <v>0.78</v>
      </c>
      <c r="O1848" s="14">
        <f>GL_Table[[#This Row],[Debit]]*GL_Table[[#This Row],[RateToUSD]]</f>
        <v>348.25440000000003</v>
      </c>
      <c r="P1848" s="14">
        <f>GL_Table[[#This Row],[Credit]]*GL_Table[[#This Row],[RateToUSD]]</f>
        <v>0</v>
      </c>
      <c r="Q1848" s="14">
        <f>GL_Table[NetAmount]*GL_Table[RateToUSD]</f>
        <v>348.25440000000003</v>
      </c>
      <c r="R1848" s="14" t="str">
        <f>INDEX(AccountMapping[AccountType],MATCH(GL_Table[AccountName],AccountMapping[AccountName], 0))</f>
        <v>Expense</v>
      </c>
    </row>
    <row r="1849" spans="1:18" x14ac:dyDescent="0.3">
      <c r="A1849" t="s">
        <v>1857</v>
      </c>
      <c r="B1849" s="1">
        <v>45645</v>
      </c>
      <c r="C1849">
        <f>YEAR(GL_Table[[#This Row],[TxnDate]])</f>
        <v>2024</v>
      </c>
      <c r="D1849" t="str">
        <f>TEXT(GL_Table[[#This Row],[TxnDate]], "mmm")</f>
        <v>Dec</v>
      </c>
      <c r="E1849" t="s">
        <v>2012</v>
      </c>
      <c r="F1849" t="s">
        <v>2017</v>
      </c>
      <c r="G1849">
        <v>405.28</v>
      </c>
      <c r="H1849">
        <v>0</v>
      </c>
      <c r="I1849" t="s">
        <v>2021</v>
      </c>
      <c r="J1849" t="s">
        <v>2028</v>
      </c>
      <c r="K1849" t="s">
        <v>3878</v>
      </c>
      <c r="L1849" t="s">
        <v>4031</v>
      </c>
      <c r="M1849">
        <f>GL_Table[[#This Row],[Debit]]-GL_Table[[#This Row],[Credit]]</f>
        <v>405.28</v>
      </c>
      <c r="N1849">
        <f>INDEX(ExchangeRate[Rate2USD], MATCH(GL!L:L,ExchangeRate[Currency], 0))</f>
        <v>0.78</v>
      </c>
      <c r="O1849" s="14">
        <f>GL_Table[[#This Row],[Debit]]*GL_Table[[#This Row],[RateToUSD]]</f>
        <v>316.11840000000001</v>
      </c>
      <c r="P1849" s="14">
        <f>GL_Table[[#This Row],[Credit]]*GL_Table[[#This Row],[RateToUSD]]</f>
        <v>0</v>
      </c>
      <c r="Q1849" s="14">
        <f>GL_Table[NetAmount]*GL_Table[RateToUSD]</f>
        <v>316.11840000000001</v>
      </c>
      <c r="R1849" s="14" t="str">
        <f>INDEX(AccountMapping[AccountType],MATCH(GL_Table[AccountName],AccountMapping[AccountName], 0))</f>
        <v>Expense</v>
      </c>
    </row>
    <row r="1850" spans="1:18" x14ac:dyDescent="0.3">
      <c r="A1850" t="s">
        <v>1858</v>
      </c>
      <c r="B1850" s="1">
        <v>45120</v>
      </c>
      <c r="C1850">
        <f>YEAR(GL_Table[[#This Row],[TxnDate]])</f>
        <v>2023</v>
      </c>
      <c r="D1850" t="str">
        <f>TEXT(GL_Table[[#This Row],[TxnDate]], "mmm")</f>
        <v>Jul</v>
      </c>
      <c r="E1850" t="s">
        <v>2011</v>
      </c>
      <c r="F1850" t="s">
        <v>2016</v>
      </c>
      <c r="G1850">
        <v>1418.69</v>
      </c>
      <c r="H1850">
        <v>0</v>
      </c>
      <c r="I1850" t="s">
        <v>2021</v>
      </c>
      <c r="J1850" t="s">
        <v>2027</v>
      </c>
      <c r="K1850" t="s">
        <v>3879</v>
      </c>
      <c r="L1850" t="s">
        <v>4034</v>
      </c>
      <c r="M1850">
        <f>GL_Table[[#This Row],[Debit]]-GL_Table[[#This Row],[Credit]]</f>
        <v>1418.69</v>
      </c>
      <c r="N1850">
        <f>INDEX(ExchangeRate[Rate2USD], MATCH(GL!L:L,ExchangeRate[Currency], 0))</f>
        <v>1</v>
      </c>
      <c r="O1850" s="14">
        <f>GL_Table[[#This Row],[Debit]]*GL_Table[[#This Row],[RateToUSD]]</f>
        <v>1418.69</v>
      </c>
      <c r="P1850" s="14">
        <f>GL_Table[[#This Row],[Credit]]*GL_Table[[#This Row],[RateToUSD]]</f>
        <v>0</v>
      </c>
      <c r="Q1850" s="14">
        <f>GL_Table[NetAmount]*GL_Table[RateToUSD]</f>
        <v>1418.69</v>
      </c>
      <c r="R1850" s="14" t="str">
        <f>INDEX(AccountMapping[AccountType],MATCH(GL_Table[AccountName],AccountMapping[AccountName], 0))</f>
        <v>COGS</v>
      </c>
    </row>
    <row r="1851" spans="1:18" x14ac:dyDescent="0.3">
      <c r="A1851" t="s">
        <v>1859</v>
      </c>
      <c r="B1851" s="1">
        <v>45714</v>
      </c>
      <c r="C1851">
        <f>YEAR(GL_Table[[#This Row],[TxnDate]])</f>
        <v>2025</v>
      </c>
      <c r="D1851" t="str">
        <f>TEXT(GL_Table[[#This Row],[TxnDate]], "mmm")</f>
        <v>Feb</v>
      </c>
      <c r="E1851" t="s">
        <v>2012</v>
      </c>
      <c r="F1851" t="s">
        <v>2017</v>
      </c>
      <c r="G1851">
        <v>622.67999999999995</v>
      </c>
      <c r="H1851">
        <v>0</v>
      </c>
      <c r="I1851" t="s">
        <v>2021</v>
      </c>
      <c r="J1851" t="s">
        <v>2029</v>
      </c>
      <c r="K1851" t="s">
        <v>3880</v>
      </c>
      <c r="L1851" t="s">
        <v>4034</v>
      </c>
      <c r="M1851">
        <f>GL_Table[[#This Row],[Debit]]-GL_Table[[#This Row],[Credit]]</f>
        <v>622.67999999999995</v>
      </c>
      <c r="N1851">
        <f>INDEX(ExchangeRate[Rate2USD], MATCH(GL!L:L,ExchangeRate[Currency], 0))</f>
        <v>1</v>
      </c>
      <c r="O1851" s="14">
        <f>GL_Table[[#This Row],[Debit]]*GL_Table[[#This Row],[RateToUSD]]</f>
        <v>622.67999999999995</v>
      </c>
      <c r="P1851" s="14">
        <f>GL_Table[[#This Row],[Credit]]*GL_Table[[#This Row],[RateToUSD]]</f>
        <v>0</v>
      </c>
      <c r="Q1851" s="14">
        <f>GL_Table[NetAmount]*GL_Table[RateToUSD]</f>
        <v>622.67999999999995</v>
      </c>
      <c r="R1851" s="14" t="str">
        <f>INDEX(AccountMapping[AccountType],MATCH(GL_Table[AccountName],AccountMapping[AccountName], 0))</f>
        <v>Expense</v>
      </c>
    </row>
    <row r="1852" spans="1:18" x14ac:dyDescent="0.3">
      <c r="A1852" t="s">
        <v>1860</v>
      </c>
      <c r="B1852" s="1">
        <v>45536</v>
      </c>
      <c r="C1852">
        <f>YEAR(GL_Table[[#This Row],[TxnDate]])</f>
        <v>2024</v>
      </c>
      <c r="D1852" t="str">
        <f>TEXT(GL_Table[[#This Row],[TxnDate]], "mmm")</f>
        <v>Sep</v>
      </c>
      <c r="E1852" t="s">
        <v>2012</v>
      </c>
      <c r="F1852" t="s">
        <v>2017</v>
      </c>
      <c r="G1852">
        <v>568.46</v>
      </c>
      <c r="H1852">
        <v>0</v>
      </c>
      <c r="I1852" t="s">
        <v>2021</v>
      </c>
      <c r="J1852" t="s">
        <v>2026</v>
      </c>
      <c r="K1852" t="s">
        <v>3881</v>
      </c>
      <c r="L1852" t="s">
        <v>4033</v>
      </c>
      <c r="M1852">
        <f>GL_Table[[#This Row],[Debit]]-GL_Table[[#This Row],[Credit]]</f>
        <v>568.46</v>
      </c>
      <c r="N1852">
        <f>INDEX(ExchangeRate[Rate2USD], MATCH(GL!L:L,ExchangeRate[Currency], 0))</f>
        <v>1.51</v>
      </c>
      <c r="O1852" s="14">
        <f>GL_Table[[#This Row],[Debit]]*GL_Table[[#This Row],[RateToUSD]]</f>
        <v>858.3746000000001</v>
      </c>
      <c r="P1852" s="14">
        <f>GL_Table[[#This Row],[Credit]]*GL_Table[[#This Row],[RateToUSD]]</f>
        <v>0</v>
      </c>
      <c r="Q1852" s="14">
        <f>GL_Table[NetAmount]*GL_Table[RateToUSD]</f>
        <v>858.3746000000001</v>
      </c>
      <c r="R1852" s="14" t="str">
        <f>INDEX(AccountMapping[AccountType],MATCH(GL_Table[AccountName],AccountMapping[AccountName], 0))</f>
        <v>Expense</v>
      </c>
    </row>
    <row r="1853" spans="1:18" x14ac:dyDescent="0.3">
      <c r="A1853" t="s">
        <v>1861</v>
      </c>
      <c r="B1853" s="1">
        <v>45151</v>
      </c>
      <c r="C1853">
        <f>YEAR(GL_Table[[#This Row],[TxnDate]])</f>
        <v>2023</v>
      </c>
      <c r="D1853" t="str">
        <f>TEXT(GL_Table[[#This Row],[TxnDate]], "mmm")</f>
        <v>Aug</v>
      </c>
      <c r="E1853" t="s">
        <v>2011</v>
      </c>
      <c r="F1853" t="s">
        <v>2016</v>
      </c>
      <c r="G1853">
        <v>544.71</v>
      </c>
      <c r="H1853">
        <v>0</v>
      </c>
      <c r="I1853" t="s">
        <v>2025</v>
      </c>
      <c r="J1853" t="s">
        <v>2030</v>
      </c>
      <c r="K1853" t="s">
        <v>3882</v>
      </c>
      <c r="L1853" t="s">
        <v>4035</v>
      </c>
      <c r="M1853">
        <f>GL_Table[[#This Row],[Debit]]-GL_Table[[#This Row],[Credit]]</f>
        <v>544.71</v>
      </c>
      <c r="N1853">
        <f>INDEX(ExchangeRate[Rate2USD], MATCH(GL!L:L,ExchangeRate[Currency], 0))</f>
        <v>1.36</v>
      </c>
      <c r="O1853" s="14">
        <f>GL_Table[[#This Row],[Debit]]*GL_Table[[#This Row],[RateToUSD]]</f>
        <v>740.80560000000014</v>
      </c>
      <c r="P1853" s="14">
        <f>GL_Table[[#This Row],[Credit]]*GL_Table[[#This Row],[RateToUSD]]</f>
        <v>0</v>
      </c>
      <c r="Q1853" s="14">
        <f>GL_Table[NetAmount]*GL_Table[RateToUSD]</f>
        <v>740.80560000000014</v>
      </c>
      <c r="R1853" s="14" t="str">
        <f>INDEX(AccountMapping[AccountType],MATCH(GL_Table[AccountName],AccountMapping[AccountName], 0))</f>
        <v>COGS</v>
      </c>
    </row>
    <row r="1854" spans="1:18" x14ac:dyDescent="0.3">
      <c r="A1854" t="s">
        <v>1862</v>
      </c>
      <c r="B1854" s="1">
        <v>44945</v>
      </c>
      <c r="C1854">
        <f>YEAR(GL_Table[[#This Row],[TxnDate]])</f>
        <v>2023</v>
      </c>
      <c r="D1854" t="str">
        <f>TEXT(GL_Table[[#This Row],[TxnDate]], "mmm")</f>
        <v>Jan</v>
      </c>
      <c r="E1854" t="s">
        <v>2011</v>
      </c>
      <c r="F1854" t="s">
        <v>2016</v>
      </c>
      <c r="G1854">
        <v>1849.24</v>
      </c>
      <c r="H1854">
        <v>0</v>
      </c>
      <c r="I1854" t="s">
        <v>2023</v>
      </c>
      <c r="J1854" t="s">
        <v>2028</v>
      </c>
      <c r="K1854" t="s">
        <v>3883</v>
      </c>
      <c r="L1854" t="s">
        <v>4034</v>
      </c>
      <c r="M1854">
        <f>GL_Table[[#This Row],[Debit]]-GL_Table[[#This Row],[Credit]]</f>
        <v>1849.24</v>
      </c>
      <c r="N1854">
        <f>INDEX(ExchangeRate[Rate2USD], MATCH(GL!L:L,ExchangeRate[Currency], 0))</f>
        <v>1</v>
      </c>
      <c r="O1854" s="14">
        <f>GL_Table[[#This Row],[Debit]]*GL_Table[[#This Row],[RateToUSD]]</f>
        <v>1849.24</v>
      </c>
      <c r="P1854" s="14">
        <f>GL_Table[[#This Row],[Credit]]*GL_Table[[#This Row],[RateToUSD]]</f>
        <v>0</v>
      </c>
      <c r="Q1854" s="14">
        <f>GL_Table[NetAmount]*GL_Table[RateToUSD]</f>
        <v>1849.24</v>
      </c>
      <c r="R1854" s="14" t="str">
        <f>INDEX(AccountMapping[AccountType],MATCH(GL_Table[AccountName],AccountMapping[AccountName], 0))</f>
        <v>COGS</v>
      </c>
    </row>
    <row r="1855" spans="1:18" x14ac:dyDescent="0.3">
      <c r="A1855" t="s">
        <v>1863</v>
      </c>
      <c r="B1855" s="1">
        <v>45533</v>
      </c>
      <c r="C1855">
        <f>YEAR(GL_Table[[#This Row],[TxnDate]])</f>
        <v>2024</v>
      </c>
      <c r="D1855" t="str">
        <f>TEXT(GL_Table[[#This Row],[TxnDate]], "mmm")</f>
        <v>Aug</v>
      </c>
      <c r="E1855" t="s">
        <v>2012</v>
      </c>
      <c r="F1855" t="s">
        <v>2017</v>
      </c>
      <c r="G1855">
        <v>499.11</v>
      </c>
      <c r="H1855">
        <v>0</v>
      </c>
      <c r="I1855" t="s">
        <v>2020</v>
      </c>
      <c r="J1855" t="s">
        <v>2030</v>
      </c>
      <c r="K1855" t="s">
        <v>3884</v>
      </c>
      <c r="L1855" t="s">
        <v>4035</v>
      </c>
      <c r="M1855">
        <f>GL_Table[[#This Row],[Debit]]-GL_Table[[#This Row],[Credit]]</f>
        <v>499.11</v>
      </c>
      <c r="N1855">
        <f>INDEX(ExchangeRate[Rate2USD], MATCH(GL!L:L,ExchangeRate[Currency], 0))</f>
        <v>1.36</v>
      </c>
      <c r="O1855" s="14">
        <f>GL_Table[[#This Row],[Debit]]*GL_Table[[#This Row],[RateToUSD]]</f>
        <v>678.78960000000006</v>
      </c>
      <c r="P1855" s="14">
        <f>GL_Table[[#This Row],[Credit]]*GL_Table[[#This Row],[RateToUSD]]</f>
        <v>0</v>
      </c>
      <c r="Q1855" s="14">
        <f>GL_Table[NetAmount]*GL_Table[RateToUSD]</f>
        <v>678.78960000000006</v>
      </c>
      <c r="R1855" s="14" t="str">
        <f>INDEX(AccountMapping[AccountType],MATCH(GL_Table[AccountName],AccountMapping[AccountName], 0))</f>
        <v>Expense</v>
      </c>
    </row>
    <row r="1856" spans="1:18" x14ac:dyDescent="0.3">
      <c r="A1856" t="s">
        <v>1864</v>
      </c>
      <c r="B1856" s="1">
        <v>45440</v>
      </c>
      <c r="C1856">
        <f>YEAR(GL_Table[[#This Row],[TxnDate]])</f>
        <v>2024</v>
      </c>
      <c r="D1856" t="str">
        <f>TEXT(GL_Table[[#This Row],[TxnDate]], "mmm")</f>
        <v>May</v>
      </c>
      <c r="E1856" t="s">
        <v>2012</v>
      </c>
      <c r="F1856" t="s">
        <v>2017</v>
      </c>
      <c r="G1856">
        <v>288.41000000000003</v>
      </c>
      <c r="H1856">
        <v>0</v>
      </c>
      <c r="I1856" t="s">
        <v>2023</v>
      </c>
      <c r="J1856" t="s">
        <v>2026</v>
      </c>
      <c r="K1856" t="s">
        <v>3885</v>
      </c>
      <c r="L1856" t="s">
        <v>4031</v>
      </c>
      <c r="M1856">
        <f>GL_Table[[#This Row],[Debit]]-GL_Table[[#This Row],[Credit]]</f>
        <v>288.41000000000003</v>
      </c>
      <c r="N1856">
        <f>INDEX(ExchangeRate[Rate2USD], MATCH(GL!L:L,ExchangeRate[Currency], 0))</f>
        <v>0.78</v>
      </c>
      <c r="O1856" s="14">
        <f>GL_Table[[#This Row],[Debit]]*GL_Table[[#This Row],[RateToUSD]]</f>
        <v>224.95980000000003</v>
      </c>
      <c r="P1856" s="14">
        <f>GL_Table[[#This Row],[Credit]]*GL_Table[[#This Row],[RateToUSD]]</f>
        <v>0</v>
      </c>
      <c r="Q1856" s="14">
        <f>GL_Table[NetAmount]*GL_Table[RateToUSD]</f>
        <v>224.95980000000003</v>
      </c>
      <c r="R1856" s="14" t="str">
        <f>INDEX(AccountMapping[AccountType],MATCH(GL_Table[AccountName],AccountMapping[AccountName], 0))</f>
        <v>Expense</v>
      </c>
    </row>
    <row r="1857" spans="1:18" x14ac:dyDescent="0.3">
      <c r="A1857" t="s">
        <v>1865</v>
      </c>
      <c r="B1857" s="1">
        <v>45033</v>
      </c>
      <c r="C1857">
        <f>YEAR(GL_Table[[#This Row],[TxnDate]])</f>
        <v>2023</v>
      </c>
      <c r="D1857" t="str">
        <f>TEXT(GL_Table[[#This Row],[TxnDate]], "mmm")</f>
        <v>Apr</v>
      </c>
      <c r="E1857" t="s">
        <v>2014</v>
      </c>
      <c r="F1857" t="s">
        <v>2019</v>
      </c>
      <c r="G1857">
        <v>0</v>
      </c>
      <c r="H1857">
        <v>4589.42</v>
      </c>
      <c r="I1857" t="s">
        <v>2020</v>
      </c>
      <c r="J1857" t="s">
        <v>2028</v>
      </c>
      <c r="K1857" t="s">
        <v>3886</v>
      </c>
      <c r="L1857" t="s">
        <v>4032</v>
      </c>
      <c r="M1857">
        <f>GL_Table[[#This Row],[Debit]]-GL_Table[[#This Row],[Credit]]</f>
        <v>-4589.42</v>
      </c>
      <c r="N1857">
        <f>INDEX(ExchangeRate[Rate2USD], MATCH(GL!L:L,ExchangeRate[Currency], 0))</f>
        <v>0.92</v>
      </c>
      <c r="O1857" s="14">
        <f>GL_Table[[#This Row],[Debit]]*GL_Table[[#This Row],[RateToUSD]]</f>
        <v>0</v>
      </c>
      <c r="P1857" s="14">
        <f>GL_Table[[#This Row],[Credit]]*GL_Table[[#This Row],[RateToUSD]]</f>
        <v>4222.2664000000004</v>
      </c>
      <c r="Q1857" s="14">
        <f>GL_Table[NetAmount]*GL_Table[RateToUSD]</f>
        <v>-4222.2664000000004</v>
      </c>
      <c r="R1857" s="14" t="str">
        <f>INDEX(AccountMapping[AccountType],MATCH(GL_Table[AccountName],AccountMapping[AccountName], 0))</f>
        <v>Revenue</v>
      </c>
    </row>
    <row r="1858" spans="1:18" x14ac:dyDescent="0.3">
      <c r="A1858" t="s">
        <v>1866</v>
      </c>
      <c r="B1858" s="1">
        <v>45613</v>
      </c>
      <c r="C1858">
        <f>YEAR(GL_Table[[#This Row],[TxnDate]])</f>
        <v>2024</v>
      </c>
      <c r="D1858" t="str">
        <f>TEXT(GL_Table[[#This Row],[TxnDate]], "mmm")</f>
        <v>Nov</v>
      </c>
      <c r="E1858" t="s">
        <v>2014</v>
      </c>
      <c r="F1858" t="s">
        <v>2019</v>
      </c>
      <c r="G1858">
        <v>0</v>
      </c>
      <c r="H1858">
        <v>4897.2299999999996</v>
      </c>
      <c r="I1858" t="s">
        <v>2023</v>
      </c>
      <c r="J1858" t="s">
        <v>2028</v>
      </c>
      <c r="K1858" t="s">
        <v>3887</v>
      </c>
      <c r="L1858" t="s">
        <v>4035</v>
      </c>
      <c r="M1858">
        <f>GL_Table[[#This Row],[Debit]]-GL_Table[[#This Row],[Credit]]</f>
        <v>-4897.2299999999996</v>
      </c>
      <c r="N1858">
        <f>INDEX(ExchangeRate[Rate2USD], MATCH(GL!L:L,ExchangeRate[Currency], 0))</f>
        <v>1.36</v>
      </c>
      <c r="O1858" s="14">
        <f>GL_Table[[#This Row],[Debit]]*GL_Table[[#This Row],[RateToUSD]]</f>
        <v>0</v>
      </c>
      <c r="P1858" s="14">
        <f>GL_Table[[#This Row],[Credit]]*GL_Table[[#This Row],[RateToUSD]]</f>
        <v>6660.2327999999998</v>
      </c>
      <c r="Q1858" s="14">
        <f>GL_Table[NetAmount]*GL_Table[RateToUSD]</f>
        <v>-6660.2327999999998</v>
      </c>
      <c r="R1858" s="14" t="str">
        <f>INDEX(AccountMapping[AccountType],MATCH(GL_Table[AccountName],AccountMapping[AccountName], 0))</f>
        <v>Revenue</v>
      </c>
    </row>
    <row r="1859" spans="1:18" x14ac:dyDescent="0.3">
      <c r="A1859" t="s">
        <v>1867</v>
      </c>
      <c r="B1859" s="1">
        <v>45417</v>
      </c>
      <c r="C1859">
        <f>YEAR(GL_Table[[#This Row],[TxnDate]])</f>
        <v>2024</v>
      </c>
      <c r="D1859" t="str">
        <f>TEXT(GL_Table[[#This Row],[TxnDate]], "mmm")</f>
        <v>May</v>
      </c>
      <c r="E1859" t="s">
        <v>2014</v>
      </c>
      <c r="F1859" t="s">
        <v>2019</v>
      </c>
      <c r="G1859">
        <v>0</v>
      </c>
      <c r="H1859">
        <v>4365.5600000000004</v>
      </c>
      <c r="I1859" t="s">
        <v>2025</v>
      </c>
      <c r="J1859" t="s">
        <v>2027</v>
      </c>
      <c r="K1859" t="s">
        <v>3888</v>
      </c>
      <c r="L1859" t="s">
        <v>4031</v>
      </c>
      <c r="M1859">
        <f>GL_Table[[#This Row],[Debit]]-GL_Table[[#This Row],[Credit]]</f>
        <v>-4365.5600000000004</v>
      </c>
      <c r="N1859">
        <f>INDEX(ExchangeRate[Rate2USD], MATCH(GL!L:L,ExchangeRate[Currency], 0))</f>
        <v>0.78</v>
      </c>
      <c r="O1859" s="14">
        <f>GL_Table[[#This Row],[Debit]]*GL_Table[[#This Row],[RateToUSD]]</f>
        <v>0</v>
      </c>
      <c r="P1859" s="14">
        <f>GL_Table[[#This Row],[Credit]]*GL_Table[[#This Row],[RateToUSD]]</f>
        <v>3405.1368000000002</v>
      </c>
      <c r="Q1859" s="14">
        <f>GL_Table[NetAmount]*GL_Table[RateToUSD]</f>
        <v>-3405.1368000000002</v>
      </c>
      <c r="R1859" s="14" t="str">
        <f>INDEX(AccountMapping[AccountType],MATCH(GL_Table[AccountName],AccountMapping[AccountName], 0))</f>
        <v>Revenue</v>
      </c>
    </row>
    <row r="1860" spans="1:18" x14ac:dyDescent="0.3">
      <c r="A1860" t="s">
        <v>1868</v>
      </c>
      <c r="B1860" s="1">
        <v>45663</v>
      </c>
      <c r="C1860">
        <f>YEAR(GL_Table[[#This Row],[TxnDate]])</f>
        <v>2025</v>
      </c>
      <c r="D1860" t="str">
        <f>TEXT(GL_Table[[#This Row],[TxnDate]], "mmm")</f>
        <v>Jan</v>
      </c>
      <c r="E1860" t="s">
        <v>2013</v>
      </c>
      <c r="F1860" t="s">
        <v>2018</v>
      </c>
      <c r="G1860">
        <v>1569.69</v>
      </c>
      <c r="H1860">
        <v>0</v>
      </c>
      <c r="I1860" t="s">
        <v>2021</v>
      </c>
      <c r="J1860" t="s">
        <v>2028</v>
      </c>
      <c r="K1860" t="s">
        <v>3889</v>
      </c>
      <c r="L1860" t="s">
        <v>4034</v>
      </c>
      <c r="M1860">
        <f>GL_Table[[#This Row],[Debit]]-GL_Table[[#This Row],[Credit]]</f>
        <v>1569.69</v>
      </c>
      <c r="N1860">
        <f>INDEX(ExchangeRate[Rate2USD], MATCH(GL!L:L,ExchangeRate[Currency], 0))</f>
        <v>1</v>
      </c>
      <c r="O1860" s="14">
        <f>GL_Table[[#This Row],[Debit]]*GL_Table[[#This Row],[RateToUSD]]</f>
        <v>1569.69</v>
      </c>
      <c r="P1860" s="14">
        <f>GL_Table[[#This Row],[Credit]]*GL_Table[[#This Row],[RateToUSD]]</f>
        <v>0</v>
      </c>
      <c r="Q1860" s="14">
        <f>GL_Table[NetAmount]*GL_Table[RateToUSD]</f>
        <v>1569.69</v>
      </c>
      <c r="R1860" s="14" t="str">
        <f>INDEX(AccountMapping[AccountType],MATCH(GL_Table[AccountName],AccountMapping[AccountName], 0))</f>
        <v>Expense</v>
      </c>
    </row>
    <row r="1861" spans="1:18" x14ac:dyDescent="0.3">
      <c r="A1861" t="s">
        <v>1869</v>
      </c>
      <c r="B1861" s="1">
        <v>45827</v>
      </c>
      <c r="C1861">
        <f>YEAR(GL_Table[[#This Row],[TxnDate]])</f>
        <v>2025</v>
      </c>
      <c r="D1861" t="str">
        <f>TEXT(GL_Table[[#This Row],[TxnDate]], "mmm")</f>
        <v>Jun</v>
      </c>
      <c r="E1861" t="s">
        <v>2012</v>
      </c>
      <c r="F1861" t="s">
        <v>2017</v>
      </c>
      <c r="G1861">
        <v>1592.97</v>
      </c>
      <c r="H1861">
        <v>0</v>
      </c>
      <c r="I1861" t="s">
        <v>2021</v>
      </c>
      <c r="J1861" t="s">
        <v>2029</v>
      </c>
      <c r="K1861" t="s">
        <v>3890</v>
      </c>
      <c r="L1861" t="s">
        <v>4031</v>
      </c>
      <c r="M1861">
        <f>GL_Table[[#This Row],[Debit]]-GL_Table[[#This Row],[Credit]]</f>
        <v>1592.97</v>
      </c>
      <c r="N1861">
        <f>INDEX(ExchangeRate[Rate2USD], MATCH(GL!L:L,ExchangeRate[Currency], 0))</f>
        <v>0.78</v>
      </c>
      <c r="O1861" s="14">
        <f>GL_Table[[#This Row],[Debit]]*GL_Table[[#This Row],[RateToUSD]]</f>
        <v>1242.5166000000002</v>
      </c>
      <c r="P1861" s="14">
        <f>GL_Table[[#This Row],[Credit]]*GL_Table[[#This Row],[RateToUSD]]</f>
        <v>0</v>
      </c>
      <c r="Q1861" s="14">
        <f>GL_Table[NetAmount]*GL_Table[RateToUSD]</f>
        <v>1242.5166000000002</v>
      </c>
      <c r="R1861" s="14" t="str">
        <f>INDEX(AccountMapping[AccountType],MATCH(GL_Table[AccountName],AccountMapping[AccountName], 0))</f>
        <v>Expense</v>
      </c>
    </row>
    <row r="1862" spans="1:18" x14ac:dyDescent="0.3">
      <c r="A1862" t="s">
        <v>1870</v>
      </c>
      <c r="B1862" s="1">
        <v>45270</v>
      </c>
      <c r="C1862">
        <f>YEAR(GL_Table[[#This Row],[TxnDate]])</f>
        <v>2023</v>
      </c>
      <c r="D1862" t="str">
        <f>TEXT(GL_Table[[#This Row],[TxnDate]], "mmm")</f>
        <v>Dec</v>
      </c>
      <c r="E1862" t="s">
        <v>2014</v>
      </c>
      <c r="F1862" t="s">
        <v>2019</v>
      </c>
      <c r="G1862">
        <v>0</v>
      </c>
      <c r="H1862">
        <v>871.59</v>
      </c>
      <c r="I1862" t="s">
        <v>2024</v>
      </c>
      <c r="J1862" t="s">
        <v>2029</v>
      </c>
      <c r="K1862" t="s">
        <v>3891</v>
      </c>
      <c r="L1862" t="s">
        <v>4034</v>
      </c>
      <c r="M1862">
        <f>GL_Table[[#This Row],[Debit]]-GL_Table[[#This Row],[Credit]]</f>
        <v>-871.59</v>
      </c>
      <c r="N1862">
        <f>INDEX(ExchangeRate[Rate2USD], MATCH(GL!L:L,ExchangeRate[Currency], 0))</f>
        <v>1</v>
      </c>
      <c r="O1862" s="14">
        <f>GL_Table[[#This Row],[Debit]]*GL_Table[[#This Row],[RateToUSD]]</f>
        <v>0</v>
      </c>
      <c r="P1862" s="14">
        <f>GL_Table[[#This Row],[Credit]]*GL_Table[[#This Row],[RateToUSD]]</f>
        <v>871.59</v>
      </c>
      <c r="Q1862" s="14">
        <f>GL_Table[NetAmount]*GL_Table[RateToUSD]</f>
        <v>-871.59</v>
      </c>
      <c r="R1862" s="14" t="str">
        <f>INDEX(AccountMapping[AccountType],MATCH(GL_Table[AccountName],AccountMapping[AccountName], 0))</f>
        <v>Revenue</v>
      </c>
    </row>
    <row r="1863" spans="1:18" x14ac:dyDescent="0.3">
      <c r="A1863" t="s">
        <v>1871</v>
      </c>
      <c r="B1863" s="1">
        <v>45022</v>
      </c>
      <c r="C1863">
        <f>YEAR(GL_Table[[#This Row],[TxnDate]])</f>
        <v>2023</v>
      </c>
      <c r="D1863" t="str">
        <f>TEXT(GL_Table[[#This Row],[TxnDate]], "mmm")</f>
        <v>Apr</v>
      </c>
      <c r="E1863" t="s">
        <v>2011</v>
      </c>
      <c r="F1863" t="s">
        <v>2016</v>
      </c>
      <c r="G1863">
        <v>585.89</v>
      </c>
      <c r="H1863">
        <v>0</v>
      </c>
      <c r="I1863" t="s">
        <v>2021</v>
      </c>
      <c r="J1863" t="s">
        <v>2027</v>
      </c>
      <c r="K1863" t="s">
        <v>3892</v>
      </c>
      <c r="L1863" t="s">
        <v>4032</v>
      </c>
      <c r="M1863">
        <f>GL_Table[[#This Row],[Debit]]-GL_Table[[#This Row],[Credit]]</f>
        <v>585.89</v>
      </c>
      <c r="N1863">
        <f>INDEX(ExchangeRate[Rate2USD], MATCH(GL!L:L,ExchangeRate[Currency], 0))</f>
        <v>0.92</v>
      </c>
      <c r="O1863" s="14">
        <f>GL_Table[[#This Row],[Debit]]*GL_Table[[#This Row],[RateToUSD]]</f>
        <v>539.01880000000006</v>
      </c>
      <c r="P1863" s="14">
        <f>GL_Table[[#This Row],[Credit]]*GL_Table[[#This Row],[RateToUSD]]</f>
        <v>0</v>
      </c>
      <c r="Q1863" s="14">
        <f>GL_Table[NetAmount]*GL_Table[RateToUSD]</f>
        <v>539.01880000000006</v>
      </c>
      <c r="R1863" s="14" t="str">
        <f>INDEX(AccountMapping[AccountType],MATCH(GL_Table[AccountName],AccountMapping[AccountName], 0))</f>
        <v>COGS</v>
      </c>
    </row>
    <row r="1864" spans="1:18" x14ac:dyDescent="0.3">
      <c r="A1864" t="s">
        <v>1872</v>
      </c>
      <c r="B1864" s="1">
        <v>45075</v>
      </c>
      <c r="C1864">
        <f>YEAR(GL_Table[[#This Row],[TxnDate]])</f>
        <v>2023</v>
      </c>
      <c r="D1864" t="str">
        <f>TEXT(GL_Table[[#This Row],[TxnDate]], "mmm")</f>
        <v>May</v>
      </c>
      <c r="E1864" t="s">
        <v>2011</v>
      </c>
      <c r="F1864" t="s">
        <v>2016</v>
      </c>
      <c r="G1864">
        <v>1221.74</v>
      </c>
      <c r="H1864">
        <v>0</v>
      </c>
      <c r="I1864" t="s">
        <v>2025</v>
      </c>
      <c r="J1864" t="s">
        <v>2026</v>
      </c>
      <c r="K1864" t="s">
        <v>3893</v>
      </c>
      <c r="L1864" t="s">
        <v>4032</v>
      </c>
      <c r="M1864">
        <f>GL_Table[[#This Row],[Debit]]-GL_Table[[#This Row],[Credit]]</f>
        <v>1221.74</v>
      </c>
      <c r="N1864">
        <f>INDEX(ExchangeRate[Rate2USD], MATCH(GL!L:L,ExchangeRate[Currency], 0))</f>
        <v>0.92</v>
      </c>
      <c r="O1864" s="14">
        <f>GL_Table[[#This Row],[Debit]]*GL_Table[[#This Row],[RateToUSD]]</f>
        <v>1124.0008</v>
      </c>
      <c r="P1864" s="14">
        <f>GL_Table[[#This Row],[Credit]]*GL_Table[[#This Row],[RateToUSD]]</f>
        <v>0</v>
      </c>
      <c r="Q1864" s="14">
        <f>GL_Table[NetAmount]*GL_Table[RateToUSD]</f>
        <v>1124.0008</v>
      </c>
      <c r="R1864" s="14" t="str">
        <f>INDEX(AccountMapping[AccountType],MATCH(GL_Table[AccountName],AccountMapping[AccountName], 0))</f>
        <v>COGS</v>
      </c>
    </row>
    <row r="1865" spans="1:18" x14ac:dyDescent="0.3">
      <c r="A1865" t="s">
        <v>1873</v>
      </c>
      <c r="B1865" s="1">
        <v>45347</v>
      </c>
      <c r="C1865">
        <f>YEAR(GL_Table[[#This Row],[TxnDate]])</f>
        <v>2024</v>
      </c>
      <c r="D1865" t="str">
        <f>TEXT(GL_Table[[#This Row],[TxnDate]], "mmm")</f>
        <v>Feb</v>
      </c>
      <c r="E1865" t="s">
        <v>2010</v>
      </c>
      <c r="F1865" t="s">
        <v>2015</v>
      </c>
      <c r="G1865">
        <v>0</v>
      </c>
      <c r="H1865">
        <v>4982.43</v>
      </c>
      <c r="I1865" t="s">
        <v>2023</v>
      </c>
      <c r="J1865" t="s">
        <v>2027</v>
      </c>
      <c r="K1865" t="s">
        <v>3894</v>
      </c>
      <c r="L1865" t="s">
        <v>4031</v>
      </c>
      <c r="M1865">
        <f>GL_Table[[#This Row],[Debit]]-GL_Table[[#This Row],[Credit]]</f>
        <v>-4982.43</v>
      </c>
      <c r="N1865">
        <f>INDEX(ExchangeRate[Rate2USD], MATCH(GL!L:L,ExchangeRate[Currency], 0))</f>
        <v>0.78</v>
      </c>
      <c r="O1865" s="14">
        <f>GL_Table[[#This Row],[Debit]]*GL_Table[[#This Row],[RateToUSD]]</f>
        <v>0</v>
      </c>
      <c r="P1865" s="14">
        <f>GL_Table[[#This Row],[Credit]]*GL_Table[[#This Row],[RateToUSD]]</f>
        <v>3886.2954000000004</v>
      </c>
      <c r="Q1865" s="14">
        <f>GL_Table[NetAmount]*GL_Table[RateToUSD]</f>
        <v>-3886.2954000000004</v>
      </c>
      <c r="R1865" s="14" t="str">
        <f>INDEX(AccountMapping[AccountType],MATCH(GL_Table[AccountName],AccountMapping[AccountName], 0))</f>
        <v>Revenue</v>
      </c>
    </row>
    <row r="1866" spans="1:18" x14ac:dyDescent="0.3">
      <c r="A1866" t="s">
        <v>1874</v>
      </c>
      <c r="B1866" s="1">
        <v>45617</v>
      </c>
      <c r="C1866">
        <f>YEAR(GL_Table[[#This Row],[TxnDate]])</f>
        <v>2024</v>
      </c>
      <c r="D1866" t="str">
        <f>TEXT(GL_Table[[#This Row],[TxnDate]], "mmm")</f>
        <v>Nov</v>
      </c>
      <c r="E1866" t="s">
        <v>2011</v>
      </c>
      <c r="F1866" t="s">
        <v>2016</v>
      </c>
      <c r="G1866">
        <v>1723.01</v>
      </c>
      <c r="H1866">
        <v>0</v>
      </c>
      <c r="I1866" t="s">
        <v>2022</v>
      </c>
      <c r="J1866" t="s">
        <v>2030</v>
      </c>
      <c r="K1866" t="s">
        <v>3895</v>
      </c>
      <c r="L1866" t="s">
        <v>4033</v>
      </c>
      <c r="M1866">
        <f>GL_Table[[#This Row],[Debit]]-GL_Table[[#This Row],[Credit]]</f>
        <v>1723.01</v>
      </c>
      <c r="N1866">
        <f>INDEX(ExchangeRate[Rate2USD], MATCH(GL!L:L,ExchangeRate[Currency], 0))</f>
        <v>1.51</v>
      </c>
      <c r="O1866" s="14">
        <f>GL_Table[[#This Row],[Debit]]*GL_Table[[#This Row],[RateToUSD]]</f>
        <v>2601.7451000000001</v>
      </c>
      <c r="P1866" s="14">
        <f>GL_Table[[#This Row],[Credit]]*GL_Table[[#This Row],[RateToUSD]]</f>
        <v>0</v>
      </c>
      <c r="Q1866" s="14">
        <f>GL_Table[NetAmount]*GL_Table[RateToUSD]</f>
        <v>2601.7451000000001</v>
      </c>
      <c r="R1866" s="14" t="str">
        <f>INDEX(AccountMapping[AccountType],MATCH(GL_Table[AccountName],AccountMapping[AccountName], 0))</f>
        <v>COGS</v>
      </c>
    </row>
    <row r="1867" spans="1:18" x14ac:dyDescent="0.3">
      <c r="A1867" t="s">
        <v>1875</v>
      </c>
      <c r="B1867" s="1">
        <v>45636</v>
      </c>
      <c r="C1867">
        <f>YEAR(GL_Table[[#This Row],[TxnDate]])</f>
        <v>2024</v>
      </c>
      <c r="D1867" t="str">
        <f>TEXT(GL_Table[[#This Row],[TxnDate]], "mmm")</f>
        <v>Dec</v>
      </c>
      <c r="E1867" t="s">
        <v>2013</v>
      </c>
      <c r="F1867" t="s">
        <v>2018</v>
      </c>
      <c r="G1867">
        <v>1741.23</v>
      </c>
      <c r="H1867">
        <v>0</v>
      </c>
      <c r="I1867" t="s">
        <v>2021</v>
      </c>
      <c r="J1867" t="s">
        <v>2028</v>
      </c>
      <c r="K1867" t="s">
        <v>3896</v>
      </c>
      <c r="L1867" t="s">
        <v>4031</v>
      </c>
      <c r="M1867">
        <f>GL_Table[[#This Row],[Debit]]-GL_Table[[#This Row],[Credit]]</f>
        <v>1741.23</v>
      </c>
      <c r="N1867">
        <f>INDEX(ExchangeRate[Rate2USD], MATCH(GL!L:L,ExchangeRate[Currency], 0))</f>
        <v>0.78</v>
      </c>
      <c r="O1867" s="14">
        <f>GL_Table[[#This Row],[Debit]]*GL_Table[[#This Row],[RateToUSD]]</f>
        <v>1358.1594</v>
      </c>
      <c r="P1867" s="14">
        <f>GL_Table[[#This Row],[Credit]]*GL_Table[[#This Row],[RateToUSD]]</f>
        <v>0</v>
      </c>
      <c r="Q1867" s="14">
        <f>GL_Table[NetAmount]*GL_Table[RateToUSD]</f>
        <v>1358.1594</v>
      </c>
      <c r="R1867" s="14" t="str">
        <f>INDEX(AccountMapping[AccountType],MATCH(GL_Table[AccountName],AccountMapping[AccountName], 0))</f>
        <v>Expense</v>
      </c>
    </row>
    <row r="1868" spans="1:18" x14ac:dyDescent="0.3">
      <c r="A1868" t="s">
        <v>1876</v>
      </c>
      <c r="B1868" s="1">
        <v>45326</v>
      </c>
      <c r="C1868">
        <f>YEAR(GL_Table[[#This Row],[TxnDate]])</f>
        <v>2024</v>
      </c>
      <c r="D1868" t="str">
        <f>TEXT(GL_Table[[#This Row],[TxnDate]], "mmm")</f>
        <v>Feb</v>
      </c>
      <c r="E1868" t="s">
        <v>2012</v>
      </c>
      <c r="F1868" t="s">
        <v>2017</v>
      </c>
      <c r="G1868">
        <v>1055.53</v>
      </c>
      <c r="H1868">
        <v>0</v>
      </c>
      <c r="I1868" t="s">
        <v>2022</v>
      </c>
      <c r="J1868" t="s">
        <v>2029</v>
      </c>
      <c r="K1868" t="s">
        <v>3897</v>
      </c>
      <c r="L1868" t="s">
        <v>4031</v>
      </c>
      <c r="M1868">
        <f>GL_Table[[#This Row],[Debit]]-GL_Table[[#This Row],[Credit]]</f>
        <v>1055.53</v>
      </c>
      <c r="N1868">
        <f>INDEX(ExchangeRate[Rate2USD], MATCH(GL!L:L,ExchangeRate[Currency], 0))</f>
        <v>0.78</v>
      </c>
      <c r="O1868" s="14">
        <f>GL_Table[[#This Row],[Debit]]*GL_Table[[#This Row],[RateToUSD]]</f>
        <v>823.3134</v>
      </c>
      <c r="P1868" s="14">
        <f>GL_Table[[#This Row],[Credit]]*GL_Table[[#This Row],[RateToUSD]]</f>
        <v>0</v>
      </c>
      <c r="Q1868" s="14">
        <f>GL_Table[NetAmount]*GL_Table[RateToUSD]</f>
        <v>823.3134</v>
      </c>
      <c r="R1868" s="14" t="str">
        <f>INDEX(AccountMapping[AccountType],MATCH(GL_Table[AccountName],AccountMapping[AccountName], 0))</f>
        <v>Expense</v>
      </c>
    </row>
    <row r="1869" spans="1:18" x14ac:dyDescent="0.3">
      <c r="A1869" t="s">
        <v>1877</v>
      </c>
      <c r="B1869" s="1">
        <v>45684</v>
      </c>
      <c r="C1869">
        <f>YEAR(GL_Table[[#This Row],[TxnDate]])</f>
        <v>2025</v>
      </c>
      <c r="D1869" t="str">
        <f>TEXT(GL_Table[[#This Row],[TxnDate]], "mmm")</f>
        <v>Jan</v>
      </c>
      <c r="E1869" t="s">
        <v>2012</v>
      </c>
      <c r="F1869" t="s">
        <v>2017</v>
      </c>
      <c r="G1869">
        <v>349.69</v>
      </c>
      <c r="H1869">
        <v>0</v>
      </c>
      <c r="I1869" t="s">
        <v>2024</v>
      </c>
      <c r="J1869" t="s">
        <v>2030</v>
      </c>
      <c r="K1869" t="s">
        <v>3898</v>
      </c>
      <c r="L1869" t="s">
        <v>4031</v>
      </c>
      <c r="M1869">
        <f>GL_Table[[#This Row],[Debit]]-GL_Table[[#This Row],[Credit]]</f>
        <v>349.69</v>
      </c>
      <c r="N1869">
        <f>INDEX(ExchangeRate[Rate2USD], MATCH(GL!L:L,ExchangeRate[Currency], 0))</f>
        <v>0.78</v>
      </c>
      <c r="O1869" s="14">
        <f>GL_Table[[#This Row],[Debit]]*GL_Table[[#This Row],[RateToUSD]]</f>
        <v>272.75819999999999</v>
      </c>
      <c r="P1869" s="14">
        <f>GL_Table[[#This Row],[Credit]]*GL_Table[[#This Row],[RateToUSD]]</f>
        <v>0</v>
      </c>
      <c r="Q1869" s="14">
        <f>GL_Table[NetAmount]*GL_Table[RateToUSD]</f>
        <v>272.75819999999999</v>
      </c>
      <c r="R1869" s="14" t="str">
        <f>INDEX(AccountMapping[AccountType],MATCH(GL_Table[AccountName],AccountMapping[AccountName], 0))</f>
        <v>Expense</v>
      </c>
    </row>
    <row r="1870" spans="1:18" x14ac:dyDescent="0.3">
      <c r="A1870" t="s">
        <v>1878</v>
      </c>
      <c r="B1870" s="1">
        <v>45588</v>
      </c>
      <c r="C1870">
        <f>YEAR(GL_Table[[#This Row],[TxnDate]])</f>
        <v>2024</v>
      </c>
      <c r="D1870" t="str">
        <f>TEXT(GL_Table[[#This Row],[TxnDate]], "mmm")</f>
        <v>Oct</v>
      </c>
      <c r="E1870" t="s">
        <v>2014</v>
      </c>
      <c r="F1870" t="s">
        <v>2019</v>
      </c>
      <c r="G1870">
        <v>0</v>
      </c>
      <c r="H1870">
        <v>1886.23</v>
      </c>
      <c r="I1870" t="s">
        <v>2020</v>
      </c>
      <c r="J1870" t="s">
        <v>2026</v>
      </c>
      <c r="K1870" t="s">
        <v>3899</v>
      </c>
      <c r="L1870" t="s">
        <v>4032</v>
      </c>
      <c r="M1870">
        <f>GL_Table[[#This Row],[Debit]]-GL_Table[[#This Row],[Credit]]</f>
        <v>-1886.23</v>
      </c>
      <c r="N1870">
        <f>INDEX(ExchangeRate[Rate2USD], MATCH(GL!L:L,ExchangeRate[Currency], 0))</f>
        <v>0.92</v>
      </c>
      <c r="O1870" s="14">
        <f>GL_Table[[#This Row],[Debit]]*GL_Table[[#This Row],[RateToUSD]]</f>
        <v>0</v>
      </c>
      <c r="P1870" s="14">
        <f>GL_Table[[#This Row],[Credit]]*GL_Table[[#This Row],[RateToUSD]]</f>
        <v>1735.3316</v>
      </c>
      <c r="Q1870" s="14">
        <f>GL_Table[NetAmount]*GL_Table[RateToUSD]</f>
        <v>-1735.3316</v>
      </c>
      <c r="R1870" s="14" t="str">
        <f>INDEX(AccountMapping[AccountType],MATCH(GL_Table[AccountName],AccountMapping[AccountName], 0))</f>
        <v>Revenue</v>
      </c>
    </row>
    <row r="1871" spans="1:18" x14ac:dyDescent="0.3">
      <c r="A1871" t="s">
        <v>1879</v>
      </c>
      <c r="B1871" s="1">
        <v>45263</v>
      </c>
      <c r="C1871">
        <f>YEAR(GL_Table[[#This Row],[TxnDate]])</f>
        <v>2023</v>
      </c>
      <c r="D1871" t="str">
        <f>TEXT(GL_Table[[#This Row],[TxnDate]], "mmm")</f>
        <v>Dec</v>
      </c>
      <c r="E1871" t="s">
        <v>2012</v>
      </c>
      <c r="F1871" t="s">
        <v>2017</v>
      </c>
      <c r="G1871">
        <v>552.91</v>
      </c>
      <c r="H1871">
        <v>0</v>
      </c>
      <c r="I1871" t="s">
        <v>2023</v>
      </c>
      <c r="J1871" t="s">
        <v>2029</v>
      </c>
      <c r="K1871" t="s">
        <v>3900</v>
      </c>
      <c r="L1871" t="s">
        <v>4033</v>
      </c>
      <c r="M1871">
        <f>GL_Table[[#This Row],[Debit]]-GL_Table[[#This Row],[Credit]]</f>
        <v>552.91</v>
      </c>
      <c r="N1871">
        <f>INDEX(ExchangeRate[Rate2USD], MATCH(GL!L:L,ExchangeRate[Currency], 0))</f>
        <v>1.51</v>
      </c>
      <c r="O1871" s="14">
        <f>GL_Table[[#This Row],[Debit]]*GL_Table[[#This Row],[RateToUSD]]</f>
        <v>834.89409999999998</v>
      </c>
      <c r="P1871" s="14">
        <f>GL_Table[[#This Row],[Credit]]*GL_Table[[#This Row],[RateToUSD]]</f>
        <v>0</v>
      </c>
      <c r="Q1871" s="14">
        <f>GL_Table[NetAmount]*GL_Table[RateToUSD]</f>
        <v>834.89409999999998</v>
      </c>
      <c r="R1871" s="14" t="str">
        <f>INDEX(AccountMapping[AccountType],MATCH(GL_Table[AccountName],AccountMapping[AccountName], 0))</f>
        <v>Expense</v>
      </c>
    </row>
    <row r="1872" spans="1:18" x14ac:dyDescent="0.3">
      <c r="A1872" t="s">
        <v>1880</v>
      </c>
      <c r="B1872" s="1">
        <v>45620</v>
      </c>
      <c r="C1872">
        <f>YEAR(GL_Table[[#This Row],[TxnDate]])</f>
        <v>2024</v>
      </c>
      <c r="D1872" t="str">
        <f>TEXT(GL_Table[[#This Row],[TxnDate]], "mmm")</f>
        <v>Nov</v>
      </c>
      <c r="E1872" t="s">
        <v>2014</v>
      </c>
      <c r="F1872" t="s">
        <v>2019</v>
      </c>
      <c r="G1872">
        <v>0</v>
      </c>
      <c r="H1872">
        <v>258.08</v>
      </c>
      <c r="I1872" t="s">
        <v>2024</v>
      </c>
      <c r="J1872" t="s">
        <v>2027</v>
      </c>
      <c r="K1872" t="s">
        <v>3901</v>
      </c>
      <c r="L1872" t="s">
        <v>4034</v>
      </c>
      <c r="M1872">
        <f>GL_Table[[#This Row],[Debit]]-GL_Table[[#This Row],[Credit]]</f>
        <v>-258.08</v>
      </c>
      <c r="N1872">
        <f>INDEX(ExchangeRate[Rate2USD], MATCH(GL!L:L,ExchangeRate[Currency], 0))</f>
        <v>1</v>
      </c>
      <c r="O1872" s="14">
        <f>GL_Table[[#This Row],[Debit]]*GL_Table[[#This Row],[RateToUSD]]</f>
        <v>0</v>
      </c>
      <c r="P1872" s="14">
        <f>GL_Table[[#This Row],[Credit]]*GL_Table[[#This Row],[RateToUSD]]</f>
        <v>258.08</v>
      </c>
      <c r="Q1872" s="14">
        <f>GL_Table[NetAmount]*GL_Table[RateToUSD]</f>
        <v>-258.08</v>
      </c>
      <c r="R1872" s="14" t="str">
        <f>INDEX(AccountMapping[AccountType],MATCH(GL_Table[AccountName],AccountMapping[AccountName], 0))</f>
        <v>Revenue</v>
      </c>
    </row>
    <row r="1873" spans="1:18" x14ac:dyDescent="0.3">
      <c r="A1873" t="s">
        <v>1881</v>
      </c>
      <c r="B1873" s="1">
        <v>45795</v>
      </c>
      <c r="C1873">
        <f>YEAR(GL_Table[[#This Row],[TxnDate]])</f>
        <v>2025</v>
      </c>
      <c r="D1873" t="str">
        <f>TEXT(GL_Table[[#This Row],[TxnDate]], "mmm")</f>
        <v>May</v>
      </c>
      <c r="E1873" t="s">
        <v>2013</v>
      </c>
      <c r="F1873" t="s">
        <v>2018</v>
      </c>
      <c r="G1873">
        <v>1370.81</v>
      </c>
      <c r="H1873">
        <v>0</v>
      </c>
      <c r="I1873" t="s">
        <v>2024</v>
      </c>
      <c r="J1873" t="s">
        <v>2026</v>
      </c>
      <c r="K1873" t="s">
        <v>3902</v>
      </c>
      <c r="L1873" t="s">
        <v>4033</v>
      </c>
      <c r="M1873">
        <f>GL_Table[[#This Row],[Debit]]-GL_Table[[#This Row],[Credit]]</f>
        <v>1370.81</v>
      </c>
      <c r="N1873">
        <f>INDEX(ExchangeRate[Rate2USD], MATCH(GL!L:L,ExchangeRate[Currency], 0))</f>
        <v>1.51</v>
      </c>
      <c r="O1873" s="14">
        <f>GL_Table[[#This Row],[Debit]]*GL_Table[[#This Row],[RateToUSD]]</f>
        <v>2069.9231</v>
      </c>
      <c r="P1873" s="14">
        <f>GL_Table[[#This Row],[Credit]]*GL_Table[[#This Row],[RateToUSD]]</f>
        <v>0</v>
      </c>
      <c r="Q1873" s="14">
        <f>GL_Table[NetAmount]*GL_Table[RateToUSD]</f>
        <v>2069.9231</v>
      </c>
      <c r="R1873" s="14" t="str">
        <f>INDEX(AccountMapping[AccountType],MATCH(GL_Table[AccountName],AccountMapping[AccountName], 0))</f>
        <v>Expense</v>
      </c>
    </row>
    <row r="1874" spans="1:18" x14ac:dyDescent="0.3">
      <c r="A1874" t="s">
        <v>1882</v>
      </c>
      <c r="B1874" s="1">
        <v>45382</v>
      </c>
      <c r="C1874">
        <f>YEAR(GL_Table[[#This Row],[TxnDate]])</f>
        <v>2024</v>
      </c>
      <c r="D1874" t="str">
        <f>TEXT(GL_Table[[#This Row],[TxnDate]], "mmm")</f>
        <v>Mar</v>
      </c>
      <c r="E1874" t="s">
        <v>2012</v>
      </c>
      <c r="F1874" t="s">
        <v>2017</v>
      </c>
      <c r="G1874">
        <v>1669.15</v>
      </c>
      <c r="H1874">
        <v>0</v>
      </c>
      <c r="I1874" t="s">
        <v>2022</v>
      </c>
      <c r="J1874" t="s">
        <v>2027</v>
      </c>
      <c r="K1874" t="s">
        <v>3903</v>
      </c>
      <c r="L1874" t="s">
        <v>4034</v>
      </c>
      <c r="M1874">
        <f>GL_Table[[#This Row],[Debit]]-GL_Table[[#This Row],[Credit]]</f>
        <v>1669.15</v>
      </c>
      <c r="N1874">
        <f>INDEX(ExchangeRate[Rate2USD], MATCH(GL!L:L,ExchangeRate[Currency], 0))</f>
        <v>1</v>
      </c>
      <c r="O1874" s="14">
        <f>GL_Table[[#This Row],[Debit]]*GL_Table[[#This Row],[RateToUSD]]</f>
        <v>1669.15</v>
      </c>
      <c r="P1874" s="14">
        <f>GL_Table[[#This Row],[Credit]]*GL_Table[[#This Row],[RateToUSD]]</f>
        <v>0</v>
      </c>
      <c r="Q1874" s="14">
        <f>GL_Table[NetAmount]*GL_Table[RateToUSD]</f>
        <v>1669.15</v>
      </c>
      <c r="R1874" s="14" t="str">
        <f>INDEX(AccountMapping[AccountType],MATCH(GL_Table[AccountName],AccountMapping[AccountName], 0))</f>
        <v>Expense</v>
      </c>
    </row>
    <row r="1875" spans="1:18" x14ac:dyDescent="0.3">
      <c r="A1875" t="s">
        <v>1883</v>
      </c>
      <c r="B1875" s="1">
        <v>45095</v>
      </c>
      <c r="C1875">
        <f>YEAR(GL_Table[[#This Row],[TxnDate]])</f>
        <v>2023</v>
      </c>
      <c r="D1875" t="str">
        <f>TEXT(GL_Table[[#This Row],[TxnDate]], "mmm")</f>
        <v>Jun</v>
      </c>
      <c r="E1875" t="s">
        <v>2013</v>
      </c>
      <c r="F1875" t="s">
        <v>2018</v>
      </c>
      <c r="G1875">
        <v>1711.71</v>
      </c>
      <c r="H1875">
        <v>0</v>
      </c>
      <c r="I1875" t="s">
        <v>2020</v>
      </c>
      <c r="J1875" t="s">
        <v>2028</v>
      </c>
      <c r="K1875" t="s">
        <v>3904</v>
      </c>
      <c r="L1875" t="s">
        <v>4032</v>
      </c>
      <c r="M1875">
        <f>GL_Table[[#This Row],[Debit]]-GL_Table[[#This Row],[Credit]]</f>
        <v>1711.71</v>
      </c>
      <c r="N1875">
        <f>INDEX(ExchangeRate[Rate2USD], MATCH(GL!L:L,ExchangeRate[Currency], 0))</f>
        <v>0.92</v>
      </c>
      <c r="O1875" s="14">
        <f>GL_Table[[#This Row],[Debit]]*GL_Table[[#This Row],[RateToUSD]]</f>
        <v>1574.7732000000001</v>
      </c>
      <c r="P1875" s="14">
        <f>GL_Table[[#This Row],[Credit]]*GL_Table[[#This Row],[RateToUSD]]</f>
        <v>0</v>
      </c>
      <c r="Q1875" s="14">
        <f>GL_Table[NetAmount]*GL_Table[RateToUSD]</f>
        <v>1574.7732000000001</v>
      </c>
      <c r="R1875" s="14" t="str">
        <f>INDEX(AccountMapping[AccountType],MATCH(GL_Table[AccountName],AccountMapping[AccountName], 0))</f>
        <v>Expense</v>
      </c>
    </row>
    <row r="1876" spans="1:18" x14ac:dyDescent="0.3">
      <c r="A1876" t="s">
        <v>1884</v>
      </c>
      <c r="B1876" s="1">
        <v>44933</v>
      </c>
      <c r="C1876">
        <f>YEAR(GL_Table[[#This Row],[TxnDate]])</f>
        <v>2023</v>
      </c>
      <c r="D1876" t="str">
        <f>TEXT(GL_Table[[#This Row],[TxnDate]], "mmm")</f>
        <v>Jan</v>
      </c>
      <c r="E1876" t="s">
        <v>2011</v>
      </c>
      <c r="F1876" t="s">
        <v>2016</v>
      </c>
      <c r="G1876">
        <v>520.70000000000005</v>
      </c>
      <c r="H1876">
        <v>0</v>
      </c>
      <c r="I1876" t="s">
        <v>2021</v>
      </c>
      <c r="J1876" t="s">
        <v>2030</v>
      </c>
      <c r="K1876" t="s">
        <v>3905</v>
      </c>
      <c r="L1876" t="s">
        <v>4034</v>
      </c>
      <c r="M1876">
        <f>GL_Table[[#This Row],[Debit]]-GL_Table[[#This Row],[Credit]]</f>
        <v>520.70000000000005</v>
      </c>
      <c r="N1876">
        <f>INDEX(ExchangeRate[Rate2USD], MATCH(GL!L:L,ExchangeRate[Currency], 0))</f>
        <v>1</v>
      </c>
      <c r="O1876" s="14">
        <f>GL_Table[[#This Row],[Debit]]*GL_Table[[#This Row],[RateToUSD]]</f>
        <v>520.70000000000005</v>
      </c>
      <c r="P1876" s="14">
        <f>GL_Table[[#This Row],[Credit]]*GL_Table[[#This Row],[RateToUSD]]</f>
        <v>0</v>
      </c>
      <c r="Q1876" s="14">
        <f>GL_Table[NetAmount]*GL_Table[RateToUSD]</f>
        <v>520.70000000000005</v>
      </c>
      <c r="R1876" s="14" t="str">
        <f>INDEX(AccountMapping[AccountType],MATCH(GL_Table[AccountName],AccountMapping[AccountName], 0))</f>
        <v>COGS</v>
      </c>
    </row>
    <row r="1877" spans="1:18" x14ac:dyDescent="0.3">
      <c r="A1877" t="s">
        <v>1885</v>
      </c>
      <c r="B1877" s="1">
        <v>45378</v>
      </c>
      <c r="C1877">
        <f>YEAR(GL_Table[[#This Row],[TxnDate]])</f>
        <v>2024</v>
      </c>
      <c r="D1877" t="str">
        <f>TEXT(GL_Table[[#This Row],[TxnDate]], "mmm")</f>
        <v>Mar</v>
      </c>
      <c r="E1877" t="s">
        <v>2012</v>
      </c>
      <c r="F1877" t="s">
        <v>2017</v>
      </c>
      <c r="G1877">
        <v>501.53</v>
      </c>
      <c r="H1877">
        <v>0</v>
      </c>
      <c r="I1877" t="s">
        <v>2020</v>
      </c>
      <c r="J1877" t="s">
        <v>2030</v>
      </c>
      <c r="K1877" t="s">
        <v>3906</v>
      </c>
      <c r="L1877" t="s">
        <v>4034</v>
      </c>
      <c r="M1877">
        <f>GL_Table[[#This Row],[Debit]]-GL_Table[[#This Row],[Credit]]</f>
        <v>501.53</v>
      </c>
      <c r="N1877">
        <f>INDEX(ExchangeRate[Rate2USD], MATCH(GL!L:L,ExchangeRate[Currency], 0))</f>
        <v>1</v>
      </c>
      <c r="O1877" s="14">
        <f>GL_Table[[#This Row],[Debit]]*GL_Table[[#This Row],[RateToUSD]]</f>
        <v>501.53</v>
      </c>
      <c r="P1877" s="14">
        <f>GL_Table[[#This Row],[Credit]]*GL_Table[[#This Row],[RateToUSD]]</f>
        <v>0</v>
      </c>
      <c r="Q1877" s="14">
        <f>GL_Table[NetAmount]*GL_Table[RateToUSD]</f>
        <v>501.53</v>
      </c>
      <c r="R1877" s="14" t="str">
        <f>INDEX(AccountMapping[AccountType],MATCH(GL_Table[AccountName],AccountMapping[AccountName], 0))</f>
        <v>Expense</v>
      </c>
    </row>
    <row r="1878" spans="1:18" x14ac:dyDescent="0.3">
      <c r="A1878" t="s">
        <v>1886</v>
      </c>
      <c r="B1878" s="1">
        <v>45293</v>
      </c>
      <c r="C1878">
        <f>YEAR(GL_Table[[#This Row],[TxnDate]])</f>
        <v>2024</v>
      </c>
      <c r="D1878" t="str">
        <f>TEXT(GL_Table[[#This Row],[TxnDate]], "mmm")</f>
        <v>Jan</v>
      </c>
      <c r="E1878" t="s">
        <v>2013</v>
      </c>
      <c r="F1878" t="s">
        <v>2018</v>
      </c>
      <c r="G1878">
        <v>283.45</v>
      </c>
      <c r="H1878">
        <v>0</v>
      </c>
      <c r="I1878" t="s">
        <v>2021</v>
      </c>
      <c r="J1878" t="s">
        <v>2027</v>
      </c>
      <c r="K1878" t="s">
        <v>3907</v>
      </c>
      <c r="L1878" t="s">
        <v>4034</v>
      </c>
      <c r="M1878">
        <f>GL_Table[[#This Row],[Debit]]-GL_Table[[#This Row],[Credit]]</f>
        <v>283.45</v>
      </c>
      <c r="N1878">
        <f>INDEX(ExchangeRate[Rate2USD], MATCH(GL!L:L,ExchangeRate[Currency], 0))</f>
        <v>1</v>
      </c>
      <c r="O1878" s="14">
        <f>GL_Table[[#This Row],[Debit]]*GL_Table[[#This Row],[RateToUSD]]</f>
        <v>283.45</v>
      </c>
      <c r="P1878" s="14">
        <f>GL_Table[[#This Row],[Credit]]*GL_Table[[#This Row],[RateToUSD]]</f>
        <v>0</v>
      </c>
      <c r="Q1878" s="14">
        <f>GL_Table[NetAmount]*GL_Table[RateToUSD]</f>
        <v>283.45</v>
      </c>
      <c r="R1878" s="14" t="str">
        <f>INDEX(AccountMapping[AccountType],MATCH(GL_Table[AccountName],AccountMapping[AccountName], 0))</f>
        <v>Expense</v>
      </c>
    </row>
    <row r="1879" spans="1:18" x14ac:dyDescent="0.3">
      <c r="A1879" t="s">
        <v>1887</v>
      </c>
      <c r="B1879" s="1">
        <v>45811</v>
      </c>
      <c r="C1879">
        <f>YEAR(GL_Table[[#This Row],[TxnDate]])</f>
        <v>2025</v>
      </c>
      <c r="D1879" t="str">
        <f>TEXT(GL_Table[[#This Row],[TxnDate]], "mmm")</f>
        <v>Jun</v>
      </c>
      <c r="E1879" t="s">
        <v>2014</v>
      </c>
      <c r="F1879" t="s">
        <v>2019</v>
      </c>
      <c r="G1879">
        <v>0</v>
      </c>
      <c r="H1879">
        <v>3079.85</v>
      </c>
      <c r="I1879" t="s">
        <v>2021</v>
      </c>
      <c r="J1879" t="s">
        <v>2027</v>
      </c>
      <c r="K1879" t="s">
        <v>3908</v>
      </c>
      <c r="L1879" t="s">
        <v>4035</v>
      </c>
      <c r="M1879">
        <f>GL_Table[[#This Row],[Debit]]-GL_Table[[#This Row],[Credit]]</f>
        <v>-3079.85</v>
      </c>
      <c r="N1879">
        <f>INDEX(ExchangeRate[Rate2USD], MATCH(GL!L:L,ExchangeRate[Currency], 0))</f>
        <v>1.36</v>
      </c>
      <c r="O1879" s="14">
        <f>GL_Table[[#This Row],[Debit]]*GL_Table[[#This Row],[RateToUSD]]</f>
        <v>0</v>
      </c>
      <c r="P1879" s="14">
        <f>GL_Table[[#This Row],[Credit]]*GL_Table[[#This Row],[RateToUSD]]</f>
        <v>4188.5960000000005</v>
      </c>
      <c r="Q1879" s="14">
        <f>GL_Table[NetAmount]*GL_Table[RateToUSD]</f>
        <v>-4188.5960000000005</v>
      </c>
      <c r="R1879" s="14" t="str">
        <f>INDEX(AccountMapping[AccountType],MATCH(GL_Table[AccountName],AccountMapping[AccountName], 0))</f>
        <v>Revenue</v>
      </c>
    </row>
    <row r="1880" spans="1:18" x14ac:dyDescent="0.3">
      <c r="A1880" t="s">
        <v>1888</v>
      </c>
      <c r="B1880" s="1">
        <v>45221</v>
      </c>
      <c r="C1880">
        <f>YEAR(GL_Table[[#This Row],[TxnDate]])</f>
        <v>2023</v>
      </c>
      <c r="D1880" t="str">
        <f>TEXT(GL_Table[[#This Row],[TxnDate]], "mmm")</f>
        <v>Oct</v>
      </c>
      <c r="E1880" t="s">
        <v>2012</v>
      </c>
      <c r="F1880" t="s">
        <v>2017</v>
      </c>
      <c r="G1880">
        <v>316.08</v>
      </c>
      <c r="H1880">
        <v>0</v>
      </c>
      <c r="I1880" t="s">
        <v>2021</v>
      </c>
      <c r="J1880" t="s">
        <v>2026</v>
      </c>
      <c r="K1880" t="s">
        <v>3909</v>
      </c>
      <c r="L1880" t="s">
        <v>4035</v>
      </c>
      <c r="M1880">
        <f>GL_Table[[#This Row],[Debit]]-GL_Table[[#This Row],[Credit]]</f>
        <v>316.08</v>
      </c>
      <c r="N1880">
        <f>INDEX(ExchangeRate[Rate2USD], MATCH(GL!L:L,ExchangeRate[Currency], 0))</f>
        <v>1.36</v>
      </c>
      <c r="O1880" s="14">
        <f>GL_Table[[#This Row],[Debit]]*GL_Table[[#This Row],[RateToUSD]]</f>
        <v>429.86880000000002</v>
      </c>
      <c r="P1880" s="14">
        <f>GL_Table[[#This Row],[Credit]]*GL_Table[[#This Row],[RateToUSD]]</f>
        <v>0</v>
      </c>
      <c r="Q1880" s="14">
        <f>GL_Table[NetAmount]*GL_Table[RateToUSD]</f>
        <v>429.86880000000002</v>
      </c>
      <c r="R1880" s="14" t="str">
        <f>INDEX(AccountMapping[AccountType],MATCH(GL_Table[AccountName],AccountMapping[AccountName], 0))</f>
        <v>Expense</v>
      </c>
    </row>
    <row r="1881" spans="1:18" x14ac:dyDescent="0.3">
      <c r="A1881" t="s">
        <v>1889</v>
      </c>
      <c r="B1881" s="1">
        <v>45334</v>
      </c>
      <c r="C1881">
        <f>YEAR(GL_Table[[#This Row],[TxnDate]])</f>
        <v>2024</v>
      </c>
      <c r="D1881" t="str">
        <f>TEXT(GL_Table[[#This Row],[TxnDate]], "mmm")</f>
        <v>Feb</v>
      </c>
      <c r="E1881" t="s">
        <v>2013</v>
      </c>
      <c r="F1881" t="s">
        <v>2018</v>
      </c>
      <c r="G1881">
        <v>1517.3</v>
      </c>
      <c r="H1881">
        <v>0</v>
      </c>
      <c r="I1881" t="s">
        <v>2024</v>
      </c>
      <c r="J1881" t="s">
        <v>2029</v>
      </c>
      <c r="K1881" t="s">
        <v>3910</v>
      </c>
      <c r="L1881" t="s">
        <v>4033</v>
      </c>
      <c r="M1881">
        <f>GL_Table[[#This Row],[Debit]]-GL_Table[[#This Row],[Credit]]</f>
        <v>1517.3</v>
      </c>
      <c r="N1881">
        <f>INDEX(ExchangeRate[Rate2USD], MATCH(GL!L:L,ExchangeRate[Currency], 0))</f>
        <v>1.51</v>
      </c>
      <c r="O1881" s="14">
        <f>GL_Table[[#This Row],[Debit]]*GL_Table[[#This Row],[RateToUSD]]</f>
        <v>2291.123</v>
      </c>
      <c r="P1881" s="14">
        <f>GL_Table[[#This Row],[Credit]]*GL_Table[[#This Row],[RateToUSD]]</f>
        <v>0</v>
      </c>
      <c r="Q1881" s="14">
        <f>GL_Table[NetAmount]*GL_Table[RateToUSD]</f>
        <v>2291.123</v>
      </c>
      <c r="R1881" s="14" t="str">
        <f>INDEX(AccountMapping[AccountType],MATCH(GL_Table[AccountName],AccountMapping[AccountName], 0))</f>
        <v>Expense</v>
      </c>
    </row>
    <row r="1882" spans="1:18" x14ac:dyDescent="0.3">
      <c r="A1882" t="s">
        <v>1890</v>
      </c>
      <c r="B1882" s="1">
        <v>45493</v>
      </c>
      <c r="C1882">
        <f>YEAR(GL_Table[[#This Row],[TxnDate]])</f>
        <v>2024</v>
      </c>
      <c r="D1882" t="str">
        <f>TEXT(GL_Table[[#This Row],[TxnDate]], "mmm")</f>
        <v>Jul</v>
      </c>
      <c r="E1882" t="s">
        <v>2011</v>
      </c>
      <c r="F1882" t="s">
        <v>2016</v>
      </c>
      <c r="G1882">
        <v>1863.66</v>
      </c>
      <c r="H1882">
        <v>0</v>
      </c>
      <c r="I1882" t="s">
        <v>2025</v>
      </c>
      <c r="J1882" t="s">
        <v>2030</v>
      </c>
      <c r="K1882" t="s">
        <v>3911</v>
      </c>
      <c r="L1882" t="s">
        <v>4035</v>
      </c>
      <c r="M1882">
        <f>GL_Table[[#This Row],[Debit]]-GL_Table[[#This Row],[Credit]]</f>
        <v>1863.66</v>
      </c>
      <c r="N1882">
        <f>INDEX(ExchangeRate[Rate2USD], MATCH(GL!L:L,ExchangeRate[Currency], 0))</f>
        <v>1.36</v>
      </c>
      <c r="O1882" s="14">
        <f>GL_Table[[#This Row],[Debit]]*GL_Table[[#This Row],[RateToUSD]]</f>
        <v>2534.5776000000001</v>
      </c>
      <c r="P1882" s="14">
        <f>GL_Table[[#This Row],[Credit]]*GL_Table[[#This Row],[RateToUSD]]</f>
        <v>0</v>
      </c>
      <c r="Q1882" s="14">
        <f>GL_Table[NetAmount]*GL_Table[RateToUSD]</f>
        <v>2534.5776000000001</v>
      </c>
      <c r="R1882" s="14" t="str">
        <f>INDEX(AccountMapping[AccountType],MATCH(GL_Table[AccountName],AccountMapping[AccountName], 0))</f>
        <v>COGS</v>
      </c>
    </row>
    <row r="1883" spans="1:18" x14ac:dyDescent="0.3">
      <c r="A1883" t="s">
        <v>1891</v>
      </c>
      <c r="B1883" s="1">
        <v>45466</v>
      </c>
      <c r="C1883">
        <f>YEAR(GL_Table[[#This Row],[TxnDate]])</f>
        <v>2024</v>
      </c>
      <c r="D1883" t="str">
        <f>TEXT(GL_Table[[#This Row],[TxnDate]], "mmm")</f>
        <v>Jun</v>
      </c>
      <c r="E1883" t="s">
        <v>2011</v>
      </c>
      <c r="F1883" t="s">
        <v>2016</v>
      </c>
      <c r="G1883">
        <v>146.04</v>
      </c>
      <c r="H1883">
        <v>0</v>
      </c>
      <c r="I1883" t="s">
        <v>2025</v>
      </c>
      <c r="J1883" t="s">
        <v>2028</v>
      </c>
      <c r="K1883" t="s">
        <v>3912</v>
      </c>
      <c r="L1883" t="s">
        <v>4033</v>
      </c>
      <c r="M1883">
        <f>GL_Table[[#This Row],[Debit]]-GL_Table[[#This Row],[Credit]]</f>
        <v>146.04</v>
      </c>
      <c r="N1883">
        <f>INDEX(ExchangeRate[Rate2USD], MATCH(GL!L:L,ExchangeRate[Currency], 0))</f>
        <v>1.51</v>
      </c>
      <c r="O1883" s="14">
        <f>GL_Table[[#This Row],[Debit]]*GL_Table[[#This Row],[RateToUSD]]</f>
        <v>220.5204</v>
      </c>
      <c r="P1883" s="14">
        <f>GL_Table[[#This Row],[Credit]]*GL_Table[[#This Row],[RateToUSD]]</f>
        <v>0</v>
      </c>
      <c r="Q1883" s="14">
        <f>GL_Table[NetAmount]*GL_Table[RateToUSD]</f>
        <v>220.5204</v>
      </c>
      <c r="R1883" s="14" t="str">
        <f>INDEX(AccountMapping[AccountType],MATCH(GL_Table[AccountName],AccountMapping[AccountName], 0))</f>
        <v>COGS</v>
      </c>
    </row>
    <row r="1884" spans="1:18" x14ac:dyDescent="0.3">
      <c r="A1884" t="s">
        <v>1892</v>
      </c>
      <c r="B1884" s="1">
        <v>45225</v>
      </c>
      <c r="C1884">
        <f>YEAR(GL_Table[[#This Row],[TxnDate]])</f>
        <v>2023</v>
      </c>
      <c r="D1884" t="str">
        <f>TEXT(GL_Table[[#This Row],[TxnDate]], "mmm")</f>
        <v>Oct</v>
      </c>
      <c r="E1884" t="s">
        <v>2012</v>
      </c>
      <c r="F1884" t="s">
        <v>2017</v>
      </c>
      <c r="G1884">
        <v>701.14</v>
      </c>
      <c r="H1884">
        <v>0</v>
      </c>
      <c r="I1884" t="s">
        <v>2020</v>
      </c>
      <c r="J1884" t="s">
        <v>2028</v>
      </c>
      <c r="K1884" t="s">
        <v>3913</v>
      </c>
      <c r="L1884" t="s">
        <v>4032</v>
      </c>
      <c r="M1884">
        <f>GL_Table[[#This Row],[Debit]]-GL_Table[[#This Row],[Credit]]</f>
        <v>701.14</v>
      </c>
      <c r="N1884">
        <f>INDEX(ExchangeRate[Rate2USD], MATCH(GL!L:L,ExchangeRate[Currency], 0))</f>
        <v>0.92</v>
      </c>
      <c r="O1884" s="14">
        <f>GL_Table[[#This Row],[Debit]]*GL_Table[[#This Row],[RateToUSD]]</f>
        <v>645.04880000000003</v>
      </c>
      <c r="P1884" s="14">
        <f>GL_Table[[#This Row],[Credit]]*GL_Table[[#This Row],[RateToUSD]]</f>
        <v>0</v>
      </c>
      <c r="Q1884" s="14">
        <f>GL_Table[NetAmount]*GL_Table[RateToUSD]</f>
        <v>645.04880000000003</v>
      </c>
      <c r="R1884" s="14" t="str">
        <f>INDEX(AccountMapping[AccountType],MATCH(GL_Table[AccountName],AccountMapping[AccountName], 0))</f>
        <v>Expense</v>
      </c>
    </row>
    <row r="1885" spans="1:18" x14ac:dyDescent="0.3">
      <c r="A1885" t="s">
        <v>1893</v>
      </c>
      <c r="B1885" s="1">
        <v>45562</v>
      </c>
      <c r="C1885">
        <f>YEAR(GL_Table[[#This Row],[TxnDate]])</f>
        <v>2024</v>
      </c>
      <c r="D1885" t="str">
        <f>TEXT(GL_Table[[#This Row],[TxnDate]], "mmm")</f>
        <v>Sep</v>
      </c>
      <c r="E1885" t="s">
        <v>2013</v>
      </c>
      <c r="F1885" t="s">
        <v>2018</v>
      </c>
      <c r="G1885">
        <v>1033.6199999999999</v>
      </c>
      <c r="H1885">
        <v>0</v>
      </c>
      <c r="I1885" t="s">
        <v>2022</v>
      </c>
      <c r="J1885" t="s">
        <v>2028</v>
      </c>
      <c r="K1885" t="s">
        <v>3914</v>
      </c>
      <c r="L1885" t="s">
        <v>4034</v>
      </c>
      <c r="M1885">
        <f>GL_Table[[#This Row],[Debit]]-GL_Table[[#This Row],[Credit]]</f>
        <v>1033.6199999999999</v>
      </c>
      <c r="N1885">
        <f>INDEX(ExchangeRate[Rate2USD], MATCH(GL!L:L,ExchangeRate[Currency], 0))</f>
        <v>1</v>
      </c>
      <c r="O1885" s="14">
        <f>GL_Table[[#This Row],[Debit]]*GL_Table[[#This Row],[RateToUSD]]</f>
        <v>1033.6199999999999</v>
      </c>
      <c r="P1885" s="14">
        <f>GL_Table[[#This Row],[Credit]]*GL_Table[[#This Row],[RateToUSD]]</f>
        <v>0</v>
      </c>
      <c r="Q1885" s="14">
        <f>GL_Table[NetAmount]*GL_Table[RateToUSD]</f>
        <v>1033.6199999999999</v>
      </c>
      <c r="R1885" s="14" t="str">
        <f>INDEX(AccountMapping[AccountType],MATCH(GL_Table[AccountName],AccountMapping[AccountName], 0))</f>
        <v>Expense</v>
      </c>
    </row>
    <row r="1886" spans="1:18" x14ac:dyDescent="0.3">
      <c r="A1886" t="s">
        <v>1894</v>
      </c>
      <c r="B1886" s="1">
        <v>45787</v>
      </c>
      <c r="C1886">
        <f>YEAR(GL_Table[[#This Row],[TxnDate]])</f>
        <v>2025</v>
      </c>
      <c r="D1886" t="str">
        <f>TEXT(GL_Table[[#This Row],[TxnDate]], "mmm")</f>
        <v>May</v>
      </c>
      <c r="E1886" t="s">
        <v>2012</v>
      </c>
      <c r="F1886" t="s">
        <v>2017</v>
      </c>
      <c r="G1886">
        <v>652.77</v>
      </c>
      <c r="H1886">
        <v>0</v>
      </c>
      <c r="I1886" t="s">
        <v>2024</v>
      </c>
      <c r="J1886" t="s">
        <v>2027</v>
      </c>
      <c r="K1886" t="s">
        <v>3915</v>
      </c>
      <c r="L1886" t="s">
        <v>4034</v>
      </c>
      <c r="M1886">
        <f>GL_Table[[#This Row],[Debit]]-GL_Table[[#This Row],[Credit]]</f>
        <v>652.77</v>
      </c>
      <c r="N1886">
        <f>INDEX(ExchangeRate[Rate2USD], MATCH(GL!L:L,ExchangeRate[Currency], 0))</f>
        <v>1</v>
      </c>
      <c r="O1886" s="14">
        <f>GL_Table[[#This Row],[Debit]]*GL_Table[[#This Row],[RateToUSD]]</f>
        <v>652.77</v>
      </c>
      <c r="P1886" s="14">
        <f>GL_Table[[#This Row],[Credit]]*GL_Table[[#This Row],[RateToUSD]]</f>
        <v>0</v>
      </c>
      <c r="Q1886" s="14">
        <f>GL_Table[NetAmount]*GL_Table[RateToUSD]</f>
        <v>652.77</v>
      </c>
      <c r="R1886" s="14" t="str">
        <f>INDEX(AccountMapping[AccountType],MATCH(GL_Table[AccountName],AccountMapping[AccountName], 0))</f>
        <v>Expense</v>
      </c>
    </row>
    <row r="1887" spans="1:18" x14ac:dyDescent="0.3">
      <c r="A1887" t="s">
        <v>1895</v>
      </c>
      <c r="B1887" s="1">
        <v>45110</v>
      </c>
      <c r="C1887">
        <f>YEAR(GL_Table[[#This Row],[TxnDate]])</f>
        <v>2023</v>
      </c>
      <c r="D1887" t="str">
        <f>TEXT(GL_Table[[#This Row],[TxnDate]], "mmm")</f>
        <v>Jul</v>
      </c>
      <c r="E1887" t="s">
        <v>2010</v>
      </c>
      <c r="F1887" t="s">
        <v>2015</v>
      </c>
      <c r="G1887">
        <v>0</v>
      </c>
      <c r="H1887">
        <v>2202.71</v>
      </c>
      <c r="I1887" t="s">
        <v>2020</v>
      </c>
      <c r="J1887" t="s">
        <v>2028</v>
      </c>
      <c r="K1887" t="s">
        <v>3916</v>
      </c>
      <c r="L1887" t="s">
        <v>4034</v>
      </c>
      <c r="M1887">
        <f>GL_Table[[#This Row],[Debit]]-GL_Table[[#This Row],[Credit]]</f>
        <v>-2202.71</v>
      </c>
      <c r="N1887">
        <f>INDEX(ExchangeRate[Rate2USD], MATCH(GL!L:L,ExchangeRate[Currency], 0))</f>
        <v>1</v>
      </c>
      <c r="O1887" s="14">
        <f>GL_Table[[#This Row],[Debit]]*GL_Table[[#This Row],[RateToUSD]]</f>
        <v>0</v>
      </c>
      <c r="P1887" s="14">
        <f>GL_Table[[#This Row],[Credit]]*GL_Table[[#This Row],[RateToUSD]]</f>
        <v>2202.71</v>
      </c>
      <c r="Q1887" s="14">
        <f>GL_Table[NetAmount]*GL_Table[RateToUSD]</f>
        <v>-2202.71</v>
      </c>
      <c r="R1887" s="14" t="str">
        <f>INDEX(AccountMapping[AccountType],MATCH(GL_Table[AccountName],AccountMapping[AccountName], 0))</f>
        <v>Revenue</v>
      </c>
    </row>
    <row r="1888" spans="1:18" x14ac:dyDescent="0.3">
      <c r="A1888" t="s">
        <v>1896</v>
      </c>
      <c r="B1888" s="1">
        <v>45201</v>
      </c>
      <c r="C1888">
        <f>YEAR(GL_Table[[#This Row],[TxnDate]])</f>
        <v>2023</v>
      </c>
      <c r="D1888" t="str">
        <f>TEXT(GL_Table[[#This Row],[TxnDate]], "mmm")</f>
        <v>Oct</v>
      </c>
      <c r="E1888" t="s">
        <v>2012</v>
      </c>
      <c r="F1888" t="s">
        <v>2017</v>
      </c>
      <c r="G1888">
        <v>1252.73</v>
      </c>
      <c r="H1888">
        <v>0</v>
      </c>
      <c r="I1888" t="s">
        <v>2024</v>
      </c>
      <c r="J1888" t="s">
        <v>2029</v>
      </c>
      <c r="K1888" t="s">
        <v>3917</v>
      </c>
      <c r="L1888" t="s">
        <v>4034</v>
      </c>
      <c r="M1888">
        <f>GL_Table[[#This Row],[Debit]]-GL_Table[[#This Row],[Credit]]</f>
        <v>1252.73</v>
      </c>
      <c r="N1888">
        <f>INDEX(ExchangeRate[Rate2USD], MATCH(GL!L:L,ExchangeRate[Currency], 0))</f>
        <v>1</v>
      </c>
      <c r="O1888" s="14">
        <f>GL_Table[[#This Row],[Debit]]*GL_Table[[#This Row],[RateToUSD]]</f>
        <v>1252.73</v>
      </c>
      <c r="P1888" s="14">
        <f>GL_Table[[#This Row],[Credit]]*GL_Table[[#This Row],[RateToUSD]]</f>
        <v>0</v>
      </c>
      <c r="Q1888" s="14">
        <f>GL_Table[NetAmount]*GL_Table[RateToUSD]</f>
        <v>1252.73</v>
      </c>
      <c r="R1888" s="14" t="str">
        <f>INDEX(AccountMapping[AccountType],MATCH(GL_Table[AccountName],AccountMapping[AccountName], 0))</f>
        <v>Expense</v>
      </c>
    </row>
    <row r="1889" spans="1:18" x14ac:dyDescent="0.3">
      <c r="A1889" t="s">
        <v>1897</v>
      </c>
      <c r="B1889" s="1">
        <v>45386</v>
      </c>
      <c r="C1889">
        <f>YEAR(GL_Table[[#This Row],[TxnDate]])</f>
        <v>2024</v>
      </c>
      <c r="D1889" t="str">
        <f>TEXT(GL_Table[[#This Row],[TxnDate]], "mmm")</f>
        <v>Apr</v>
      </c>
      <c r="E1889" t="s">
        <v>2011</v>
      </c>
      <c r="F1889" t="s">
        <v>2016</v>
      </c>
      <c r="G1889">
        <v>1422.61</v>
      </c>
      <c r="H1889">
        <v>0</v>
      </c>
      <c r="I1889" t="s">
        <v>2021</v>
      </c>
      <c r="J1889" t="s">
        <v>2029</v>
      </c>
      <c r="K1889" t="s">
        <v>3918</v>
      </c>
      <c r="L1889" t="s">
        <v>4035</v>
      </c>
      <c r="M1889">
        <f>GL_Table[[#This Row],[Debit]]-GL_Table[[#This Row],[Credit]]</f>
        <v>1422.61</v>
      </c>
      <c r="N1889">
        <f>INDEX(ExchangeRate[Rate2USD], MATCH(GL!L:L,ExchangeRate[Currency], 0))</f>
        <v>1.36</v>
      </c>
      <c r="O1889" s="14">
        <f>GL_Table[[#This Row],[Debit]]*GL_Table[[#This Row],[RateToUSD]]</f>
        <v>1934.7496000000001</v>
      </c>
      <c r="P1889" s="14">
        <f>GL_Table[[#This Row],[Credit]]*GL_Table[[#This Row],[RateToUSD]]</f>
        <v>0</v>
      </c>
      <c r="Q1889" s="14">
        <f>GL_Table[NetAmount]*GL_Table[RateToUSD]</f>
        <v>1934.7496000000001</v>
      </c>
      <c r="R1889" s="14" t="str">
        <f>INDEX(AccountMapping[AccountType],MATCH(GL_Table[AccountName],AccountMapping[AccountName], 0))</f>
        <v>COGS</v>
      </c>
    </row>
    <row r="1890" spans="1:18" x14ac:dyDescent="0.3">
      <c r="A1890" t="s">
        <v>1898</v>
      </c>
      <c r="B1890" s="1">
        <v>45810</v>
      </c>
      <c r="C1890">
        <f>YEAR(GL_Table[[#This Row],[TxnDate]])</f>
        <v>2025</v>
      </c>
      <c r="D1890" t="str">
        <f>TEXT(GL_Table[[#This Row],[TxnDate]], "mmm")</f>
        <v>Jun</v>
      </c>
      <c r="E1890" t="s">
        <v>2013</v>
      </c>
      <c r="F1890" t="s">
        <v>2018</v>
      </c>
      <c r="G1890">
        <v>729.53</v>
      </c>
      <c r="H1890">
        <v>0</v>
      </c>
      <c r="I1890" t="s">
        <v>2023</v>
      </c>
      <c r="J1890" t="s">
        <v>2026</v>
      </c>
      <c r="K1890" t="s">
        <v>3919</v>
      </c>
      <c r="L1890" t="s">
        <v>4032</v>
      </c>
      <c r="M1890">
        <f>GL_Table[[#This Row],[Debit]]-GL_Table[[#This Row],[Credit]]</f>
        <v>729.53</v>
      </c>
      <c r="N1890">
        <f>INDEX(ExchangeRate[Rate2USD], MATCH(GL!L:L,ExchangeRate[Currency], 0))</f>
        <v>0.92</v>
      </c>
      <c r="O1890" s="14">
        <f>GL_Table[[#This Row],[Debit]]*GL_Table[[#This Row],[RateToUSD]]</f>
        <v>671.16759999999999</v>
      </c>
      <c r="P1890" s="14">
        <f>GL_Table[[#This Row],[Credit]]*GL_Table[[#This Row],[RateToUSD]]</f>
        <v>0</v>
      </c>
      <c r="Q1890" s="14">
        <f>GL_Table[NetAmount]*GL_Table[RateToUSD]</f>
        <v>671.16759999999999</v>
      </c>
      <c r="R1890" s="14" t="str">
        <f>INDEX(AccountMapping[AccountType],MATCH(GL_Table[AccountName],AccountMapping[AccountName], 0))</f>
        <v>Expense</v>
      </c>
    </row>
    <row r="1891" spans="1:18" x14ac:dyDescent="0.3">
      <c r="A1891" t="s">
        <v>1899</v>
      </c>
      <c r="B1891" s="1">
        <v>44945</v>
      </c>
      <c r="C1891">
        <f>YEAR(GL_Table[[#This Row],[TxnDate]])</f>
        <v>2023</v>
      </c>
      <c r="D1891" t="str">
        <f>TEXT(GL_Table[[#This Row],[TxnDate]], "mmm")</f>
        <v>Jan</v>
      </c>
      <c r="E1891" t="s">
        <v>2013</v>
      </c>
      <c r="F1891" t="s">
        <v>2018</v>
      </c>
      <c r="G1891">
        <v>1561.21</v>
      </c>
      <c r="H1891">
        <v>0</v>
      </c>
      <c r="I1891" t="s">
        <v>2021</v>
      </c>
      <c r="J1891" t="s">
        <v>2029</v>
      </c>
      <c r="K1891" t="s">
        <v>3920</v>
      </c>
      <c r="L1891" t="s">
        <v>4034</v>
      </c>
      <c r="M1891">
        <f>GL_Table[[#This Row],[Debit]]-GL_Table[[#This Row],[Credit]]</f>
        <v>1561.21</v>
      </c>
      <c r="N1891">
        <f>INDEX(ExchangeRate[Rate2USD], MATCH(GL!L:L,ExchangeRate[Currency], 0))</f>
        <v>1</v>
      </c>
      <c r="O1891" s="14">
        <f>GL_Table[[#This Row],[Debit]]*GL_Table[[#This Row],[RateToUSD]]</f>
        <v>1561.21</v>
      </c>
      <c r="P1891" s="14">
        <f>GL_Table[[#This Row],[Credit]]*GL_Table[[#This Row],[RateToUSD]]</f>
        <v>0</v>
      </c>
      <c r="Q1891" s="14">
        <f>GL_Table[NetAmount]*GL_Table[RateToUSD]</f>
        <v>1561.21</v>
      </c>
      <c r="R1891" s="14" t="str">
        <f>INDEX(AccountMapping[AccountType],MATCH(GL_Table[AccountName],AccountMapping[AccountName], 0))</f>
        <v>Expense</v>
      </c>
    </row>
    <row r="1892" spans="1:18" x14ac:dyDescent="0.3">
      <c r="A1892" t="s">
        <v>1900</v>
      </c>
      <c r="B1892" s="1">
        <v>45701</v>
      </c>
      <c r="C1892">
        <f>YEAR(GL_Table[[#This Row],[TxnDate]])</f>
        <v>2025</v>
      </c>
      <c r="D1892" t="str">
        <f>TEXT(GL_Table[[#This Row],[TxnDate]], "mmm")</f>
        <v>Feb</v>
      </c>
      <c r="E1892" t="s">
        <v>2014</v>
      </c>
      <c r="F1892" t="s">
        <v>2019</v>
      </c>
      <c r="G1892">
        <v>0</v>
      </c>
      <c r="H1892">
        <v>3774.32</v>
      </c>
      <c r="I1892" t="s">
        <v>2025</v>
      </c>
      <c r="J1892" t="s">
        <v>2027</v>
      </c>
      <c r="K1892" t="s">
        <v>3921</v>
      </c>
      <c r="L1892" t="s">
        <v>4035</v>
      </c>
      <c r="M1892">
        <f>GL_Table[[#This Row],[Debit]]-GL_Table[[#This Row],[Credit]]</f>
        <v>-3774.32</v>
      </c>
      <c r="N1892">
        <f>INDEX(ExchangeRate[Rate2USD], MATCH(GL!L:L,ExchangeRate[Currency], 0))</f>
        <v>1.36</v>
      </c>
      <c r="O1892" s="14">
        <f>GL_Table[[#This Row],[Debit]]*GL_Table[[#This Row],[RateToUSD]]</f>
        <v>0</v>
      </c>
      <c r="P1892" s="14">
        <f>GL_Table[[#This Row],[Credit]]*GL_Table[[#This Row],[RateToUSD]]</f>
        <v>5133.0752000000002</v>
      </c>
      <c r="Q1892" s="14">
        <f>GL_Table[NetAmount]*GL_Table[RateToUSD]</f>
        <v>-5133.0752000000002</v>
      </c>
      <c r="R1892" s="14" t="str">
        <f>INDEX(AccountMapping[AccountType],MATCH(GL_Table[AccountName],AccountMapping[AccountName], 0))</f>
        <v>Revenue</v>
      </c>
    </row>
    <row r="1893" spans="1:18" x14ac:dyDescent="0.3">
      <c r="A1893" t="s">
        <v>1901</v>
      </c>
      <c r="B1893" s="1">
        <v>45159</v>
      </c>
      <c r="C1893">
        <f>YEAR(GL_Table[[#This Row],[TxnDate]])</f>
        <v>2023</v>
      </c>
      <c r="D1893" t="str">
        <f>TEXT(GL_Table[[#This Row],[TxnDate]], "mmm")</f>
        <v>Aug</v>
      </c>
      <c r="E1893" t="s">
        <v>2012</v>
      </c>
      <c r="F1893" t="s">
        <v>2017</v>
      </c>
      <c r="G1893">
        <v>503.88</v>
      </c>
      <c r="H1893">
        <v>0</v>
      </c>
      <c r="I1893" t="s">
        <v>2023</v>
      </c>
      <c r="J1893" t="s">
        <v>2027</v>
      </c>
      <c r="K1893" t="s">
        <v>3922</v>
      </c>
      <c r="L1893" t="s">
        <v>4032</v>
      </c>
      <c r="M1893">
        <f>GL_Table[[#This Row],[Debit]]-GL_Table[[#This Row],[Credit]]</f>
        <v>503.88</v>
      </c>
      <c r="N1893">
        <f>INDEX(ExchangeRate[Rate2USD], MATCH(GL!L:L,ExchangeRate[Currency], 0))</f>
        <v>0.92</v>
      </c>
      <c r="O1893" s="14">
        <f>GL_Table[[#This Row],[Debit]]*GL_Table[[#This Row],[RateToUSD]]</f>
        <v>463.56960000000004</v>
      </c>
      <c r="P1893" s="14">
        <f>GL_Table[[#This Row],[Credit]]*GL_Table[[#This Row],[RateToUSD]]</f>
        <v>0</v>
      </c>
      <c r="Q1893" s="14">
        <f>GL_Table[NetAmount]*GL_Table[RateToUSD]</f>
        <v>463.56960000000004</v>
      </c>
      <c r="R1893" s="14" t="str">
        <f>INDEX(AccountMapping[AccountType],MATCH(GL_Table[AccountName],AccountMapping[AccountName], 0))</f>
        <v>Expense</v>
      </c>
    </row>
    <row r="1894" spans="1:18" x14ac:dyDescent="0.3">
      <c r="A1894" t="s">
        <v>1902</v>
      </c>
      <c r="B1894" s="1">
        <v>45212</v>
      </c>
      <c r="C1894">
        <f>YEAR(GL_Table[[#This Row],[TxnDate]])</f>
        <v>2023</v>
      </c>
      <c r="D1894" t="str">
        <f>TEXT(GL_Table[[#This Row],[TxnDate]], "mmm")</f>
        <v>Oct</v>
      </c>
      <c r="E1894" t="s">
        <v>2014</v>
      </c>
      <c r="F1894" t="s">
        <v>2019</v>
      </c>
      <c r="G1894">
        <v>0</v>
      </c>
      <c r="H1894">
        <v>2344.2199999999998</v>
      </c>
      <c r="I1894" t="s">
        <v>2021</v>
      </c>
      <c r="J1894" t="s">
        <v>2027</v>
      </c>
      <c r="K1894" t="s">
        <v>3923</v>
      </c>
      <c r="L1894" t="s">
        <v>4032</v>
      </c>
      <c r="M1894">
        <f>GL_Table[[#This Row],[Debit]]-GL_Table[[#This Row],[Credit]]</f>
        <v>-2344.2199999999998</v>
      </c>
      <c r="N1894">
        <f>INDEX(ExchangeRate[Rate2USD], MATCH(GL!L:L,ExchangeRate[Currency], 0))</f>
        <v>0.92</v>
      </c>
      <c r="O1894" s="14">
        <f>GL_Table[[#This Row],[Debit]]*GL_Table[[#This Row],[RateToUSD]]</f>
        <v>0</v>
      </c>
      <c r="P1894" s="14">
        <f>GL_Table[[#This Row],[Credit]]*GL_Table[[#This Row],[RateToUSD]]</f>
        <v>2156.6823999999997</v>
      </c>
      <c r="Q1894" s="14">
        <f>GL_Table[NetAmount]*GL_Table[RateToUSD]</f>
        <v>-2156.6823999999997</v>
      </c>
      <c r="R1894" s="14" t="str">
        <f>INDEX(AccountMapping[AccountType],MATCH(GL_Table[AccountName],AccountMapping[AccountName], 0))</f>
        <v>Revenue</v>
      </c>
    </row>
    <row r="1895" spans="1:18" x14ac:dyDescent="0.3">
      <c r="A1895" t="s">
        <v>1903</v>
      </c>
      <c r="B1895" s="1">
        <v>45304</v>
      </c>
      <c r="C1895">
        <f>YEAR(GL_Table[[#This Row],[TxnDate]])</f>
        <v>2024</v>
      </c>
      <c r="D1895" t="str">
        <f>TEXT(GL_Table[[#This Row],[TxnDate]], "mmm")</f>
        <v>Jan</v>
      </c>
      <c r="E1895" t="s">
        <v>2013</v>
      </c>
      <c r="F1895" t="s">
        <v>2018</v>
      </c>
      <c r="G1895">
        <v>1283.57</v>
      </c>
      <c r="H1895">
        <v>0</v>
      </c>
      <c r="I1895" t="s">
        <v>2021</v>
      </c>
      <c r="J1895" t="s">
        <v>2030</v>
      </c>
      <c r="K1895" t="s">
        <v>3924</v>
      </c>
      <c r="L1895" t="s">
        <v>4035</v>
      </c>
      <c r="M1895">
        <f>GL_Table[[#This Row],[Debit]]-GL_Table[[#This Row],[Credit]]</f>
        <v>1283.57</v>
      </c>
      <c r="N1895">
        <f>INDEX(ExchangeRate[Rate2USD], MATCH(GL!L:L,ExchangeRate[Currency], 0))</f>
        <v>1.36</v>
      </c>
      <c r="O1895" s="14">
        <f>GL_Table[[#This Row],[Debit]]*GL_Table[[#This Row],[RateToUSD]]</f>
        <v>1745.6552000000001</v>
      </c>
      <c r="P1895" s="14">
        <f>GL_Table[[#This Row],[Credit]]*GL_Table[[#This Row],[RateToUSD]]</f>
        <v>0</v>
      </c>
      <c r="Q1895" s="14">
        <f>GL_Table[NetAmount]*GL_Table[RateToUSD]</f>
        <v>1745.6552000000001</v>
      </c>
      <c r="R1895" s="14" t="str">
        <f>INDEX(AccountMapping[AccountType],MATCH(GL_Table[AccountName],AccountMapping[AccountName], 0))</f>
        <v>Expense</v>
      </c>
    </row>
    <row r="1896" spans="1:18" x14ac:dyDescent="0.3">
      <c r="A1896" t="s">
        <v>1904</v>
      </c>
      <c r="B1896" s="1">
        <v>45483</v>
      </c>
      <c r="C1896">
        <f>YEAR(GL_Table[[#This Row],[TxnDate]])</f>
        <v>2024</v>
      </c>
      <c r="D1896" t="str">
        <f>TEXT(GL_Table[[#This Row],[TxnDate]], "mmm")</f>
        <v>Jul</v>
      </c>
      <c r="E1896" t="s">
        <v>2014</v>
      </c>
      <c r="F1896" t="s">
        <v>2019</v>
      </c>
      <c r="G1896">
        <v>0</v>
      </c>
      <c r="H1896">
        <v>1964.79</v>
      </c>
      <c r="I1896" t="s">
        <v>2025</v>
      </c>
      <c r="J1896" t="s">
        <v>2027</v>
      </c>
      <c r="K1896" t="s">
        <v>3925</v>
      </c>
      <c r="L1896" t="s">
        <v>4033</v>
      </c>
      <c r="M1896">
        <f>GL_Table[[#This Row],[Debit]]-GL_Table[[#This Row],[Credit]]</f>
        <v>-1964.79</v>
      </c>
      <c r="N1896">
        <f>INDEX(ExchangeRate[Rate2USD], MATCH(GL!L:L,ExchangeRate[Currency], 0))</f>
        <v>1.51</v>
      </c>
      <c r="O1896" s="14">
        <f>GL_Table[[#This Row],[Debit]]*GL_Table[[#This Row],[RateToUSD]]</f>
        <v>0</v>
      </c>
      <c r="P1896" s="14">
        <f>GL_Table[[#This Row],[Credit]]*GL_Table[[#This Row],[RateToUSD]]</f>
        <v>2966.8328999999999</v>
      </c>
      <c r="Q1896" s="14">
        <f>GL_Table[NetAmount]*GL_Table[RateToUSD]</f>
        <v>-2966.8328999999999</v>
      </c>
      <c r="R1896" s="14" t="str">
        <f>INDEX(AccountMapping[AccountType],MATCH(GL_Table[AccountName],AccountMapping[AccountName], 0))</f>
        <v>Revenue</v>
      </c>
    </row>
    <row r="1897" spans="1:18" x14ac:dyDescent="0.3">
      <c r="A1897" t="s">
        <v>1905</v>
      </c>
      <c r="B1897" s="1">
        <v>45481</v>
      </c>
      <c r="C1897">
        <f>YEAR(GL_Table[[#This Row],[TxnDate]])</f>
        <v>2024</v>
      </c>
      <c r="D1897" t="str">
        <f>TEXT(GL_Table[[#This Row],[TxnDate]], "mmm")</f>
        <v>Jul</v>
      </c>
      <c r="E1897" t="s">
        <v>2014</v>
      </c>
      <c r="F1897" t="s">
        <v>2019</v>
      </c>
      <c r="G1897">
        <v>0</v>
      </c>
      <c r="H1897">
        <v>3387.63</v>
      </c>
      <c r="I1897" t="s">
        <v>2024</v>
      </c>
      <c r="J1897" t="s">
        <v>2029</v>
      </c>
      <c r="K1897" t="s">
        <v>3926</v>
      </c>
      <c r="L1897" t="s">
        <v>4032</v>
      </c>
      <c r="M1897">
        <f>GL_Table[[#This Row],[Debit]]-GL_Table[[#This Row],[Credit]]</f>
        <v>-3387.63</v>
      </c>
      <c r="N1897">
        <f>INDEX(ExchangeRate[Rate2USD], MATCH(GL!L:L,ExchangeRate[Currency], 0))</f>
        <v>0.92</v>
      </c>
      <c r="O1897" s="14">
        <f>GL_Table[[#This Row],[Debit]]*GL_Table[[#This Row],[RateToUSD]]</f>
        <v>0</v>
      </c>
      <c r="P1897" s="14">
        <f>GL_Table[[#This Row],[Credit]]*GL_Table[[#This Row],[RateToUSD]]</f>
        <v>3116.6196000000004</v>
      </c>
      <c r="Q1897" s="14">
        <f>GL_Table[NetAmount]*GL_Table[RateToUSD]</f>
        <v>-3116.6196000000004</v>
      </c>
      <c r="R1897" s="14" t="str">
        <f>INDEX(AccountMapping[AccountType],MATCH(GL_Table[AccountName],AccountMapping[AccountName], 0))</f>
        <v>Revenue</v>
      </c>
    </row>
    <row r="1898" spans="1:18" x14ac:dyDescent="0.3">
      <c r="A1898" t="s">
        <v>1906</v>
      </c>
      <c r="B1898" s="1">
        <v>45166</v>
      </c>
      <c r="C1898">
        <f>YEAR(GL_Table[[#This Row],[TxnDate]])</f>
        <v>2023</v>
      </c>
      <c r="D1898" t="str">
        <f>TEXT(GL_Table[[#This Row],[TxnDate]], "mmm")</f>
        <v>Aug</v>
      </c>
      <c r="E1898" t="s">
        <v>2012</v>
      </c>
      <c r="F1898" t="s">
        <v>2017</v>
      </c>
      <c r="G1898">
        <v>1756.28</v>
      </c>
      <c r="H1898">
        <v>0</v>
      </c>
      <c r="I1898" t="s">
        <v>2022</v>
      </c>
      <c r="J1898" t="s">
        <v>2030</v>
      </c>
      <c r="K1898" t="s">
        <v>3927</v>
      </c>
      <c r="L1898" t="s">
        <v>4032</v>
      </c>
      <c r="M1898">
        <f>GL_Table[[#This Row],[Debit]]-GL_Table[[#This Row],[Credit]]</f>
        <v>1756.28</v>
      </c>
      <c r="N1898">
        <f>INDEX(ExchangeRate[Rate2USD], MATCH(GL!L:L,ExchangeRate[Currency], 0))</f>
        <v>0.92</v>
      </c>
      <c r="O1898" s="14">
        <f>GL_Table[[#This Row],[Debit]]*GL_Table[[#This Row],[RateToUSD]]</f>
        <v>1615.7776000000001</v>
      </c>
      <c r="P1898" s="14">
        <f>GL_Table[[#This Row],[Credit]]*GL_Table[[#This Row],[RateToUSD]]</f>
        <v>0</v>
      </c>
      <c r="Q1898" s="14">
        <f>GL_Table[NetAmount]*GL_Table[RateToUSD]</f>
        <v>1615.7776000000001</v>
      </c>
      <c r="R1898" s="14" t="str">
        <f>INDEX(AccountMapping[AccountType],MATCH(GL_Table[AccountName],AccountMapping[AccountName], 0))</f>
        <v>Expense</v>
      </c>
    </row>
    <row r="1899" spans="1:18" x14ac:dyDescent="0.3">
      <c r="A1899" t="s">
        <v>1907</v>
      </c>
      <c r="B1899" s="1">
        <v>45291</v>
      </c>
      <c r="C1899">
        <f>YEAR(GL_Table[[#This Row],[TxnDate]])</f>
        <v>2023</v>
      </c>
      <c r="D1899" t="str">
        <f>TEXT(GL_Table[[#This Row],[TxnDate]], "mmm")</f>
        <v>Dec</v>
      </c>
      <c r="E1899" t="s">
        <v>2012</v>
      </c>
      <c r="F1899" t="s">
        <v>2017</v>
      </c>
      <c r="G1899">
        <v>938.88</v>
      </c>
      <c r="H1899">
        <v>0</v>
      </c>
      <c r="I1899" t="s">
        <v>2021</v>
      </c>
      <c r="J1899" t="s">
        <v>2030</v>
      </c>
      <c r="K1899" t="s">
        <v>3928</v>
      </c>
      <c r="L1899" t="s">
        <v>4031</v>
      </c>
      <c r="M1899">
        <f>GL_Table[[#This Row],[Debit]]-GL_Table[[#This Row],[Credit]]</f>
        <v>938.88</v>
      </c>
      <c r="N1899">
        <f>INDEX(ExchangeRate[Rate2USD], MATCH(GL!L:L,ExchangeRate[Currency], 0))</f>
        <v>0.78</v>
      </c>
      <c r="O1899" s="14">
        <f>GL_Table[[#This Row],[Debit]]*GL_Table[[#This Row],[RateToUSD]]</f>
        <v>732.32640000000004</v>
      </c>
      <c r="P1899" s="14">
        <f>GL_Table[[#This Row],[Credit]]*GL_Table[[#This Row],[RateToUSD]]</f>
        <v>0</v>
      </c>
      <c r="Q1899" s="14">
        <f>GL_Table[NetAmount]*GL_Table[RateToUSD]</f>
        <v>732.32640000000004</v>
      </c>
      <c r="R1899" s="14" t="str">
        <f>INDEX(AccountMapping[AccountType],MATCH(GL_Table[AccountName],AccountMapping[AccountName], 0))</f>
        <v>Expense</v>
      </c>
    </row>
    <row r="1900" spans="1:18" x14ac:dyDescent="0.3">
      <c r="A1900" t="s">
        <v>1908</v>
      </c>
      <c r="B1900" s="1">
        <v>45637</v>
      </c>
      <c r="C1900">
        <f>YEAR(GL_Table[[#This Row],[TxnDate]])</f>
        <v>2024</v>
      </c>
      <c r="D1900" t="str">
        <f>TEXT(GL_Table[[#This Row],[TxnDate]], "mmm")</f>
        <v>Dec</v>
      </c>
      <c r="E1900" t="s">
        <v>2010</v>
      </c>
      <c r="F1900" t="s">
        <v>2015</v>
      </c>
      <c r="G1900">
        <v>0</v>
      </c>
      <c r="H1900">
        <v>994.95</v>
      </c>
      <c r="I1900" t="s">
        <v>2021</v>
      </c>
      <c r="J1900" t="s">
        <v>2026</v>
      </c>
      <c r="K1900" t="s">
        <v>3929</v>
      </c>
      <c r="L1900" t="s">
        <v>4035</v>
      </c>
      <c r="M1900">
        <f>GL_Table[[#This Row],[Debit]]-GL_Table[[#This Row],[Credit]]</f>
        <v>-994.95</v>
      </c>
      <c r="N1900">
        <f>INDEX(ExchangeRate[Rate2USD], MATCH(GL!L:L,ExchangeRate[Currency], 0))</f>
        <v>1.36</v>
      </c>
      <c r="O1900" s="14">
        <f>GL_Table[[#This Row],[Debit]]*GL_Table[[#This Row],[RateToUSD]]</f>
        <v>0</v>
      </c>
      <c r="P1900" s="14">
        <f>GL_Table[[#This Row],[Credit]]*GL_Table[[#This Row],[RateToUSD]]</f>
        <v>1353.1320000000001</v>
      </c>
      <c r="Q1900" s="14">
        <f>GL_Table[NetAmount]*GL_Table[RateToUSD]</f>
        <v>-1353.1320000000001</v>
      </c>
      <c r="R1900" s="14" t="str">
        <f>INDEX(AccountMapping[AccountType],MATCH(GL_Table[AccountName],AccountMapping[AccountName], 0))</f>
        <v>Revenue</v>
      </c>
    </row>
    <row r="1901" spans="1:18" x14ac:dyDescent="0.3">
      <c r="A1901" t="s">
        <v>1909</v>
      </c>
      <c r="B1901" s="1">
        <v>45480</v>
      </c>
      <c r="C1901">
        <f>YEAR(GL_Table[[#This Row],[TxnDate]])</f>
        <v>2024</v>
      </c>
      <c r="D1901" t="str">
        <f>TEXT(GL_Table[[#This Row],[TxnDate]], "mmm")</f>
        <v>Jul</v>
      </c>
      <c r="E1901" t="s">
        <v>2011</v>
      </c>
      <c r="F1901" t="s">
        <v>2016</v>
      </c>
      <c r="G1901">
        <v>1619.31</v>
      </c>
      <c r="H1901">
        <v>0</v>
      </c>
      <c r="I1901" t="s">
        <v>2023</v>
      </c>
      <c r="J1901" t="s">
        <v>2027</v>
      </c>
      <c r="K1901" t="s">
        <v>3930</v>
      </c>
      <c r="L1901" t="s">
        <v>4033</v>
      </c>
      <c r="M1901">
        <f>GL_Table[[#This Row],[Debit]]-GL_Table[[#This Row],[Credit]]</f>
        <v>1619.31</v>
      </c>
      <c r="N1901">
        <f>INDEX(ExchangeRate[Rate2USD], MATCH(GL!L:L,ExchangeRate[Currency], 0))</f>
        <v>1.51</v>
      </c>
      <c r="O1901" s="14">
        <f>GL_Table[[#This Row],[Debit]]*GL_Table[[#This Row],[RateToUSD]]</f>
        <v>2445.1581000000001</v>
      </c>
      <c r="P1901" s="14">
        <f>GL_Table[[#This Row],[Credit]]*GL_Table[[#This Row],[RateToUSD]]</f>
        <v>0</v>
      </c>
      <c r="Q1901" s="14">
        <f>GL_Table[NetAmount]*GL_Table[RateToUSD]</f>
        <v>2445.1581000000001</v>
      </c>
      <c r="R1901" s="14" t="str">
        <f>INDEX(AccountMapping[AccountType],MATCH(GL_Table[AccountName],AccountMapping[AccountName], 0))</f>
        <v>COGS</v>
      </c>
    </row>
    <row r="1902" spans="1:18" x14ac:dyDescent="0.3">
      <c r="A1902" t="s">
        <v>1910</v>
      </c>
      <c r="B1902" s="1">
        <v>45413</v>
      </c>
      <c r="C1902">
        <f>YEAR(GL_Table[[#This Row],[TxnDate]])</f>
        <v>2024</v>
      </c>
      <c r="D1902" t="str">
        <f>TEXT(GL_Table[[#This Row],[TxnDate]], "mmm")</f>
        <v>May</v>
      </c>
      <c r="E1902" t="s">
        <v>2014</v>
      </c>
      <c r="F1902" t="s">
        <v>2019</v>
      </c>
      <c r="G1902">
        <v>0</v>
      </c>
      <c r="H1902">
        <v>2332.9299999999998</v>
      </c>
      <c r="I1902" t="s">
        <v>2020</v>
      </c>
      <c r="J1902" t="s">
        <v>2030</v>
      </c>
      <c r="K1902" t="s">
        <v>3931</v>
      </c>
      <c r="L1902" t="s">
        <v>4034</v>
      </c>
      <c r="M1902">
        <f>GL_Table[[#This Row],[Debit]]-GL_Table[[#This Row],[Credit]]</f>
        <v>-2332.9299999999998</v>
      </c>
      <c r="N1902">
        <f>INDEX(ExchangeRate[Rate2USD], MATCH(GL!L:L,ExchangeRate[Currency], 0))</f>
        <v>1</v>
      </c>
      <c r="O1902" s="14">
        <f>GL_Table[[#This Row],[Debit]]*GL_Table[[#This Row],[RateToUSD]]</f>
        <v>0</v>
      </c>
      <c r="P1902" s="14">
        <f>GL_Table[[#This Row],[Credit]]*GL_Table[[#This Row],[RateToUSD]]</f>
        <v>2332.9299999999998</v>
      </c>
      <c r="Q1902" s="14">
        <f>GL_Table[NetAmount]*GL_Table[RateToUSD]</f>
        <v>-2332.9299999999998</v>
      </c>
      <c r="R1902" s="14" t="str">
        <f>INDEX(AccountMapping[AccountType],MATCH(GL_Table[AccountName],AccountMapping[AccountName], 0))</f>
        <v>Revenue</v>
      </c>
    </row>
    <row r="1903" spans="1:18" x14ac:dyDescent="0.3">
      <c r="A1903" t="s">
        <v>1911</v>
      </c>
      <c r="B1903" s="1">
        <v>45199</v>
      </c>
      <c r="C1903">
        <f>YEAR(GL_Table[[#This Row],[TxnDate]])</f>
        <v>2023</v>
      </c>
      <c r="D1903" t="str">
        <f>TEXT(GL_Table[[#This Row],[TxnDate]], "mmm")</f>
        <v>Sep</v>
      </c>
      <c r="E1903" t="s">
        <v>2013</v>
      </c>
      <c r="F1903" t="s">
        <v>2018</v>
      </c>
      <c r="G1903">
        <v>335.2</v>
      </c>
      <c r="H1903">
        <v>0</v>
      </c>
      <c r="I1903" t="s">
        <v>2023</v>
      </c>
      <c r="J1903" t="s">
        <v>2027</v>
      </c>
      <c r="K1903" t="s">
        <v>3932</v>
      </c>
      <c r="L1903" t="s">
        <v>4034</v>
      </c>
      <c r="M1903">
        <f>GL_Table[[#This Row],[Debit]]-GL_Table[[#This Row],[Credit]]</f>
        <v>335.2</v>
      </c>
      <c r="N1903">
        <f>INDEX(ExchangeRate[Rate2USD], MATCH(GL!L:L,ExchangeRate[Currency], 0))</f>
        <v>1</v>
      </c>
      <c r="O1903" s="14">
        <f>GL_Table[[#This Row],[Debit]]*GL_Table[[#This Row],[RateToUSD]]</f>
        <v>335.2</v>
      </c>
      <c r="P1903" s="14">
        <f>GL_Table[[#This Row],[Credit]]*GL_Table[[#This Row],[RateToUSD]]</f>
        <v>0</v>
      </c>
      <c r="Q1903" s="14">
        <f>GL_Table[NetAmount]*GL_Table[RateToUSD]</f>
        <v>335.2</v>
      </c>
      <c r="R1903" s="14" t="str">
        <f>INDEX(AccountMapping[AccountType],MATCH(GL_Table[AccountName],AccountMapping[AccountName], 0))</f>
        <v>Expense</v>
      </c>
    </row>
    <row r="1904" spans="1:18" x14ac:dyDescent="0.3">
      <c r="A1904" t="s">
        <v>1912</v>
      </c>
      <c r="B1904" s="1">
        <v>45545</v>
      </c>
      <c r="C1904">
        <f>YEAR(GL_Table[[#This Row],[TxnDate]])</f>
        <v>2024</v>
      </c>
      <c r="D1904" t="str">
        <f>TEXT(GL_Table[[#This Row],[TxnDate]], "mmm")</f>
        <v>Sep</v>
      </c>
      <c r="E1904" t="s">
        <v>2013</v>
      </c>
      <c r="F1904" t="s">
        <v>2018</v>
      </c>
      <c r="G1904">
        <v>1838.96</v>
      </c>
      <c r="H1904">
        <v>0</v>
      </c>
      <c r="I1904" t="s">
        <v>2025</v>
      </c>
      <c r="J1904" t="s">
        <v>2029</v>
      </c>
      <c r="K1904" t="s">
        <v>3933</v>
      </c>
      <c r="L1904" t="s">
        <v>4033</v>
      </c>
      <c r="M1904">
        <f>GL_Table[[#This Row],[Debit]]-GL_Table[[#This Row],[Credit]]</f>
        <v>1838.96</v>
      </c>
      <c r="N1904">
        <f>INDEX(ExchangeRate[Rate2USD], MATCH(GL!L:L,ExchangeRate[Currency], 0))</f>
        <v>1.51</v>
      </c>
      <c r="O1904" s="14">
        <f>GL_Table[[#This Row],[Debit]]*GL_Table[[#This Row],[RateToUSD]]</f>
        <v>2776.8296</v>
      </c>
      <c r="P1904" s="14">
        <f>GL_Table[[#This Row],[Credit]]*GL_Table[[#This Row],[RateToUSD]]</f>
        <v>0</v>
      </c>
      <c r="Q1904" s="14">
        <f>GL_Table[NetAmount]*GL_Table[RateToUSD]</f>
        <v>2776.8296</v>
      </c>
      <c r="R1904" s="14" t="str">
        <f>INDEX(AccountMapping[AccountType],MATCH(GL_Table[AccountName],AccountMapping[AccountName], 0))</f>
        <v>Expense</v>
      </c>
    </row>
    <row r="1905" spans="1:18" x14ac:dyDescent="0.3">
      <c r="A1905" t="s">
        <v>1913</v>
      </c>
      <c r="B1905" s="1">
        <v>45753</v>
      </c>
      <c r="C1905">
        <f>YEAR(GL_Table[[#This Row],[TxnDate]])</f>
        <v>2025</v>
      </c>
      <c r="D1905" t="str">
        <f>TEXT(GL_Table[[#This Row],[TxnDate]], "mmm")</f>
        <v>Apr</v>
      </c>
      <c r="E1905" t="s">
        <v>2010</v>
      </c>
      <c r="F1905" t="s">
        <v>2015</v>
      </c>
      <c r="G1905">
        <v>0</v>
      </c>
      <c r="H1905">
        <v>2599.65</v>
      </c>
      <c r="I1905" t="s">
        <v>2021</v>
      </c>
      <c r="J1905" t="s">
        <v>2027</v>
      </c>
      <c r="K1905" t="s">
        <v>3934</v>
      </c>
      <c r="L1905" t="s">
        <v>4032</v>
      </c>
      <c r="M1905">
        <f>GL_Table[[#This Row],[Debit]]-GL_Table[[#This Row],[Credit]]</f>
        <v>-2599.65</v>
      </c>
      <c r="N1905">
        <f>INDEX(ExchangeRate[Rate2USD], MATCH(GL!L:L,ExchangeRate[Currency], 0))</f>
        <v>0.92</v>
      </c>
      <c r="O1905" s="14">
        <f>GL_Table[[#This Row],[Debit]]*GL_Table[[#This Row],[RateToUSD]]</f>
        <v>0</v>
      </c>
      <c r="P1905" s="14">
        <f>GL_Table[[#This Row],[Credit]]*GL_Table[[#This Row],[RateToUSD]]</f>
        <v>2391.6780000000003</v>
      </c>
      <c r="Q1905" s="14">
        <f>GL_Table[NetAmount]*GL_Table[RateToUSD]</f>
        <v>-2391.6780000000003</v>
      </c>
      <c r="R1905" s="14" t="str">
        <f>INDEX(AccountMapping[AccountType],MATCH(GL_Table[AccountName],AccountMapping[AccountName], 0))</f>
        <v>Revenue</v>
      </c>
    </row>
    <row r="1906" spans="1:18" x14ac:dyDescent="0.3">
      <c r="A1906" t="s">
        <v>1914</v>
      </c>
      <c r="B1906" s="1">
        <v>45069</v>
      </c>
      <c r="C1906">
        <f>YEAR(GL_Table[[#This Row],[TxnDate]])</f>
        <v>2023</v>
      </c>
      <c r="D1906" t="str">
        <f>TEXT(GL_Table[[#This Row],[TxnDate]], "mmm")</f>
        <v>May</v>
      </c>
      <c r="E1906" t="s">
        <v>2011</v>
      </c>
      <c r="F1906" t="s">
        <v>2016</v>
      </c>
      <c r="G1906">
        <v>801.83</v>
      </c>
      <c r="H1906">
        <v>0</v>
      </c>
      <c r="I1906" t="s">
        <v>2022</v>
      </c>
      <c r="J1906" t="s">
        <v>2028</v>
      </c>
      <c r="K1906" t="s">
        <v>3935</v>
      </c>
      <c r="L1906" t="s">
        <v>4034</v>
      </c>
      <c r="M1906">
        <f>GL_Table[[#This Row],[Debit]]-GL_Table[[#This Row],[Credit]]</f>
        <v>801.83</v>
      </c>
      <c r="N1906">
        <f>INDEX(ExchangeRate[Rate2USD], MATCH(GL!L:L,ExchangeRate[Currency], 0))</f>
        <v>1</v>
      </c>
      <c r="O1906" s="14">
        <f>GL_Table[[#This Row],[Debit]]*GL_Table[[#This Row],[RateToUSD]]</f>
        <v>801.83</v>
      </c>
      <c r="P1906" s="14">
        <f>GL_Table[[#This Row],[Credit]]*GL_Table[[#This Row],[RateToUSD]]</f>
        <v>0</v>
      </c>
      <c r="Q1906" s="14">
        <f>GL_Table[NetAmount]*GL_Table[RateToUSD]</f>
        <v>801.83</v>
      </c>
      <c r="R1906" s="14" t="str">
        <f>INDEX(AccountMapping[AccountType],MATCH(GL_Table[AccountName],AccountMapping[AccountName], 0))</f>
        <v>COGS</v>
      </c>
    </row>
    <row r="1907" spans="1:18" x14ac:dyDescent="0.3">
      <c r="A1907" t="s">
        <v>1915</v>
      </c>
      <c r="B1907" s="1">
        <v>45153</v>
      </c>
      <c r="C1907">
        <f>YEAR(GL_Table[[#This Row],[TxnDate]])</f>
        <v>2023</v>
      </c>
      <c r="D1907" t="str">
        <f>TEXT(GL_Table[[#This Row],[TxnDate]], "mmm")</f>
        <v>Aug</v>
      </c>
      <c r="E1907" t="s">
        <v>2011</v>
      </c>
      <c r="F1907" t="s">
        <v>2016</v>
      </c>
      <c r="G1907">
        <v>54.12</v>
      </c>
      <c r="H1907">
        <v>0</v>
      </c>
      <c r="I1907" t="s">
        <v>2020</v>
      </c>
      <c r="J1907" t="s">
        <v>2030</v>
      </c>
      <c r="K1907" t="s">
        <v>3936</v>
      </c>
      <c r="L1907" t="s">
        <v>4031</v>
      </c>
      <c r="M1907">
        <f>GL_Table[[#This Row],[Debit]]-GL_Table[[#This Row],[Credit]]</f>
        <v>54.12</v>
      </c>
      <c r="N1907">
        <f>INDEX(ExchangeRate[Rate2USD], MATCH(GL!L:L,ExchangeRate[Currency], 0))</f>
        <v>0.78</v>
      </c>
      <c r="O1907" s="14">
        <f>GL_Table[[#This Row],[Debit]]*GL_Table[[#This Row],[RateToUSD]]</f>
        <v>42.2136</v>
      </c>
      <c r="P1907" s="14">
        <f>GL_Table[[#This Row],[Credit]]*GL_Table[[#This Row],[RateToUSD]]</f>
        <v>0</v>
      </c>
      <c r="Q1907" s="14">
        <f>GL_Table[NetAmount]*GL_Table[RateToUSD]</f>
        <v>42.2136</v>
      </c>
      <c r="R1907" s="14" t="str">
        <f>INDEX(AccountMapping[AccountType],MATCH(GL_Table[AccountName],AccountMapping[AccountName], 0))</f>
        <v>COGS</v>
      </c>
    </row>
    <row r="1908" spans="1:18" x14ac:dyDescent="0.3">
      <c r="A1908" t="s">
        <v>1916</v>
      </c>
      <c r="B1908" s="1">
        <v>44973</v>
      </c>
      <c r="C1908">
        <f>YEAR(GL_Table[[#This Row],[TxnDate]])</f>
        <v>2023</v>
      </c>
      <c r="D1908" t="str">
        <f>TEXT(GL_Table[[#This Row],[TxnDate]], "mmm")</f>
        <v>Feb</v>
      </c>
      <c r="E1908" t="s">
        <v>2011</v>
      </c>
      <c r="F1908" t="s">
        <v>2016</v>
      </c>
      <c r="G1908">
        <v>326.83</v>
      </c>
      <c r="H1908">
        <v>0</v>
      </c>
      <c r="I1908" t="s">
        <v>2023</v>
      </c>
      <c r="J1908" t="s">
        <v>2029</v>
      </c>
      <c r="K1908" t="s">
        <v>3937</v>
      </c>
      <c r="L1908" t="s">
        <v>4035</v>
      </c>
      <c r="M1908">
        <f>GL_Table[[#This Row],[Debit]]-GL_Table[[#This Row],[Credit]]</f>
        <v>326.83</v>
      </c>
      <c r="N1908">
        <f>INDEX(ExchangeRate[Rate2USD], MATCH(GL!L:L,ExchangeRate[Currency], 0))</f>
        <v>1.36</v>
      </c>
      <c r="O1908" s="14">
        <f>GL_Table[[#This Row],[Debit]]*GL_Table[[#This Row],[RateToUSD]]</f>
        <v>444.48880000000003</v>
      </c>
      <c r="P1908" s="14">
        <f>GL_Table[[#This Row],[Credit]]*GL_Table[[#This Row],[RateToUSD]]</f>
        <v>0</v>
      </c>
      <c r="Q1908" s="14">
        <f>GL_Table[NetAmount]*GL_Table[RateToUSD]</f>
        <v>444.48880000000003</v>
      </c>
      <c r="R1908" s="14" t="str">
        <f>INDEX(AccountMapping[AccountType],MATCH(GL_Table[AccountName],AccountMapping[AccountName], 0))</f>
        <v>COGS</v>
      </c>
    </row>
    <row r="1909" spans="1:18" x14ac:dyDescent="0.3">
      <c r="A1909" t="s">
        <v>1917</v>
      </c>
      <c r="B1909" s="1">
        <v>45327</v>
      </c>
      <c r="C1909">
        <f>YEAR(GL_Table[[#This Row],[TxnDate]])</f>
        <v>2024</v>
      </c>
      <c r="D1909" t="str">
        <f>TEXT(GL_Table[[#This Row],[TxnDate]], "mmm")</f>
        <v>Feb</v>
      </c>
      <c r="E1909" t="s">
        <v>2011</v>
      </c>
      <c r="F1909" t="s">
        <v>2016</v>
      </c>
      <c r="G1909">
        <v>1868.89</v>
      </c>
      <c r="H1909">
        <v>0</v>
      </c>
      <c r="I1909" t="s">
        <v>2020</v>
      </c>
      <c r="J1909" t="s">
        <v>2030</v>
      </c>
      <c r="K1909" t="s">
        <v>3938</v>
      </c>
      <c r="L1909" t="s">
        <v>4031</v>
      </c>
      <c r="M1909">
        <f>GL_Table[[#This Row],[Debit]]-GL_Table[[#This Row],[Credit]]</f>
        <v>1868.89</v>
      </c>
      <c r="N1909">
        <f>INDEX(ExchangeRate[Rate2USD], MATCH(GL!L:L,ExchangeRate[Currency], 0))</f>
        <v>0.78</v>
      </c>
      <c r="O1909" s="14">
        <f>GL_Table[[#This Row],[Debit]]*GL_Table[[#This Row],[RateToUSD]]</f>
        <v>1457.7342000000001</v>
      </c>
      <c r="P1909" s="14">
        <f>GL_Table[[#This Row],[Credit]]*GL_Table[[#This Row],[RateToUSD]]</f>
        <v>0</v>
      </c>
      <c r="Q1909" s="14">
        <f>GL_Table[NetAmount]*GL_Table[RateToUSD]</f>
        <v>1457.7342000000001</v>
      </c>
      <c r="R1909" s="14" t="str">
        <f>INDEX(AccountMapping[AccountType],MATCH(GL_Table[AccountName],AccountMapping[AccountName], 0))</f>
        <v>COGS</v>
      </c>
    </row>
    <row r="1910" spans="1:18" x14ac:dyDescent="0.3">
      <c r="A1910" t="s">
        <v>1918</v>
      </c>
      <c r="B1910" s="1">
        <v>45513</v>
      </c>
      <c r="C1910">
        <f>YEAR(GL_Table[[#This Row],[TxnDate]])</f>
        <v>2024</v>
      </c>
      <c r="D1910" t="str">
        <f>TEXT(GL_Table[[#This Row],[TxnDate]], "mmm")</f>
        <v>Aug</v>
      </c>
      <c r="E1910" t="s">
        <v>2012</v>
      </c>
      <c r="F1910" t="s">
        <v>2017</v>
      </c>
      <c r="G1910">
        <v>1572.8</v>
      </c>
      <c r="H1910">
        <v>0</v>
      </c>
      <c r="I1910" t="s">
        <v>2025</v>
      </c>
      <c r="J1910" t="s">
        <v>2028</v>
      </c>
      <c r="K1910" t="s">
        <v>3939</v>
      </c>
      <c r="L1910" t="s">
        <v>4033</v>
      </c>
      <c r="M1910">
        <f>GL_Table[[#This Row],[Debit]]-GL_Table[[#This Row],[Credit]]</f>
        <v>1572.8</v>
      </c>
      <c r="N1910">
        <f>INDEX(ExchangeRate[Rate2USD], MATCH(GL!L:L,ExchangeRate[Currency], 0))</f>
        <v>1.51</v>
      </c>
      <c r="O1910" s="14">
        <f>GL_Table[[#This Row],[Debit]]*GL_Table[[#This Row],[RateToUSD]]</f>
        <v>2374.9279999999999</v>
      </c>
      <c r="P1910" s="14">
        <f>GL_Table[[#This Row],[Credit]]*GL_Table[[#This Row],[RateToUSD]]</f>
        <v>0</v>
      </c>
      <c r="Q1910" s="14">
        <f>GL_Table[NetAmount]*GL_Table[RateToUSD]</f>
        <v>2374.9279999999999</v>
      </c>
      <c r="R1910" s="14" t="str">
        <f>INDEX(AccountMapping[AccountType],MATCH(GL_Table[AccountName],AccountMapping[AccountName], 0))</f>
        <v>Expense</v>
      </c>
    </row>
    <row r="1911" spans="1:18" x14ac:dyDescent="0.3">
      <c r="A1911" t="s">
        <v>1919</v>
      </c>
      <c r="B1911" s="1">
        <v>45786</v>
      </c>
      <c r="C1911">
        <f>YEAR(GL_Table[[#This Row],[TxnDate]])</f>
        <v>2025</v>
      </c>
      <c r="D1911" t="str">
        <f>TEXT(GL_Table[[#This Row],[TxnDate]], "mmm")</f>
        <v>May</v>
      </c>
      <c r="E1911" t="s">
        <v>2013</v>
      </c>
      <c r="F1911" t="s">
        <v>2018</v>
      </c>
      <c r="G1911">
        <v>284.08</v>
      </c>
      <c r="H1911">
        <v>0</v>
      </c>
      <c r="I1911" t="s">
        <v>2023</v>
      </c>
      <c r="J1911" t="s">
        <v>2030</v>
      </c>
      <c r="K1911" t="s">
        <v>3940</v>
      </c>
      <c r="L1911" t="s">
        <v>4033</v>
      </c>
      <c r="M1911">
        <f>GL_Table[[#This Row],[Debit]]-GL_Table[[#This Row],[Credit]]</f>
        <v>284.08</v>
      </c>
      <c r="N1911">
        <f>INDEX(ExchangeRate[Rate2USD], MATCH(GL!L:L,ExchangeRate[Currency], 0))</f>
        <v>1.51</v>
      </c>
      <c r="O1911" s="14">
        <f>GL_Table[[#This Row],[Debit]]*GL_Table[[#This Row],[RateToUSD]]</f>
        <v>428.96080000000001</v>
      </c>
      <c r="P1911" s="14">
        <f>GL_Table[[#This Row],[Credit]]*GL_Table[[#This Row],[RateToUSD]]</f>
        <v>0</v>
      </c>
      <c r="Q1911" s="14">
        <f>GL_Table[NetAmount]*GL_Table[RateToUSD]</f>
        <v>428.96080000000001</v>
      </c>
      <c r="R1911" s="14" t="str">
        <f>INDEX(AccountMapping[AccountType],MATCH(GL_Table[AccountName],AccountMapping[AccountName], 0))</f>
        <v>Expense</v>
      </c>
    </row>
    <row r="1912" spans="1:18" x14ac:dyDescent="0.3">
      <c r="A1912" t="s">
        <v>1920</v>
      </c>
      <c r="B1912" s="1">
        <v>45262</v>
      </c>
      <c r="C1912">
        <f>YEAR(GL_Table[[#This Row],[TxnDate]])</f>
        <v>2023</v>
      </c>
      <c r="D1912" t="str">
        <f>TEXT(GL_Table[[#This Row],[TxnDate]], "mmm")</f>
        <v>Dec</v>
      </c>
      <c r="E1912" t="s">
        <v>2014</v>
      </c>
      <c r="F1912" t="s">
        <v>2019</v>
      </c>
      <c r="G1912">
        <v>0</v>
      </c>
      <c r="H1912">
        <v>2962.29</v>
      </c>
      <c r="I1912" t="s">
        <v>2020</v>
      </c>
      <c r="J1912" t="s">
        <v>2027</v>
      </c>
      <c r="K1912" t="s">
        <v>3941</v>
      </c>
      <c r="L1912" t="s">
        <v>4034</v>
      </c>
      <c r="M1912">
        <f>GL_Table[[#This Row],[Debit]]-GL_Table[[#This Row],[Credit]]</f>
        <v>-2962.29</v>
      </c>
      <c r="N1912">
        <f>INDEX(ExchangeRate[Rate2USD], MATCH(GL!L:L,ExchangeRate[Currency], 0))</f>
        <v>1</v>
      </c>
      <c r="O1912" s="14">
        <f>GL_Table[[#This Row],[Debit]]*GL_Table[[#This Row],[RateToUSD]]</f>
        <v>0</v>
      </c>
      <c r="P1912" s="14">
        <f>GL_Table[[#This Row],[Credit]]*GL_Table[[#This Row],[RateToUSD]]</f>
        <v>2962.29</v>
      </c>
      <c r="Q1912" s="14">
        <f>GL_Table[NetAmount]*GL_Table[RateToUSD]</f>
        <v>-2962.29</v>
      </c>
      <c r="R1912" s="14" t="str">
        <f>INDEX(AccountMapping[AccountType],MATCH(GL_Table[AccountName],AccountMapping[AccountName], 0))</f>
        <v>Revenue</v>
      </c>
    </row>
    <row r="1913" spans="1:18" x14ac:dyDescent="0.3">
      <c r="A1913" t="s">
        <v>1921</v>
      </c>
      <c r="B1913" s="1">
        <v>45739</v>
      </c>
      <c r="C1913">
        <f>YEAR(GL_Table[[#This Row],[TxnDate]])</f>
        <v>2025</v>
      </c>
      <c r="D1913" t="str">
        <f>TEXT(GL_Table[[#This Row],[TxnDate]], "mmm")</f>
        <v>Mar</v>
      </c>
      <c r="E1913" t="s">
        <v>2014</v>
      </c>
      <c r="F1913" t="s">
        <v>2019</v>
      </c>
      <c r="G1913">
        <v>0</v>
      </c>
      <c r="H1913">
        <v>1937.71</v>
      </c>
      <c r="I1913" t="s">
        <v>2022</v>
      </c>
      <c r="J1913" t="s">
        <v>2030</v>
      </c>
      <c r="K1913" t="s">
        <v>3942</v>
      </c>
      <c r="L1913" t="s">
        <v>4032</v>
      </c>
      <c r="M1913">
        <f>GL_Table[[#This Row],[Debit]]-GL_Table[[#This Row],[Credit]]</f>
        <v>-1937.71</v>
      </c>
      <c r="N1913">
        <f>INDEX(ExchangeRate[Rate2USD], MATCH(GL!L:L,ExchangeRate[Currency], 0))</f>
        <v>0.92</v>
      </c>
      <c r="O1913" s="14">
        <f>GL_Table[[#This Row],[Debit]]*GL_Table[[#This Row],[RateToUSD]]</f>
        <v>0</v>
      </c>
      <c r="P1913" s="14">
        <f>GL_Table[[#This Row],[Credit]]*GL_Table[[#This Row],[RateToUSD]]</f>
        <v>1782.6932000000002</v>
      </c>
      <c r="Q1913" s="14">
        <f>GL_Table[NetAmount]*GL_Table[RateToUSD]</f>
        <v>-1782.6932000000002</v>
      </c>
      <c r="R1913" s="14" t="str">
        <f>INDEX(AccountMapping[AccountType],MATCH(GL_Table[AccountName],AccountMapping[AccountName], 0))</f>
        <v>Revenue</v>
      </c>
    </row>
    <row r="1914" spans="1:18" x14ac:dyDescent="0.3">
      <c r="A1914" t="s">
        <v>1922</v>
      </c>
      <c r="B1914" s="1">
        <v>45223</v>
      </c>
      <c r="C1914">
        <f>YEAR(GL_Table[[#This Row],[TxnDate]])</f>
        <v>2023</v>
      </c>
      <c r="D1914" t="str">
        <f>TEXT(GL_Table[[#This Row],[TxnDate]], "mmm")</f>
        <v>Oct</v>
      </c>
      <c r="E1914" t="s">
        <v>2014</v>
      </c>
      <c r="F1914" t="s">
        <v>2019</v>
      </c>
      <c r="G1914">
        <v>0</v>
      </c>
      <c r="H1914">
        <v>166.31</v>
      </c>
      <c r="I1914" t="s">
        <v>2024</v>
      </c>
      <c r="J1914" t="s">
        <v>2026</v>
      </c>
      <c r="K1914" t="s">
        <v>3943</v>
      </c>
      <c r="L1914" t="s">
        <v>4035</v>
      </c>
      <c r="M1914">
        <f>GL_Table[[#This Row],[Debit]]-GL_Table[[#This Row],[Credit]]</f>
        <v>-166.31</v>
      </c>
      <c r="N1914">
        <f>INDEX(ExchangeRate[Rate2USD], MATCH(GL!L:L,ExchangeRate[Currency], 0))</f>
        <v>1.36</v>
      </c>
      <c r="O1914" s="14">
        <f>GL_Table[[#This Row],[Debit]]*GL_Table[[#This Row],[RateToUSD]]</f>
        <v>0</v>
      </c>
      <c r="P1914" s="14">
        <f>GL_Table[[#This Row],[Credit]]*GL_Table[[#This Row],[RateToUSD]]</f>
        <v>226.18160000000003</v>
      </c>
      <c r="Q1914" s="14">
        <f>GL_Table[NetAmount]*GL_Table[RateToUSD]</f>
        <v>-226.18160000000003</v>
      </c>
      <c r="R1914" s="14" t="str">
        <f>INDEX(AccountMapping[AccountType],MATCH(GL_Table[AccountName],AccountMapping[AccountName], 0))</f>
        <v>Revenue</v>
      </c>
    </row>
    <row r="1915" spans="1:18" x14ac:dyDescent="0.3">
      <c r="A1915" t="s">
        <v>1923</v>
      </c>
      <c r="B1915" s="1">
        <v>45035</v>
      </c>
      <c r="C1915">
        <f>YEAR(GL_Table[[#This Row],[TxnDate]])</f>
        <v>2023</v>
      </c>
      <c r="D1915" t="str">
        <f>TEXT(GL_Table[[#This Row],[TxnDate]], "mmm")</f>
        <v>Apr</v>
      </c>
      <c r="E1915" t="s">
        <v>2010</v>
      </c>
      <c r="F1915" t="s">
        <v>2015</v>
      </c>
      <c r="G1915">
        <v>0</v>
      </c>
      <c r="H1915">
        <v>1137.06</v>
      </c>
      <c r="I1915" t="s">
        <v>2022</v>
      </c>
      <c r="J1915" t="s">
        <v>2029</v>
      </c>
      <c r="K1915" t="s">
        <v>3944</v>
      </c>
      <c r="L1915" t="s">
        <v>4032</v>
      </c>
      <c r="M1915">
        <f>GL_Table[[#This Row],[Debit]]-GL_Table[[#This Row],[Credit]]</f>
        <v>-1137.06</v>
      </c>
      <c r="N1915">
        <f>INDEX(ExchangeRate[Rate2USD], MATCH(GL!L:L,ExchangeRate[Currency], 0))</f>
        <v>0.92</v>
      </c>
      <c r="O1915" s="14">
        <f>GL_Table[[#This Row],[Debit]]*GL_Table[[#This Row],[RateToUSD]]</f>
        <v>0</v>
      </c>
      <c r="P1915" s="14">
        <f>GL_Table[[#This Row],[Credit]]*GL_Table[[#This Row],[RateToUSD]]</f>
        <v>1046.0952</v>
      </c>
      <c r="Q1915" s="14">
        <f>GL_Table[NetAmount]*GL_Table[RateToUSD]</f>
        <v>-1046.0952</v>
      </c>
      <c r="R1915" s="14" t="str">
        <f>INDEX(AccountMapping[AccountType],MATCH(GL_Table[AccountName],AccountMapping[AccountName], 0))</f>
        <v>Revenue</v>
      </c>
    </row>
    <row r="1916" spans="1:18" x14ac:dyDescent="0.3">
      <c r="A1916" t="s">
        <v>1924</v>
      </c>
      <c r="B1916" s="1">
        <v>45366</v>
      </c>
      <c r="C1916">
        <f>YEAR(GL_Table[[#This Row],[TxnDate]])</f>
        <v>2024</v>
      </c>
      <c r="D1916" t="str">
        <f>TEXT(GL_Table[[#This Row],[TxnDate]], "mmm")</f>
        <v>Mar</v>
      </c>
      <c r="E1916" t="s">
        <v>2014</v>
      </c>
      <c r="F1916" t="s">
        <v>2019</v>
      </c>
      <c r="G1916">
        <v>0</v>
      </c>
      <c r="H1916">
        <v>993.38</v>
      </c>
      <c r="I1916" t="s">
        <v>2024</v>
      </c>
      <c r="J1916" t="s">
        <v>2030</v>
      </c>
      <c r="K1916" t="s">
        <v>3945</v>
      </c>
      <c r="L1916" t="s">
        <v>4033</v>
      </c>
      <c r="M1916">
        <f>GL_Table[[#This Row],[Debit]]-GL_Table[[#This Row],[Credit]]</f>
        <v>-993.38</v>
      </c>
      <c r="N1916">
        <f>INDEX(ExchangeRate[Rate2USD], MATCH(GL!L:L,ExchangeRate[Currency], 0))</f>
        <v>1.51</v>
      </c>
      <c r="O1916" s="14">
        <f>GL_Table[[#This Row],[Debit]]*GL_Table[[#This Row],[RateToUSD]]</f>
        <v>0</v>
      </c>
      <c r="P1916" s="14">
        <f>GL_Table[[#This Row],[Credit]]*GL_Table[[#This Row],[RateToUSD]]</f>
        <v>1500.0038</v>
      </c>
      <c r="Q1916" s="14">
        <f>GL_Table[NetAmount]*GL_Table[RateToUSD]</f>
        <v>-1500.0038</v>
      </c>
      <c r="R1916" s="14" t="str">
        <f>INDEX(AccountMapping[AccountType],MATCH(GL_Table[AccountName],AccountMapping[AccountName], 0))</f>
        <v>Revenue</v>
      </c>
    </row>
    <row r="1917" spans="1:18" x14ac:dyDescent="0.3">
      <c r="A1917" t="s">
        <v>1925</v>
      </c>
      <c r="B1917" s="1">
        <v>45445</v>
      </c>
      <c r="C1917">
        <f>YEAR(GL_Table[[#This Row],[TxnDate]])</f>
        <v>2024</v>
      </c>
      <c r="D1917" t="str">
        <f>TEXT(GL_Table[[#This Row],[TxnDate]], "mmm")</f>
        <v>Jun</v>
      </c>
      <c r="E1917" t="s">
        <v>2013</v>
      </c>
      <c r="F1917" t="s">
        <v>2018</v>
      </c>
      <c r="G1917">
        <v>1915.74</v>
      </c>
      <c r="H1917">
        <v>0</v>
      </c>
      <c r="I1917" t="s">
        <v>2024</v>
      </c>
      <c r="J1917" t="s">
        <v>2027</v>
      </c>
      <c r="K1917" t="s">
        <v>3946</v>
      </c>
      <c r="L1917" t="s">
        <v>4031</v>
      </c>
      <c r="M1917">
        <f>GL_Table[[#This Row],[Debit]]-GL_Table[[#This Row],[Credit]]</f>
        <v>1915.74</v>
      </c>
      <c r="N1917">
        <f>INDEX(ExchangeRate[Rate2USD], MATCH(GL!L:L,ExchangeRate[Currency], 0))</f>
        <v>0.78</v>
      </c>
      <c r="O1917" s="14">
        <f>GL_Table[[#This Row],[Debit]]*GL_Table[[#This Row],[RateToUSD]]</f>
        <v>1494.2772</v>
      </c>
      <c r="P1917" s="14">
        <f>GL_Table[[#This Row],[Credit]]*GL_Table[[#This Row],[RateToUSD]]</f>
        <v>0</v>
      </c>
      <c r="Q1917" s="14">
        <f>GL_Table[NetAmount]*GL_Table[RateToUSD]</f>
        <v>1494.2772</v>
      </c>
      <c r="R1917" s="14" t="str">
        <f>INDEX(AccountMapping[AccountType],MATCH(GL_Table[AccountName],AccountMapping[AccountName], 0))</f>
        <v>Expense</v>
      </c>
    </row>
    <row r="1918" spans="1:18" x14ac:dyDescent="0.3">
      <c r="A1918" t="s">
        <v>1926</v>
      </c>
      <c r="B1918" s="1">
        <v>45145</v>
      </c>
      <c r="C1918">
        <f>YEAR(GL_Table[[#This Row],[TxnDate]])</f>
        <v>2023</v>
      </c>
      <c r="D1918" t="str">
        <f>TEXT(GL_Table[[#This Row],[TxnDate]], "mmm")</f>
        <v>Aug</v>
      </c>
      <c r="E1918" t="s">
        <v>2013</v>
      </c>
      <c r="F1918" t="s">
        <v>2018</v>
      </c>
      <c r="G1918">
        <v>1850.88</v>
      </c>
      <c r="H1918">
        <v>0</v>
      </c>
      <c r="I1918" t="s">
        <v>2023</v>
      </c>
      <c r="J1918" t="s">
        <v>2027</v>
      </c>
      <c r="K1918" t="s">
        <v>3947</v>
      </c>
      <c r="L1918" t="s">
        <v>4031</v>
      </c>
      <c r="M1918">
        <f>GL_Table[[#This Row],[Debit]]-GL_Table[[#This Row],[Credit]]</f>
        <v>1850.88</v>
      </c>
      <c r="N1918">
        <f>INDEX(ExchangeRate[Rate2USD], MATCH(GL!L:L,ExchangeRate[Currency], 0))</f>
        <v>0.78</v>
      </c>
      <c r="O1918" s="14">
        <f>GL_Table[[#This Row],[Debit]]*GL_Table[[#This Row],[RateToUSD]]</f>
        <v>1443.6864</v>
      </c>
      <c r="P1918" s="14">
        <f>GL_Table[[#This Row],[Credit]]*GL_Table[[#This Row],[RateToUSD]]</f>
        <v>0</v>
      </c>
      <c r="Q1918" s="14">
        <f>GL_Table[NetAmount]*GL_Table[RateToUSD]</f>
        <v>1443.6864</v>
      </c>
      <c r="R1918" s="14" t="str">
        <f>INDEX(AccountMapping[AccountType],MATCH(GL_Table[AccountName],AccountMapping[AccountName], 0))</f>
        <v>Expense</v>
      </c>
    </row>
    <row r="1919" spans="1:18" x14ac:dyDescent="0.3">
      <c r="A1919" t="s">
        <v>1927</v>
      </c>
      <c r="B1919" s="1">
        <v>45143</v>
      </c>
      <c r="C1919">
        <f>YEAR(GL_Table[[#This Row],[TxnDate]])</f>
        <v>2023</v>
      </c>
      <c r="D1919" t="str">
        <f>TEXT(GL_Table[[#This Row],[TxnDate]], "mmm")</f>
        <v>Aug</v>
      </c>
      <c r="E1919" t="s">
        <v>2014</v>
      </c>
      <c r="F1919" t="s">
        <v>2019</v>
      </c>
      <c r="G1919">
        <v>0</v>
      </c>
      <c r="H1919">
        <v>4525.68</v>
      </c>
      <c r="I1919" t="s">
        <v>2020</v>
      </c>
      <c r="J1919" t="s">
        <v>2030</v>
      </c>
      <c r="K1919" t="s">
        <v>3948</v>
      </c>
      <c r="L1919" t="s">
        <v>4034</v>
      </c>
      <c r="M1919">
        <f>GL_Table[[#This Row],[Debit]]-GL_Table[[#This Row],[Credit]]</f>
        <v>-4525.68</v>
      </c>
      <c r="N1919">
        <f>INDEX(ExchangeRate[Rate2USD], MATCH(GL!L:L,ExchangeRate[Currency], 0))</f>
        <v>1</v>
      </c>
      <c r="O1919" s="14">
        <f>GL_Table[[#This Row],[Debit]]*GL_Table[[#This Row],[RateToUSD]]</f>
        <v>0</v>
      </c>
      <c r="P1919" s="14">
        <f>GL_Table[[#This Row],[Credit]]*GL_Table[[#This Row],[RateToUSD]]</f>
        <v>4525.68</v>
      </c>
      <c r="Q1919" s="14">
        <f>GL_Table[NetAmount]*GL_Table[RateToUSD]</f>
        <v>-4525.68</v>
      </c>
      <c r="R1919" s="14" t="str">
        <f>INDEX(AccountMapping[AccountType],MATCH(GL_Table[AccountName],AccountMapping[AccountName], 0))</f>
        <v>Revenue</v>
      </c>
    </row>
    <row r="1920" spans="1:18" x14ac:dyDescent="0.3">
      <c r="A1920" t="s">
        <v>1928</v>
      </c>
      <c r="B1920" s="1">
        <v>44942</v>
      </c>
      <c r="C1920">
        <f>YEAR(GL_Table[[#This Row],[TxnDate]])</f>
        <v>2023</v>
      </c>
      <c r="D1920" t="str">
        <f>TEXT(GL_Table[[#This Row],[TxnDate]], "mmm")</f>
        <v>Jan</v>
      </c>
      <c r="E1920" t="s">
        <v>2013</v>
      </c>
      <c r="F1920" t="s">
        <v>2018</v>
      </c>
      <c r="G1920">
        <v>854.45</v>
      </c>
      <c r="H1920">
        <v>0</v>
      </c>
      <c r="I1920" t="s">
        <v>2023</v>
      </c>
      <c r="J1920" t="s">
        <v>2030</v>
      </c>
      <c r="K1920" t="s">
        <v>3949</v>
      </c>
      <c r="L1920" t="s">
        <v>4031</v>
      </c>
      <c r="M1920">
        <f>GL_Table[[#This Row],[Debit]]-GL_Table[[#This Row],[Credit]]</f>
        <v>854.45</v>
      </c>
      <c r="N1920">
        <f>INDEX(ExchangeRate[Rate2USD], MATCH(GL!L:L,ExchangeRate[Currency], 0))</f>
        <v>0.78</v>
      </c>
      <c r="O1920" s="14">
        <f>GL_Table[[#This Row],[Debit]]*GL_Table[[#This Row],[RateToUSD]]</f>
        <v>666.471</v>
      </c>
      <c r="P1920" s="14">
        <f>GL_Table[[#This Row],[Credit]]*GL_Table[[#This Row],[RateToUSD]]</f>
        <v>0</v>
      </c>
      <c r="Q1920" s="14">
        <f>GL_Table[NetAmount]*GL_Table[RateToUSD]</f>
        <v>666.471</v>
      </c>
      <c r="R1920" s="14" t="str">
        <f>INDEX(AccountMapping[AccountType],MATCH(GL_Table[AccountName],AccountMapping[AccountName], 0))</f>
        <v>Expense</v>
      </c>
    </row>
    <row r="1921" spans="1:18" x14ac:dyDescent="0.3">
      <c r="A1921" t="s">
        <v>1929</v>
      </c>
      <c r="B1921" s="1">
        <v>45574</v>
      </c>
      <c r="C1921">
        <f>YEAR(GL_Table[[#This Row],[TxnDate]])</f>
        <v>2024</v>
      </c>
      <c r="D1921" t="str">
        <f>TEXT(GL_Table[[#This Row],[TxnDate]], "mmm")</f>
        <v>Oct</v>
      </c>
      <c r="E1921" t="s">
        <v>2011</v>
      </c>
      <c r="F1921" t="s">
        <v>2016</v>
      </c>
      <c r="G1921">
        <v>198.43</v>
      </c>
      <c r="H1921">
        <v>0</v>
      </c>
      <c r="I1921" t="s">
        <v>2022</v>
      </c>
      <c r="J1921" t="s">
        <v>2028</v>
      </c>
      <c r="K1921" t="s">
        <v>3950</v>
      </c>
      <c r="L1921" t="s">
        <v>4033</v>
      </c>
      <c r="M1921">
        <f>GL_Table[[#This Row],[Debit]]-GL_Table[[#This Row],[Credit]]</f>
        <v>198.43</v>
      </c>
      <c r="N1921">
        <f>INDEX(ExchangeRate[Rate2USD], MATCH(GL!L:L,ExchangeRate[Currency], 0))</f>
        <v>1.51</v>
      </c>
      <c r="O1921" s="14">
        <f>GL_Table[[#This Row],[Debit]]*GL_Table[[#This Row],[RateToUSD]]</f>
        <v>299.6293</v>
      </c>
      <c r="P1921" s="14">
        <f>GL_Table[[#This Row],[Credit]]*GL_Table[[#This Row],[RateToUSD]]</f>
        <v>0</v>
      </c>
      <c r="Q1921" s="14">
        <f>GL_Table[NetAmount]*GL_Table[RateToUSD]</f>
        <v>299.6293</v>
      </c>
      <c r="R1921" s="14" t="str">
        <f>INDEX(AccountMapping[AccountType],MATCH(GL_Table[AccountName],AccountMapping[AccountName], 0))</f>
        <v>COGS</v>
      </c>
    </row>
    <row r="1922" spans="1:18" x14ac:dyDescent="0.3">
      <c r="A1922" t="s">
        <v>1930</v>
      </c>
      <c r="B1922" s="1">
        <v>45720</v>
      </c>
      <c r="C1922">
        <f>YEAR(GL_Table[[#This Row],[TxnDate]])</f>
        <v>2025</v>
      </c>
      <c r="D1922" t="str">
        <f>TEXT(GL_Table[[#This Row],[TxnDate]], "mmm")</f>
        <v>Mar</v>
      </c>
      <c r="E1922" t="s">
        <v>2012</v>
      </c>
      <c r="F1922" t="s">
        <v>2017</v>
      </c>
      <c r="G1922">
        <v>1818.32</v>
      </c>
      <c r="H1922">
        <v>0</v>
      </c>
      <c r="I1922" t="s">
        <v>2024</v>
      </c>
      <c r="J1922" t="s">
        <v>2027</v>
      </c>
      <c r="K1922" t="s">
        <v>3951</v>
      </c>
      <c r="L1922" t="s">
        <v>4035</v>
      </c>
      <c r="M1922">
        <f>GL_Table[[#This Row],[Debit]]-GL_Table[[#This Row],[Credit]]</f>
        <v>1818.32</v>
      </c>
      <c r="N1922">
        <f>INDEX(ExchangeRate[Rate2USD], MATCH(GL!L:L,ExchangeRate[Currency], 0))</f>
        <v>1.36</v>
      </c>
      <c r="O1922" s="14">
        <f>GL_Table[[#This Row],[Debit]]*GL_Table[[#This Row],[RateToUSD]]</f>
        <v>2472.9151999999999</v>
      </c>
      <c r="P1922" s="14">
        <f>GL_Table[[#This Row],[Credit]]*GL_Table[[#This Row],[RateToUSD]]</f>
        <v>0</v>
      </c>
      <c r="Q1922" s="14">
        <f>GL_Table[NetAmount]*GL_Table[RateToUSD]</f>
        <v>2472.9151999999999</v>
      </c>
      <c r="R1922" s="14" t="str">
        <f>INDEX(AccountMapping[AccountType],MATCH(GL_Table[AccountName],AccountMapping[AccountName], 0))</f>
        <v>Expense</v>
      </c>
    </row>
    <row r="1923" spans="1:18" x14ac:dyDescent="0.3">
      <c r="A1923" t="s">
        <v>1931</v>
      </c>
      <c r="B1923" s="1">
        <v>45384</v>
      </c>
      <c r="C1923">
        <f>YEAR(GL_Table[[#This Row],[TxnDate]])</f>
        <v>2024</v>
      </c>
      <c r="D1923" t="str">
        <f>TEXT(GL_Table[[#This Row],[TxnDate]], "mmm")</f>
        <v>Apr</v>
      </c>
      <c r="E1923" t="s">
        <v>2014</v>
      </c>
      <c r="F1923" t="s">
        <v>2019</v>
      </c>
      <c r="G1923">
        <v>0</v>
      </c>
      <c r="H1923">
        <v>2638.4</v>
      </c>
      <c r="I1923" t="s">
        <v>2025</v>
      </c>
      <c r="J1923" t="s">
        <v>2030</v>
      </c>
      <c r="K1923" t="s">
        <v>3952</v>
      </c>
      <c r="L1923" t="s">
        <v>4034</v>
      </c>
      <c r="M1923">
        <f>GL_Table[[#This Row],[Debit]]-GL_Table[[#This Row],[Credit]]</f>
        <v>-2638.4</v>
      </c>
      <c r="N1923">
        <f>INDEX(ExchangeRate[Rate2USD], MATCH(GL!L:L,ExchangeRate[Currency], 0))</f>
        <v>1</v>
      </c>
      <c r="O1923" s="14">
        <f>GL_Table[[#This Row],[Debit]]*GL_Table[[#This Row],[RateToUSD]]</f>
        <v>0</v>
      </c>
      <c r="P1923" s="14">
        <f>GL_Table[[#This Row],[Credit]]*GL_Table[[#This Row],[RateToUSD]]</f>
        <v>2638.4</v>
      </c>
      <c r="Q1923" s="14">
        <f>GL_Table[NetAmount]*GL_Table[RateToUSD]</f>
        <v>-2638.4</v>
      </c>
      <c r="R1923" s="14" t="str">
        <f>INDEX(AccountMapping[AccountType],MATCH(GL_Table[AccountName],AccountMapping[AccountName], 0))</f>
        <v>Revenue</v>
      </c>
    </row>
    <row r="1924" spans="1:18" x14ac:dyDescent="0.3">
      <c r="A1924" t="s">
        <v>1932</v>
      </c>
      <c r="B1924" s="1">
        <v>45003</v>
      </c>
      <c r="C1924">
        <f>YEAR(GL_Table[[#This Row],[TxnDate]])</f>
        <v>2023</v>
      </c>
      <c r="D1924" t="str">
        <f>TEXT(GL_Table[[#This Row],[TxnDate]], "mmm")</f>
        <v>Mar</v>
      </c>
      <c r="E1924" t="s">
        <v>2014</v>
      </c>
      <c r="F1924" t="s">
        <v>2019</v>
      </c>
      <c r="G1924">
        <v>0</v>
      </c>
      <c r="H1924">
        <v>2791.71</v>
      </c>
      <c r="I1924" t="s">
        <v>2021</v>
      </c>
      <c r="J1924" t="s">
        <v>2029</v>
      </c>
      <c r="K1924" t="s">
        <v>3953</v>
      </c>
      <c r="L1924" t="s">
        <v>4035</v>
      </c>
      <c r="M1924">
        <f>GL_Table[[#This Row],[Debit]]-GL_Table[[#This Row],[Credit]]</f>
        <v>-2791.71</v>
      </c>
      <c r="N1924">
        <f>INDEX(ExchangeRate[Rate2USD], MATCH(GL!L:L,ExchangeRate[Currency], 0))</f>
        <v>1.36</v>
      </c>
      <c r="O1924" s="14">
        <f>GL_Table[[#This Row],[Debit]]*GL_Table[[#This Row],[RateToUSD]]</f>
        <v>0</v>
      </c>
      <c r="P1924" s="14">
        <f>GL_Table[[#This Row],[Credit]]*GL_Table[[#This Row],[RateToUSD]]</f>
        <v>3796.7256000000002</v>
      </c>
      <c r="Q1924" s="14">
        <f>GL_Table[NetAmount]*GL_Table[RateToUSD]</f>
        <v>-3796.7256000000002</v>
      </c>
      <c r="R1924" s="14" t="str">
        <f>INDEX(AccountMapping[AccountType],MATCH(GL_Table[AccountName],AccountMapping[AccountName], 0))</f>
        <v>Revenue</v>
      </c>
    </row>
    <row r="1925" spans="1:18" x14ac:dyDescent="0.3">
      <c r="A1925" t="s">
        <v>1933</v>
      </c>
      <c r="B1925" s="1">
        <v>45320</v>
      </c>
      <c r="C1925">
        <f>YEAR(GL_Table[[#This Row],[TxnDate]])</f>
        <v>2024</v>
      </c>
      <c r="D1925" t="str">
        <f>TEXT(GL_Table[[#This Row],[TxnDate]], "mmm")</f>
        <v>Jan</v>
      </c>
      <c r="E1925" t="s">
        <v>2011</v>
      </c>
      <c r="F1925" t="s">
        <v>2016</v>
      </c>
      <c r="G1925">
        <v>726.03</v>
      </c>
      <c r="H1925">
        <v>0</v>
      </c>
      <c r="I1925" t="s">
        <v>2021</v>
      </c>
      <c r="J1925" t="s">
        <v>2030</v>
      </c>
      <c r="K1925" t="s">
        <v>3954</v>
      </c>
      <c r="L1925" t="s">
        <v>4034</v>
      </c>
      <c r="M1925">
        <f>GL_Table[[#This Row],[Debit]]-GL_Table[[#This Row],[Credit]]</f>
        <v>726.03</v>
      </c>
      <c r="N1925">
        <f>INDEX(ExchangeRate[Rate2USD], MATCH(GL!L:L,ExchangeRate[Currency], 0))</f>
        <v>1</v>
      </c>
      <c r="O1925" s="14">
        <f>GL_Table[[#This Row],[Debit]]*GL_Table[[#This Row],[RateToUSD]]</f>
        <v>726.03</v>
      </c>
      <c r="P1925" s="14">
        <f>GL_Table[[#This Row],[Credit]]*GL_Table[[#This Row],[RateToUSD]]</f>
        <v>0</v>
      </c>
      <c r="Q1925" s="14">
        <f>GL_Table[NetAmount]*GL_Table[RateToUSD]</f>
        <v>726.03</v>
      </c>
      <c r="R1925" s="14" t="str">
        <f>INDEX(AccountMapping[AccountType],MATCH(GL_Table[AccountName],AccountMapping[AccountName], 0))</f>
        <v>COGS</v>
      </c>
    </row>
    <row r="1926" spans="1:18" x14ac:dyDescent="0.3">
      <c r="A1926" t="s">
        <v>1934</v>
      </c>
      <c r="B1926" s="1">
        <v>45055</v>
      </c>
      <c r="C1926">
        <f>YEAR(GL_Table[[#This Row],[TxnDate]])</f>
        <v>2023</v>
      </c>
      <c r="D1926" t="str">
        <f>TEXT(GL_Table[[#This Row],[TxnDate]], "mmm")</f>
        <v>May</v>
      </c>
      <c r="E1926" t="s">
        <v>2011</v>
      </c>
      <c r="F1926" t="s">
        <v>2016</v>
      </c>
      <c r="G1926">
        <v>1370.59</v>
      </c>
      <c r="H1926">
        <v>0</v>
      </c>
      <c r="I1926" t="s">
        <v>2020</v>
      </c>
      <c r="J1926" t="s">
        <v>2030</v>
      </c>
      <c r="K1926" t="s">
        <v>3955</v>
      </c>
      <c r="L1926" t="s">
        <v>4033</v>
      </c>
      <c r="M1926">
        <f>GL_Table[[#This Row],[Debit]]-GL_Table[[#This Row],[Credit]]</f>
        <v>1370.59</v>
      </c>
      <c r="N1926">
        <f>INDEX(ExchangeRate[Rate2USD], MATCH(GL!L:L,ExchangeRate[Currency], 0))</f>
        <v>1.51</v>
      </c>
      <c r="O1926" s="14">
        <f>GL_Table[[#This Row],[Debit]]*GL_Table[[#This Row],[RateToUSD]]</f>
        <v>2069.5908999999997</v>
      </c>
      <c r="P1926" s="14">
        <f>GL_Table[[#This Row],[Credit]]*GL_Table[[#This Row],[RateToUSD]]</f>
        <v>0</v>
      </c>
      <c r="Q1926" s="14">
        <f>GL_Table[NetAmount]*GL_Table[RateToUSD]</f>
        <v>2069.5908999999997</v>
      </c>
      <c r="R1926" s="14" t="str">
        <f>INDEX(AccountMapping[AccountType],MATCH(GL_Table[AccountName],AccountMapping[AccountName], 0))</f>
        <v>COGS</v>
      </c>
    </row>
    <row r="1927" spans="1:18" x14ac:dyDescent="0.3">
      <c r="A1927" t="s">
        <v>1935</v>
      </c>
      <c r="B1927" s="1">
        <v>45409</v>
      </c>
      <c r="C1927">
        <f>YEAR(GL_Table[[#This Row],[TxnDate]])</f>
        <v>2024</v>
      </c>
      <c r="D1927" t="str">
        <f>TEXT(GL_Table[[#This Row],[TxnDate]], "mmm")</f>
        <v>Apr</v>
      </c>
      <c r="E1927" t="s">
        <v>2013</v>
      </c>
      <c r="F1927" t="s">
        <v>2018</v>
      </c>
      <c r="G1927">
        <v>263.16000000000003</v>
      </c>
      <c r="H1927">
        <v>0</v>
      </c>
      <c r="I1927" t="s">
        <v>2022</v>
      </c>
      <c r="J1927" t="s">
        <v>2028</v>
      </c>
      <c r="K1927" t="s">
        <v>3956</v>
      </c>
      <c r="L1927" t="s">
        <v>4035</v>
      </c>
      <c r="M1927">
        <f>GL_Table[[#This Row],[Debit]]-GL_Table[[#This Row],[Credit]]</f>
        <v>263.16000000000003</v>
      </c>
      <c r="N1927">
        <f>INDEX(ExchangeRate[Rate2USD], MATCH(GL!L:L,ExchangeRate[Currency], 0))</f>
        <v>1.36</v>
      </c>
      <c r="O1927" s="14">
        <f>GL_Table[[#This Row],[Debit]]*GL_Table[[#This Row],[RateToUSD]]</f>
        <v>357.89760000000007</v>
      </c>
      <c r="P1927" s="14">
        <f>GL_Table[[#This Row],[Credit]]*GL_Table[[#This Row],[RateToUSD]]</f>
        <v>0</v>
      </c>
      <c r="Q1927" s="14">
        <f>GL_Table[NetAmount]*GL_Table[RateToUSD]</f>
        <v>357.89760000000007</v>
      </c>
      <c r="R1927" s="14" t="str">
        <f>INDEX(AccountMapping[AccountType],MATCH(GL_Table[AccountName],AccountMapping[AccountName], 0))</f>
        <v>Expense</v>
      </c>
    </row>
    <row r="1928" spans="1:18" x14ac:dyDescent="0.3">
      <c r="A1928" t="s">
        <v>1936</v>
      </c>
      <c r="B1928" s="1">
        <v>45561</v>
      </c>
      <c r="C1928">
        <f>YEAR(GL_Table[[#This Row],[TxnDate]])</f>
        <v>2024</v>
      </c>
      <c r="D1928" t="str">
        <f>TEXT(GL_Table[[#This Row],[TxnDate]], "mmm")</f>
        <v>Sep</v>
      </c>
      <c r="E1928" t="s">
        <v>2013</v>
      </c>
      <c r="F1928" t="s">
        <v>2018</v>
      </c>
      <c r="G1928">
        <v>1336.28</v>
      </c>
      <c r="H1928">
        <v>0</v>
      </c>
      <c r="I1928" t="s">
        <v>2022</v>
      </c>
      <c r="J1928" t="s">
        <v>2027</v>
      </c>
      <c r="K1928" t="s">
        <v>3957</v>
      </c>
      <c r="L1928" t="s">
        <v>4033</v>
      </c>
      <c r="M1928">
        <f>GL_Table[[#This Row],[Debit]]-GL_Table[[#This Row],[Credit]]</f>
        <v>1336.28</v>
      </c>
      <c r="N1928">
        <f>INDEX(ExchangeRate[Rate2USD], MATCH(GL!L:L,ExchangeRate[Currency], 0))</f>
        <v>1.51</v>
      </c>
      <c r="O1928" s="14">
        <f>GL_Table[[#This Row],[Debit]]*GL_Table[[#This Row],[RateToUSD]]</f>
        <v>2017.7828</v>
      </c>
      <c r="P1928" s="14">
        <f>GL_Table[[#This Row],[Credit]]*GL_Table[[#This Row],[RateToUSD]]</f>
        <v>0</v>
      </c>
      <c r="Q1928" s="14">
        <f>GL_Table[NetAmount]*GL_Table[RateToUSD]</f>
        <v>2017.7828</v>
      </c>
      <c r="R1928" s="14" t="str">
        <f>INDEX(AccountMapping[AccountType],MATCH(GL_Table[AccountName],AccountMapping[AccountName], 0))</f>
        <v>Expense</v>
      </c>
    </row>
    <row r="1929" spans="1:18" x14ac:dyDescent="0.3">
      <c r="A1929" t="s">
        <v>1937</v>
      </c>
      <c r="B1929" s="1">
        <v>45435</v>
      </c>
      <c r="C1929">
        <f>YEAR(GL_Table[[#This Row],[TxnDate]])</f>
        <v>2024</v>
      </c>
      <c r="D1929" t="str">
        <f>TEXT(GL_Table[[#This Row],[TxnDate]], "mmm")</f>
        <v>May</v>
      </c>
      <c r="E1929" t="s">
        <v>2012</v>
      </c>
      <c r="F1929" t="s">
        <v>2017</v>
      </c>
      <c r="G1929">
        <v>1661.05</v>
      </c>
      <c r="H1929">
        <v>0</v>
      </c>
      <c r="I1929" t="s">
        <v>2023</v>
      </c>
      <c r="J1929" t="s">
        <v>2028</v>
      </c>
      <c r="K1929" t="s">
        <v>3958</v>
      </c>
      <c r="L1929" t="s">
        <v>4032</v>
      </c>
      <c r="M1929">
        <f>GL_Table[[#This Row],[Debit]]-GL_Table[[#This Row],[Credit]]</f>
        <v>1661.05</v>
      </c>
      <c r="N1929">
        <f>INDEX(ExchangeRate[Rate2USD], MATCH(GL!L:L,ExchangeRate[Currency], 0))</f>
        <v>0.92</v>
      </c>
      <c r="O1929" s="14">
        <f>GL_Table[[#This Row],[Debit]]*GL_Table[[#This Row],[RateToUSD]]</f>
        <v>1528.1659999999999</v>
      </c>
      <c r="P1929" s="14">
        <f>GL_Table[[#This Row],[Credit]]*GL_Table[[#This Row],[RateToUSD]]</f>
        <v>0</v>
      </c>
      <c r="Q1929" s="14">
        <f>GL_Table[NetAmount]*GL_Table[RateToUSD]</f>
        <v>1528.1659999999999</v>
      </c>
      <c r="R1929" s="14" t="str">
        <f>INDEX(AccountMapping[AccountType],MATCH(GL_Table[AccountName],AccountMapping[AccountName], 0))</f>
        <v>Expense</v>
      </c>
    </row>
    <row r="1930" spans="1:18" x14ac:dyDescent="0.3">
      <c r="A1930" t="s">
        <v>1938</v>
      </c>
      <c r="B1930" s="1">
        <v>45247</v>
      </c>
      <c r="C1930">
        <f>YEAR(GL_Table[[#This Row],[TxnDate]])</f>
        <v>2023</v>
      </c>
      <c r="D1930" t="str">
        <f>TEXT(GL_Table[[#This Row],[TxnDate]], "mmm")</f>
        <v>Nov</v>
      </c>
      <c r="E1930" t="s">
        <v>2010</v>
      </c>
      <c r="F1930" t="s">
        <v>2015</v>
      </c>
      <c r="G1930">
        <v>0</v>
      </c>
      <c r="H1930">
        <v>2221.86</v>
      </c>
      <c r="I1930" t="s">
        <v>2025</v>
      </c>
      <c r="J1930" t="s">
        <v>2027</v>
      </c>
      <c r="K1930" t="s">
        <v>3959</v>
      </c>
      <c r="L1930" t="s">
        <v>4031</v>
      </c>
      <c r="M1930">
        <f>GL_Table[[#This Row],[Debit]]-GL_Table[[#This Row],[Credit]]</f>
        <v>-2221.86</v>
      </c>
      <c r="N1930">
        <f>INDEX(ExchangeRate[Rate2USD], MATCH(GL!L:L,ExchangeRate[Currency], 0))</f>
        <v>0.78</v>
      </c>
      <c r="O1930" s="14">
        <f>GL_Table[[#This Row],[Debit]]*GL_Table[[#This Row],[RateToUSD]]</f>
        <v>0</v>
      </c>
      <c r="P1930" s="14">
        <f>GL_Table[[#This Row],[Credit]]*GL_Table[[#This Row],[RateToUSD]]</f>
        <v>1733.0508000000002</v>
      </c>
      <c r="Q1930" s="14">
        <f>GL_Table[NetAmount]*GL_Table[RateToUSD]</f>
        <v>-1733.0508000000002</v>
      </c>
      <c r="R1930" s="14" t="str">
        <f>INDEX(AccountMapping[AccountType],MATCH(GL_Table[AccountName],AccountMapping[AccountName], 0))</f>
        <v>Revenue</v>
      </c>
    </row>
    <row r="1931" spans="1:18" x14ac:dyDescent="0.3">
      <c r="A1931" t="s">
        <v>1939</v>
      </c>
      <c r="B1931" s="1">
        <v>45356</v>
      </c>
      <c r="C1931">
        <f>YEAR(GL_Table[[#This Row],[TxnDate]])</f>
        <v>2024</v>
      </c>
      <c r="D1931" t="str">
        <f>TEXT(GL_Table[[#This Row],[TxnDate]], "mmm")</f>
        <v>Mar</v>
      </c>
      <c r="E1931" t="s">
        <v>2014</v>
      </c>
      <c r="F1931" t="s">
        <v>2019</v>
      </c>
      <c r="G1931">
        <v>0</v>
      </c>
      <c r="H1931">
        <v>4064.87</v>
      </c>
      <c r="I1931" t="s">
        <v>2020</v>
      </c>
      <c r="J1931" t="s">
        <v>2027</v>
      </c>
      <c r="K1931" t="s">
        <v>3960</v>
      </c>
      <c r="L1931" t="s">
        <v>4035</v>
      </c>
      <c r="M1931">
        <f>GL_Table[[#This Row],[Debit]]-GL_Table[[#This Row],[Credit]]</f>
        <v>-4064.87</v>
      </c>
      <c r="N1931">
        <f>INDEX(ExchangeRate[Rate2USD], MATCH(GL!L:L,ExchangeRate[Currency], 0))</f>
        <v>1.36</v>
      </c>
      <c r="O1931" s="14">
        <f>GL_Table[[#This Row],[Debit]]*GL_Table[[#This Row],[RateToUSD]]</f>
        <v>0</v>
      </c>
      <c r="P1931" s="14">
        <f>GL_Table[[#This Row],[Credit]]*GL_Table[[#This Row],[RateToUSD]]</f>
        <v>5528.2232000000004</v>
      </c>
      <c r="Q1931" s="14">
        <f>GL_Table[NetAmount]*GL_Table[RateToUSD]</f>
        <v>-5528.2232000000004</v>
      </c>
      <c r="R1931" s="14" t="str">
        <f>INDEX(AccountMapping[AccountType],MATCH(GL_Table[AccountName],AccountMapping[AccountName], 0))</f>
        <v>Revenue</v>
      </c>
    </row>
    <row r="1932" spans="1:18" x14ac:dyDescent="0.3">
      <c r="A1932" t="s">
        <v>1940</v>
      </c>
      <c r="B1932" s="1">
        <v>45592</v>
      </c>
      <c r="C1932">
        <f>YEAR(GL_Table[[#This Row],[TxnDate]])</f>
        <v>2024</v>
      </c>
      <c r="D1932" t="str">
        <f>TEXT(GL_Table[[#This Row],[TxnDate]], "mmm")</f>
        <v>Oct</v>
      </c>
      <c r="E1932" t="s">
        <v>2011</v>
      </c>
      <c r="F1932" t="s">
        <v>2016</v>
      </c>
      <c r="G1932">
        <v>564.04</v>
      </c>
      <c r="H1932">
        <v>0</v>
      </c>
      <c r="I1932" t="s">
        <v>2023</v>
      </c>
      <c r="J1932" t="s">
        <v>2028</v>
      </c>
      <c r="K1932" t="s">
        <v>3961</v>
      </c>
      <c r="L1932" t="s">
        <v>4034</v>
      </c>
      <c r="M1932">
        <f>GL_Table[[#This Row],[Debit]]-GL_Table[[#This Row],[Credit]]</f>
        <v>564.04</v>
      </c>
      <c r="N1932">
        <f>INDEX(ExchangeRate[Rate2USD], MATCH(GL!L:L,ExchangeRate[Currency], 0))</f>
        <v>1</v>
      </c>
      <c r="O1932" s="14">
        <f>GL_Table[[#This Row],[Debit]]*GL_Table[[#This Row],[RateToUSD]]</f>
        <v>564.04</v>
      </c>
      <c r="P1932" s="14">
        <f>GL_Table[[#This Row],[Credit]]*GL_Table[[#This Row],[RateToUSD]]</f>
        <v>0</v>
      </c>
      <c r="Q1932" s="14">
        <f>GL_Table[NetAmount]*GL_Table[RateToUSD]</f>
        <v>564.04</v>
      </c>
      <c r="R1932" s="14" t="str">
        <f>INDEX(AccountMapping[AccountType],MATCH(GL_Table[AccountName],AccountMapping[AccountName], 0))</f>
        <v>COGS</v>
      </c>
    </row>
    <row r="1933" spans="1:18" x14ac:dyDescent="0.3">
      <c r="A1933" t="s">
        <v>1941</v>
      </c>
      <c r="B1933" s="1">
        <v>45255</v>
      </c>
      <c r="C1933">
        <f>YEAR(GL_Table[[#This Row],[TxnDate]])</f>
        <v>2023</v>
      </c>
      <c r="D1933" t="str">
        <f>TEXT(GL_Table[[#This Row],[TxnDate]], "mmm")</f>
        <v>Nov</v>
      </c>
      <c r="E1933" t="s">
        <v>2014</v>
      </c>
      <c r="F1933" t="s">
        <v>2019</v>
      </c>
      <c r="G1933">
        <v>0</v>
      </c>
      <c r="H1933">
        <v>2394.69</v>
      </c>
      <c r="I1933" t="s">
        <v>2025</v>
      </c>
      <c r="J1933" t="s">
        <v>2027</v>
      </c>
      <c r="K1933" t="s">
        <v>3962</v>
      </c>
      <c r="L1933" t="s">
        <v>4033</v>
      </c>
      <c r="M1933">
        <f>GL_Table[[#This Row],[Debit]]-GL_Table[[#This Row],[Credit]]</f>
        <v>-2394.69</v>
      </c>
      <c r="N1933">
        <f>INDEX(ExchangeRate[Rate2USD], MATCH(GL!L:L,ExchangeRate[Currency], 0))</f>
        <v>1.51</v>
      </c>
      <c r="O1933" s="14">
        <f>GL_Table[[#This Row],[Debit]]*GL_Table[[#This Row],[RateToUSD]]</f>
        <v>0</v>
      </c>
      <c r="P1933" s="14">
        <f>GL_Table[[#This Row],[Credit]]*GL_Table[[#This Row],[RateToUSD]]</f>
        <v>3615.9819000000002</v>
      </c>
      <c r="Q1933" s="14">
        <f>GL_Table[NetAmount]*GL_Table[RateToUSD]</f>
        <v>-3615.9819000000002</v>
      </c>
      <c r="R1933" s="14" t="str">
        <f>INDEX(AccountMapping[AccountType],MATCH(GL_Table[AccountName],AccountMapping[AccountName], 0))</f>
        <v>Revenue</v>
      </c>
    </row>
    <row r="1934" spans="1:18" x14ac:dyDescent="0.3">
      <c r="A1934" t="s">
        <v>1942</v>
      </c>
      <c r="B1934" s="1">
        <v>45583</v>
      </c>
      <c r="C1934">
        <f>YEAR(GL_Table[[#This Row],[TxnDate]])</f>
        <v>2024</v>
      </c>
      <c r="D1934" t="str">
        <f>TEXT(GL_Table[[#This Row],[TxnDate]], "mmm")</f>
        <v>Oct</v>
      </c>
      <c r="E1934" t="s">
        <v>2014</v>
      </c>
      <c r="F1934" t="s">
        <v>2019</v>
      </c>
      <c r="G1934">
        <v>0</v>
      </c>
      <c r="H1934">
        <v>4484.1899999999996</v>
      </c>
      <c r="I1934" t="s">
        <v>2023</v>
      </c>
      <c r="J1934" t="s">
        <v>2026</v>
      </c>
      <c r="K1934" t="s">
        <v>3963</v>
      </c>
      <c r="L1934" t="s">
        <v>4033</v>
      </c>
      <c r="M1934">
        <f>GL_Table[[#This Row],[Debit]]-GL_Table[[#This Row],[Credit]]</f>
        <v>-4484.1899999999996</v>
      </c>
      <c r="N1934">
        <f>INDEX(ExchangeRate[Rate2USD], MATCH(GL!L:L,ExchangeRate[Currency], 0))</f>
        <v>1.51</v>
      </c>
      <c r="O1934" s="14">
        <f>GL_Table[[#This Row],[Debit]]*GL_Table[[#This Row],[RateToUSD]]</f>
        <v>0</v>
      </c>
      <c r="P1934" s="14">
        <f>GL_Table[[#This Row],[Credit]]*GL_Table[[#This Row],[RateToUSD]]</f>
        <v>6771.1268999999993</v>
      </c>
      <c r="Q1934" s="14">
        <f>GL_Table[NetAmount]*GL_Table[RateToUSD]</f>
        <v>-6771.1268999999993</v>
      </c>
      <c r="R1934" s="14" t="str">
        <f>INDEX(AccountMapping[AccountType],MATCH(GL_Table[AccountName],AccountMapping[AccountName], 0))</f>
        <v>Revenue</v>
      </c>
    </row>
    <row r="1935" spans="1:18" x14ac:dyDescent="0.3">
      <c r="A1935" t="s">
        <v>1943</v>
      </c>
      <c r="B1935" s="1">
        <v>45656</v>
      </c>
      <c r="C1935">
        <f>YEAR(GL_Table[[#This Row],[TxnDate]])</f>
        <v>2024</v>
      </c>
      <c r="D1935" t="str">
        <f>TEXT(GL_Table[[#This Row],[TxnDate]], "mmm")</f>
        <v>Dec</v>
      </c>
      <c r="E1935" t="s">
        <v>2014</v>
      </c>
      <c r="F1935" t="s">
        <v>2019</v>
      </c>
      <c r="G1935">
        <v>0</v>
      </c>
      <c r="H1935">
        <v>1838.71</v>
      </c>
      <c r="I1935" t="s">
        <v>2023</v>
      </c>
      <c r="J1935" t="s">
        <v>2028</v>
      </c>
      <c r="K1935" t="s">
        <v>3964</v>
      </c>
      <c r="L1935" t="s">
        <v>4035</v>
      </c>
      <c r="M1935">
        <f>GL_Table[[#This Row],[Debit]]-GL_Table[[#This Row],[Credit]]</f>
        <v>-1838.71</v>
      </c>
      <c r="N1935">
        <f>INDEX(ExchangeRate[Rate2USD], MATCH(GL!L:L,ExchangeRate[Currency], 0))</f>
        <v>1.36</v>
      </c>
      <c r="O1935" s="14">
        <f>GL_Table[[#This Row],[Debit]]*GL_Table[[#This Row],[RateToUSD]]</f>
        <v>0</v>
      </c>
      <c r="P1935" s="14">
        <f>GL_Table[[#This Row],[Credit]]*GL_Table[[#This Row],[RateToUSD]]</f>
        <v>2500.6456000000003</v>
      </c>
      <c r="Q1935" s="14">
        <f>GL_Table[NetAmount]*GL_Table[RateToUSD]</f>
        <v>-2500.6456000000003</v>
      </c>
      <c r="R1935" s="14" t="str">
        <f>INDEX(AccountMapping[AccountType],MATCH(GL_Table[AccountName],AccountMapping[AccountName], 0))</f>
        <v>Revenue</v>
      </c>
    </row>
    <row r="1936" spans="1:18" x14ac:dyDescent="0.3">
      <c r="A1936" t="s">
        <v>1944</v>
      </c>
      <c r="B1936" s="1">
        <v>45767</v>
      </c>
      <c r="C1936">
        <f>YEAR(GL_Table[[#This Row],[TxnDate]])</f>
        <v>2025</v>
      </c>
      <c r="D1936" t="str">
        <f>TEXT(GL_Table[[#This Row],[TxnDate]], "mmm")</f>
        <v>Apr</v>
      </c>
      <c r="E1936" t="s">
        <v>2013</v>
      </c>
      <c r="F1936" t="s">
        <v>2018</v>
      </c>
      <c r="G1936">
        <v>407.55</v>
      </c>
      <c r="H1936">
        <v>0</v>
      </c>
      <c r="I1936" t="s">
        <v>2022</v>
      </c>
      <c r="J1936" t="s">
        <v>2028</v>
      </c>
      <c r="K1936" t="s">
        <v>3965</v>
      </c>
      <c r="L1936" t="s">
        <v>4031</v>
      </c>
      <c r="M1936">
        <f>GL_Table[[#This Row],[Debit]]-GL_Table[[#This Row],[Credit]]</f>
        <v>407.55</v>
      </c>
      <c r="N1936">
        <f>INDEX(ExchangeRate[Rate2USD], MATCH(GL!L:L,ExchangeRate[Currency], 0))</f>
        <v>0.78</v>
      </c>
      <c r="O1936" s="14">
        <f>GL_Table[[#This Row],[Debit]]*GL_Table[[#This Row],[RateToUSD]]</f>
        <v>317.88900000000001</v>
      </c>
      <c r="P1936" s="14">
        <f>GL_Table[[#This Row],[Credit]]*GL_Table[[#This Row],[RateToUSD]]</f>
        <v>0</v>
      </c>
      <c r="Q1936" s="14">
        <f>GL_Table[NetAmount]*GL_Table[RateToUSD]</f>
        <v>317.88900000000001</v>
      </c>
      <c r="R1936" s="14" t="str">
        <f>INDEX(AccountMapping[AccountType],MATCH(GL_Table[AccountName],AccountMapping[AccountName], 0))</f>
        <v>Expense</v>
      </c>
    </row>
    <row r="1937" spans="1:18" x14ac:dyDescent="0.3">
      <c r="A1937" t="s">
        <v>1945</v>
      </c>
      <c r="B1937" s="1">
        <v>45253</v>
      </c>
      <c r="C1937">
        <f>YEAR(GL_Table[[#This Row],[TxnDate]])</f>
        <v>2023</v>
      </c>
      <c r="D1937" t="str">
        <f>TEXT(GL_Table[[#This Row],[TxnDate]], "mmm")</f>
        <v>Nov</v>
      </c>
      <c r="E1937" t="s">
        <v>2010</v>
      </c>
      <c r="F1937" t="s">
        <v>2015</v>
      </c>
      <c r="G1937">
        <v>0</v>
      </c>
      <c r="H1937">
        <v>1239.76</v>
      </c>
      <c r="I1937" t="s">
        <v>2025</v>
      </c>
      <c r="J1937" t="s">
        <v>2028</v>
      </c>
      <c r="K1937" t="s">
        <v>3966</v>
      </c>
      <c r="L1937" t="s">
        <v>4035</v>
      </c>
      <c r="M1937">
        <f>GL_Table[[#This Row],[Debit]]-GL_Table[[#This Row],[Credit]]</f>
        <v>-1239.76</v>
      </c>
      <c r="N1937">
        <f>INDEX(ExchangeRate[Rate2USD], MATCH(GL!L:L,ExchangeRate[Currency], 0))</f>
        <v>1.36</v>
      </c>
      <c r="O1937" s="14">
        <f>GL_Table[[#This Row],[Debit]]*GL_Table[[#This Row],[RateToUSD]]</f>
        <v>0</v>
      </c>
      <c r="P1937" s="14">
        <f>GL_Table[[#This Row],[Credit]]*GL_Table[[#This Row],[RateToUSD]]</f>
        <v>1686.0736000000002</v>
      </c>
      <c r="Q1937" s="14">
        <f>GL_Table[NetAmount]*GL_Table[RateToUSD]</f>
        <v>-1686.0736000000002</v>
      </c>
      <c r="R1937" s="14" t="str">
        <f>INDEX(AccountMapping[AccountType],MATCH(GL_Table[AccountName],AccountMapping[AccountName], 0))</f>
        <v>Revenue</v>
      </c>
    </row>
    <row r="1938" spans="1:18" x14ac:dyDescent="0.3">
      <c r="A1938" t="s">
        <v>1946</v>
      </c>
      <c r="B1938" s="1">
        <v>45119</v>
      </c>
      <c r="C1938">
        <f>YEAR(GL_Table[[#This Row],[TxnDate]])</f>
        <v>2023</v>
      </c>
      <c r="D1938" t="str">
        <f>TEXT(GL_Table[[#This Row],[TxnDate]], "mmm")</f>
        <v>Jul</v>
      </c>
      <c r="E1938" t="s">
        <v>2013</v>
      </c>
      <c r="F1938" t="s">
        <v>2018</v>
      </c>
      <c r="G1938">
        <v>721.91</v>
      </c>
      <c r="H1938">
        <v>0</v>
      </c>
      <c r="I1938" t="s">
        <v>2023</v>
      </c>
      <c r="J1938" t="s">
        <v>2026</v>
      </c>
      <c r="K1938" t="s">
        <v>3967</v>
      </c>
      <c r="L1938" t="s">
        <v>4032</v>
      </c>
      <c r="M1938">
        <f>GL_Table[[#This Row],[Debit]]-GL_Table[[#This Row],[Credit]]</f>
        <v>721.91</v>
      </c>
      <c r="N1938">
        <f>INDEX(ExchangeRate[Rate2USD], MATCH(GL!L:L,ExchangeRate[Currency], 0))</f>
        <v>0.92</v>
      </c>
      <c r="O1938" s="14">
        <f>GL_Table[[#This Row],[Debit]]*GL_Table[[#This Row],[RateToUSD]]</f>
        <v>664.15719999999999</v>
      </c>
      <c r="P1938" s="14">
        <f>GL_Table[[#This Row],[Credit]]*GL_Table[[#This Row],[RateToUSD]]</f>
        <v>0</v>
      </c>
      <c r="Q1938" s="14">
        <f>GL_Table[NetAmount]*GL_Table[RateToUSD]</f>
        <v>664.15719999999999</v>
      </c>
      <c r="R1938" s="14" t="str">
        <f>INDEX(AccountMapping[AccountType],MATCH(GL_Table[AccountName],AccountMapping[AccountName], 0))</f>
        <v>Expense</v>
      </c>
    </row>
    <row r="1939" spans="1:18" x14ac:dyDescent="0.3">
      <c r="A1939" t="s">
        <v>1947</v>
      </c>
      <c r="B1939" s="1">
        <v>45307</v>
      </c>
      <c r="C1939">
        <f>YEAR(GL_Table[[#This Row],[TxnDate]])</f>
        <v>2024</v>
      </c>
      <c r="D1939" t="str">
        <f>TEXT(GL_Table[[#This Row],[TxnDate]], "mmm")</f>
        <v>Jan</v>
      </c>
      <c r="E1939" t="s">
        <v>2012</v>
      </c>
      <c r="F1939" t="s">
        <v>2017</v>
      </c>
      <c r="G1939">
        <v>1506.81</v>
      </c>
      <c r="H1939">
        <v>0</v>
      </c>
      <c r="I1939" t="s">
        <v>2023</v>
      </c>
      <c r="J1939" t="s">
        <v>2029</v>
      </c>
      <c r="K1939" t="s">
        <v>3968</v>
      </c>
      <c r="L1939" t="s">
        <v>4031</v>
      </c>
      <c r="M1939">
        <f>GL_Table[[#This Row],[Debit]]-GL_Table[[#This Row],[Credit]]</f>
        <v>1506.81</v>
      </c>
      <c r="N1939">
        <f>INDEX(ExchangeRate[Rate2USD], MATCH(GL!L:L,ExchangeRate[Currency], 0))</f>
        <v>0.78</v>
      </c>
      <c r="O1939" s="14">
        <f>GL_Table[[#This Row],[Debit]]*GL_Table[[#This Row],[RateToUSD]]</f>
        <v>1175.3117999999999</v>
      </c>
      <c r="P1939" s="14">
        <f>GL_Table[[#This Row],[Credit]]*GL_Table[[#This Row],[RateToUSD]]</f>
        <v>0</v>
      </c>
      <c r="Q1939" s="14">
        <f>GL_Table[NetAmount]*GL_Table[RateToUSD]</f>
        <v>1175.3117999999999</v>
      </c>
      <c r="R1939" s="14" t="str">
        <f>INDEX(AccountMapping[AccountType],MATCH(GL_Table[AccountName],AccountMapping[AccountName], 0))</f>
        <v>Expense</v>
      </c>
    </row>
    <row r="1940" spans="1:18" x14ac:dyDescent="0.3">
      <c r="A1940" t="s">
        <v>1948</v>
      </c>
      <c r="B1940" s="1">
        <v>45723</v>
      </c>
      <c r="C1940">
        <f>YEAR(GL_Table[[#This Row],[TxnDate]])</f>
        <v>2025</v>
      </c>
      <c r="D1940" t="str">
        <f>TEXT(GL_Table[[#This Row],[TxnDate]], "mmm")</f>
        <v>Mar</v>
      </c>
      <c r="E1940" t="s">
        <v>2014</v>
      </c>
      <c r="F1940" t="s">
        <v>2019</v>
      </c>
      <c r="G1940">
        <v>0</v>
      </c>
      <c r="H1940">
        <v>3376.73</v>
      </c>
      <c r="I1940" t="s">
        <v>2022</v>
      </c>
      <c r="J1940" t="s">
        <v>2028</v>
      </c>
      <c r="K1940" t="s">
        <v>3969</v>
      </c>
      <c r="L1940" t="s">
        <v>4032</v>
      </c>
      <c r="M1940">
        <f>GL_Table[[#This Row],[Debit]]-GL_Table[[#This Row],[Credit]]</f>
        <v>-3376.73</v>
      </c>
      <c r="N1940">
        <f>INDEX(ExchangeRate[Rate2USD], MATCH(GL!L:L,ExchangeRate[Currency], 0))</f>
        <v>0.92</v>
      </c>
      <c r="O1940" s="14">
        <f>GL_Table[[#This Row],[Debit]]*GL_Table[[#This Row],[RateToUSD]]</f>
        <v>0</v>
      </c>
      <c r="P1940" s="14">
        <f>GL_Table[[#This Row],[Credit]]*GL_Table[[#This Row],[RateToUSD]]</f>
        <v>3106.5916000000002</v>
      </c>
      <c r="Q1940" s="14">
        <f>GL_Table[NetAmount]*GL_Table[RateToUSD]</f>
        <v>-3106.5916000000002</v>
      </c>
      <c r="R1940" s="14" t="str">
        <f>INDEX(AccountMapping[AccountType],MATCH(GL_Table[AccountName],AccountMapping[AccountName], 0))</f>
        <v>Revenue</v>
      </c>
    </row>
    <row r="1941" spans="1:18" x14ac:dyDescent="0.3">
      <c r="A1941" t="s">
        <v>1949</v>
      </c>
      <c r="B1941" s="1">
        <v>45265</v>
      </c>
      <c r="C1941">
        <f>YEAR(GL_Table[[#This Row],[TxnDate]])</f>
        <v>2023</v>
      </c>
      <c r="D1941" t="str">
        <f>TEXT(GL_Table[[#This Row],[TxnDate]], "mmm")</f>
        <v>Dec</v>
      </c>
      <c r="E1941" t="s">
        <v>2012</v>
      </c>
      <c r="F1941" t="s">
        <v>2017</v>
      </c>
      <c r="G1941">
        <v>1023.13</v>
      </c>
      <c r="H1941">
        <v>0</v>
      </c>
      <c r="I1941" t="s">
        <v>2023</v>
      </c>
      <c r="J1941" t="s">
        <v>2030</v>
      </c>
      <c r="K1941" t="s">
        <v>3970</v>
      </c>
      <c r="L1941" t="s">
        <v>4031</v>
      </c>
      <c r="M1941">
        <f>GL_Table[[#This Row],[Debit]]-GL_Table[[#This Row],[Credit]]</f>
        <v>1023.13</v>
      </c>
      <c r="N1941">
        <f>INDEX(ExchangeRate[Rate2USD], MATCH(GL!L:L,ExchangeRate[Currency], 0))</f>
        <v>0.78</v>
      </c>
      <c r="O1941" s="14">
        <f>GL_Table[[#This Row],[Debit]]*GL_Table[[#This Row],[RateToUSD]]</f>
        <v>798.04140000000007</v>
      </c>
      <c r="P1941" s="14">
        <f>GL_Table[[#This Row],[Credit]]*GL_Table[[#This Row],[RateToUSD]]</f>
        <v>0</v>
      </c>
      <c r="Q1941" s="14">
        <f>GL_Table[NetAmount]*GL_Table[RateToUSD]</f>
        <v>798.04140000000007</v>
      </c>
      <c r="R1941" s="14" t="str">
        <f>INDEX(AccountMapping[AccountType],MATCH(GL_Table[AccountName],AccountMapping[AccountName], 0))</f>
        <v>Expense</v>
      </c>
    </row>
    <row r="1942" spans="1:18" x14ac:dyDescent="0.3">
      <c r="A1942" t="s">
        <v>1950</v>
      </c>
      <c r="B1942" s="1">
        <v>45834</v>
      </c>
      <c r="C1942">
        <f>YEAR(GL_Table[[#This Row],[TxnDate]])</f>
        <v>2025</v>
      </c>
      <c r="D1942" t="str">
        <f>TEXT(GL_Table[[#This Row],[TxnDate]], "mmm")</f>
        <v>Jun</v>
      </c>
      <c r="E1942" t="s">
        <v>2012</v>
      </c>
      <c r="F1942" t="s">
        <v>2017</v>
      </c>
      <c r="G1942">
        <v>1885.62</v>
      </c>
      <c r="H1942">
        <v>0</v>
      </c>
      <c r="I1942" t="s">
        <v>2024</v>
      </c>
      <c r="J1942" t="s">
        <v>2029</v>
      </c>
      <c r="K1942" t="s">
        <v>3971</v>
      </c>
      <c r="L1942" t="s">
        <v>4035</v>
      </c>
      <c r="M1942">
        <f>GL_Table[[#This Row],[Debit]]-GL_Table[[#This Row],[Credit]]</f>
        <v>1885.62</v>
      </c>
      <c r="N1942">
        <f>INDEX(ExchangeRate[Rate2USD], MATCH(GL!L:L,ExchangeRate[Currency], 0))</f>
        <v>1.36</v>
      </c>
      <c r="O1942" s="14">
        <f>GL_Table[[#This Row],[Debit]]*GL_Table[[#This Row],[RateToUSD]]</f>
        <v>2564.4432000000002</v>
      </c>
      <c r="P1942" s="14">
        <f>GL_Table[[#This Row],[Credit]]*GL_Table[[#This Row],[RateToUSD]]</f>
        <v>0</v>
      </c>
      <c r="Q1942" s="14">
        <f>GL_Table[NetAmount]*GL_Table[RateToUSD]</f>
        <v>2564.4432000000002</v>
      </c>
      <c r="R1942" s="14" t="str">
        <f>INDEX(AccountMapping[AccountType],MATCH(GL_Table[AccountName],AccountMapping[AccountName], 0))</f>
        <v>Expense</v>
      </c>
    </row>
    <row r="1943" spans="1:18" x14ac:dyDescent="0.3">
      <c r="A1943" t="s">
        <v>1951</v>
      </c>
      <c r="B1943" s="1">
        <v>45421</v>
      </c>
      <c r="C1943">
        <f>YEAR(GL_Table[[#This Row],[TxnDate]])</f>
        <v>2024</v>
      </c>
      <c r="D1943" t="str">
        <f>TEXT(GL_Table[[#This Row],[TxnDate]], "mmm")</f>
        <v>May</v>
      </c>
      <c r="E1943" t="s">
        <v>2014</v>
      </c>
      <c r="F1943" t="s">
        <v>2019</v>
      </c>
      <c r="G1943">
        <v>0</v>
      </c>
      <c r="H1943">
        <v>955.35</v>
      </c>
      <c r="I1943" t="s">
        <v>2023</v>
      </c>
      <c r="J1943" t="s">
        <v>2029</v>
      </c>
      <c r="K1943" t="s">
        <v>3972</v>
      </c>
      <c r="L1943" t="s">
        <v>4035</v>
      </c>
      <c r="M1943">
        <f>GL_Table[[#This Row],[Debit]]-GL_Table[[#This Row],[Credit]]</f>
        <v>-955.35</v>
      </c>
      <c r="N1943">
        <f>INDEX(ExchangeRate[Rate2USD], MATCH(GL!L:L,ExchangeRate[Currency], 0))</f>
        <v>1.36</v>
      </c>
      <c r="O1943" s="14">
        <f>GL_Table[[#This Row],[Debit]]*GL_Table[[#This Row],[RateToUSD]]</f>
        <v>0</v>
      </c>
      <c r="P1943" s="14">
        <f>GL_Table[[#This Row],[Credit]]*GL_Table[[#This Row],[RateToUSD]]</f>
        <v>1299.2760000000001</v>
      </c>
      <c r="Q1943" s="14">
        <f>GL_Table[NetAmount]*GL_Table[RateToUSD]</f>
        <v>-1299.2760000000001</v>
      </c>
      <c r="R1943" s="14" t="str">
        <f>INDEX(AccountMapping[AccountType],MATCH(GL_Table[AccountName],AccountMapping[AccountName], 0))</f>
        <v>Revenue</v>
      </c>
    </row>
    <row r="1944" spans="1:18" x14ac:dyDescent="0.3">
      <c r="A1944" t="s">
        <v>1952</v>
      </c>
      <c r="B1944" s="1">
        <v>44927</v>
      </c>
      <c r="C1944">
        <f>YEAR(GL_Table[[#This Row],[TxnDate]])</f>
        <v>2023</v>
      </c>
      <c r="D1944" t="str">
        <f>TEXT(GL_Table[[#This Row],[TxnDate]], "mmm")</f>
        <v>Jan</v>
      </c>
      <c r="E1944" t="s">
        <v>2013</v>
      </c>
      <c r="F1944" t="s">
        <v>2018</v>
      </c>
      <c r="G1944">
        <v>1735.63</v>
      </c>
      <c r="H1944">
        <v>0</v>
      </c>
      <c r="I1944" t="s">
        <v>2020</v>
      </c>
      <c r="J1944" t="s">
        <v>2026</v>
      </c>
      <c r="K1944" t="s">
        <v>3973</v>
      </c>
      <c r="L1944" t="s">
        <v>4035</v>
      </c>
      <c r="M1944">
        <f>GL_Table[[#This Row],[Debit]]-GL_Table[[#This Row],[Credit]]</f>
        <v>1735.63</v>
      </c>
      <c r="N1944">
        <f>INDEX(ExchangeRate[Rate2USD], MATCH(GL!L:L,ExchangeRate[Currency], 0))</f>
        <v>1.36</v>
      </c>
      <c r="O1944" s="14">
        <f>GL_Table[[#This Row],[Debit]]*GL_Table[[#This Row],[RateToUSD]]</f>
        <v>2360.4568000000004</v>
      </c>
      <c r="P1944" s="14">
        <f>GL_Table[[#This Row],[Credit]]*GL_Table[[#This Row],[RateToUSD]]</f>
        <v>0</v>
      </c>
      <c r="Q1944" s="14">
        <f>GL_Table[NetAmount]*GL_Table[RateToUSD]</f>
        <v>2360.4568000000004</v>
      </c>
      <c r="R1944" s="14" t="str">
        <f>INDEX(AccountMapping[AccountType],MATCH(GL_Table[AccountName],AccountMapping[AccountName], 0))</f>
        <v>Expense</v>
      </c>
    </row>
    <row r="1945" spans="1:18" x14ac:dyDescent="0.3">
      <c r="A1945" t="s">
        <v>1953</v>
      </c>
      <c r="B1945" s="1">
        <v>45131</v>
      </c>
      <c r="C1945">
        <f>YEAR(GL_Table[[#This Row],[TxnDate]])</f>
        <v>2023</v>
      </c>
      <c r="D1945" t="str">
        <f>TEXT(GL_Table[[#This Row],[TxnDate]], "mmm")</f>
        <v>Jul</v>
      </c>
      <c r="E1945" t="s">
        <v>2011</v>
      </c>
      <c r="F1945" t="s">
        <v>2016</v>
      </c>
      <c r="G1945">
        <v>1311.61</v>
      </c>
      <c r="H1945">
        <v>0</v>
      </c>
      <c r="I1945" t="s">
        <v>2025</v>
      </c>
      <c r="J1945" t="s">
        <v>2030</v>
      </c>
      <c r="K1945" t="s">
        <v>3974</v>
      </c>
      <c r="L1945" t="s">
        <v>4033</v>
      </c>
      <c r="M1945">
        <f>GL_Table[[#This Row],[Debit]]-GL_Table[[#This Row],[Credit]]</f>
        <v>1311.61</v>
      </c>
      <c r="N1945">
        <f>INDEX(ExchangeRate[Rate2USD], MATCH(GL!L:L,ExchangeRate[Currency], 0))</f>
        <v>1.51</v>
      </c>
      <c r="O1945" s="14">
        <f>GL_Table[[#This Row],[Debit]]*GL_Table[[#This Row],[RateToUSD]]</f>
        <v>1980.5310999999999</v>
      </c>
      <c r="P1945" s="14">
        <f>GL_Table[[#This Row],[Credit]]*GL_Table[[#This Row],[RateToUSD]]</f>
        <v>0</v>
      </c>
      <c r="Q1945" s="14">
        <f>GL_Table[NetAmount]*GL_Table[RateToUSD]</f>
        <v>1980.5310999999999</v>
      </c>
      <c r="R1945" s="14" t="str">
        <f>INDEX(AccountMapping[AccountType],MATCH(GL_Table[AccountName],AccountMapping[AccountName], 0))</f>
        <v>COGS</v>
      </c>
    </row>
    <row r="1946" spans="1:18" x14ac:dyDescent="0.3">
      <c r="A1946" t="s">
        <v>1954</v>
      </c>
      <c r="B1946" s="1">
        <v>45256</v>
      </c>
      <c r="C1946">
        <f>YEAR(GL_Table[[#This Row],[TxnDate]])</f>
        <v>2023</v>
      </c>
      <c r="D1946" t="str">
        <f>TEXT(GL_Table[[#This Row],[TxnDate]], "mmm")</f>
        <v>Nov</v>
      </c>
      <c r="E1946" t="s">
        <v>2014</v>
      </c>
      <c r="F1946" t="s">
        <v>2019</v>
      </c>
      <c r="G1946">
        <v>0</v>
      </c>
      <c r="H1946">
        <v>3124.09</v>
      </c>
      <c r="I1946" t="s">
        <v>2025</v>
      </c>
      <c r="J1946" t="s">
        <v>2026</v>
      </c>
      <c r="K1946" t="s">
        <v>3975</v>
      </c>
      <c r="L1946" t="s">
        <v>4034</v>
      </c>
      <c r="M1946">
        <f>GL_Table[[#This Row],[Debit]]-GL_Table[[#This Row],[Credit]]</f>
        <v>-3124.09</v>
      </c>
      <c r="N1946">
        <f>INDEX(ExchangeRate[Rate2USD], MATCH(GL!L:L,ExchangeRate[Currency], 0))</f>
        <v>1</v>
      </c>
      <c r="O1946" s="14">
        <f>GL_Table[[#This Row],[Debit]]*GL_Table[[#This Row],[RateToUSD]]</f>
        <v>0</v>
      </c>
      <c r="P1946" s="14">
        <f>GL_Table[[#This Row],[Credit]]*GL_Table[[#This Row],[RateToUSD]]</f>
        <v>3124.09</v>
      </c>
      <c r="Q1946" s="14">
        <f>GL_Table[NetAmount]*GL_Table[RateToUSD]</f>
        <v>-3124.09</v>
      </c>
      <c r="R1946" s="14" t="str">
        <f>INDEX(AccountMapping[AccountType],MATCH(GL_Table[AccountName],AccountMapping[AccountName], 0))</f>
        <v>Revenue</v>
      </c>
    </row>
    <row r="1947" spans="1:18" x14ac:dyDescent="0.3">
      <c r="A1947" t="s">
        <v>1955</v>
      </c>
      <c r="B1947" s="1">
        <v>45505</v>
      </c>
      <c r="C1947">
        <f>YEAR(GL_Table[[#This Row],[TxnDate]])</f>
        <v>2024</v>
      </c>
      <c r="D1947" t="str">
        <f>TEXT(GL_Table[[#This Row],[TxnDate]], "mmm")</f>
        <v>Aug</v>
      </c>
      <c r="E1947" t="s">
        <v>2013</v>
      </c>
      <c r="F1947" t="s">
        <v>2018</v>
      </c>
      <c r="G1947">
        <v>1453.46</v>
      </c>
      <c r="H1947">
        <v>0</v>
      </c>
      <c r="I1947" t="s">
        <v>2024</v>
      </c>
      <c r="J1947" t="s">
        <v>2028</v>
      </c>
      <c r="K1947" t="s">
        <v>3976</v>
      </c>
      <c r="L1947" t="s">
        <v>4034</v>
      </c>
      <c r="M1947">
        <f>GL_Table[[#This Row],[Debit]]-GL_Table[[#This Row],[Credit]]</f>
        <v>1453.46</v>
      </c>
      <c r="N1947">
        <f>INDEX(ExchangeRate[Rate2USD], MATCH(GL!L:L,ExchangeRate[Currency], 0))</f>
        <v>1</v>
      </c>
      <c r="O1947" s="14">
        <f>GL_Table[[#This Row],[Debit]]*GL_Table[[#This Row],[RateToUSD]]</f>
        <v>1453.46</v>
      </c>
      <c r="P1947" s="14">
        <f>GL_Table[[#This Row],[Credit]]*GL_Table[[#This Row],[RateToUSD]]</f>
        <v>0</v>
      </c>
      <c r="Q1947" s="14">
        <f>GL_Table[NetAmount]*GL_Table[RateToUSD]</f>
        <v>1453.46</v>
      </c>
      <c r="R1947" s="14" t="str">
        <f>INDEX(AccountMapping[AccountType],MATCH(GL_Table[AccountName],AccountMapping[AccountName], 0))</f>
        <v>Expense</v>
      </c>
    </row>
    <row r="1948" spans="1:18" x14ac:dyDescent="0.3">
      <c r="A1948" t="s">
        <v>1956</v>
      </c>
      <c r="B1948" s="1">
        <v>45018</v>
      </c>
      <c r="C1948">
        <f>YEAR(GL_Table[[#This Row],[TxnDate]])</f>
        <v>2023</v>
      </c>
      <c r="D1948" t="str">
        <f>TEXT(GL_Table[[#This Row],[TxnDate]], "mmm")</f>
        <v>Apr</v>
      </c>
      <c r="E1948" t="s">
        <v>2012</v>
      </c>
      <c r="F1948" t="s">
        <v>2017</v>
      </c>
      <c r="G1948">
        <v>502.87</v>
      </c>
      <c r="H1948">
        <v>0</v>
      </c>
      <c r="I1948" t="s">
        <v>2021</v>
      </c>
      <c r="J1948" t="s">
        <v>2026</v>
      </c>
      <c r="K1948" t="s">
        <v>3977</v>
      </c>
      <c r="L1948" t="s">
        <v>4035</v>
      </c>
      <c r="M1948">
        <f>GL_Table[[#This Row],[Debit]]-GL_Table[[#This Row],[Credit]]</f>
        <v>502.87</v>
      </c>
      <c r="N1948">
        <f>INDEX(ExchangeRate[Rate2USD], MATCH(GL!L:L,ExchangeRate[Currency], 0))</f>
        <v>1.36</v>
      </c>
      <c r="O1948" s="14">
        <f>GL_Table[[#This Row],[Debit]]*GL_Table[[#This Row],[RateToUSD]]</f>
        <v>683.90320000000008</v>
      </c>
      <c r="P1948" s="14">
        <f>GL_Table[[#This Row],[Credit]]*GL_Table[[#This Row],[RateToUSD]]</f>
        <v>0</v>
      </c>
      <c r="Q1948" s="14">
        <f>GL_Table[NetAmount]*GL_Table[RateToUSD]</f>
        <v>683.90320000000008</v>
      </c>
      <c r="R1948" s="14" t="str">
        <f>INDEX(AccountMapping[AccountType],MATCH(GL_Table[AccountName],AccountMapping[AccountName], 0))</f>
        <v>Expense</v>
      </c>
    </row>
    <row r="1949" spans="1:18" x14ac:dyDescent="0.3">
      <c r="A1949" t="s">
        <v>1957</v>
      </c>
      <c r="B1949" s="1">
        <v>45161</v>
      </c>
      <c r="C1949">
        <f>YEAR(GL_Table[[#This Row],[TxnDate]])</f>
        <v>2023</v>
      </c>
      <c r="D1949" t="str">
        <f>TEXT(GL_Table[[#This Row],[TxnDate]], "mmm")</f>
        <v>Aug</v>
      </c>
      <c r="E1949" t="s">
        <v>2012</v>
      </c>
      <c r="F1949" t="s">
        <v>2017</v>
      </c>
      <c r="G1949">
        <v>845.04</v>
      </c>
      <c r="H1949">
        <v>0</v>
      </c>
      <c r="I1949" t="s">
        <v>2023</v>
      </c>
      <c r="J1949" t="s">
        <v>2027</v>
      </c>
      <c r="K1949" t="s">
        <v>3978</v>
      </c>
      <c r="L1949" t="s">
        <v>4032</v>
      </c>
      <c r="M1949">
        <f>GL_Table[[#This Row],[Debit]]-GL_Table[[#This Row],[Credit]]</f>
        <v>845.04</v>
      </c>
      <c r="N1949">
        <f>INDEX(ExchangeRate[Rate2USD], MATCH(GL!L:L,ExchangeRate[Currency], 0))</f>
        <v>0.92</v>
      </c>
      <c r="O1949" s="14">
        <f>GL_Table[[#This Row],[Debit]]*GL_Table[[#This Row],[RateToUSD]]</f>
        <v>777.43679999999995</v>
      </c>
      <c r="P1949" s="14">
        <f>GL_Table[[#This Row],[Credit]]*GL_Table[[#This Row],[RateToUSD]]</f>
        <v>0</v>
      </c>
      <c r="Q1949" s="14">
        <f>GL_Table[NetAmount]*GL_Table[RateToUSD]</f>
        <v>777.43679999999995</v>
      </c>
      <c r="R1949" s="14" t="str">
        <f>INDEX(AccountMapping[AccountType],MATCH(GL_Table[AccountName],AccountMapping[AccountName], 0))</f>
        <v>Expense</v>
      </c>
    </row>
    <row r="1950" spans="1:18" x14ac:dyDescent="0.3">
      <c r="A1950" t="s">
        <v>1958</v>
      </c>
      <c r="B1950" s="1">
        <v>45657</v>
      </c>
      <c r="C1950">
        <f>YEAR(GL_Table[[#This Row],[TxnDate]])</f>
        <v>2024</v>
      </c>
      <c r="D1950" t="str">
        <f>TEXT(GL_Table[[#This Row],[TxnDate]], "mmm")</f>
        <v>Dec</v>
      </c>
      <c r="E1950" t="s">
        <v>2014</v>
      </c>
      <c r="F1950" t="s">
        <v>2019</v>
      </c>
      <c r="G1950">
        <v>0</v>
      </c>
      <c r="H1950">
        <v>2650.78</v>
      </c>
      <c r="I1950" t="s">
        <v>2024</v>
      </c>
      <c r="J1950" t="s">
        <v>2028</v>
      </c>
      <c r="K1950" t="s">
        <v>3979</v>
      </c>
      <c r="L1950" t="s">
        <v>4033</v>
      </c>
      <c r="M1950">
        <f>GL_Table[[#This Row],[Debit]]-GL_Table[[#This Row],[Credit]]</f>
        <v>-2650.78</v>
      </c>
      <c r="N1950">
        <f>INDEX(ExchangeRate[Rate2USD], MATCH(GL!L:L,ExchangeRate[Currency], 0))</f>
        <v>1.51</v>
      </c>
      <c r="O1950" s="14">
        <f>GL_Table[[#This Row],[Debit]]*GL_Table[[#This Row],[RateToUSD]]</f>
        <v>0</v>
      </c>
      <c r="P1950" s="14">
        <f>GL_Table[[#This Row],[Credit]]*GL_Table[[#This Row],[RateToUSD]]</f>
        <v>4002.6778000000004</v>
      </c>
      <c r="Q1950" s="14">
        <f>GL_Table[NetAmount]*GL_Table[RateToUSD]</f>
        <v>-4002.6778000000004</v>
      </c>
      <c r="R1950" s="14" t="str">
        <f>INDEX(AccountMapping[AccountType],MATCH(GL_Table[AccountName],AccountMapping[AccountName], 0))</f>
        <v>Revenue</v>
      </c>
    </row>
    <row r="1951" spans="1:18" x14ac:dyDescent="0.3">
      <c r="A1951" t="s">
        <v>1959</v>
      </c>
      <c r="B1951" s="1">
        <v>45663</v>
      </c>
      <c r="C1951">
        <f>YEAR(GL_Table[[#This Row],[TxnDate]])</f>
        <v>2025</v>
      </c>
      <c r="D1951" t="str">
        <f>TEXT(GL_Table[[#This Row],[TxnDate]], "mmm")</f>
        <v>Jan</v>
      </c>
      <c r="E1951" t="s">
        <v>2010</v>
      </c>
      <c r="F1951" t="s">
        <v>2015</v>
      </c>
      <c r="G1951">
        <v>0</v>
      </c>
      <c r="H1951">
        <v>3701</v>
      </c>
      <c r="I1951" t="s">
        <v>2021</v>
      </c>
      <c r="J1951" t="s">
        <v>2030</v>
      </c>
      <c r="K1951" t="s">
        <v>3980</v>
      </c>
      <c r="L1951" t="s">
        <v>4033</v>
      </c>
      <c r="M1951">
        <f>GL_Table[[#This Row],[Debit]]-GL_Table[[#This Row],[Credit]]</f>
        <v>-3701</v>
      </c>
      <c r="N1951">
        <f>INDEX(ExchangeRate[Rate2USD], MATCH(GL!L:L,ExchangeRate[Currency], 0))</f>
        <v>1.51</v>
      </c>
      <c r="O1951" s="14">
        <f>GL_Table[[#This Row],[Debit]]*GL_Table[[#This Row],[RateToUSD]]</f>
        <v>0</v>
      </c>
      <c r="P1951" s="14">
        <f>GL_Table[[#This Row],[Credit]]*GL_Table[[#This Row],[RateToUSD]]</f>
        <v>5588.51</v>
      </c>
      <c r="Q1951" s="14">
        <f>GL_Table[NetAmount]*GL_Table[RateToUSD]</f>
        <v>-5588.51</v>
      </c>
      <c r="R1951" s="14" t="str">
        <f>INDEX(AccountMapping[AccountType],MATCH(GL_Table[AccountName],AccountMapping[AccountName], 0))</f>
        <v>Revenue</v>
      </c>
    </row>
    <row r="1952" spans="1:18" x14ac:dyDescent="0.3">
      <c r="A1952" t="s">
        <v>1960</v>
      </c>
      <c r="B1952" s="1">
        <v>45525</v>
      </c>
      <c r="C1952">
        <f>YEAR(GL_Table[[#This Row],[TxnDate]])</f>
        <v>2024</v>
      </c>
      <c r="D1952" t="str">
        <f>TEXT(GL_Table[[#This Row],[TxnDate]], "mmm")</f>
        <v>Aug</v>
      </c>
      <c r="E1952" t="s">
        <v>2012</v>
      </c>
      <c r="F1952" t="s">
        <v>2017</v>
      </c>
      <c r="G1952">
        <v>866.51</v>
      </c>
      <c r="H1952">
        <v>0</v>
      </c>
      <c r="I1952" t="s">
        <v>2022</v>
      </c>
      <c r="J1952" t="s">
        <v>2029</v>
      </c>
      <c r="K1952" t="s">
        <v>3981</v>
      </c>
      <c r="L1952" t="s">
        <v>4035</v>
      </c>
      <c r="M1952">
        <f>GL_Table[[#This Row],[Debit]]-GL_Table[[#This Row],[Credit]]</f>
        <v>866.51</v>
      </c>
      <c r="N1952">
        <f>INDEX(ExchangeRate[Rate2USD], MATCH(GL!L:L,ExchangeRate[Currency], 0))</f>
        <v>1.36</v>
      </c>
      <c r="O1952" s="14">
        <f>GL_Table[[#This Row],[Debit]]*GL_Table[[#This Row],[RateToUSD]]</f>
        <v>1178.4536000000001</v>
      </c>
      <c r="P1952" s="14">
        <f>GL_Table[[#This Row],[Credit]]*GL_Table[[#This Row],[RateToUSD]]</f>
        <v>0</v>
      </c>
      <c r="Q1952" s="14">
        <f>GL_Table[NetAmount]*GL_Table[RateToUSD]</f>
        <v>1178.4536000000001</v>
      </c>
      <c r="R1952" s="14" t="str">
        <f>INDEX(AccountMapping[AccountType],MATCH(GL_Table[AccountName],AccountMapping[AccountName], 0))</f>
        <v>Expense</v>
      </c>
    </row>
    <row r="1953" spans="1:18" x14ac:dyDescent="0.3">
      <c r="A1953" t="s">
        <v>1961</v>
      </c>
      <c r="B1953" s="1">
        <v>45387</v>
      </c>
      <c r="C1953">
        <f>YEAR(GL_Table[[#This Row],[TxnDate]])</f>
        <v>2024</v>
      </c>
      <c r="D1953" t="str">
        <f>TEXT(GL_Table[[#This Row],[TxnDate]], "mmm")</f>
        <v>Apr</v>
      </c>
      <c r="E1953" t="s">
        <v>2011</v>
      </c>
      <c r="F1953" t="s">
        <v>2016</v>
      </c>
      <c r="G1953">
        <v>1517.29</v>
      </c>
      <c r="H1953">
        <v>0</v>
      </c>
      <c r="I1953" t="s">
        <v>2022</v>
      </c>
      <c r="J1953" t="s">
        <v>2030</v>
      </c>
      <c r="K1953" t="s">
        <v>3982</v>
      </c>
      <c r="L1953" t="s">
        <v>4032</v>
      </c>
      <c r="M1953">
        <f>GL_Table[[#This Row],[Debit]]-GL_Table[[#This Row],[Credit]]</f>
        <v>1517.29</v>
      </c>
      <c r="N1953">
        <f>INDEX(ExchangeRate[Rate2USD], MATCH(GL!L:L,ExchangeRate[Currency], 0))</f>
        <v>0.92</v>
      </c>
      <c r="O1953" s="14">
        <f>GL_Table[[#This Row],[Debit]]*GL_Table[[#This Row],[RateToUSD]]</f>
        <v>1395.9068</v>
      </c>
      <c r="P1953" s="14">
        <f>GL_Table[[#This Row],[Credit]]*GL_Table[[#This Row],[RateToUSD]]</f>
        <v>0</v>
      </c>
      <c r="Q1953" s="14">
        <f>GL_Table[NetAmount]*GL_Table[RateToUSD]</f>
        <v>1395.9068</v>
      </c>
      <c r="R1953" s="14" t="str">
        <f>INDEX(AccountMapping[AccountType],MATCH(GL_Table[AccountName],AccountMapping[AccountName], 0))</f>
        <v>COGS</v>
      </c>
    </row>
    <row r="1954" spans="1:18" x14ac:dyDescent="0.3">
      <c r="A1954" t="s">
        <v>1962</v>
      </c>
      <c r="B1954" s="1">
        <v>45662</v>
      </c>
      <c r="C1954">
        <f>YEAR(GL_Table[[#This Row],[TxnDate]])</f>
        <v>2025</v>
      </c>
      <c r="D1954" t="str">
        <f>TEXT(GL_Table[[#This Row],[TxnDate]], "mmm")</f>
        <v>Jan</v>
      </c>
      <c r="E1954" t="s">
        <v>2011</v>
      </c>
      <c r="F1954" t="s">
        <v>2016</v>
      </c>
      <c r="G1954">
        <v>58.18</v>
      </c>
      <c r="H1954">
        <v>0</v>
      </c>
      <c r="I1954" t="s">
        <v>2020</v>
      </c>
      <c r="J1954" t="s">
        <v>2029</v>
      </c>
      <c r="K1954" t="s">
        <v>3983</v>
      </c>
      <c r="L1954" t="s">
        <v>4032</v>
      </c>
      <c r="M1954">
        <f>GL_Table[[#This Row],[Debit]]-GL_Table[[#This Row],[Credit]]</f>
        <v>58.18</v>
      </c>
      <c r="N1954">
        <f>INDEX(ExchangeRate[Rate2USD], MATCH(GL!L:L,ExchangeRate[Currency], 0))</f>
        <v>0.92</v>
      </c>
      <c r="O1954" s="14">
        <f>GL_Table[[#This Row],[Debit]]*GL_Table[[#This Row],[RateToUSD]]</f>
        <v>53.525600000000004</v>
      </c>
      <c r="P1954" s="14">
        <f>GL_Table[[#This Row],[Credit]]*GL_Table[[#This Row],[RateToUSD]]</f>
        <v>0</v>
      </c>
      <c r="Q1954" s="14">
        <f>GL_Table[NetAmount]*GL_Table[RateToUSD]</f>
        <v>53.525600000000004</v>
      </c>
      <c r="R1954" s="14" t="str">
        <f>INDEX(AccountMapping[AccountType],MATCH(GL_Table[AccountName],AccountMapping[AccountName], 0))</f>
        <v>COGS</v>
      </c>
    </row>
    <row r="1955" spans="1:18" x14ac:dyDescent="0.3">
      <c r="A1955" t="s">
        <v>1963</v>
      </c>
      <c r="B1955" s="1">
        <v>45649</v>
      </c>
      <c r="C1955">
        <f>YEAR(GL_Table[[#This Row],[TxnDate]])</f>
        <v>2024</v>
      </c>
      <c r="D1955" t="str">
        <f>TEXT(GL_Table[[#This Row],[TxnDate]], "mmm")</f>
        <v>Dec</v>
      </c>
      <c r="E1955" t="s">
        <v>2010</v>
      </c>
      <c r="F1955" t="s">
        <v>2015</v>
      </c>
      <c r="G1955">
        <v>0</v>
      </c>
      <c r="H1955">
        <v>944.88</v>
      </c>
      <c r="I1955" t="s">
        <v>2023</v>
      </c>
      <c r="J1955" t="s">
        <v>2027</v>
      </c>
      <c r="K1955" t="s">
        <v>3984</v>
      </c>
      <c r="L1955" t="s">
        <v>4033</v>
      </c>
      <c r="M1955">
        <f>GL_Table[[#This Row],[Debit]]-GL_Table[[#This Row],[Credit]]</f>
        <v>-944.88</v>
      </c>
      <c r="N1955">
        <f>INDEX(ExchangeRate[Rate2USD], MATCH(GL!L:L,ExchangeRate[Currency], 0))</f>
        <v>1.51</v>
      </c>
      <c r="O1955" s="14">
        <f>GL_Table[[#This Row],[Debit]]*GL_Table[[#This Row],[RateToUSD]]</f>
        <v>0</v>
      </c>
      <c r="P1955" s="14">
        <f>GL_Table[[#This Row],[Credit]]*GL_Table[[#This Row],[RateToUSD]]</f>
        <v>1426.7688000000001</v>
      </c>
      <c r="Q1955" s="14">
        <f>GL_Table[NetAmount]*GL_Table[RateToUSD]</f>
        <v>-1426.7688000000001</v>
      </c>
      <c r="R1955" s="14" t="str">
        <f>INDEX(AccountMapping[AccountType],MATCH(GL_Table[AccountName],AccountMapping[AccountName], 0))</f>
        <v>Revenue</v>
      </c>
    </row>
    <row r="1956" spans="1:18" x14ac:dyDescent="0.3">
      <c r="A1956" t="s">
        <v>1964</v>
      </c>
      <c r="B1956" s="1">
        <v>45671</v>
      </c>
      <c r="C1956">
        <f>YEAR(GL_Table[[#This Row],[TxnDate]])</f>
        <v>2025</v>
      </c>
      <c r="D1956" t="str">
        <f>TEXT(GL_Table[[#This Row],[TxnDate]], "mmm")</f>
        <v>Jan</v>
      </c>
      <c r="E1956" t="s">
        <v>2012</v>
      </c>
      <c r="F1956" t="s">
        <v>2017</v>
      </c>
      <c r="G1956">
        <v>394.98</v>
      </c>
      <c r="H1956">
        <v>0</v>
      </c>
      <c r="I1956" t="s">
        <v>2021</v>
      </c>
      <c r="J1956" t="s">
        <v>2027</v>
      </c>
      <c r="K1956" t="s">
        <v>3985</v>
      </c>
      <c r="L1956" t="s">
        <v>4035</v>
      </c>
      <c r="M1956">
        <f>GL_Table[[#This Row],[Debit]]-GL_Table[[#This Row],[Credit]]</f>
        <v>394.98</v>
      </c>
      <c r="N1956">
        <f>INDEX(ExchangeRate[Rate2USD], MATCH(GL!L:L,ExchangeRate[Currency], 0))</f>
        <v>1.36</v>
      </c>
      <c r="O1956" s="14">
        <f>GL_Table[[#This Row],[Debit]]*GL_Table[[#This Row],[RateToUSD]]</f>
        <v>537.17280000000005</v>
      </c>
      <c r="P1956" s="14">
        <f>GL_Table[[#This Row],[Credit]]*GL_Table[[#This Row],[RateToUSD]]</f>
        <v>0</v>
      </c>
      <c r="Q1956" s="14">
        <f>GL_Table[NetAmount]*GL_Table[RateToUSD]</f>
        <v>537.17280000000005</v>
      </c>
      <c r="R1956" s="14" t="str">
        <f>INDEX(AccountMapping[AccountType],MATCH(GL_Table[AccountName],AccountMapping[AccountName], 0))</f>
        <v>Expense</v>
      </c>
    </row>
    <row r="1957" spans="1:18" x14ac:dyDescent="0.3">
      <c r="A1957" t="s">
        <v>1965</v>
      </c>
      <c r="B1957" s="1">
        <v>45082</v>
      </c>
      <c r="C1957">
        <f>YEAR(GL_Table[[#This Row],[TxnDate]])</f>
        <v>2023</v>
      </c>
      <c r="D1957" t="str">
        <f>TEXT(GL_Table[[#This Row],[TxnDate]], "mmm")</f>
        <v>Jun</v>
      </c>
      <c r="E1957" t="s">
        <v>2011</v>
      </c>
      <c r="F1957" t="s">
        <v>2016</v>
      </c>
      <c r="G1957">
        <v>1322.13</v>
      </c>
      <c r="H1957">
        <v>0</v>
      </c>
      <c r="I1957" t="s">
        <v>2022</v>
      </c>
      <c r="J1957" t="s">
        <v>2029</v>
      </c>
      <c r="K1957" t="s">
        <v>3986</v>
      </c>
      <c r="L1957" t="s">
        <v>4035</v>
      </c>
      <c r="M1957">
        <f>GL_Table[[#This Row],[Debit]]-GL_Table[[#This Row],[Credit]]</f>
        <v>1322.13</v>
      </c>
      <c r="N1957">
        <f>INDEX(ExchangeRate[Rate2USD], MATCH(GL!L:L,ExchangeRate[Currency], 0))</f>
        <v>1.36</v>
      </c>
      <c r="O1957" s="14">
        <f>GL_Table[[#This Row],[Debit]]*GL_Table[[#This Row],[RateToUSD]]</f>
        <v>1798.0968000000003</v>
      </c>
      <c r="P1957" s="14">
        <f>GL_Table[[#This Row],[Credit]]*GL_Table[[#This Row],[RateToUSD]]</f>
        <v>0</v>
      </c>
      <c r="Q1957" s="14">
        <f>GL_Table[NetAmount]*GL_Table[RateToUSD]</f>
        <v>1798.0968000000003</v>
      </c>
      <c r="R1957" s="14" t="str">
        <f>INDEX(AccountMapping[AccountType],MATCH(GL_Table[AccountName],AccountMapping[AccountName], 0))</f>
        <v>COGS</v>
      </c>
    </row>
    <row r="1958" spans="1:18" x14ac:dyDescent="0.3">
      <c r="A1958" t="s">
        <v>1966</v>
      </c>
      <c r="B1958" s="1">
        <v>45447</v>
      </c>
      <c r="C1958">
        <f>YEAR(GL_Table[[#This Row],[TxnDate]])</f>
        <v>2024</v>
      </c>
      <c r="D1958" t="str">
        <f>TEXT(GL_Table[[#This Row],[TxnDate]], "mmm")</f>
        <v>Jun</v>
      </c>
      <c r="E1958" t="s">
        <v>2013</v>
      </c>
      <c r="F1958" t="s">
        <v>2018</v>
      </c>
      <c r="G1958">
        <v>780.7</v>
      </c>
      <c r="H1958">
        <v>0</v>
      </c>
      <c r="I1958" t="s">
        <v>2022</v>
      </c>
      <c r="J1958" t="s">
        <v>2027</v>
      </c>
      <c r="K1958" t="s">
        <v>3987</v>
      </c>
      <c r="L1958" t="s">
        <v>4034</v>
      </c>
      <c r="M1958">
        <f>GL_Table[[#This Row],[Debit]]-GL_Table[[#This Row],[Credit]]</f>
        <v>780.7</v>
      </c>
      <c r="N1958">
        <f>INDEX(ExchangeRate[Rate2USD], MATCH(GL!L:L,ExchangeRate[Currency], 0))</f>
        <v>1</v>
      </c>
      <c r="O1958" s="14">
        <f>GL_Table[[#This Row],[Debit]]*GL_Table[[#This Row],[RateToUSD]]</f>
        <v>780.7</v>
      </c>
      <c r="P1958" s="14">
        <f>GL_Table[[#This Row],[Credit]]*GL_Table[[#This Row],[RateToUSD]]</f>
        <v>0</v>
      </c>
      <c r="Q1958" s="14">
        <f>GL_Table[NetAmount]*GL_Table[RateToUSD]</f>
        <v>780.7</v>
      </c>
      <c r="R1958" s="14" t="str">
        <f>INDEX(AccountMapping[AccountType],MATCH(GL_Table[AccountName],AccountMapping[AccountName], 0))</f>
        <v>Expense</v>
      </c>
    </row>
    <row r="1959" spans="1:18" x14ac:dyDescent="0.3">
      <c r="A1959" t="s">
        <v>1967</v>
      </c>
      <c r="B1959" s="1">
        <v>45695</v>
      </c>
      <c r="C1959">
        <f>YEAR(GL_Table[[#This Row],[TxnDate]])</f>
        <v>2025</v>
      </c>
      <c r="D1959" t="str">
        <f>TEXT(GL_Table[[#This Row],[TxnDate]], "mmm")</f>
        <v>Feb</v>
      </c>
      <c r="E1959" t="s">
        <v>2011</v>
      </c>
      <c r="F1959" t="s">
        <v>2016</v>
      </c>
      <c r="G1959">
        <v>1051.1600000000001</v>
      </c>
      <c r="H1959">
        <v>0</v>
      </c>
      <c r="I1959" t="s">
        <v>2020</v>
      </c>
      <c r="J1959" t="s">
        <v>2027</v>
      </c>
      <c r="K1959" t="s">
        <v>3988</v>
      </c>
      <c r="L1959" t="s">
        <v>4031</v>
      </c>
      <c r="M1959">
        <f>GL_Table[[#This Row],[Debit]]-GL_Table[[#This Row],[Credit]]</f>
        <v>1051.1600000000001</v>
      </c>
      <c r="N1959">
        <f>INDEX(ExchangeRate[Rate2USD], MATCH(GL!L:L,ExchangeRate[Currency], 0))</f>
        <v>0.78</v>
      </c>
      <c r="O1959" s="14">
        <f>GL_Table[[#This Row],[Debit]]*GL_Table[[#This Row],[RateToUSD]]</f>
        <v>819.90480000000014</v>
      </c>
      <c r="P1959" s="14">
        <f>GL_Table[[#This Row],[Credit]]*GL_Table[[#This Row],[RateToUSD]]</f>
        <v>0</v>
      </c>
      <c r="Q1959" s="14">
        <f>GL_Table[NetAmount]*GL_Table[RateToUSD]</f>
        <v>819.90480000000014</v>
      </c>
      <c r="R1959" s="14" t="str">
        <f>INDEX(AccountMapping[AccountType],MATCH(GL_Table[AccountName],AccountMapping[AccountName], 0))</f>
        <v>COGS</v>
      </c>
    </row>
    <row r="1960" spans="1:18" x14ac:dyDescent="0.3">
      <c r="A1960" t="s">
        <v>1968</v>
      </c>
      <c r="B1960" s="1">
        <v>45243</v>
      </c>
      <c r="C1960">
        <f>YEAR(GL_Table[[#This Row],[TxnDate]])</f>
        <v>2023</v>
      </c>
      <c r="D1960" t="str">
        <f>TEXT(GL_Table[[#This Row],[TxnDate]], "mmm")</f>
        <v>Nov</v>
      </c>
      <c r="E1960" t="s">
        <v>2014</v>
      </c>
      <c r="F1960" t="s">
        <v>2019</v>
      </c>
      <c r="G1960">
        <v>0</v>
      </c>
      <c r="H1960">
        <v>3466.47</v>
      </c>
      <c r="I1960" t="s">
        <v>2024</v>
      </c>
      <c r="J1960" t="s">
        <v>2028</v>
      </c>
      <c r="K1960" t="s">
        <v>3989</v>
      </c>
      <c r="L1960" t="s">
        <v>4033</v>
      </c>
      <c r="M1960">
        <f>GL_Table[[#This Row],[Debit]]-GL_Table[[#This Row],[Credit]]</f>
        <v>-3466.47</v>
      </c>
      <c r="N1960">
        <f>INDEX(ExchangeRate[Rate2USD], MATCH(GL!L:L,ExchangeRate[Currency], 0))</f>
        <v>1.51</v>
      </c>
      <c r="O1960" s="14">
        <f>GL_Table[[#This Row],[Debit]]*GL_Table[[#This Row],[RateToUSD]]</f>
        <v>0</v>
      </c>
      <c r="P1960" s="14">
        <f>GL_Table[[#This Row],[Credit]]*GL_Table[[#This Row],[RateToUSD]]</f>
        <v>5234.3696999999993</v>
      </c>
      <c r="Q1960" s="14">
        <f>GL_Table[NetAmount]*GL_Table[RateToUSD]</f>
        <v>-5234.3696999999993</v>
      </c>
      <c r="R1960" s="14" t="str">
        <f>INDEX(AccountMapping[AccountType],MATCH(GL_Table[AccountName],AccountMapping[AccountName], 0))</f>
        <v>Revenue</v>
      </c>
    </row>
    <row r="1961" spans="1:18" x14ac:dyDescent="0.3">
      <c r="A1961" t="s">
        <v>1969</v>
      </c>
      <c r="B1961" s="1">
        <v>45306</v>
      </c>
      <c r="C1961">
        <f>YEAR(GL_Table[[#This Row],[TxnDate]])</f>
        <v>2024</v>
      </c>
      <c r="D1961" t="str">
        <f>TEXT(GL_Table[[#This Row],[TxnDate]], "mmm")</f>
        <v>Jan</v>
      </c>
      <c r="E1961" t="s">
        <v>2010</v>
      </c>
      <c r="F1961" t="s">
        <v>2015</v>
      </c>
      <c r="G1961">
        <v>0</v>
      </c>
      <c r="H1961">
        <v>2900.85</v>
      </c>
      <c r="I1961" t="s">
        <v>2023</v>
      </c>
      <c r="J1961" t="s">
        <v>2029</v>
      </c>
      <c r="K1961" t="s">
        <v>3990</v>
      </c>
      <c r="L1961" t="s">
        <v>4035</v>
      </c>
      <c r="M1961">
        <f>GL_Table[[#This Row],[Debit]]-GL_Table[[#This Row],[Credit]]</f>
        <v>-2900.85</v>
      </c>
      <c r="N1961">
        <f>INDEX(ExchangeRate[Rate2USD], MATCH(GL!L:L,ExchangeRate[Currency], 0))</f>
        <v>1.36</v>
      </c>
      <c r="O1961" s="14">
        <f>GL_Table[[#This Row],[Debit]]*GL_Table[[#This Row],[RateToUSD]]</f>
        <v>0</v>
      </c>
      <c r="P1961" s="14">
        <f>GL_Table[[#This Row],[Credit]]*GL_Table[[#This Row],[RateToUSD]]</f>
        <v>3945.1559999999999</v>
      </c>
      <c r="Q1961" s="14">
        <f>GL_Table[NetAmount]*GL_Table[RateToUSD]</f>
        <v>-3945.1559999999999</v>
      </c>
      <c r="R1961" s="14" t="str">
        <f>INDEX(AccountMapping[AccountType],MATCH(GL_Table[AccountName],AccountMapping[AccountName], 0))</f>
        <v>Revenue</v>
      </c>
    </row>
    <row r="1962" spans="1:18" x14ac:dyDescent="0.3">
      <c r="A1962" t="s">
        <v>1970</v>
      </c>
      <c r="B1962" s="1">
        <v>45641</v>
      </c>
      <c r="C1962">
        <f>YEAR(GL_Table[[#This Row],[TxnDate]])</f>
        <v>2024</v>
      </c>
      <c r="D1962" t="str">
        <f>TEXT(GL_Table[[#This Row],[TxnDate]], "mmm")</f>
        <v>Dec</v>
      </c>
      <c r="E1962" t="s">
        <v>2013</v>
      </c>
      <c r="F1962" t="s">
        <v>2018</v>
      </c>
      <c r="G1962">
        <v>852.05</v>
      </c>
      <c r="H1962">
        <v>0</v>
      </c>
      <c r="I1962" t="s">
        <v>2022</v>
      </c>
      <c r="J1962" t="s">
        <v>2027</v>
      </c>
      <c r="K1962" t="s">
        <v>3991</v>
      </c>
      <c r="L1962" t="s">
        <v>4035</v>
      </c>
      <c r="M1962">
        <f>GL_Table[[#This Row],[Debit]]-GL_Table[[#This Row],[Credit]]</f>
        <v>852.05</v>
      </c>
      <c r="N1962">
        <f>INDEX(ExchangeRate[Rate2USD], MATCH(GL!L:L,ExchangeRate[Currency], 0))</f>
        <v>1.36</v>
      </c>
      <c r="O1962" s="14">
        <f>GL_Table[[#This Row],[Debit]]*GL_Table[[#This Row],[RateToUSD]]</f>
        <v>1158.788</v>
      </c>
      <c r="P1962" s="14">
        <f>GL_Table[[#This Row],[Credit]]*GL_Table[[#This Row],[RateToUSD]]</f>
        <v>0</v>
      </c>
      <c r="Q1962" s="14">
        <f>GL_Table[NetAmount]*GL_Table[RateToUSD]</f>
        <v>1158.788</v>
      </c>
      <c r="R1962" s="14" t="str">
        <f>INDEX(AccountMapping[AccountType],MATCH(GL_Table[AccountName],AccountMapping[AccountName], 0))</f>
        <v>Expense</v>
      </c>
    </row>
    <row r="1963" spans="1:18" x14ac:dyDescent="0.3">
      <c r="A1963" t="s">
        <v>1971</v>
      </c>
      <c r="B1963" s="1">
        <v>45050</v>
      </c>
      <c r="C1963">
        <f>YEAR(GL_Table[[#This Row],[TxnDate]])</f>
        <v>2023</v>
      </c>
      <c r="D1963" t="str">
        <f>TEXT(GL_Table[[#This Row],[TxnDate]], "mmm")</f>
        <v>May</v>
      </c>
      <c r="E1963" t="s">
        <v>2012</v>
      </c>
      <c r="F1963" t="s">
        <v>2017</v>
      </c>
      <c r="G1963">
        <v>1137.76</v>
      </c>
      <c r="H1963">
        <v>0</v>
      </c>
      <c r="I1963" t="s">
        <v>2021</v>
      </c>
      <c r="J1963" t="s">
        <v>2030</v>
      </c>
      <c r="K1963" t="s">
        <v>3992</v>
      </c>
      <c r="L1963" t="s">
        <v>4033</v>
      </c>
      <c r="M1963">
        <f>GL_Table[[#This Row],[Debit]]-GL_Table[[#This Row],[Credit]]</f>
        <v>1137.76</v>
      </c>
      <c r="N1963">
        <f>INDEX(ExchangeRate[Rate2USD], MATCH(GL!L:L,ExchangeRate[Currency], 0))</f>
        <v>1.51</v>
      </c>
      <c r="O1963" s="14">
        <f>GL_Table[[#This Row],[Debit]]*GL_Table[[#This Row],[RateToUSD]]</f>
        <v>1718.0175999999999</v>
      </c>
      <c r="P1963" s="14">
        <f>GL_Table[[#This Row],[Credit]]*GL_Table[[#This Row],[RateToUSD]]</f>
        <v>0</v>
      </c>
      <c r="Q1963" s="14">
        <f>GL_Table[NetAmount]*GL_Table[RateToUSD]</f>
        <v>1718.0175999999999</v>
      </c>
      <c r="R1963" s="14" t="str">
        <f>INDEX(AccountMapping[AccountType],MATCH(GL_Table[AccountName],AccountMapping[AccountName], 0))</f>
        <v>Expense</v>
      </c>
    </row>
    <row r="1964" spans="1:18" x14ac:dyDescent="0.3">
      <c r="A1964" t="s">
        <v>1972</v>
      </c>
      <c r="B1964" s="1">
        <v>45464</v>
      </c>
      <c r="C1964">
        <f>YEAR(GL_Table[[#This Row],[TxnDate]])</f>
        <v>2024</v>
      </c>
      <c r="D1964" t="str">
        <f>TEXT(GL_Table[[#This Row],[TxnDate]], "mmm")</f>
        <v>Jun</v>
      </c>
      <c r="E1964" t="s">
        <v>2012</v>
      </c>
      <c r="F1964" t="s">
        <v>2017</v>
      </c>
      <c r="G1964">
        <v>1927.94</v>
      </c>
      <c r="H1964">
        <v>0</v>
      </c>
      <c r="I1964" t="s">
        <v>2025</v>
      </c>
      <c r="J1964" t="s">
        <v>2030</v>
      </c>
      <c r="K1964" t="s">
        <v>3993</v>
      </c>
      <c r="L1964" t="s">
        <v>4035</v>
      </c>
      <c r="M1964">
        <f>GL_Table[[#This Row],[Debit]]-GL_Table[[#This Row],[Credit]]</f>
        <v>1927.94</v>
      </c>
      <c r="N1964">
        <f>INDEX(ExchangeRate[Rate2USD], MATCH(GL!L:L,ExchangeRate[Currency], 0))</f>
        <v>1.36</v>
      </c>
      <c r="O1964" s="14">
        <f>GL_Table[[#This Row],[Debit]]*GL_Table[[#This Row],[RateToUSD]]</f>
        <v>2621.9984000000004</v>
      </c>
      <c r="P1964" s="14">
        <f>GL_Table[[#This Row],[Credit]]*GL_Table[[#This Row],[RateToUSD]]</f>
        <v>0</v>
      </c>
      <c r="Q1964" s="14">
        <f>GL_Table[NetAmount]*GL_Table[RateToUSD]</f>
        <v>2621.9984000000004</v>
      </c>
      <c r="R1964" s="14" t="str">
        <f>INDEX(AccountMapping[AccountType],MATCH(GL_Table[AccountName],AccountMapping[AccountName], 0))</f>
        <v>Expense</v>
      </c>
    </row>
    <row r="1965" spans="1:18" x14ac:dyDescent="0.3">
      <c r="A1965" t="s">
        <v>1973</v>
      </c>
      <c r="B1965" s="1">
        <v>45713</v>
      </c>
      <c r="C1965">
        <f>YEAR(GL_Table[[#This Row],[TxnDate]])</f>
        <v>2025</v>
      </c>
      <c r="D1965" t="str">
        <f>TEXT(GL_Table[[#This Row],[TxnDate]], "mmm")</f>
        <v>Feb</v>
      </c>
      <c r="E1965" t="s">
        <v>2014</v>
      </c>
      <c r="F1965" t="s">
        <v>2019</v>
      </c>
      <c r="G1965">
        <v>0</v>
      </c>
      <c r="H1965">
        <v>2609.17</v>
      </c>
      <c r="I1965" t="s">
        <v>2021</v>
      </c>
      <c r="J1965" t="s">
        <v>2026</v>
      </c>
      <c r="K1965" t="s">
        <v>3994</v>
      </c>
      <c r="L1965" t="s">
        <v>4031</v>
      </c>
      <c r="M1965">
        <f>GL_Table[[#This Row],[Debit]]-GL_Table[[#This Row],[Credit]]</f>
        <v>-2609.17</v>
      </c>
      <c r="N1965">
        <f>INDEX(ExchangeRate[Rate2USD], MATCH(GL!L:L,ExchangeRate[Currency], 0))</f>
        <v>0.78</v>
      </c>
      <c r="O1965" s="14">
        <f>GL_Table[[#This Row],[Debit]]*GL_Table[[#This Row],[RateToUSD]]</f>
        <v>0</v>
      </c>
      <c r="P1965" s="14">
        <f>GL_Table[[#This Row],[Credit]]*GL_Table[[#This Row],[RateToUSD]]</f>
        <v>2035.1526000000001</v>
      </c>
      <c r="Q1965" s="14">
        <f>GL_Table[NetAmount]*GL_Table[RateToUSD]</f>
        <v>-2035.1526000000001</v>
      </c>
      <c r="R1965" s="14" t="str">
        <f>INDEX(AccountMapping[AccountType],MATCH(GL_Table[AccountName],AccountMapping[AccountName], 0))</f>
        <v>Revenue</v>
      </c>
    </row>
    <row r="1966" spans="1:18" x14ac:dyDescent="0.3">
      <c r="A1966" t="s">
        <v>1974</v>
      </c>
      <c r="B1966" s="1">
        <v>45755</v>
      </c>
      <c r="C1966">
        <f>YEAR(GL_Table[[#This Row],[TxnDate]])</f>
        <v>2025</v>
      </c>
      <c r="D1966" t="str">
        <f>TEXT(GL_Table[[#This Row],[TxnDate]], "mmm")</f>
        <v>Apr</v>
      </c>
      <c r="E1966" t="s">
        <v>2011</v>
      </c>
      <c r="F1966" t="s">
        <v>2016</v>
      </c>
      <c r="G1966">
        <v>1813.3</v>
      </c>
      <c r="H1966">
        <v>0</v>
      </c>
      <c r="I1966" t="s">
        <v>2025</v>
      </c>
      <c r="J1966" t="s">
        <v>2028</v>
      </c>
      <c r="K1966" t="s">
        <v>3995</v>
      </c>
      <c r="L1966" t="s">
        <v>4033</v>
      </c>
      <c r="M1966">
        <f>GL_Table[[#This Row],[Debit]]-GL_Table[[#This Row],[Credit]]</f>
        <v>1813.3</v>
      </c>
      <c r="N1966">
        <f>INDEX(ExchangeRate[Rate2USD], MATCH(GL!L:L,ExchangeRate[Currency], 0))</f>
        <v>1.51</v>
      </c>
      <c r="O1966" s="14">
        <f>GL_Table[[#This Row],[Debit]]*GL_Table[[#This Row],[RateToUSD]]</f>
        <v>2738.0830000000001</v>
      </c>
      <c r="P1966" s="14">
        <f>GL_Table[[#This Row],[Credit]]*GL_Table[[#This Row],[RateToUSD]]</f>
        <v>0</v>
      </c>
      <c r="Q1966" s="14">
        <f>GL_Table[NetAmount]*GL_Table[RateToUSD]</f>
        <v>2738.0830000000001</v>
      </c>
      <c r="R1966" s="14" t="str">
        <f>INDEX(AccountMapping[AccountType],MATCH(GL_Table[AccountName],AccountMapping[AccountName], 0))</f>
        <v>COGS</v>
      </c>
    </row>
    <row r="1967" spans="1:18" x14ac:dyDescent="0.3">
      <c r="A1967" t="s">
        <v>1975</v>
      </c>
      <c r="B1967" s="1">
        <v>45166</v>
      </c>
      <c r="C1967">
        <f>YEAR(GL_Table[[#This Row],[TxnDate]])</f>
        <v>2023</v>
      </c>
      <c r="D1967" t="str">
        <f>TEXT(GL_Table[[#This Row],[TxnDate]], "mmm")</f>
        <v>Aug</v>
      </c>
      <c r="E1967" t="s">
        <v>2010</v>
      </c>
      <c r="F1967" t="s">
        <v>2015</v>
      </c>
      <c r="G1967">
        <v>0</v>
      </c>
      <c r="H1967">
        <v>2658.68</v>
      </c>
      <c r="I1967" t="s">
        <v>2025</v>
      </c>
      <c r="J1967" t="s">
        <v>2028</v>
      </c>
      <c r="K1967" t="s">
        <v>3996</v>
      </c>
      <c r="L1967" t="s">
        <v>4031</v>
      </c>
      <c r="M1967">
        <f>GL_Table[[#This Row],[Debit]]-GL_Table[[#This Row],[Credit]]</f>
        <v>-2658.68</v>
      </c>
      <c r="N1967">
        <f>INDEX(ExchangeRate[Rate2USD], MATCH(GL!L:L,ExchangeRate[Currency], 0))</f>
        <v>0.78</v>
      </c>
      <c r="O1967" s="14">
        <f>GL_Table[[#This Row],[Debit]]*GL_Table[[#This Row],[RateToUSD]]</f>
        <v>0</v>
      </c>
      <c r="P1967" s="14">
        <f>GL_Table[[#This Row],[Credit]]*GL_Table[[#This Row],[RateToUSD]]</f>
        <v>2073.7703999999999</v>
      </c>
      <c r="Q1967" s="14">
        <f>GL_Table[NetAmount]*GL_Table[RateToUSD]</f>
        <v>-2073.7703999999999</v>
      </c>
      <c r="R1967" s="14" t="str">
        <f>INDEX(AccountMapping[AccountType],MATCH(GL_Table[AccountName],AccountMapping[AccountName], 0))</f>
        <v>Revenue</v>
      </c>
    </row>
    <row r="1968" spans="1:18" x14ac:dyDescent="0.3">
      <c r="A1968" t="s">
        <v>1976</v>
      </c>
      <c r="B1968" s="1">
        <v>45195</v>
      </c>
      <c r="C1968">
        <f>YEAR(GL_Table[[#This Row],[TxnDate]])</f>
        <v>2023</v>
      </c>
      <c r="D1968" t="str">
        <f>TEXT(GL_Table[[#This Row],[TxnDate]], "mmm")</f>
        <v>Sep</v>
      </c>
      <c r="E1968" t="s">
        <v>2014</v>
      </c>
      <c r="F1968" t="s">
        <v>2019</v>
      </c>
      <c r="G1968">
        <v>0</v>
      </c>
      <c r="H1968">
        <v>4776.24</v>
      </c>
      <c r="I1968" t="s">
        <v>2021</v>
      </c>
      <c r="J1968" t="s">
        <v>2028</v>
      </c>
      <c r="K1968" t="s">
        <v>3997</v>
      </c>
      <c r="L1968" t="s">
        <v>4033</v>
      </c>
      <c r="M1968">
        <f>GL_Table[[#This Row],[Debit]]-GL_Table[[#This Row],[Credit]]</f>
        <v>-4776.24</v>
      </c>
      <c r="N1968">
        <f>INDEX(ExchangeRate[Rate2USD], MATCH(GL!L:L,ExchangeRate[Currency], 0))</f>
        <v>1.51</v>
      </c>
      <c r="O1968" s="14">
        <f>GL_Table[[#This Row],[Debit]]*GL_Table[[#This Row],[RateToUSD]]</f>
        <v>0</v>
      </c>
      <c r="P1968" s="14">
        <f>GL_Table[[#This Row],[Credit]]*GL_Table[[#This Row],[RateToUSD]]</f>
        <v>7212.1223999999993</v>
      </c>
      <c r="Q1968" s="14">
        <f>GL_Table[NetAmount]*GL_Table[RateToUSD]</f>
        <v>-7212.1223999999993</v>
      </c>
      <c r="R1968" s="14" t="str">
        <f>INDEX(AccountMapping[AccountType],MATCH(GL_Table[AccountName],AccountMapping[AccountName], 0))</f>
        <v>Revenue</v>
      </c>
    </row>
    <row r="1969" spans="1:18" x14ac:dyDescent="0.3">
      <c r="A1969" t="s">
        <v>1977</v>
      </c>
      <c r="B1969" s="1">
        <v>45548</v>
      </c>
      <c r="C1969">
        <f>YEAR(GL_Table[[#This Row],[TxnDate]])</f>
        <v>2024</v>
      </c>
      <c r="D1969" t="str">
        <f>TEXT(GL_Table[[#This Row],[TxnDate]], "mmm")</f>
        <v>Sep</v>
      </c>
      <c r="E1969" t="s">
        <v>2011</v>
      </c>
      <c r="F1969" t="s">
        <v>2016</v>
      </c>
      <c r="G1969">
        <v>839.33</v>
      </c>
      <c r="H1969">
        <v>0</v>
      </c>
      <c r="I1969" t="s">
        <v>2025</v>
      </c>
      <c r="J1969" t="s">
        <v>2030</v>
      </c>
      <c r="K1969" t="s">
        <v>3998</v>
      </c>
      <c r="L1969" t="s">
        <v>4034</v>
      </c>
      <c r="M1969">
        <f>GL_Table[[#This Row],[Debit]]-GL_Table[[#This Row],[Credit]]</f>
        <v>839.33</v>
      </c>
      <c r="N1969">
        <f>INDEX(ExchangeRate[Rate2USD], MATCH(GL!L:L,ExchangeRate[Currency], 0))</f>
        <v>1</v>
      </c>
      <c r="O1969" s="14">
        <f>GL_Table[[#This Row],[Debit]]*GL_Table[[#This Row],[RateToUSD]]</f>
        <v>839.33</v>
      </c>
      <c r="P1969" s="14">
        <f>GL_Table[[#This Row],[Credit]]*GL_Table[[#This Row],[RateToUSD]]</f>
        <v>0</v>
      </c>
      <c r="Q1969" s="14">
        <f>GL_Table[NetAmount]*GL_Table[RateToUSD]</f>
        <v>839.33</v>
      </c>
      <c r="R1969" s="14" t="str">
        <f>INDEX(AccountMapping[AccountType],MATCH(GL_Table[AccountName],AccountMapping[AccountName], 0))</f>
        <v>COGS</v>
      </c>
    </row>
    <row r="1970" spans="1:18" x14ac:dyDescent="0.3">
      <c r="A1970" t="s">
        <v>1978</v>
      </c>
      <c r="B1970" s="1">
        <v>45218</v>
      </c>
      <c r="C1970">
        <f>YEAR(GL_Table[[#This Row],[TxnDate]])</f>
        <v>2023</v>
      </c>
      <c r="D1970" t="str">
        <f>TEXT(GL_Table[[#This Row],[TxnDate]], "mmm")</f>
        <v>Oct</v>
      </c>
      <c r="E1970" t="s">
        <v>2012</v>
      </c>
      <c r="F1970" t="s">
        <v>2017</v>
      </c>
      <c r="G1970">
        <v>961.76</v>
      </c>
      <c r="H1970">
        <v>0</v>
      </c>
      <c r="I1970" t="s">
        <v>2023</v>
      </c>
      <c r="J1970" t="s">
        <v>2028</v>
      </c>
      <c r="K1970" t="s">
        <v>3999</v>
      </c>
      <c r="L1970" t="s">
        <v>4033</v>
      </c>
      <c r="M1970">
        <f>GL_Table[[#This Row],[Debit]]-GL_Table[[#This Row],[Credit]]</f>
        <v>961.76</v>
      </c>
      <c r="N1970">
        <f>INDEX(ExchangeRate[Rate2USD], MATCH(GL!L:L,ExchangeRate[Currency], 0))</f>
        <v>1.51</v>
      </c>
      <c r="O1970" s="14">
        <f>GL_Table[[#This Row],[Debit]]*GL_Table[[#This Row],[RateToUSD]]</f>
        <v>1452.2575999999999</v>
      </c>
      <c r="P1970" s="14">
        <f>GL_Table[[#This Row],[Credit]]*GL_Table[[#This Row],[RateToUSD]]</f>
        <v>0</v>
      </c>
      <c r="Q1970" s="14">
        <f>GL_Table[NetAmount]*GL_Table[RateToUSD]</f>
        <v>1452.2575999999999</v>
      </c>
      <c r="R1970" s="14" t="str">
        <f>INDEX(AccountMapping[AccountType],MATCH(GL_Table[AccountName],AccountMapping[AccountName], 0))</f>
        <v>Expense</v>
      </c>
    </row>
    <row r="1971" spans="1:18" x14ac:dyDescent="0.3">
      <c r="A1971" t="s">
        <v>1979</v>
      </c>
      <c r="B1971" s="1">
        <v>45770</v>
      </c>
      <c r="C1971">
        <f>YEAR(GL_Table[[#This Row],[TxnDate]])</f>
        <v>2025</v>
      </c>
      <c r="D1971" t="str">
        <f>TEXT(GL_Table[[#This Row],[TxnDate]], "mmm")</f>
        <v>Apr</v>
      </c>
      <c r="E1971" t="s">
        <v>2014</v>
      </c>
      <c r="F1971" t="s">
        <v>2019</v>
      </c>
      <c r="G1971">
        <v>0</v>
      </c>
      <c r="H1971">
        <v>1071.52</v>
      </c>
      <c r="I1971" t="s">
        <v>2022</v>
      </c>
      <c r="J1971" t="s">
        <v>2028</v>
      </c>
      <c r="K1971" t="s">
        <v>4000</v>
      </c>
      <c r="L1971" t="s">
        <v>4034</v>
      </c>
      <c r="M1971">
        <f>GL_Table[[#This Row],[Debit]]-GL_Table[[#This Row],[Credit]]</f>
        <v>-1071.52</v>
      </c>
      <c r="N1971">
        <f>INDEX(ExchangeRate[Rate2USD], MATCH(GL!L:L,ExchangeRate[Currency], 0))</f>
        <v>1</v>
      </c>
      <c r="O1971" s="14">
        <f>GL_Table[[#This Row],[Debit]]*GL_Table[[#This Row],[RateToUSD]]</f>
        <v>0</v>
      </c>
      <c r="P1971" s="14">
        <f>GL_Table[[#This Row],[Credit]]*GL_Table[[#This Row],[RateToUSD]]</f>
        <v>1071.52</v>
      </c>
      <c r="Q1971" s="14">
        <f>GL_Table[NetAmount]*GL_Table[RateToUSD]</f>
        <v>-1071.52</v>
      </c>
      <c r="R1971" s="14" t="str">
        <f>INDEX(AccountMapping[AccountType],MATCH(GL_Table[AccountName],AccountMapping[AccountName], 0))</f>
        <v>Revenue</v>
      </c>
    </row>
    <row r="1972" spans="1:18" x14ac:dyDescent="0.3">
      <c r="A1972" t="s">
        <v>1980</v>
      </c>
      <c r="B1972" s="1">
        <v>45586</v>
      </c>
      <c r="C1972">
        <f>YEAR(GL_Table[[#This Row],[TxnDate]])</f>
        <v>2024</v>
      </c>
      <c r="D1972" t="str">
        <f>TEXT(GL_Table[[#This Row],[TxnDate]], "mmm")</f>
        <v>Oct</v>
      </c>
      <c r="E1972" t="s">
        <v>2011</v>
      </c>
      <c r="F1972" t="s">
        <v>2016</v>
      </c>
      <c r="G1972">
        <v>512.01</v>
      </c>
      <c r="H1972">
        <v>0</v>
      </c>
      <c r="I1972" t="s">
        <v>2022</v>
      </c>
      <c r="J1972" t="s">
        <v>2030</v>
      </c>
      <c r="K1972" t="s">
        <v>4001</v>
      </c>
      <c r="L1972" t="s">
        <v>4035</v>
      </c>
      <c r="M1972">
        <f>GL_Table[[#This Row],[Debit]]-GL_Table[[#This Row],[Credit]]</f>
        <v>512.01</v>
      </c>
      <c r="N1972">
        <f>INDEX(ExchangeRate[Rate2USD], MATCH(GL!L:L,ExchangeRate[Currency], 0))</f>
        <v>1.36</v>
      </c>
      <c r="O1972" s="14">
        <f>GL_Table[[#This Row],[Debit]]*GL_Table[[#This Row],[RateToUSD]]</f>
        <v>696.33360000000005</v>
      </c>
      <c r="P1972" s="14">
        <f>GL_Table[[#This Row],[Credit]]*GL_Table[[#This Row],[RateToUSD]]</f>
        <v>0</v>
      </c>
      <c r="Q1972" s="14">
        <f>GL_Table[NetAmount]*GL_Table[RateToUSD]</f>
        <v>696.33360000000005</v>
      </c>
      <c r="R1972" s="14" t="str">
        <f>INDEX(AccountMapping[AccountType],MATCH(GL_Table[AccountName],AccountMapping[AccountName], 0))</f>
        <v>COGS</v>
      </c>
    </row>
    <row r="1973" spans="1:18" x14ac:dyDescent="0.3">
      <c r="A1973" t="s">
        <v>1981</v>
      </c>
      <c r="B1973" s="1">
        <v>45443</v>
      </c>
      <c r="C1973">
        <f>YEAR(GL_Table[[#This Row],[TxnDate]])</f>
        <v>2024</v>
      </c>
      <c r="D1973" t="str">
        <f>TEXT(GL_Table[[#This Row],[TxnDate]], "mmm")</f>
        <v>May</v>
      </c>
      <c r="E1973" t="s">
        <v>2014</v>
      </c>
      <c r="F1973" t="s">
        <v>2019</v>
      </c>
      <c r="G1973">
        <v>0</v>
      </c>
      <c r="H1973">
        <v>876.89</v>
      </c>
      <c r="I1973" t="s">
        <v>2022</v>
      </c>
      <c r="J1973" t="s">
        <v>2029</v>
      </c>
      <c r="K1973" t="s">
        <v>4002</v>
      </c>
      <c r="L1973" t="s">
        <v>4035</v>
      </c>
      <c r="M1973">
        <f>GL_Table[[#This Row],[Debit]]-GL_Table[[#This Row],[Credit]]</f>
        <v>-876.89</v>
      </c>
      <c r="N1973">
        <f>INDEX(ExchangeRate[Rate2USD], MATCH(GL!L:L,ExchangeRate[Currency], 0))</f>
        <v>1.36</v>
      </c>
      <c r="O1973" s="14">
        <f>GL_Table[[#This Row],[Debit]]*GL_Table[[#This Row],[RateToUSD]]</f>
        <v>0</v>
      </c>
      <c r="P1973" s="14">
        <f>GL_Table[[#This Row],[Credit]]*GL_Table[[#This Row],[RateToUSD]]</f>
        <v>1192.5704000000001</v>
      </c>
      <c r="Q1973" s="14">
        <f>GL_Table[NetAmount]*GL_Table[RateToUSD]</f>
        <v>-1192.5704000000001</v>
      </c>
      <c r="R1973" s="14" t="str">
        <f>INDEX(AccountMapping[AccountType],MATCH(GL_Table[AccountName],AccountMapping[AccountName], 0))</f>
        <v>Revenue</v>
      </c>
    </row>
    <row r="1974" spans="1:18" x14ac:dyDescent="0.3">
      <c r="A1974" t="s">
        <v>1982</v>
      </c>
      <c r="B1974" s="1">
        <v>45246</v>
      </c>
      <c r="C1974">
        <f>YEAR(GL_Table[[#This Row],[TxnDate]])</f>
        <v>2023</v>
      </c>
      <c r="D1974" t="str">
        <f>TEXT(GL_Table[[#This Row],[TxnDate]], "mmm")</f>
        <v>Nov</v>
      </c>
      <c r="E1974" t="s">
        <v>2014</v>
      </c>
      <c r="F1974" t="s">
        <v>2019</v>
      </c>
      <c r="G1974">
        <v>0</v>
      </c>
      <c r="H1974">
        <v>214.94</v>
      </c>
      <c r="I1974" t="s">
        <v>2025</v>
      </c>
      <c r="J1974" t="s">
        <v>2030</v>
      </c>
      <c r="K1974" t="s">
        <v>4003</v>
      </c>
      <c r="L1974" t="s">
        <v>4034</v>
      </c>
      <c r="M1974">
        <f>GL_Table[[#This Row],[Debit]]-GL_Table[[#This Row],[Credit]]</f>
        <v>-214.94</v>
      </c>
      <c r="N1974">
        <f>INDEX(ExchangeRate[Rate2USD], MATCH(GL!L:L,ExchangeRate[Currency], 0))</f>
        <v>1</v>
      </c>
      <c r="O1974" s="14">
        <f>GL_Table[[#This Row],[Debit]]*GL_Table[[#This Row],[RateToUSD]]</f>
        <v>0</v>
      </c>
      <c r="P1974" s="14">
        <f>GL_Table[[#This Row],[Credit]]*GL_Table[[#This Row],[RateToUSD]]</f>
        <v>214.94</v>
      </c>
      <c r="Q1974" s="14">
        <f>GL_Table[NetAmount]*GL_Table[RateToUSD]</f>
        <v>-214.94</v>
      </c>
      <c r="R1974" s="14" t="str">
        <f>INDEX(AccountMapping[AccountType],MATCH(GL_Table[AccountName],AccountMapping[AccountName], 0))</f>
        <v>Revenue</v>
      </c>
    </row>
    <row r="1975" spans="1:18" x14ac:dyDescent="0.3">
      <c r="A1975" t="s">
        <v>1983</v>
      </c>
      <c r="B1975" s="1">
        <v>45362</v>
      </c>
      <c r="C1975">
        <f>YEAR(GL_Table[[#This Row],[TxnDate]])</f>
        <v>2024</v>
      </c>
      <c r="D1975" t="str">
        <f>TEXT(GL_Table[[#This Row],[TxnDate]], "mmm")</f>
        <v>Mar</v>
      </c>
      <c r="E1975" t="s">
        <v>2013</v>
      </c>
      <c r="F1975" t="s">
        <v>2018</v>
      </c>
      <c r="G1975">
        <v>318.63</v>
      </c>
      <c r="H1975">
        <v>0</v>
      </c>
      <c r="I1975" t="s">
        <v>2025</v>
      </c>
      <c r="J1975" t="s">
        <v>2028</v>
      </c>
      <c r="K1975" t="s">
        <v>4004</v>
      </c>
      <c r="L1975" t="s">
        <v>4035</v>
      </c>
      <c r="M1975">
        <f>GL_Table[[#This Row],[Debit]]-GL_Table[[#This Row],[Credit]]</f>
        <v>318.63</v>
      </c>
      <c r="N1975">
        <f>INDEX(ExchangeRate[Rate2USD], MATCH(GL!L:L,ExchangeRate[Currency], 0))</f>
        <v>1.36</v>
      </c>
      <c r="O1975" s="14">
        <f>GL_Table[[#This Row],[Debit]]*GL_Table[[#This Row],[RateToUSD]]</f>
        <v>433.33680000000004</v>
      </c>
      <c r="P1975" s="14">
        <f>GL_Table[[#This Row],[Credit]]*GL_Table[[#This Row],[RateToUSD]]</f>
        <v>0</v>
      </c>
      <c r="Q1975" s="14">
        <f>GL_Table[NetAmount]*GL_Table[RateToUSD]</f>
        <v>433.33680000000004</v>
      </c>
      <c r="R1975" s="14" t="str">
        <f>INDEX(AccountMapping[AccountType],MATCH(GL_Table[AccountName],AccountMapping[AccountName], 0))</f>
        <v>Expense</v>
      </c>
    </row>
    <row r="1976" spans="1:18" x14ac:dyDescent="0.3">
      <c r="A1976" t="s">
        <v>1984</v>
      </c>
      <c r="B1976" s="1">
        <v>45026</v>
      </c>
      <c r="C1976">
        <f>YEAR(GL_Table[[#This Row],[TxnDate]])</f>
        <v>2023</v>
      </c>
      <c r="D1976" t="str">
        <f>TEXT(GL_Table[[#This Row],[TxnDate]], "mmm")</f>
        <v>Apr</v>
      </c>
      <c r="E1976" t="s">
        <v>2012</v>
      </c>
      <c r="F1976" t="s">
        <v>2017</v>
      </c>
      <c r="G1976">
        <v>1505.25</v>
      </c>
      <c r="H1976">
        <v>0</v>
      </c>
      <c r="I1976" t="s">
        <v>2025</v>
      </c>
      <c r="J1976" t="s">
        <v>2029</v>
      </c>
      <c r="K1976" t="s">
        <v>4005</v>
      </c>
      <c r="L1976" t="s">
        <v>4034</v>
      </c>
      <c r="M1976">
        <f>GL_Table[[#This Row],[Debit]]-GL_Table[[#This Row],[Credit]]</f>
        <v>1505.25</v>
      </c>
      <c r="N1976">
        <f>INDEX(ExchangeRate[Rate2USD], MATCH(GL!L:L,ExchangeRate[Currency], 0))</f>
        <v>1</v>
      </c>
      <c r="O1976" s="14">
        <f>GL_Table[[#This Row],[Debit]]*GL_Table[[#This Row],[RateToUSD]]</f>
        <v>1505.25</v>
      </c>
      <c r="P1976" s="14">
        <f>GL_Table[[#This Row],[Credit]]*GL_Table[[#This Row],[RateToUSD]]</f>
        <v>0</v>
      </c>
      <c r="Q1976" s="14">
        <f>GL_Table[NetAmount]*GL_Table[RateToUSD]</f>
        <v>1505.25</v>
      </c>
      <c r="R1976" s="14" t="str">
        <f>INDEX(AccountMapping[AccountType],MATCH(GL_Table[AccountName],AccountMapping[AccountName], 0))</f>
        <v>Expense</v>
      </c>
    </row>
    <row r="1977" spans="1:18" x14ac:dyDescent="0.3">
      <c r="A1977" t="s">
        <v>1985</v>
      </c>
      <c r="B1977" s="1">
        <v>45484</v>
      </c>
      <c r="C1977">
        <f>YEAR(GL_Table[[#This Row],[TxnDate]])</f>
        <v>2024</v>
      </c>
      <c r="D1977" t="str">
        <f>TEXT(GL_Table[[#This Row],[TxnDate]], "mmm")</f>
        <v>Jul</v>
      </c>
      <c r="E1977" t="s">
        <v>2013</v>
      </c>
      <c r="F1977" t="s">
        <v>2018</v>
      </c>
      <c r="G1977">
        <v>1165.8499999999999</v>
      </c>
      <c r="H1977">
        <v>0</v>
      </c>
      <c r="I1977" t="s">
        <v>2021</v>
      </c>
      <c r="J1977" t="s">
        <v>2030</v>
      </c>
      <c r="K1977" t="s">
        <v>4006</v>
      </c>
      <c r="L1977" t="s">
        <v>4033</v>
      </c>
      <c r="M1977">
        <f>GL_Table[[#This Row],[Debit]]-GL_Table[[#This Row],[Credit]]</f>
        <v>1165.8499999999999</v>
      </c>
      <c r="N1977">
        <f>INDEX(ExchangeRate[Rate2USD], MATCH(GL!L:L,ExchangeRate[Currency], 0))</f>
        <v>1.51</v>
      </c>
      <c r="O1977" s="14">
        <f>GL_Table[[#This Row],[Debit]]*GL_Table[[#This Row],[RateToUSD]]</f>
        <v>1760.4334999999999</v>
      </c>
      <c r="P1977" s="14">
        <f>GL_Table[[#This Row],[Credit]]*GL_Table[[#This Row],[RateToUSD]]</f>
        <v>0</v>
      </c>
      <c r="Q1977" s="14">
        <f>GL_Table[NetAmount]*GL_Table[RateToUSD]</f>
        <v>1760.4334999999999</v>
      </c>
      <c r="R1977" s="14" t="str">
        <f>INDEX(AccountMapping[AccountType],MATCH(GL_Table[AccountName],AccountMapping[AccountName], 0))</f>
        <v>Expense</v>
      </c>
    </row>
    <row r="1978" spans="1:18" x14ac:dyDescent="0.3">
      <c r="A1978" t="s">
        <v>1986</v>
      </c>
      <c r="B1978" s="1">
        <v>45643</v>
      </c>
      <c r="C1978">
        <f>YEAR(GL_Table[[#This Row],[TxnDate]])</f>
        <v>2024</v>
      </c>
      <c r="D1978" t="str">
        <f>TEXT(GL_Table[[#This Row],[TxnDate]], "mmm")</f>
        <v>Dec</v>
      </c>
      <c r="E1978" t="s">
        <v>2011</v>
      </c>
      <c r="F1978" t="s">
        <v>2016</v>
      </c>
      <c r="G1978">
        <v>424.86</v>
      </c>
      <c r="H1978">
        <v>0</v>
      </c>
      <c r="I1978" t="s">
        <v>2024</v>
      </c>
      <c r="J1978" t="s">
        <v>2028</v>
      </c>
      <c r="K1978" t="s">
        <v>4007</v>
      </c>
      <c r="L1978" t="s">
        <v>4035</v>
      </c>
      <c r="M1978">
        <f>GL_Table[[#This Row],[Debit]]-GL_Table[[#This Row],[Credit]]</f>
        <v>424.86</v>
      </c>
      <c r="N1978">
        <f>INDEX(ExchangeRate[Rate2USD], MATCH(GL!L:L,ExchangeRate[Currency], 0))</f>
        <v>1.36</v>
      </c>
      <c r="O1978" s="14">
        <f>GL_Table[[#This Row],[Debit]]*GL_Table[[#This Row],[RateToUSD]]</f>
        <v>577.80960000000005</v>
      </c>
      <c r="P1978" s="14">
        <f>GL_Table[[#This Row],[Credit]]*GL_Table[[#This Row],[RateToUSD]]</f>
        <v>0</v>
      </c>
      <c r="Q1978" s="14">
        <f>GL_Table[NetAmount]*GL_Table[RateToUSD]</f>
        <v>577.80960000000005</v>
      </c>
      <c r="R1978" s="14" t="str">
        <f>INDEX(AccountMapping[AccountType],MATCH(GL_Table[AccountName],AccountMapping[AccountName], 0))</f>
        <v>COGS</v>
      </c>
    </row>
    <row r="1979" spans="1:18" x14ac:dyDescent="0.3">
      <c r="A1979" t="s">
        <v>1987</v>
      </c>
      <c r="B1979" s="1">
        <v>45224</v>
      </c>
      <c r="C1979">
        <f>YEAR(GL_Table[[#This Row],[TxnDate]])</f>
        <v>2023</v>
      </c>
      <c r="D1979" t="str">
        <f>TEXT(GL_Table[[#This Row],[TxnDate]], "mmm")</f>
        <v>Oct</v>
      </c>
      <c r="E1979" t="s">
        <v>2011</v>
      </c>
      <c r="F1979" t="s">
        <v>2016</v>
      </c>
      <c r="G1979">
        <v>1626.39</v>
      </c>
      <c r="H1979">
        <v>0</v>
      </c>
      <c r="I1979" t="s">
        <v>2021</v>
      </c>
      <c r="J1979" t="s">
        <v>2029</v>
      </c>
      <c r="K1979" t="s">
        <v>4008</v>
      </c>
      <c r="L1979" t="s">
        <v>4032</v>
      </c>
      <c r="M1979">
        <f>GL_Table[[#This Row],[Debit]]-GL_Table[[#This Row],[Credit]]</f>
        <v>1626.39</v>
      </c>
      <c r="N1979">
        <f>INDEX(ExchangeRate[Rate2USD], MATCH(GL!L:L,ExchangeRate[Currency], 0))</f>
        <v>0.92</v>
      </c>
      <c r="O1979" s="14">
        <f>GL_Table[[#This Row],[Debit]]*GL_Table[[#This Row],[RateToUSD]]</f>
        <v>1496.2788</v>
      </c>
      <c r="P1979" s="14">
        <f>GL_Table[[#This Row],[Credit]]*GL_Table[[#This Row],[RateToUSD]]</f>
        <v>0</v>
      </c>
      <c r="Q1979" s="14">
        <f>GL_Table[NetAmount]*GL_Table[RateToUSD]</f>
        <v>1496.2788</v>
      </c>
      <c r="R1979" s="14" t="str">
        <f>INDEX(AccountMapping[AccountType],MATCH(GL_Table[AccountName],AccountMapping[AccountName], 0))</f>
        <v>COGS</v>
      </c>
    </row>
    <row r="1980" spans="1:18" x14ac:dyDescent="0.3">
      <c r="A1980" t="s">
        <v>1988</v>
      </c>
      <c r="B1980" s="1">
        <v>45408</v>
      </c>
      <c r="C1980">
        <f>YEAR(GL_Table[[#This Row],[TxnDate]])</f>
        <v>2024</v>
      </c>
      <c r="D1980" t="str">
        <f>TEXT(GL_Table[[#This Row],[TxnDate]], "mmm")</f>
        <v>Apr</v>
      </c>
      <c r="E1980" t="s">
        <v>2012</v>
      </c>
      <c r="F1980" t="s">
        <v>2017</v>
      </c>
      <c r="G1980">
        <v>559.39</v>
      </c>
      <c r="H1980">
        <v>0</v>
      </c>
      <c r="I1980" t="s">
        <v>2023</v>
      </c>
      <c r="J1980" t="s">
        <v>2030</v>
      </c>
      <c r="K1980" t="s">
        <v>4009</v>
      </c>
      <c r="L1980" t="s">
        <v>4034</v>
      </c>
      <c r="M1980">
        <f>GL_Table[[#This Row],[Debit]]-GL_Table[[#This Row],[Credit]]</f>
        <v>559.39</v>
      </c>
      <c r="N1980">
        <f>INDEX(ExchangeRate[Rate2USD], MATCH(GL!L:L,ExchangeRate[Currency], 0))</f>
        <v>1</v>
      </c>
      <c r="O1980" s="14">
        <f>GL_Table[[#This Row],[Debit]]*GL_Table[[#This Row],[RateToUSD]]</f>
        <v>559.39</v>
      </c>
      <c r="P1980" s="14">
        <f>GL_Table[[#This Row],[Credit]]*GL_Table[[#This Row],[RateToUSD]]</f>
        <v>0</v>
      </c>
      <c r="Q1980" s="14">
        <f>GL_Table[NetAmount]*GL_Table[RateToUSD]</f>
        <v>559.39</v>
      </c>
      <c r="R1980" s="14" t="str">
        <f>INDEX(AccountMapping[AccountType],MATCH(GL_Table[AccountName],AccountMapping[AccountName], 0))</f>
        <v>Expense</v>
      </c>
    </row>
    <row r="1981" spans="1:18" x14ac:dyDescent="0.3">
      <c r="A1981" t="s">
        <v>1989</v>
      </c>
      <c r="B1981" s="1">
        <v>45421</v>
      </c>
      <c r="C1981">
        <f>YEAR(GL_Table[[#This Row],[TxnDate]])</f>
        <v>2024</v>
      </c>
      <c r="D1981" t="str">
        <f>TEXT(GL_Table[[#This Row],[TxnDate]], "mmm")</f>
        <v>May</v>
      </c>
      <c r="E1981" t="s">
        <v>2011</v>
      </c>
      <c r="F1981" t="s">
        <v>2016</v>
      </c>
      <c r="G1981">
        <v>1234.21</v>
      </c>
      <c r="H1981">
        <v>0</v>
      </c>
      <c r="I1981" t="s">
        <v>2024</v>
      </c>
      <c r="J1981" t="s">
        <v>2029</v>
      </c>
      <c r="K1981" t="s">
        <v>4010</v>
      </c>
      <c r="L1981" t="s">
        <v>4035</v>
      </c>
      <c r="M1981">
        <f>GL_Table[[#This Row],[Debit]]-GL_Table[[#This Row],[Credit]]</f>
        <v>1234.21</v>
      </c>
      <c r="N1981">
        <f>INDEX(ExchangeRate[Rate2USD], MATCH(GL!L:L,ExchangeRate[Currency], 0))</f>
        <v>1.36</v>
      </c>
      <c r="O1981" s="14">
        <f>GL_Table[[#This Row],[Debit]]*GL_Table[[#This Row],[RateToUSD]]</f>
        <v>1678.5256000000002</v>
      </c>
      <c r="P1981" s="14">
        <f>GL_Table[[#This Row],[Credit]]*GL_Table[[#This Row],[RateToUSD]]</f>
        <v>0</v>
      </c>
      <c r="Q1981" s="14">
        <f>GL_Table[NetAmount]*GL_Table[RateToUSD]</f>
        <v>1678.5256000000002</v>
      </c>
      <c r="R1981" s="14" t="str">
        <f>INDEX(AccountMapping[AccountType],MATCH(GL_Table[AccountName],AccountMapping[AccountName], 0))</f>
        <v>COGS</v>
      </c>
    </row>
    <row r="1982" spans="1:18" x14ac:dyDescent="0.3">
      <c r="A1982" t="s">
        <v>1990</v>
      </c>
      <c r="B1982" s="1">
        <v>45338</v>
      </c>
      <c r="C1982">
        <f>YEAR(GL_Table[[#This Row],[TxnDate]])</f>
        <v>2024</v>
      </c>
      <c r="D1982" t="str">
        <f>TEXT(GL_Table[[#This Row],[TxnDate]], "mmm")</f>
        <v>Feb</v>
      </c>
      <c r="E1982" t="s">
        <v>2012</v>
      </c>
      <c r="F1982" t="s">
        <v>2017</v>
      </c>
      <c r="G1982">
        <v>704.55</v>
      </c>
      <c r="H1982">
        <v>0</v>
      </c>
      <c r="I1982" t="s">
        <v>2023</v>
      </c>
      <c r="J1982" t="s">
        <v>2026</v>
      </c>
      <c r="K1982" t="s">
        <v>4011</v>
      </c>
      <c r="L1982" t="s">
        <v>4032</v>
      </c>
      <c r="M1982">
        <f>GL_Table[[#This Row],[Debit]]-GL_Table[[#This Row],[Credit]]</f>
        <v>704.55</v>
      </c>
      <c r="N1982">
        <f>INDEX(ExchangeRate[Rate2USD], MATCH(GL!L:L,ExchangeRate[Currency], 0))</f>
        <v>0.92</v>
      </c>
      <c r="O1982" s="14">
        <f>GL_Table[[#This Row],[Debit]]*GL_Table[[#This Row],[RateToUSD]]</f>
        <v>648.18600000000004</v>
      </c>
      <c r="P1982" s="14">
        <f>GL_Table[[#This Row],[Credit]]*GL_Table[[#This Row],[RateToUSD]]</f>
        <v>0</v>
      </c>
      <c r="Q1982" s="14">
        <f>GL_Table[NetAmount]*GL_Table[RateToUSD]</f>
        <v>648.18600000000004</v>
      </c>
      <c r="R1982" s="14" t="str">
        <f>INDEX(AccountMapping[AccountType],MATCH(GL_Table[AccountName],AccountMapping[AccountName], 0))</f>
        <v>Expense</v>
      </c>
    </row>
    <row r="1983" spans="1:18" x14ac:dyDescent="0.3">
      <c r="A1983" t="s">
        <v>1991</v>
      </c>
      <c r="B1983" s="1">
        <v>44965</v>
      </c>
      <c r="C1983">
        <f>YEAR(GL_Table[[#This Row],[TxnDate]])</f>
        <v>2023</v>
      </c>
      <c r="D1983" t="str">
        <f>TEXT(GL_Table[[#This Row],[TxnDate]], "mmm")</f>
        <v>Feb</v>
      </c>
      <c r="E1983" t="s">
        <v>2014</v>
      </c>
      <c r="F1983" t="s">
        <v>2019</v>
      </c>
      <c r="G1983">
        <v>0</v>
      </c>
      <c r="H1983">
        <v>118.67</v>
      </c>
      <c r="I1983" t="s">
        <v>2020</v>
      </c>
      <c r="J1983" t="s">
        <v>2028</v>
      </c>
      <c r="K1983" t="s">
        <v>4012</v>
      </c>
      <c r="L1983" t="s">
        <v>4035</v>
      </c>
      <c r="M1983">
        <f>GL_Table[[#This Row],[Debit]]-GL_Table[[#This Row],[Credit]]</f>
        <v>-118.67</v>
      </c>
      <c r="N1983">
        <f>INDEX(ExchangeRate[Rate2USD], MATCH(GL!L:L,ExchangeRate[Currency], 0))</f>
        <v>1.36</v>
      </c>
      <c r="O1983" s="14">
        <f>GL_Table[[#This Row],[Debit]]*GL_Table[[#This Row],[RateToUSD]]</f>
        <v>0</v>
      </c>
      <c r="P1983" s="14">
        <f>GL_Table[[#This Row],[Credit]]*GL_Table[[#This Row],[RateToUSD]]</f>
        <v>161.39120000000003</v>
      </c>
      <c r="Q1983" s="14">
        <f>GL_Table[NetAmount]*GL_Table[RateToUSD]</f>
        <v>-161.39120000000003</v>
      </c>
      <c r="R1983" s="14" t="str">
        <f>INDEX(AccountMapping[AccountType],MATCH(GL_Table[AccountName],AccountMapping[AccountName], 0))</f>
        <v>Revenue</v>
      </c>
    </row>
    <row r="1984" spans="1:18" x14ac:dyDescent="0.3">
      <c r="A1984" t="s">
        <v>1992</v>
      </c>
      <c r="B1984" s="1">
        <v>45097</v>
      </c>
      <c r="C1984">
        <f>YEAR(GL_Table[[#This Row],[TxnDate]])</f>
        <v>2023</v>
      </c>
      <c r="D1984" t="str">
        <f>TEXT(GL_Table[[#This Row],[TxnDate]], "mmm")</f>
        <v>Jun</v>
      </c>
      <c r="E1984" t="s">
        <v>2010</v>
      </c>
      <c r="F1984" t="s">
        <v>2015</v>
      </c>
      <c r="G1984">
        <v>0</v>
      </c>
      <c r="H1984">
        <v>1819.43</v>
      </c>
      <c r="I1984" t="s">
        <v>2020</v>
      </c>
      <c r="J1984" t="s">
        <v>2026</v>
      </c>
      <c r="K1984" t="s">
        <v>4013</v>
      </c>
      <c r="L1984" t="s">
        <v>4032</v>
      </c>
      <c r="M1984">
        <f>GL_Table[[#This Row],[Debit]]-GL_Table[[#This Row],[Credit]]</f>
        <v>-1819.43</v>
      </c>
      <c r="N1984">
        <f>INDEX(ExchangeRate[Rate2USD], MATCH(GL!L:L,ExchangeRate[Currency], 0))</f>
        <v>0.92</v>
      </c>
      <c r="O1984" s="14">
        <f>GL_Table[[#This Row],[Debit]]*GL_Table[[#This Row],[RateToUSD]]</f>
        <v>0</v>
      </c>
      <c r="P1984" s="14">
        <f>GL_Table[[#This Row],[Credit]]*GL_Table[[#This Row],[RateToUSD]]</f>
        <v>1673.8756000000001</v>
      </c>
      <c r="Q1984" s="14">
        <f>GL_Table[NetAmount]*GL_Table[RateToUSD]</f>
        <v>-1673.8756000000001</v>
      </c>
      <c r="R1984" s="14" t="str">
        <f>INDEX(AccountMapping[AccountType],MATCH(GL_Table[AccountName],AccountMapping[AccountName], 0))</f>
        <v>Revenue</v>
      </c>
    </row>
    <row r="1985" spans="1:18" x14ac:dyDescent="0.3">
      <c r="A1985" t="s">
        <v>1993</v>
      </c>
      <c r="B1985" s="1">
        <v>45180</v>
      </c>
      <c r="C1985">
        <f>YEAR(GL_Table[[#This Row],[TxnDate]])</f>
        <v>2023</v>
      </c>
      <c r="D1985" t="str">
        <f>TEXT(GL_Table[[#This Row],[TxnDate]], "mmm")</f>
        <v>Sep</v>
      </c>
      <c r="E1985" t="s">
        <v>2013</v>
      </c>
      <c r="F1985" t="s">
        <v>2018</v>
      </c>
      <c r="G1985">
        <v>1104.31</v>
      </c>
      <c r="H1985">
        <v>0</v>
      </c>
      <c r="I1985" t="s">
        <v>2023</v>
      </c>
      <c r="J1985" t="s">
        <v>2026</v>
      </c>
      <c r="K1985" t="s">
        <v>4014</v>
      </c>
      <c r="L1985" t="s">
        <v>4033</v>
      </c>
      <c r="M1985">
        <f>GL_Table[[#This Row],[Debit]]-GL_Table[[#This Row],[Credit]]</f>
        <v>1104.31</v>
      </c>
      <c r="N1985">
        <f>INDEX(ExchangeRate[Rate2USD], MATCH(GL!L:L,ExchangeRate[Currency], 0))</f>
        <v>1.51</v>
      </c>
      <c r="O1985" s="14">
        <f>GL_Table[[#This Row],[Debit]]*GL_Table[[#This Row],[RateToUSD]]</f>
        <v>1667.5081</v>
      </c>
      <c r="P1985" s="14">
        <f>GL_Table[[#This Row],[Credit]]*GL_Table[[#This Row],[RateToUSD]]</f>
        <v>0</v>
      </c>
      <c r="Q1985" s="14">
        <f>GL_Table[NetAmount]*GL_Table[RateToUSD]</f>
        <v>1667.5081</v>
      </c>
      <c r="R1985" s="14" t="str">
        <f>INDEX(AccountMapping[AccountType],MATCH(GL_Table[AccountName],AccountMapping[AccountName], 0))</f>
        <v>Expense</v>
      </c>
    </row>
    <row r="1986" spans="1:18" x14ac:dyDescent="0.3">
      <c r="A1986" t="s">
        <v>1994</v>
      </c>
      <c r="B1986" s="1">
        <v>44946</v>
      </c>
      <c r="C1986">
        <f>YEAR(GL_Table[[#This Row],[TxnDate]])</f>
        <v>2023</v>
      </c>
      <c r="D1986" t="str">
        <f>TEXT(GL_Table[[#This Row],[TxnDate]], "mmm")</f>
        <v>Jan</v>
      </c>
      <c r="E1986" t="s">
        <v>2011</v>
      </c>
      <c r="F1986" t="s">
        <v>2016</v>
      </c>
      <c r="G1986">
        <v>698.67</v>
      </c>
      <c r="H1986">
        <v>0</v>
      </c>
      <c r="I1986" t="s">
        <v>2025</v>
      </c>
      <c r="J1986" t="s">
        <v>2028</v>
      </c>
      <c r="K1986" t="s">
        <v>4015</v>
      </c>
      <c r="L1986" t="s">
        <v>4033</v>
      </c>
      <c r="M1986">
        <f>GL_Table[[#This Row],[Debit]]-GL_Table[[#This Row],[Credit]]</f>
        <v>698.67</v>
      </c>
      <c r="N1986">
        <f>INDEX(ExchangeRate[Rate2USD], MATCH(GL!L:L,ExchangeRate[Currency], 0))</f>
        <v>1.51</v>
      </c>
      <c r="O1986" s="14">
        <f>GL_Table[[#This Row],[Debit]]*GL_Table[[#This Row],[RateToUSD]]</f>
        <v>1054.9917</v>
      </c>
      <c r="P1986" s="14">
        <f>GL_Table[[#This Row],[Credit]]*GL_Table[[#This Row],[RateToUSD]]</f>
        <v>0</v>
      </c>
      <c r="Q1986" s="14">
        <f>GL_Table[NetAmount]*GL_Table[RateToUSD]</f>
        <v>1054.9917</v>
      </c>
      <c r="R1986" s="14" t="str">
        <f>INDEX(AccountMapping[AccountType],MATCH(GL_Table[AccountName],AccountMapping[AccountName], 0))</f>
        <v>COGS</v>
      </c>
    </row>
    <row r="1987" spans="1:18" x14ac:dyDescent="0.3">
      <c r="A1987" t="s">
        <v>1995</v>
      </c>
      <c r="B1987" s="1">
        <v>45581</v>
      </c>
      <c r="C1987">
        <f>YEAR(GL_Table[[#This Row],[TxnDate]])</f>
        <v>2024</v>
      </c>
      <c r="D1987" t="str">
        <f>TEXT(GL_Table[[#This Row],[TxnDate]], "mmm")</f>
        <v>Oct</v>
      </c>
      <c r="E1987" t="s">
        <v>2010</v>
      </c>
      <c r="F1987" t="s">
        <v>2015</v>
      </c>
      <c r="G1987">
        <v>0</v>
      </c>
      <c r="H1987">
        <v>3256.52</v>
      </c>
      <c r="I1987" t="s">
        <v>2023</v>
      </c>
      <c r="J1987" t="s">
        <v>2029</v>
      </c>
      <c r="K1987" t="s">
        <v>4016</v>
      </c>
      <c r="L1987" t="s">
        <v>4032</v>
      </c>
      <c r="M1987">
        <f>GL_Table[[#This Row],[Debit]]-GL_Table[[#This Row],[Credit]]</f>
        <v>-3256.52</v>
      </c>
      <c r="N1987">
        <f>INDEX(ExchangeRate[Rate2USD], MATCH(GL!L:L,ExchangeRate[Currency], 0))</f>
        <v>0.92</v>
      </c>
      <c r="O1987" s="14">
        <f>GL_Table[[#This Row],[Debit]]*GL_Table[[#This Row],[RateToUSD]]</f>
        <v>0</v>
      </c>
      <c r="P1987" s="14">
        <f>GL_Table[[#This Row],[Credit]]*GL_Table[[#This Row],[RateToUSD]]</f>
        <v>2995.9983999999999</v>
      </c>
      <c r="Q1987" s="14">
        <f>GL_Table[NetAmount]*GL_Table[RateToUSD]</f>
        <v>-2995.9983999999999</v>
      </c>
      <c r="R1987" s="14" t="str">
        <f>INDEX(AccountMapping[AccountType],MATCH(GL_Table[AccountName],AccountMapping[AccountName], 0))</f>
        <v>Revenue</v>
      </c>
    </row>
    <row r="1988" spans="1:18" x14ac:dyDescent="0.3">
      <c r="A1988" t="s">
        <v>1996</v>
      </c>
      <c r="B1988" s="1">
        <v>45230</v>
      </c>
      <c r="C1988">
        <f>YEAR(GL_Table[[#This Row],[TxnDate]])</f>
        <v>2023</v>
      </c>
      <c r="D1988" t="str">
        <f>TEXT(GL_Table[[#This Row],[TxnDate]], "mmm")</f>
        <v>Oct</v>
      </c>
      <c r="E1988" t="s">
        <v>2012</v>
      </c>
      <c r="F1988" t="s">
        <v>2017</v>
      </c>
      <c r="G1988">
        <v>415.73</v>
      </c>
      <c r="H1988">
        <v>0</v>
      </c>
      <c r="I1988" t="s">
        <v>2023</v>
      </c>
      <c r="J1988" t="s">
        <v>2026</v>
      </c>
      <c r="K1988" t="s">
        <v>4017</v>
      </c>
      <c r="L1988" t="s">
        <v>4034</v>
      </c>
      <c r="M1988">
        <f>GL_Table[[#This Row],[Debit]]-GL_Table[[#This Row],[Credit]]</f>
        <v>415.73</v>
      </c>
      <c r="N1988">
        <f>INDEX(ExchangeRate[Rate2USD], MATCH(GL!L:L,ExchangeRate[Currency], 0))</f>
        <v>1</v>
      </c>
      <c r="O1988" s="14">
        <f>GL_Table[[#This Row],[Debit]]*GL_Table[[#This Row],[RateToUSD]]</f>
        <v>415.73</v>
      </c>
      <c r="P1988" s="14">
        <f>GL_Table[[#This Row],[Credit]]*GL_Table[[#This Row],[RateToUSD]]</f>
        <v>0</v>
      </c>
      <c r="Q1988" s="14">
        <f>GL_Table[NetAmount]*GL_Table[RateToUSD]</f>
        <v>415.73</v>
      </c>
      <c r="R1988" s="14" t="str">
        <f>INDEX(AccountMapping[AccountType],MATCH(GL_Table[AccountName],AccountMapping[AccountName], 0))</f>
        <v>Expense</v>
      </c>
    </row>
    <row r="1989" spans="1:18" x14ac:dyDescent="0.3">
      <c r="A1989" t="s">
        <v>1997</v>
      </c>
      <c r="B1989" s="1">
        <v>45747</v>
      </c>
      <c r="C1989">
        <f>YEAR(GL_Table[[#This Row],[TxnDate]])</f>
        <v>2025</v>
      </c>
      <c r="D1989" t="str">
        <f>TEXT(GL_Table[[#This Row],[TxnDate]], "mmm")</f>
        <v>Mar</v>
      </c>
      <c r="E1989" t="s">
        <v>2011</v>
      </c>
      <c r="F1989" t="s">
        <v>2016</v>
      </c>
      <c r="G1989">
        <v>798.68</v>
      </c>
      <c r="H1989">
        <v>0</v>
      </c>
      <c r="I1989" t="s">
        <v>2023</v>
      </c>
      <c r="J1989" t="s">
        <v>2026</v>
      </c>
      <c r="K1989" t="s">
        <v>4018</v>
      </c>
      <c r="L1989" t="s">
        <v>4035</v>
      </c>
      <c r="M1989">
        <f>GL_Table[[#This Row],[Debit]]-GL_Table[[#This Row],[Credit]]</f>
        <v>798.68</v>
      </c>
      <c r="N1989">
        <f>INDEX(ExchangeRate[Rate2USD], MATCH(GL!L:L,ExchangeRate[Currency], 0))</f>
        <v>1.36</v>
      </c>
      <c r="O1989" s="14">
        <f>GL_Table[[#This Row],[Debit]]*GL_Table[[#This Row],[RateToUSD]]</f>
        <v>1086.2048</v>
      </c>
      <c r="P1989" s="14">
        <f>GL_Table[[#This Row],[Credit]]*GL_Table[[#This Row],[RateToUSD]]</f>
        <v>0</v>
      </c>
      <c r="Q1989" s="14">
        <f>GL_Table[NetAmount]*GL_Table[RateToUSD]</f>
        <v>1086.2048</v>
      </c>
      <c r="R1989" s="14" t="str">
        <f>INDEX(AccountMapping[AccountType],MATCH(GL_Table[AccountName],AccountMapping[AccountName], 0))</f>
        <v>COGS</v>
      </c>
    </row>
    <row r="1990" spans="1:18" x14ac:dyDescent="0.3">
      <c r="A1990" t="s">
        <v>1998</v>
      </c>
      <c r="B1990" s="1">
        <v>45008</v>
      </c>
      <c r="C1990">
        <f>YEAR(GL_Table[[#This Row],[TxnDate]])</f>
        <v>2023</v>
      </c>
      <c r="D1990" t="str">
        <f>TEXT(GL_Table[[#This Row],[TxnDate]], "mmm")</f>
        <v>Mar</v>
      </c>
      <c r="E1990" t="s">
        <v>2013</v>
      </c>
      <c r="F1990" t="s">
        <v>2018</v>
      </c>
      <c r="G1990">
        <v>829.83</v>
      </c>
      <c r="H1990">
        <v>0</v>
      </c>
      <c r="I1990" t="s">
        <v>2021</v>
      </c>
      <c r="J1990" t="s">
        <v>2027</v>
      </c>
      <c r="K1990" t="s">
        <v>4019</v>
      </c>
      <c r="L1990" t="s">
        <v>4033</v>
      </c>
      <c r="M1990">
        <f>GL_Table[[#This Row],[Debit]]-GL_Table[[#This Row],[Credit]]</f>
        <v>829.83</v>
      </c>
      <c r="N1990">
        <f>INDEX(ExchangeRate[Rate2USD], MATCH(GL!L:L,ExchangeRate[Currency], 0))</f>
        <v>1.51</v>
      </c>
      <c r="O1990" s="14">
        <f>GL_Table[[#This Row],[Debit]]*GL_Table[[#This Row],[RateToUSD]]</f>
        <v>1253.0433</v>
      </c>
      <c r="P1990" s="14">
        <f>GL_Table[[#This Row],[Credit]]*GL_Table[[#This Row],[RateToUSD]]</f>
        <v>0</v>
      </c>
      <c r="Q1990" s="14">
        <f>GL_Table[NetAmount]*GL_Table[RateToUSD]</f>
        <v>1253.0433</v>
      </c>
      <c r="R1990" s="14" t="str">
        <f>INDEX(AccountMapping[AccountType],MATCH(GL_Table[AccountName],AccountMapping[AccountName], 0))</f>
        <v>Expense</v>
      </c>
    </row>
    <row r="1991" spans="1:18" x14ac:dyDescent="0.3">
      <c r="A1991" t="s">
        <v>1999</v>
      </c>
      <c r="B1991" s="1">
        <v>45591</v>
      </c>
      <c r="C1991">
        <f>YEAR(GL_Table[[#This Row],[TxnDate]])</f>
        <v>2024</v>
      </c>
      <c r="D1991" t="str">
        <f>TEXT(GL_Table[[#This Row],[TxnDate]], "mmm")</f>
        <v>Oct</v>
      </c>
      <c r="E1991" t="s">
        <v>2013</v>
      </c>
      <c r="F1991" t="s">
        <v>2018</v>
      </c>
      <c r="G1991">
        <v>247.03</v>
      </c>
      <c r="H1991">
        <v>0</v>
      </c>
      <c r="I1991" t="s">
        <v>2023</v>
      </c>
      <c r="J1991" t="s">
        <v>2029</v>
      </c>
      <c r="K1991" t="s">
        <v>4020</v>
      </c>
      <c r="L1991" t="s">
        <v>4034</v>
      </c>
      <c r="M1991">
        <f>GL_Table[[#This Row],[Debit]]-GL_Table[[#This Row],[Credit]]</f>
        <v>247.03</v>
      </c>
      <c r="N1991">
        <f>INDEX(ExchangeRate[Rate2USD], MATCH(GL!L:L,ExchangeRate[Currency], 0))</f>
        <v>1</v>
      </c>
      <c r="O1991" s="14">
        <f>GL_Table[[#This Row],[Debit]]*GL_Table[[#This Row],[RateToUSD]]</f>
        <v>247.03</v>
      </c>
      <c r="P1991" s="14">
        <f>GL_Table[[#This Row],[Credit]]*GL_Table[[#This Row],[RateToUSD]]</f>
        <v>0</v>
      </c>
      <c r="Q1991" s="14">
        <f>GL_Table[NetAmount]*GL_Table[RateToUSD]</f>
        <v>247.03</v>
      </c>
      <c r="R1991" s="14" t="str">
        <f>INDEX(AccountMapping[AccountType],MATCH(GL_Table[AccountName],AccountMapping[AccountName], 0))</f>
        <v>Expense</v>
      </c>
    </row>
    <row r="1992" spans="1:18" x14ac:dyDescent="0.3">
      <c r="A1992" t="s">
        <v>2000</v>
      </c>
      <c r="B1992" s="1">
        <v>45188</v>
      </c>
      <c r="C1992">
        <f>YEAR(GL_Table[[#This Row],[TxnDate]])</f>
        <v>2023</v>
      </c>
      <c r="D1992" t="str">
        <f>TEXT(GL_Table[[#This Row],[TxnDate]], "mmm")</f>
        <v>Sep</v>
      </c>
      <c r="E1992" t="s">
        <v>2011</v>
      </c>
      <c r="F1992" t="s">
        <v>2016</v>
      </c>
      <c r="G1992">
        <v>688.11</v>
      </c>
      <c r="H1992">
        <v>0</v>
      </c>
      <c r="I1992" t="s">
        <v>2021</v>
      </c>
      <c r="J1992" t="s">
        <v>2029</v>
      </c>
      <c r="K1992" t="s">
        <v>4021</v>
      </c>
      <c r="L1992" t="s">
        <v>4034</v>
      </c>
      <c r="M1992">
        <f>GL_Table[[#This Row],[Debit]]-GL_Table[[#This Row],[Credit]]</f>
        <v>688.11</v>
      </c>
      <c r="N1992">
        <f>INDEX(ExchangeRate[Rate2USD], MATCH(GL!L:L,ExchangeRate[Currency], 0))</f>
        <v>1</v>
      </c>
      <c r="O1992" s="14">
        <f>GL_Table[[#This Row],[Debit]]*GL_Table[[#This Row],[RateToUSD]]</f>
        <v>688.11</v>
      </c>
      <c r="P1992" s="14">
        <f>GL_Table[[#This Row],[Credit]]*GL_Table[[#This Row],[RateToUSD]]</f>
        <v>0</v>
      </c>
      <c r="Q1992" s="14">
        <f>GL_Table[NetAmount]*GL_Table[RateToUSD]</f>
        <v>688.11</v>
      </c>
      <c r="R1992" s="14" t="str">
        <f>INDEX(AccountMapping[AccountType],MATCH(GL_Table[AccountName],AccountMapping[AccountName], 0))</f>
        <v>COGS</v>
      </c>
    </row>
    <row r="1993" spans="1:18" x14ac:dyDescent="0.3">
      <c r="A1993" t="s">
        <v>2001</v>
      </c>
      <c r="B1993" s="1">
        <v>45530</v>
      </c>
      <c r="C1993">
        <f>YEAR(GL_Table[[#This Row],[TxnDate]])</f>
        <v>2024</v>
      </c>
      <c r="D1993" t="str">
        <f>TEXT(GL_Table[[#This Row],[TxnDate]], "mmm")</f>
        <v>Aug</v>
      </c>
      <c r="E1993" t="s">
        <v>2012</v>
      </c>
      <c r="F1993" t="s">
        <v>2017</v>
      </c>
      <c r="G1993">
        <v>1196.93</v>
      </c>
      <c r="H1993">
        <v>0</v>
      </c>
      <c r="I1993" t="s">
        <v>2023</v>
      </c>
      <c r="J1993" t="s">
        <v>2027</v>
      </c>
      <c r="K1993" t="s">
        <v>4022</v>
      </c>
      <c r="L1993" t="s">
        <v>4034</v>
      </c>
      <c r="M1993">
        <f>GL_Table[[#This Row],[Debit]]-GL_Table[[#This Row],[Credit]]</f>
        <v>1196.93</v>
      </c>
      <c r="N1993">
        <f>INDEX(ExchangeRate[Rate2USD], MATCH(GL!L:L,ExchangeRate[Currency], 0))</f>
        <v>1</v>
      </c>
      <c r="O1993" s="14">
        <f>GL_Table[[#This Row],[Debit]]*GL_Table[[#This Row],[RateToUSD]]</f>
        <v>1196.93</v>
      </c>
      <c r="P1993" s="14">
        <f>GL_Table[[#This Row],[Credit]]*GL_Table[[#This Row],[RateToUSD]]</f>
        <v>0</v>
      </c>
      <c r="Q1993" s="14">
        <f>GL_Table[NetAmount]*GL_Table[RateToUSD]</f>
        <v>1196.93</v>
      </c>
      <c r="R1993" s="14" t="str">
        <f>INDEX(AccountMapping[AccountType],MATCH(GL_Table[AccountName],AccountMapping[AccountName], 0))</f>
        <v>Expense</v>
      </c>
    </row>
    <row r="1994" spans="1:18" x14ac:dyDescent="0.3">
      <c r="A1994" t="s">
        <v>2002</v>
      </c>
      <c r="B1994" s="1">
        <v>45452</v>
      </c>
      <c r="C1994">
        <f>YEAR(GL_Table[[#This Row],[TxnDate]])</f>
        <v>2024</v>
      </c>
      <c r="D1994" t="str">
        <f>TEXT(GL_Table[[#This Row],[TxnDate]], "mmm")</f>
        <v>Jun</v>
      </c>
      <c r="E1994" t="s">
        <v>2014</v>
      </c>
      <c r="F1994" t="s">
        <v>2019</v>
      </c>
      <c r="G1994">
        <v>0</v>
      </c>
      <c r="H1994">
        <v>2003.64</v>
      </c>
      <c r="I1994" t="s">
        <v>2024</v>
      </c>
      <c r="J1994" t="s">
        <v>2026</v>
      </c>
      <c r="K1994" t="s">
        <v>4023</v>
      </c>
      <c r="L1994" t="s">
        <v>4035</v>
      </c>
      <c r="M1994">
        <f>GL_Table[[#This Row],[Debit]]-GL_Table[[#This Row],[Credit]]</f>
        <v>-2003.64</v>
      </c>
      <c r="N1994">
        <f>INDEX(ExchangeRate[Rate2USD], MATCH(GL!L:L,ExchangeRate[Currency], 0))</f>
        <v>1.36</v>
      </c>
      <c r="O1994" s="14">
        <f>GL_Table[[#This Row],[Debit]]*GL_Table[[#This Row],[RateToUSD]]</f>
        <v>0</v>
      </c>
      <c r="P1994" s="14">
        <f>GL_Table[[#This Row],[Credit]]*GL_Table[[#This Row],[RateToUSD]]</f>
        <v>2724.9504000000002</v>
      </c>
      <c r="Q1994" s="14">
        <f>GL_Table[NetAmount]*GL_Table[RateToUSD]</f>
        <v>-2724.9504000000002</v>
      </c>
      <c r="R1994" s="14" t="str">
        <f>INDEX(AccountMapping[AccountType],MATCH(GL_Table[AccountName],AccountMapping[AccountName], 0))</f>
        <v>Revenue</v>
      </c>
    </row>
    <row r="1995" spans="1:18" x14ac:dyDescent="0.3">
      <c r="A1995" t="s">
        <v>2003</v>
      </c>
      <c r="B1995" s="1">
        <v>45615</v>
      </c>
      <c r="C1995">
        <f>YEAR(GL_Table[[#This Row],[TxnDate]])</f>
        <v>2024</v>
      </c>
      <c r="D1995" t="str">
        <f>TEXT(GL_Table[[#This Row],[TxnDate]], "mmm")</f>
        <v>Nov</v>
      </c>
      <c r="E1995" t="s">
        <v>2010</v>
      </c>
      <c r="F1995" t="s">
        <v>2015</v>
      </c>
      <c r="G1995">
        <v>0</v>
      </c>
      <c r="H1995">
        <v>1233.1300000000001</v>
      </c>
      <c r="I1995" t="s">
        <v>2020</v>
      </c>
      <c r="J1995" t="s">
        <v>2029</v>
      </c>
      <c r="K1995" t="s">
        <v>4024</v>
      </c>
      <c r="L1995" t="s">
        <v>4031</v>
      </c>
      <c r="M1995">
        <f>GL_Table[[#This Row],[Debit]]-GL_Table[[#This Row],[Credit]]</f>
        <v>-1233.1300000000001</v>
      </c>
      <c r="N1995">
        <f>INDEX(ExchangeRate[Rate2USD], MATCH(GL!L:L,ExchangeRate[Currency], 0))</f>
        <v>0.78</v>
      </c>
      <c r="O1995" s="14">
        <f>GL_Table[[#This Row],[Debit]]*GL_Table[[#This Row],[RateToUSD]]</f>
        <v>0</v>
      </c>
      <c r="P1995" s="14">
        <f>GL_Table[[#This Row],[Credit]]*GL_Table[[#This Row],[RateToUSD]]</f>
        <v>961.84140000000014</v>
      </c>
      <c r="Q1995" s="14">
        <f>GL_Table[NetAmount]*GL_Table[RateToUSD]</f>
        <v>-961.84140000000014</v>
      </c>
      <c r="R1995" s="14" t="str">
        <f>INDEX(AccountMapping[AccountType],MATCH(GL_Table[AccountName],AccountMapping[AccountName], 0))</f>
        <v>Revenue</v>
      </c>
    </row>
    <row r="1996" spans="1:18" x14ac:dyDescent="0.3">
      <c r="A1996" t="s">
        <v>2004</v>
      </c>
      <c r="B1996" s="1">
        <v>45299</v>
      </c>
      <c r="C1996">
        <f>YEAR(GL_Table[[#This Row],[TxnDate]])</f>
        <v>2024</v>
      </c>
      <c r="D1996" t="str">
        <f>TEXT(GL_Table[[#This Row],[TxnDate]], "mmm")</f>
        <v>Jan</v>
      </c>
      <c r="E1996" t="s">
        <v>2014</v>
      </c>
      <c r="F1996" t="s">
        <v>2019</v>
      </c>
      <c r="G1996">
        <v>0</v>
      </c>
      <c r="H1996">
        <v>767.31</v>
      </c>
      <c r="I1996" t="s">
        <v>2020</v>
      </c>
      <c r="J1996" t="s">
        <v>2030</v>
      </c>
      <c r="K1996" t="s">
        <v>4025</v>
      </c>
      <c r="L1996" t="s">
        <v>4034</v>
      </c>
      <c r="M1996">
        <f>GL_Table[[#This Row],[Debit]]-GL_Table[[#This Row],[Credit]]</f>
        <v>-767.31</v>
      </c>
      <c r="N1996">
        <f>INDEX(ExchangeRate[Rate2USD], MATCH(GL!L:L,ExchangeRate[Currency], 0))</f>
        <v>1</v>
      </c>
      <c r="O1996" s="14">
        <f>GL_Table[[#This Row],[Debit]]*GL_Table[[#This Row],[RateToUSD]]</f>
        <v>0</v>
      </c>
      <c r="P1996" s="14">
        <f>GL_Table[[#This Row],[Credit]]*GL_Table[[#This Row],[RateToUSD]]</f>
        <v>767.31</v>
      </c>
      <c r="Q1996" s="14">
        <f>GL_Table[NetAmount]*GL_Table[RateToUSD]</f>
        <v>-767.31</v>
      </c>
      <c r="R1996" s="14" t="str">
        <f>INDEX(AccountMapping[AccountType],MATCH(GL_Table[AccountName],AccountMapping[AccountName], 0))</f>
        <v>Revenue</v>
      </c>
    </row>
    <row r="1997" spans="1:18" x14ac:dyDescent="0.3">
      <c r="A1997" t="s">
        <v>2005</v>
      </c>
      <c r="B1997" s="1">
        <v>45812</v>
      </c>
      <c r="C1997">
        <f>YEAR(GL_Table[[#This Row],[TxnDate]])</f>
        <v>2025</v>
      </c>
      <c r="D1997" t="str">
        <f>TEXT(GL_Table[[#This Row],[TxnDate]], "mmm")</f>
        <v>Jun</v>
      </c>
      <c r="E1997" t="s">
        <v>2013</v>
      </c>
      <c r="F1997" t="s">
        <v>2018</v>
      </c>
      <c r="G1997">
        <v>719.33</v>
      </c>
      <c r="H1997">
        <v>0</v>
      </c>
      <c r="I1997" t="s">
        <v>2022</v>
      </c>
      <c r="J1997" t="s">
        <v>2027</v>
      </c>
      <c r="K1997" t="s">
        <v>4026</v>
      </c>
      <c r="L1997" t="s">
        <v>4032</v>
      </c>
      <c r="M1997">
        <f>GL_Table[[#This Row],[Debit]]-GL_Table[[#This Row],[Credit]]</f>
        <v>719.33</v>
      </c>
      <c r="N1997">
        <f>INDEX(ExchangeRate[Rate2USD], MATCH(GL!L:L,ExchangeRate[Currency], 0))</f>
        <v>0.92</v>
      </c>
      <c r="O1997" s="14">
        <f>GL_Table[[#This Row],[Debit]]*GL_Table[[#This Row],[RateToUSD]]</f>
        <v>661.78360000000009</v>
      </c>
      <c r="P1997" s="14">
        <f>GL_Table[[#This Row],[Credit]]*GL_Table[[#This Row],[RateToUSD]]</f>
        <v>0</v>
      </c>
      <c r="Q1997" s="14">
        <f>GL_Table[NetAmount]*GL_Table[RateToUSD]</f>
        <v>661.78360000000009</v>
      </c>
      <c r="R1997" s="14" t="str">
        <f>INDEX(AccountMapping[AccountType],MATCH(GL_Table[AccountName],AccountMapping[AccountName], 0))</f>
        <v>Expense</v>
      </c>
    </row>
    <row r="1998" spans="1:18" x14ac:dyDescent="0.3">
      <c r="A1998" t="s">
        <v>2006</v>
      </c>
      <c r="B1998" s="1">
        <v>45147</v>
      </c>
      <c r="C1998">
        <f>YEAR(GL_Table[[#This Row],[TxnDate]])</f>
        <v>2023</v>
      </c>
      <c r="D1998" t="str">
        <f>TEXT(GL_Table[[#This Row],[TxnDate]], "mmm")</f>
        <v>Aug</v>
      </c>
      <c r="E1998" t="s">
        <v>2010</v>
      </c>
      <c r="F1998" t="s">
        <v>2015</v>
      </c>
      <c r="G1998">
        <v>0</v>
      </c>
      <c r="H1998">
        <v>2016.99</v>
      </c>
      <c r="I1998" t="s">
        <v>2021</v>
      </c>
      <c r="J1998" t="s">
        <v>2028</v>
      </c>
      <c r="K1998" t="s">
        <v>4027</v>
      </c>
      <c r="L1998" t="s">
        <v>4035</v>
      </c>
      <c r="M1998">
        <f>GL_Table[[#This Row],[Debit]]-GL_Table[[#This Row],[Credit]]</f>
        <v>-2016.99</v>
      </c>
      <c r="N1998">
        <f>INDEX(ExchangeRate[Rate2USD], MATCH(GL!L:L,ExchangeRate[Currency], 0))</f>
        <v>1.36</v>
      </c>
      <c r="O1998" s="14">
        <f>GL_Table[[#This Row],[Debit]]*GL_Table[[#This Row],[RateToUSD]]</f>
        <v>0</v>
      </c>
      <c r="P1998" s="14">
        <f>GL_Table[[#This Row],[Credit]]*GL_Table[[#This Row],[RateToUSD]]</f>
        <v>2743.1064000000001</v>
      </c>
      <c r="Q1998" s="14">
        <f>GL_Table[NetAmount]*GL_Table[RateToUSD]</f>
        <v>-2743.1064000000001</v>
      </c>
      <c r="R1998" s="14" t="str">
        <f>INDEX(AccountMapping[AccountType],MATCH(GL_Table[AccountName],AccountMapping[AccountName], 0))</f>
        <v>Revenue</v>
      </c>
    </row>
    <row r="1999" spans="1:18" x14ac:dyDescent="0.3">
      <c r="A1999" t="s">
        <v>2007</v>
      </c>
      <c r="B1999" s="1">
        <v>45249</v>
      </c>
      <c r="C1999">
        <f>YEAR(GL_Table[[#This Row],[TxnDate]])</f>
        <v>2023</v>
      </c>
      <c r="D1999" t="str">
        <f>TEXT(GL_Table[[#This Row],[TxnDate]], "mmm")</f>
        <v>Nov</v>
      </c>
      <c r="E1999" t="s">
        <v>2010</v>
      </c>
      <c r="F1999" t="s">
        <v>2015</v>
      </c>
      <c r="G1999">
        <v>0</v>
      </c>
      <c r="H1999">
        <v>4719.37</v>
      </c>
      <c r="I1999" t="s">
        <v>2025</v>
      </c>
      <c r="J1999" t="s">
        <v>2030</v>
      </c>
      <c r="K1999" t="s">
        <v>4028</v>
      </c>
      <c r="L1999" t="s">
        <v>4035</v>
      </c>
      <c r="M1999">
        <f>GL_Table[[#This Row],[Debit]]-GL_Table[[#This Row],[Credit]]</f>
        <v>-4719.37</v>
      </c>
      <c r="N1999">
        <f>INDEX(ExchangeRate[Rate2USD], MATCH(GL!L:L,ExchangeRate[Currency], 0))</f>
        <v>1.36</v>
      </c>
      <c r="O1999" s="14">
        <f>GL_Table[[#This Row],[Debit]]*GL_Table[[#This Row],[RateToUSD]]</f>
        <v>0</v>
      </c>
      <c r="P1999" s="14">
        <f>GL_Table[[#This Row],[Credit]]*GL_Table[[#This Row],[RateToUSD]]</f>
        <v>6418.3432000000003</v>
      </c>
      <c r="Q1999" s="14">
        <f>GL_Table[NetAmount]*GL_Table[RateToUSD]</f>
        <v>-6418.3432000000003</v>
      </c>
      <c r="R1999" s="14" t="str">
        <f>INDEX(AccountMapping[AccountType],MATCH(GL_Table[AccountName],AccountMapping[AccountName], 0))</f>
        <v>Revenue</v>
      </c>
    </row>
    <row r="2000" spans="1:18" x14ac:dyDescent="0.3">
      <c r="A2000" t="s">
        <v>2008</v>
      </c>
      <c r="B2000" s="1">
        <v>45013</v>
      </c>
      <c r="C2000">
        <f>YEAR(GL_Table[[#This Row],[TxnDate]])</f>
        <v>2023</v>
      </c>
      <c r="D2000" t="str">
        <f>TEXT(GL_Table[[#This Row],[TxnDate]], "mmm")</f>
        <v>Mar</v>
      </c>
      <c r="E2000" t="s">
        <v>2014</v>
      </c>
      <c r="F2000" t="s">
        <v>2019</v>
      </c>
      <c r="G2000">
        <v>0</v>
      </c>
      <c r="H2000">
        <v>4523.09</v>
      </c>
      <c r="I2000" t="s">
        <v>2025</v>
      </c>
      <c r="J2000" t="s">
        <v>2026</v>
      </c>
      <c r="K2000" t="s">
        <v>4029</v>
      </c>
      <c r="L2000" t="s">
        <v>4033</v>
      </c>
      <c r="M2000">
        <f>GL_Table[[#This Row],[Debit]]-GL_Table[[#This Row],[Credit]]</f>
        <v>-4523.09</v>
      </c>
      <c r="N2000">
        <f>INDEX(ExchangeRate[Rate2USD], MATCH(GL!L:L,ExchangeRate[Currency], 0))</f>
        <v>1.51</v>
      </c>
      <c r="O2000" s="14">
        <f>GL_Table[[#This Row],[Debit]]*GL_Table[[#This Row],[RateToUSD]]</f>
        <v>0</v>
      </c>
      <c r="P2000" s="14">
        <f>GL_Table[[#This Row],[Credit]]*GL_Table[[#This Row],[RateToUSD]]</f>
        <v>6829.8659000000007</v>
      </c>
      <c r="Q2000" s="14">
        <f>GL_Table[NetAmount]*GL_Table[RateToUSD]</f>
        <v>-6829.8659000000007</v>
      </c>
      <c r="R2000" s="14" t="str">
        <f>INDEX(AccountMapping[AccountType],MATCH(GL_Table[AccountName],AccountMapping[AccountName], 0))</f>
        <v>Revenue</v>
      </c>
    </row>
    <row r="2001" spans="1:18" x14ac:dyDescent="0.3">
      <c r="A2001" t="s">
        <v>2009</v>
      </c>
      <c r="B2001" s="1">
        <v>45555</v>
      </c>
      <c r="C2001">
        <f>YEAR(GL_Table[[#This Row],[TxnDate]])</f>
        <v>2024</v>
      </c>
      <c r="D2001" t="str">
        <f>TEXT(GL_Table[[#This Row],[TxnDate]], "mmm")</f>
        <v>Sep</v>
      </c>
      <c r="E2001" t="s">
        <v>2010</v>
      </c>
      <c r="F2001" t="s">
        <v>2015</v>
      </c>
      <c r="G2001">
        <v>0</v>
      </c>
      <c r="H2001">
        <v>354.88</v>
      </c>
      <c r="I2001" t="s">
        <v>2021</v>
      </c>
      <c r="J2001" t="s">
        <v>2026</v>
      </c>
      <c r="K2001" t="s">
        <v>4030</v>
      </c>
      <c r="L2001" t="s">
        <v>4034</v>
      </c>
      <c r="M2001">
        <f>GL_Table[[#This Row],[Debit]]-GL_Table[[#This Row],[Credit]]</f>
        <v>-354.88</v>
      </c>
      <c r="N2001">
        <f>INDEX(ExchangeRate[Rate2USD], MATCH(GL!L:L,ExchangeRate[Currency], 0))</f>
        <v>1</v>
      </c>
      <c r="O2001" s="14">
        <f>GL_Table[[#This Row],[Debit]]*GL_Table[[#This Row],[RateToUSD]]</f>
        <v>0</v>
      </c>
      <c r="P2001" s="14">
        <f>GL_Table[[#This Row],[Credit]]*GL_Table[[#This Row],[RateToUSD]]</f>
        <v>354.88</v>
      </c>
      <c r="Q2001" s="14">
        <f>GL_Table[NetAmount]*GL_Table[RateToUSD]</f>
        <v>-354.88</v>
      </c>
      <c r="R2001" s="14" t="str">
        <f>INDEX(AccountMapping[AccountType],MATCH(GL_Table[AccountName],AccountMapping[AccountName], 0))</f>
        <v>Revenue</v>
      </c>
    </row>
  </sheetData>
  <phoneticPr fontId="3" type="noConversion"/>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67BCB-868C-4F73-B82A-C3B0704291AF}">
  <dimension ref="A1:B6"/>
  <sheetViews>
    <sheetView workbookViewId="0">
      <selection activeCell="B5" sqref="B5"/>
    </sheetView>
  </sheetViews>
  <sheetFormatPr defaultRowHeight="14" x14ac:dyDescent="0.3"/>
  <cols>
    <col min="1" max="1" width="12.8984375" bestFit="1" customWidth="1"/>
    <col min="2" max="2" width="13.796875" bestFit="1" customWidth="1"/>
  </cols>
  <sheetData>
    <row r="1" spans="1:2" x14ac:dyDescent="0.3">
      <c r="A1" s="11" t="s">
        <v>9</v>
      </c>
      <c r="B1" s="11" t="s">
        <v>4039</v>
      </c>
    </row>
    <row r="2" spans="1:2" x14ac:dyDescent="0.3">
      <c r="A2" s="3" t="s">
        <v>4034</v>
      </c>
      <c r="B2" s="4">
        <v>1</v>
      </c>
    </row>
    <row r="3" spans="1:2" x14ac:dyDescent="0.3">
      <c r="A3" s="5" t="s">
        <v>4031</v>
      </c>
      <c r="B3" s="6">
        <v>0.78</v>
      </c>
    </row>
    <row r="4" spans="1:2" x14ac:dyDescent="0.3">
      <c r="A4" s="3" t="s">
        <v>4032</v>
      </c>
      <c r="B4" s="4">
        <v>0.92</v>
      </c>
    </row>
    <row r="5" spans="1:2" x14ac:dyDescent="0.3">
      <c r="A5" s="5" t="s">
        <v>4033</v>
      </c>
      <c r="B5" s="6">
        <v>1.51</v>
      </c>
    </row>
    <row r="6" spans="1:2" x14ac:dyDescent="0.3">
      <c r="A6" s="12" t="s">
        <v>4035</v>
      </c>
      <c r="B6" s="13">
        <v>1.36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PivotTable</vt:lpstr>
      <vt:lpstr>Dashboard</vt:lpstr>
      <vt:lpstr>GL</vt:lpstr>
      <vt:lpstr>ExchangeRate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okafor sopuluchukwu</cp:lastModifiedBy>
  <dcterms:created xsi:type="dcterms:W3CDTF">2025-06-28T04:56:09Z</dcterms:created>
  <dcterms:modified xsi:type="dcterms:W3CDTF">2025-09-10T15:34:01Z</dcterms:modified>
</cp:coreProperties>
</file>