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onathansalas/R_Projects/VCAS1_prelim_efficiency/data/raw/"/>
    </mc:Choice>
  </mc:AlternateContent>
  <xr:revisionPtr revIDLastSave="0" documentId="8_{5A8F6077-D426-0B41-B7A0-74D0FE1EB164}" xr6:coauthVersionLast="47" xr6:coauthVersionMax="47" xr10:uidLastSave="{00000000-0000-0000-0000-000000000000}"/>
  <bookViews>
    <workbookView xWindow="0" yWindow="760" windowWidth="34560" windowHeight="19940" activeTab="1" xr2:uid="{0490BC07-0248-8949-839E-74C08EF47166}"/>
  </bookViews>
  <sheets>
    <sheet name="Notes" sheetId="1" r:id="rId1"/>
    <sheet name="results" sheetId="2" r:id="rId2"/>
    <sheet name="template" sheetId="11" r:id="rId3"/>
    <sheet name="1-001" sheetId="10" state="hidden" r:id="rId4"/>
    <sheet name="1-002" sheetId="13" state="hidden" r:id="rId5"/>
    <sheet name="1-003" sheetId="29" state="hidden" r:id="rId6"/>
    <sheet name="1-004" sheetId="30" state="hidden" r:id="rId7"/>
    <sheet name="1-005" sheetId="14" state="hidden" r:id="rId8"/>
    <sheet name="1-010-original" sheetId="20" state="hidden" r:id="rId9"/>
    <sheet name="1-006" sheetId="31" state="hidden" r:id="rId10"/>
    <sheet name="1-007" sheetId="32" state="hidden" r:id="rId11"/>
    <sheet name="1-008" sheetId="33" state="hidden" r:id="rId12"/>
    <sheet name="1-009" sheetId="34" state="hidden" r:id="rId13"/>
    <sheet name="1-010" sheetId="15" state="hidden" r:id="rId14"/>
    <sheet name="1-012" sheetId="17" state="hidden" r:id="rId15"/>
    <sheet name="1-013" sheetId="16" state="hidden" r:id="rId16"/>
    <sheet name="1-014" sheetId="19" state="hidden" r:id="rId17"/>
    <sheet name="1-015" sheetId="18" state="hidden" r:id="rId18"/>
    <sheet name="1-016" sheetId="21" state="hidden" r:id="rId19"/>
    <sheet name="1-017" sheetId="22" state="hidden" r:id="rId20"/>
    <sheet name="3-001" sheetId="26" state="hidden" r:id="rId21"/>
    <sheet name="3-002" sheetId="25" state="hidden" r:id="rId22"/>
    <sheet name="3-003" sheetId="24" state="hidden" r:id="rId23"/>
    <sheet name="3-004" sheetId="23" state="hidden" r:id="rId24"/>
    <sheet name="1-018" sheetId="27" state="hidden" r:id="rId25"/>
    <sheet name="1-019" sheetId="28" state="hidden" r:id="rId26"/>
    <sheet name="1-020" sheetId="35" state="hidden" r:id="rId27"/>
    <sheet name="1-021" sheetId="36" state="hidden" r:id="rId28"/>
    <sheet name="1-022" sheetId="37" state="hidden" r:id="rId29"/>
    <sheet name="1-023" sheetId="38" state="hidden" r:id="rId30"/>
    <sheet name="1-024" sheetId="39" r:id="rId31"/>
    <sheet name="1-025" sheetId="40" r:id="rId32"/>
    <sheet name="1-026" sheetId="41" r:id="rId33"/>
    <sheet name="3-005" sheetId="43" r:id="rId34"/>
    <sheet name="3-006" sheetId="44" r:id="rId35"/>
    <sheet name="3-008" sheetId="42" r:id="rId3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1" i="44" l="1"/>
  <c r="C31" i="44"/>
  <c r="H30" i="44"/>
  <c r="C30" i="44"/>
  <c r="H29" i="44"/>
  <c r="C29" i="44"/>
  <c r="H28" i="44"/>
  <c r="C28" i="44"/>
  <c r="H27" i="44"/>
  <c r="C27" i="44"/>
  <c r="H26" i="44"/>
  <c r="C26" i="44"/>
  <c r="H25" i="44"/>
  <c r="C25" i="44"/>
  <c r="H24" i="44"/>
  <c r="C24" i="44"/>
  <c r="H23" i="44"/>
  <c r="C23" i="44"/>
  <c r="H22" i="44"/>
  <c r="C22" i="44"/>
  <c r="H21" i="44"/>
  <c r="C21" i="44"/>
  <c r="H20" i="44"/>
  <c r="C20" i="44"/>
  <c r="H19" i="44"/>
  <c r="C19" i="44"/>
  <c r="H18" i="44"/>
  <c r="C18" i="44"/>
  <c r="H17" i="44"/>
  <c r="C17" i="44"/>
  <c r="H16" i="44"/>
  <c r="C16" i="44"/>
  <c r="H15" i="44"/>
  <c r="C15" i="44"/>
  <c r="H14" i="44"/>
  <c r="C14" i="44"/>
  <c r="H13" i="44"/>
  <c r="C13" i="44"/>
  <c r="H12" i="44"/>
  <c r="C12" i="44"/>
  <c r="H11" i="44"/>
  <c r="C11" i="44"/>
  <c r="H10" i="44"/>
  <c r="C10" i="44"/>
  <c r="H9" i="44"/>
  <c r="C9" i="44"/>
  <c r="H8" i="44"/>
  <c r="C8" i="44"/>
  <c r="H7" i="44"/>
  <c r="C7" i="44"/>
  <c r="H6" i="44"/>
  <c r="C6" i="44"/>
  <c r="H5" i="44"/>
  <c r="C5" i="44"/>
  <c r="H4" i="44"/>
  <c r="C4" i="44"/>
  <c r="H3" i="44"/>
  <c r="C3" i="44"/>
  <c r="H2" i="44"/>
  <c r="H33" i="44" s="1"/>
  <c r="C2" i="44"/>
  <c r="C33" i="44" s="1"/>
  <c r="H31" i="43"/>
  <c r="C31" i="43"/>
  <c r="H30" i="43"/>
  <c r="C30" i="43"/>
  <c r="H29" i="43"/>
  <c r="C29" i="43"/>
  <c r="H28" i="43"/>
  <c r="C28" i="43"/>
  <c r="H27" i="43"/>
  <c r="C27" i="43"/>
  <c r="H26" i="43"/>
  <c r="C26" i="43"/>
  <c r="H25" i="43"/>
  <c r="C25" i="43"/>
  <c r="H24" i="43"/>
  <c r="C24" i="43"/>
  <c r="H23" i="43"/>
  <c r="C23" i="43"/>
  <c r="H22" i="43"/>
  <c r="C22" i="43"/>
  <c r="H21" i="43"/>
  <c r="C21" i="43"/>
  <c r="H20" i="43"/>
  <c r="C20" i="43"/>
  <c r="H19" i="43"/>
  <c r="C19" i="43"/>
  <c r="H18" i="43"/>
  <c r="C18" i="43"/>
  <c r="H17" i="43"/>
  <c r="C17" i="43"/>
  <c r="H16" i="43"/>
  <c r="C16" i="43"/>
  <c r="H15" i="43"/>
  <c r="C15" i="43"/>
  <c r="H14" i="43"/>
  <c r="C14" i="43"/>
  <c r="H13" i="43"/>
  <c r="C13" i="43"/>
  <c r="H12" i="43"/>
  <c r="C12" i="43"/>
  <c r="H11" i="43"/>
  <c r="C11" i="43"/>
  <c r="H10" i="43"/>
  <c r="C10" i="43"/>
  <c r="H9" i="43"/>
  <c r="C9" i="43"/>
  <c r="H8" i="43"/>
  <c r="C8" i="43"/>
  <c r="H7" i="43"/>
  <c r="C7" i="43"/>
  <c r="H6" i="43"/>
  <c r="C6" i="43"/>
  <c r="H5" i="43"/>
  <c r="C5" i="43"/>
  <c r="H4" i="43"/>
  <c r="C4" i="43"/>
  <c r="H3" i="43"/>
  <c r="C3" i="43"/>
  <c r="H2" i="43"/>
  <c r="H33" i="43" s="1"/>
  <c r="C2" i="43"/>
  <c r="C33" i="43" s="1"/>
  <c r="H31" i="42"/>
  <c r="C31" i="42"/>
  <c r="H30" i="42"/>
  <c r="C30" i="42"/>
  <c r="H29" i="42"/>
  <c r="C29" i="42"/>
  <c r="H28" i="42"/>
  <c r="C28" i="42"/>
  <c r="H27" i="42"/>
  <c r="C27" i="42"/>
  <c r="H26" i="42"/>
  <c r="C26" i="42"/>
  <c r="H25" i="42"/>
  <c r="C25" i="42"/>
  <c r="H24" i="42"/>
  <c r="C24" i="42"/>
  <c r="H23" i="42"/>
  <c r="C23" i="42"/>
  <c r="H22" i="42"/>
  <c r="C22" i="42"/>
  <c r="H21" i="42"/>
  <c r="C21" i="42"/>
  <c r="H20" i="42"/>
  <c r="C20" i="42"/>
  <c r="H19" i="42"/>
  <c r="C19" i="42"/>
  <c r="H18" i="42"/>
  <c r="C18" i="42"/>
  <c r="H17" i="42"/>
  <c r="C17" i="42"/>
  <c r="H16" i="42"/>
  <c r="C16" i="42"/>
  <c r="H15" i="42"/>
  <c r="C15" i="42"/>
  <c r="H14" i="42"/>
  <c r="C14" i="42"/>
  <c r="H13" i="42"/>
  <c r="C13" i="42"/>
  <c r="H12" i="42"/>
  <c r="C12" i="42"/>
  <c r="H11" i="42"/>
  <c r="C11" i="42"/>
  <c r="H10" i="42"/>
  <c r="C10" i="42"/>
  <c r="H9" i="42"/>
  <c r="C9" i="42"/>
  <c r="H8" i="42"/>
  <c r="C8" i="42"/>
  <c r="H7" i="42"/>
  <c r="C7" i="42"/>
  <c r="H6" i="42"/>
  <c r="C6" i="42"/>
  <c r="H5" i="42"/>
  <c r="C5" i="42"/>
  <c r="H4" i="42"/>
  <c r="C4" i="42"/>
  <c r="H3" i="42"/>
  <c r="C3" i="42"/>
  <c r="H2" i="42"/>
  <c r="H33" i="42" s="1"/>
  <c r="C2" i="42"/>
  <c r="C33" i="42" s="1"/>
  <c r="H31" i="41"/>
  <c r="C31" i="41"/>
  <c r="H30" i="41"/>
  <c r="C30" i="41"/>
  <c r="H29" i="41"/>
  <c r="C29" i="41"/>
  <c r="H28" i="41"/>
  <c r="C28" i="41"/>
  <c r="H27" i="41"/>
  <c r="C27" i="41"/>
  <c r="H26" i="41"/>
  <c r="C26" i="41"/>
  <c r="H25" i="41"/>
  <c r="C25" i="41"/>
  <c r="H24" i="41"/>
  <c r="C24" i="41"/>
  <c r="H23" i="41"/>
  <c r="C23" i="41"/>
  <c r="H22" i="41"/>
  <c r="C22" i="41"/>
  <c r="H21" i="41"/>
  <c r="C21" i="41"/>
  <c r="H20" i="41"/>
  <c r="C20" i="41"/>
  <c r="H19" i="41"/>
  <c r="C19" i="41"/>
  <c r="H18" i="41"/>
  <c r="C18" i="41"/>
  <c r="H17" i="41"/>
  <c r="C17" i="41"/>
  <c r="H16" i="41"/>
  <c r="C16" i="41"/>
  <c r="H15" i="41"/>
  <c r="C15" i="41"/>
  <c r="H14" i="41"/>
  <c r="C14" i="41"/>
  <c r="H13" i="41"/>
  <c r="C13" i="41"/>
  <c r="H12" i="41"/>
  <c r="C12" i="41"/>
  <c r="H11" i="41"/>
  <c r="C11" i="41"/>
  <c r="H10" i="41"/>
  <c r="C10" i="41"/>
  <c r="H9" i="41"/>
  <c r="C9" i="41"/>
  <c r="H8" i="41"/>
  <c r="C8" i="41"/>
  <c r="H7" i="41"/>
  <c r="C7" i="41"/>
  <c r="H6" i="41"/>
  <c r="C6" i="41"/>
  <c r="H5" i="41"/>
  <c r="C5" i="41"/>
  <c r="H4" i="41"/>
  <c r="C4" i="41"/>
  <c r="H3" i="41"/>
  <c r="C3" i="41"/>
  <c r="H2" i="41"/>
  <c r="H33" i="41" s="1"/>
  <c r="C2" i="41"/>
  <c r="C33" i="41" s="1"/>
  <c r="H31" i="40"/>
  <c r="C31" i="40"/>
  <c r="H30" i="40"/>
  <c r="C30" i="40"/>
  <c r="H29" i="40"/>
  <c r="C29" i="40"/>
  <c r="H28" i="40"/>
  <c r="C28" i="40"/>
  <c r="H27" i="40"/>
  <c r="C27" i="40"/>
  <c r="H26" i="40"/>
  <c r="C26" i="40"/>
  <c r="H25" i="40"/>
  <c r="C25" i="40"/>
  <c r="H24" i="40"/>
  <c r="C24" i="40"/>
  <c r="H23" i="40"/>
  <c r="C23" i="40"/>
  <c r="H22" i="40"/>
  <c r="C22" i="40"/>
  <c r="H21" i="40"/>
  <c r="C21" i="40"/>
  <c r="H20" i="40"/>
  <c r="C20" i="40"/>
  <c r="H19" i="40"/>
  <c r="C19" i="40"/>
  <c r="H18" i="40"/>
  <c r="C18" i="40"/>
  <c r="H17" i="40"/>
  <c r="C17" i="40"/>
  <c r="H16" i="40"/>
  <c r="C16" i="40"/>
  <c r="H15" i="40"/>
  <c r="C15" i="40"/>
  <c r="H14" i="40"/>
  <c r="C14" i="40"/>
  <c r="H13" i="40"/>
  <c r="C13" i="40"/>
  <c r="H12" i="40"/>
  <c r="C12" i="40"/>
  <c r="H11" i="40"/>
  <c r="C11" i="40"/>
  <c r="H10" i="40"/>
  <c r="C10" i="40"/>
  <c r="H9" i="40"/>
  <c r="C9" i="40"/>
  <c r="H8" i="40"/>
  <c r="C8" i="40"/>
  <c r="H7" i="40"/>
  <c r="C7" i="40"/>
  <c r="H6" i="40"/>
  <c r="C6" i="40"/>
  <c r="H5" i="40"/>
  <c r="C5" i="40"/>
  <c r="H4" i="40"/>
  <c r="C4" i="40"/>
  <c r="H3" i="40"/>
  <c r="C3" i="40"/>
  <c r="H2" i="40"/>
  <c r="C2" i="40"/>
  <c r="H31" i="39"/>
  <c r="C31" i="39"/>
  <c r="H30" i="39"/>
  <c r="C30" i="39"/>
  <c r="H29" i="39"/>
  <c r="C29" i="39"/>
  <c r="H28" i="39"/>
  <c r="C28" i="39"/>
  <c r="H27" i="39"/>
  <c r="C27" i="39"/>
  <c r="H26" i="39"/>
  <c r="C26" i="39"/>
  <c r="H25" i="39"/>
  <c r="C25" i="39"/>
  <c r="H24" i="39"/>
  <c r="C24" i="39"/>
  <c r="H23" i="39"/>
  <c r="C23" i="39"/>
  <c r="H22" i="39"/>
  <c r="C22" i="39"/>
  <c r="H21" i="39"/>
  <c r="C21" i="39"/>
  <c r="H20" i="39"/>
  <c r="C20" i="39"/>
  <c r="H19" i="39"/>
  <c r="C19" i="39"/>
  <c r="H18" i="39"/>
  <c r="C18" i="39"/>
  <c r="H17" i="39"/>
  <c r="C17" i="39"/>
  <c r="H16" i="39"/>
  <c r="C16" i="39"/>
  <c r="H15" i="39"/>
  <c r="C15" i="39"/>
  <c r="H14" i="39"/>
  <c r="C14" i="39"/>
  <c r="H13" i="39"/>
  <c r="C13" i="39"/>
  <c r="H12" i="39"/>
  <c r="C12" i="39"/>
  <c r="H11" i="39"/>
  <c r="C11" i="39"/>
  <c r="H10" i="39"/>
  <c r="C10" i="39"/>
  <c r="H9" i="39"/>
  <c r="C9" i="39"/>
  <c r="H8" i="39"/>
  <c r="C8" i="39"/>
  <c r="H7" i="39"/>
  <c r="C7" i="39"/>
  <c r="H6" i="39"/>
  <c r="C6" i="39"/>
  <c r="H5" i="39"/>
  <c r="C5" i="39"/>
  <c r="H4" i="39"/>
  <c r="C4" i="39"/>
  <c r="H3" i="39"/>
  <c r="C3" i="39"/>
  <c r="H2" i="39"/>
  <c r="H33" i="39" s="1"/>
  <c r="C2" i="39"/>
  <c r="H5" i="38"/>
  <c r="C33" i="39" l="1"/>
  <c r="C33" i="40"/>
  <c r="H33" i="40"/>
  <c r="H31" i="38"/>
  <c r="C31" i="38"/>
  <c r="H30" i="38"/>
  <c r="C30" i="38"/>
  <c r="H29" i="38"/>
  <c r="C29" i="38"/>
  <c r="H28" i="38"/>
  <c r="C28" i="38"/>
  <c r="H27" i="38"/>
  <c r="C27" i="38"/>
  <c r="H26" i="38"/>
  <c r="C26" i="38"/>
  <c r="H25" i="38"/>
  <c r="C25" i="38"/>
  <c r="H24" i="38"/>
  <c r="C24" i="38"/>
  <c r="H23" i="38"/>
  <c r="C23" i="38"/>
  <c r="H22" i="38"/>
  <c r="C22" i="38"/>
  <c r="H21" i="38"/>
  <c r="C21" i="38"/>
  <c r="H20" i="38"/>
  <c r="C20" i="38"/>
  <c r="H19" i="38"/>
  <c r="C19" i="38"/>
  <c r="H18" i="38"/>
  <c r="C18" i="38"/>
  <c r="H17" i="38"/>
  <c r="C17" i="38"/>
  <c r="H16" i="38"/>
  <c r="C16" i="38"/>
  <c r="H15" i="38"/>
  <c r="C15" i="38"/>
  <c r="H14" i="38"/>
  <c r="C14" i="38"/>
  <c r="H13" i="38"/>
  <c r="C13" i="38"/>
  <c r="H12" i="38"/>
  <c r="C12" i="38"/>
  <c r="H11" i="38"/>
  <c r="C11" i="38"/>
  <c r="H10" i="38"/>
  <c r="C10" i="38"/>
  <c r="H9" i="38"/>
  <c r="C9" i="38"/>
  <c r="H8" i="38"/>
  <c r="C8" i="38"/>
  <c r="H7" i="38"/>
  <c r="C7" i="38"/>
  <c r="H6" i="38"/>
  <c r="C6" i="38"/>
  <c r="C5" i="38"/>
  <c r="H4" i="38"/>
  <c r="C4" i="38"/>
  <c r="H3" i="38"/>
  <c r="C3" i="38"/>
  <c r="H2" i="38"/>
  <c r="C2" i="38"/>
  <c r="H31" i="37"/>
  <c r="C31" i="37"/>
  <c r="H30" i="37"/>
  <c r="C30" i="37"/>
  <c r="H29" i="37"/>
  <c r="C29" i="37"/>
  <c r="H28" i="37"/>
  <c r="C28" i="37"/>
  <c r="H27" i="37"/>
  <c r="C27" i="37"/>
  <c r="H26" i="37"/>
  <c r="C26" i="37"/>
  <c r="H25" i="37"/>
  <c r="C25" i="37"/>
  <c r="H24" i="37"/>
  <c r="C24" i="37"/>
  <c r="H23" i="37"/>
  <c r="C23" i="37"/>
  <c r="H22" i="37"/>
  <c r="C22" i="37"/>
  <c r="H21" i="37"/>
  <c r="C21" i="37"/>
  <c r="H20" i="37"/>
  <c r="C20" i="37"/>
  <c r="H19" i="37"/>
  <c r="C19" i="37"/>
  <c r="H18" i="37"/>
  <c r="C18" i="37"/>
  <c r="H17" i="37"/>
  <c r="C17" i="37"/>
  <c r="H16" i="37"/>
  <c r="C16" i="37"/>
  <c r="H15" i="37"/>
  <c r="C15" i="37"/>
  <c r="H14" i="37"/>
  <c r="C14" i="37"/>
  <c r="H13" i="37"/>
  <c r="C13" i="37"/>
  <c r="H12" i="37"/>
  <c r="C12" i="37"/>
  <c r="H11" i="37"/>
  <c r="C11" i="37"/>
  <c r="H10" i="37"/>
  <c r="C10" i="37"/>
  <c r="H9" i="37"/>
  <c r="C9" i="37"/>
  <c r="H8" i="37"/>
  <c r="C8" i="37"/>
  <c r="H7" i="37"/>
  <c r="C7" i="37"/>
  <c r="H6" i="37"/>
  <c r="C6" i="37"/>
  <c r="H5" i="37"/>
  <c r="C5" i="37"/>
  <c r="H4" i="37"/>
  <c r="C4" i="37"/>
  <c r="H3" i="37"/>
  <c r="C3" i="37"/>
  <c r="H2" i="37"/>
  <c r="H33" i="37" s="1"/>
  <c r="C2" i="37"/>
  <c r="H31" i="36"/>
  <c r="C31" i="36"/>
  <c r="H30" i="36"/>
  <c r="C30" i="36"/>
  <c r="H29" i="36"/>
  <c r="C29" i="36"/>
  <c r="H28" i="36"/>
  <c r="C28" i="36"/>
  <c r="H27" i="36"/>
  <c r="C27" i="36"/>
  <c r="H26" i="36"/>
  <c r="C26" i="36"/>
  <c r="H25" i="36"/>
  <c r="C25" i="36"/>
  <c r="H24" i="36"/>
  <c r="C24" i="36"/>
  <c r="H23" i="36"/>
  <c r="C23" i="36"/>
  <c r="H22" i="36"/>
  <c r="C22" i="36"/>
  <c r="H21" i="36"/>
  <c r="C21" i="36"/>
  <c r="H20" i="36"/>
  <c r="C20" i="36"/>
  <c r="H19" i="36"/>
  <c r="C19" i="36"/>
  <c r="H18" i="36"/>
  <c r="C18" i="36"/>
  <c r="H17" i="36"/>
  <c r="C17" i="36"/>
  <c r="H16" i="36"/>
  <c r="C16" i="36"/>
  <c r="H15" i="36"/>
  <c r="C15" i="36"/>
  <c r="H14" i="36"/>
  <c r="C14" i="36"/>
  <c r="H13" i="36"/>
  <c r="C13" i="36"/>
  <c r="H12" i="36"/>
  <c r="C12" i="36"/>
  <c r="H11" i="36"/>
  <c r="C11" i="36"/>
  <c r="H10" i="36"/>
  <c r="C10" i="36"/>
  <c r="H9" i="36"/>
  <c r="C9" i="36"/>
  <c r="H8" i="36"/>
  <c r="C8" i="36"/>
  <c r="H7" i="36"/>
  <c r="C7" i="36"/>
  <c r="H6" i="36"/>
  <c r="C6" i="36"/>
  <c r="H5" i="36"/>
  <c r="C5" i="36"/>
  <c r="H4" i="36"/>
  <c r="C4" i="36"/>
  <c r="H3" i="36"/>
  <c r="C3" i="36"/>
  <c r="H2" i="36"/>
  <c r="H33" i="36" s="1"/>
  <c r="C2" i="36"/>
  <c r="C33" i="36" s="1"/>
  <c r="H31" i="35"/>
  <c r="C31" i="35"/>
  <c r="H30" i="35"/>
  <c r="C30" i="35"/>
  <c r="H29" i="35"/>
  <c r="C29" i="35"/>
  <c r="H28" i="35"/>
  <c r="C28" i="35"/>
  <c r="H27" i="35"/>
  <c r="C27" i="35"/>
  <c r="H26" i="35"/>
  <c r="C26" i="35"/>
  <c r="H25" i="35"/>
  <c r="C25" i="35"/>
  <c r="H24" i="35"/>
  <c r="C24" i="35"/>
  <c r="H23" i="35"/>
  <c r="C23" i="35"/>
  <c r="H22" i="35"/>
  <c r="C22" i="35"/>
  <c r="H21" i="35"/>
  <c r="C21" i="35"/>
  <c r="H20" i="35"/>
  <c r="C20" i="35"/>
  <c r="H19" i="35"/>
  <c r="C19" i="35"/>
  <c r="H18" i="35"/>
  <c r="C18" i="35"/>
  <c r="H17" i="35"/>
  <c r="C17" i="35"/>
  <c r="H16" i="35"/>
  <c r="C16" i="35"/>
  <c r="H15" i="35"/>
  <c r="C15" i="35"/>
  <c r="H14" i="35"/>
  <c r="C14" i="35"/>
  <c r="H13" i="35"/>
  <c r="C13" i="35"/>
  <c r="H12" i="35"/>
  <c r="C12" i="35"/>
  <c r="H11" i="35"/>
  <c r="C11" i="35"/>
  <c r="H10" i="35"/>
  <c r="C10" i="35"/>
  <c r="H9" i="35"/>
  <c r="C9" i="35"/>
  <c r="H8" i="35"/>
  <c r="C8" i="35"/>
  <c r="H7" i="35"/>
  <c r="C7" i="35"/>
  <c r="H6" i="35"/>
  <c r="C6" i="35"/>
  <c r="H5" i="35"/>
  <c r="C5" i="35"/>
  <c r="H4" i="35"/>
  <c r="C4" i="35"/>
  <c r="H3" i="35"/>
  <c r="C3" i="35"/>
  <c r="H2" i="35"/>
  <c r="C2" i="35"/>
  <c r="C2" i="34"/>
  <c r="H2" i="34"/>
  <c r="C3" i="34"/>
  <c r="H3" i="34"/>
  <c r="H33" i="34" s="1"/>
  <c r="C4" i="34"/>
  <c r="C33" i="34" s="1"/>
  <c r="H4" i="34"/>
  <c r="C5" i="34"/>
  <c r="H5" i="34"/>
  <c r="C6" i="34"/>
  <c r="H6" i="34"/>
  <c r="C7" i="34"/>
  <c r="H7" i="34"/>
  <c r="C8" i="34"/>
  <c r="H8" i="34"/>
  <c r="C9" i="34"/>
  <c r="H9" i="34"/>
  <c r="C10" i="34"/>
  <c r="H10" i="34"/>
  <c r="C11" i="34"/>
  <c r="H11" i="34"/>
  <c r="C12" i="34"/>
  <c r="H12" i="34"/>
  <c r="C13" i="34"/>
  <c r="H13" i="34"/>
  <c r="C14" i="34"/>
  <c r="H14" i="34"/>
  <c r="C15" i="34"/>
  <c r="H15" i="34"/>
  <c r="C16" i="34"/>
  <c r="H16" i="34"/>
  <c r="C17" i="34"/>
  <c r="H17" i="34"/>
  <c r="C18" i="34"/>
  <c r="H18" i="34"/>
  <c r="C19" i="34"/>
  <c r="H19" i="34"/>
  <c r="C20" i="34"/>
  <c r="H20" i="34"/>
  <c r="C21" i="34"/>
  <c r="H21" i="34"/>
  <c r="C22" i="34"/>
  <c r="H22" i="34"/>
  <c r="C23" i="34"/>
  <c r="H23" i="34"/>
  <c r="C24" i="34"/>
  <c r="H24" i="34"/>
  <c r="C25" i="34"/>
  <c r="H25" i="34"/>
  <c r="C26" i="34"/>
  <c r="H26" i="34"/>
  <c r="C27" i="34"/>
  <c r="H27" i="34"/>
  <c r="C28" i="34"/>
  <c r="H28" i="34"/>
  <c r="C29" i="34"/>
  <c r="H29" i="34"/>
  <c r="C30" i="34"/>
  <c r="H30" i="34"/>
  <c r="C31" i="34"/>
  <c r="H31" i="34"/>
  <c r="C2" i="33"/>
  <c r="H2" i="33"/>
  <c r="C3" i="33"/>
  <c r="H3" i="33"/>
  <c r="H33" i="33" s="1"/>
  <c r="C4" i="33"/>
  <c r="C33" i="33" s="1"/>
  <c r="H4" i="33"/>
  <c r="C5" i="33"/>
  <c r="H5" i="33"/>
  <c r="C6" i="33"/>
  <c r="H6" i="33"/>
  <c r="C7" i="33"/>
  <c r="H7" i="33"/>
  <c r="C8" i="33"/>
  <c r="H8" i="33"/>
  <c r="C9" i="33"/>
  <c r="H9" i="33"/>
  <c r="C10" i="33"/>
  <c r="H10" i="33"/>
  <c r="C11" i="33"/>
  <c r="H11" i="33"/>
  <c r="C12" i="33"/>
  <c r="H12" i="33"/>
  <c r="C13" i="33"/>
  <c r="H13" i="33"/>
  <c r="C14" i="33"/>
  <c r="H14" i="33"/>
  <c r="C15" i="33"/>
  <c r="H15" i="33"/>
  <c r="C16" i="33"/>
  <c r="H16" i="33"/>
  <c r="C17" i="33"/>
  <c r="H17" i="33"/>
  <c r="C18" i="33"/>
  <c r="H18" i="33"/>
  <c r="C19" i="33"/>
  <c r="H19" i="33"/>
  <c r="C20" i="33"/>
  <c r="H20" i="33"/>
  <c r="C21" i="33"/>
  <c r="H21" i="33"/>
  <c r="C22" i="33"/>
  <c r="H22" i="33"/>
  <c r="C23" i="33"/>
  <c r="H23" i="33"/>
  <c r="C24" i="33"/>
  <c r="H24" i="33"/>
  <c r="C25" i="33"/>
  <c r="H25" i="33"/>
  <c r="C26" i="33"/>
  <c r="H26" i="33"/>
  <c r="C27" i="33"/>
  <c r="H27" i="33"/>
  <c r="C28" i="33"/>
  <c r="H28" i="33"/>
  <c r="C29" i="33"/>
  <c r="H29" i="33"/>
  <c r="C30" i="33"/>
  <c r="H30" i="33"/>
  <c r="C31" i="33"/>
  <c r="H31" i="33"/>
  <c r="C2" i="32"/>
  <c r="H2" i="32"/>
  <c r="C3" i="32"/>
  <c r="H3" i="32"/>
  <c r="H33" i="32" s="1"/>
  <c r="C4" i="32"/>
  <c r="C33" i="32" s="1"/>
  <c r="H4" i="32"/>
  <c r="C5" i="32"/>
  <c r="H5" i="32"/>
  <c r="C6" i="32"/>
  <c r="H6" i="32"/>
  <c r="C7" i="32"/>
  <c r="H7" i="32"/>
  <c r="C8" i="32"/>
  <c r="H8" i="32"/>
  <c r="C9" i="32"/>
  <c r="H9" i="32"/>
  <c r="C10" i="32"/>
  <c r="H10" i="32"/>
  <c r="C11" i="32"/>
  <c r="H11" i="32"/>
  <c r="C12" i="32"/>
  <c r="H12" i="32"/>
  <c r="C13" i="32"/>
  <c r="H13" i="32"/>
  <c r="C14" i="32"/>
  <c r="H14" i="32"/>
  <c r="C15" i="32"/>
  <c r="H15" i="32"/>
  <c r="C16" i="32"/>
  <c r="H16" i="32"/>
  <c r="C17" i="32"/>
  <c r="H17" i="32"/>
  <c r="C18" i="32"/>
  <c r="H18" i="32"/>
  <c r="C19" i="32"/>
  <c r="H19" i="32"/>
  <c r="C20" i="32"/>
  <c r="H20" i="32"/>
  <c r="C21" i="32"/>
  <c r="H21" i="32"/>
  <c r="C22" i="32"/>
  <c r="H22" i="32"/>
  <c r="C23" i="32"/>
  <c r="H23" i="32"/>
  <c r="C24" i="32"/>
  <c r="H24" i="32"/>
  <c r="C25" i="32"/>
  <c r="H25" i="32"/>
  <c r="C26" i="32"/>
  <c r="H26" i="32"/>
  <c r="C27" i="32"/>
  <c r="H27" i="32"/>
  <c r="C28" i="32"/>
  <c r="H28" i="32"/>
  <c r="C29" i="32"/>
  <c r="H29" i="32"/>
  <c r="C30" i="32"/>
  <c r="H30" i="32"/>
  <c r="C31" i="32"/>
  <c r="H31" i="32"/>
  <c r="C2" i="31"/>
  <c r="H2" i="31"/>
  <c r="C3" i="31"/>
  <c r="H3" i="31"/>
  <c r="H33" i="31" s="1"/>
  <c r="C4" i="31"/>
  <c r="C33" i="31" s="1"/>
  <c r="H4" i="31"/>
  <c r="C5" i="31"/>
  <c r="H5" i="31"/>
  <c r="C6" i="31"/>
  <c r="H6" i="31"/>
  <c r="C7" i="31"/>
  <c r="H7" i="31"/>
  <c r="C8" i="31"/>
  <c r="H8" i="31"/>
  <c r="C9" i="31"/>
  <c r="H9" i="31"/>
  <c r="C10" i="31"/>
  <c r="H10" i="31"/>
  <c r="C11" i="31"/>
  <c r="H11" i="31"/>
  <c r="C12" i="31"/>
  <c r="H12" i="31"/>
  <c r="C13" i="31"/>
  <c r="H13" i="31"/>
  <c r="C14" i="31"/>
  <c r="H14" i="31"/>
  <c r="C15" i="31"/>
  <c r="H15" i="31"/>
  <c r="C16" i="31"/>
  <c r="H16" i="31"/>
  <c r="C17" i="31"/>
  <c r="H17" i="31"/>
  <c r="C18" i="31"/>
  <c r="H18" i="31"/>
  <c r="C19" i="31"/>
  <c r="H19" i="31"/>
  <c r="C20" i="31"/>
  <c r="H20" i="31"/>
  <c r="C21" i="31"/>
  <c r="H21" i="31"/>
  <c r="C22" i="31"/>
  <c r="H22" i="31"/>
  <c r="C23" i="31"/>
  <c r="H23" i="31"/>
  <c r="C24" i="31"/>
  <c r="H24" i="31"/>
  <c r="C25" i="31"/>
  <c r="H25" i="31"/>
  <c r="C26" i="31"/>
  <c r="H26" i="31"/>
  <c r="C27" i="31"/>
  <c r="H27" i="31"/>
  <c r="C28" i="31"/>
  <c r="H28" i="31"/>
  <c r="C29" i="31"/>
  <c r="H29" i="31"/>
  <c r="C30" i="31"/>
  <c r="H30" i="31"/>
  <c r="C31" i="31"/>
  <c r="H31" i="31"/>
  <c r="C2" i="30"/>
  <c r="H2" i="30"/>
  <c r="C3" i="30"/>
  <c r="H3" i="30"/>
  <c r="H33" i="30" s="1"/>
  <c r="C4" i="30"/>
  <c r="C33" i="30" s="1"/>
  <c r="H4" i="30"/>
  <c r="C5" i="30"/>
  <c r="H5" i="30"/>
  <c r="C6" i="30"/>
  <c r="H6" i="30"/>
  <c r="C7" i="30"/>
  <c r="H7" i="30"/>
  <c r="C8" i="30"/>
  <c r="H8" i="30"/>
  <c r="C9" i="30"/>
  <c r="H9" i="30"/>
  <c r="C10" i="30"/>
  <c r="H10" i="30"/>
  <c r="C11" i="30"/>
  <c r="H11" i="30"/>
  <c r="C12" i="30"/>
  <c r="H12" i="30"/>
  <c r="C13" i="30"/>
  <c r="H13" i="30"/>
  <c r="C14" i="30"/>
  <c r="H14" i="30"/>
  <c r="C15" i="30"/>
  <c r="H15" i="30"/>
  <c r="C16" i="30"/>
  <c r="H16" i="30"/>
  <c r="C17" i="30"/>
  <c r="H17" i="30"/>
  <c r="C18" i="30"/>
  <c r="H18" i="30"/>
  <c r="C19" i="30"/>
  <c r="H19" i="30"/>
  <c r="C20" i="30"/>
  <c r="H20" i="30"/>
  <c r="C21" i="30"/>
  <c r="H21" i="30"/>
  <c r="C22" i="30"/>
  <c r="H22" i="30"/>
  <c r="C23" i="30"/>
  <c r="H23" i="30"/>
  <c r="C24" i="30"/>
  <c r="H24" i="30"/>
  <c r="C25" i="30"/>
  <c r="H25" i="30"/>
  <c r="C26" i="30"/>
  <c r="H26" i="30"/>
  <c r="C27" i="30"/>
  <c r="H27" i="30"/>
  <c r="C28" i="30"/>
  <c r="H28" i="30"/>
  <c r="C29" i="30"/>
  <c r="H29" i="30"/>
  <c r="C30" i="30"/>
  <c r="H30" i="30"/>
  <c r="C31" i="30"/>
  <c r="H31" i="30"/>
  <c r="C2" i="29"/>
  <c r="H2" i="29"/>
  <c r="C3" i="29"/>
  <c r="C33" i="29" s="1"/>
  <c r="H3" i="29"/>
  <c r="H33" i="29" s="1"/>
  <c r="C4" i="29"/>
  <c r="H4" i="29"/>
  <c r="C5" i="29"/>
  <c r="H5" i="29"/>
  <c r="C6" i="29"/>
  <c r="H6" i="29"/>
  <c r="C7" i="29"/>
  <c r="H7" i="29"/>
  <c r="C8" i="29"/>
  <c r="H8" i="29"/>
  <c r="C9" i="29"/>
  <c r="H9" i="29"/>
  <c r="C10" i="29"/>
  <c r="H10" i="29"/>
  <c r="C11" i="29"/>
  <c r="H11" i="29"/>
  <c r="C12" i="29"/>
  <c r="H12" i="29"/>
  <c r="C13" i="29"/>
  <c r="H13" i="29"/>
  <c r="C14" i="29"/>
  <c r="H14" i="29"/>
  <c r="C15" i="29"/>
  <c r="H15" i="29"/>
  <c r="C16" i="29"/>
  <c r="H16" i="29"/>
  <c r="C17" i="29"/>
  <c r="H17" i="29"/>
  <c r="C18" i="29"/>
  <c r="H18" i="29"/>
  <c r="C19" i="29"/>
  <c r="H19" i="29"/>
  <c r="C20" i="29"/>
  <c r="H20" i="29"/>
  <c r="C21" i="29"/>
  <c r="H21" i="29"/>
  <c r="C22" i="29"/>
  <c r="H22" i="29"/>
  <c r="C23" i="29"/>
  <c r="H23" i="29"/>
  <c r="C24" i="29"/>
  <c r="H24" i="29"/>
  <c r="C25" i="29"/>
  <c r="H25" i="29"/>
  <c r="C26" i="29"/>
  <c r="H26" i="29"/>
  <c r="C27" i="29"/>
  <c r="H27" i="29"/>
  <c r="C28" i="29"/>
  <c r="H28" i="29"/>
  <c r="C29" i="29"/>
  <c r="H29" i="29"/>
  <c r="C30" i="29"/>
  <c r="H30" i="29"/>
  <c r="C31" i="29"/>
  <c r="H31" i="29"/>
  <c r="H33" i="38" l="1"/>
  <c r="C33" i="38"/>
  <c r="C33" i="37"/>
  <c r="H33" i="35"/>
  <c r="C33" i="35"/>
  <c r="H31" i="28"/>
  <c r="C31" i="28"/>
  <c r="H30" i="28"/>
  <c r="C30" i="28"/>
  <c r="H29" i="28"/>
  <c r="C29" i="28"/>
  <c r="H28" i="28"/>
  <c r="C28" i="28"/>
  <c r="H27" i="28"/>
  <c r="C27" i="28"/>
  <c r="H26" i="28"/>
  <c r="C26" i="28"/>
  <c r="H25" i="28"/>
  <c r="C25" i="28"/>
  <c r="H24" i="28"/>
  <c r="C24" i="28"/>
  <c r="H23" i="28"/>
  <c r="C23" i="28"/>
  <c r="H22" i="28"/>
  <c r="C22" i="28"/>
  <c r="H21" i="28"/>
  <c r="C21" i="28"/>
  <c r="H20" i="28"/>
  <c r="C20" i="28"/>
  <c r="H19" i="28"/>
  <c r="C19" i="28"/>
  <c r="H18" i="28"/>
  <c r="C18" i="28"/>
  <c r="H17" i="28"/>
  <c r="C17" i="28"/>
  <c r="H16" i="28"/>
  <c r="C16" i="28"/>
  <c r="H15" i="28"/>
  <c r="C15" i="28"/>
  <c r="H14" i="28"/>
  <c r="C14" i="28"/>
  <c r="H13" i="28"/>
  <c r="C13" i="28"/>
  <c r="H12" i="28"/>
  <c r="C12" i="28"/>
  <c r="H11" i="28"/>
  <c r="C11" i="28"/>
  <c r="H10" i="28"/>
  <c r="C10" i="28"/>
  <c r="H9" i="28"/>
  <c r="C9" i="28"/>
  <c r="H8" i="28"/>
  <c r="C8" i="28"/>
  <c r="H7" i="28"/>
  <c r="C7" i="28"/>
  <c r="H6" i="28"/>
  <c r="C6" i="28"/>
  <c r="H5" i="28"/>
  <c r="C5" i="28"/>
  <c r="H4" i="28"/>
  <c r="C4" i="28"/>
  <c r="H3" i="28"/>
  <c r="C3" i="28"/>
  <c r="H2" i="28"/>
  <c r="H33" i="28" s="1"/>
  <c r="C2" i="28"/>
  <c r="C33" i="28" s="1"/>
  <c r="H31" i="27"/>
  <c r="C31" i="27"/>
  <c r="H30" i="27"/>
  <c r="C30" i="27"/>
  <c r="H29" i="27"/>
  <c r="C29" i="27"/>
  <c r="H28" i="27"/>
  <c r="C28" i="27"/>
  <c r="H27" i="27"/>
  <c r="C27" i="27"/>
  <c r="H26" i="27"/>
  <c r="C26" i="27"/>
  <c r="H25" i="27"/>
  <c r="C25" i="27"/>
  <c r="H24" i="27"/>
  <c r="C24" i="27"/>
  <c r="H23" i="27"/>
  <c r="C23" i="27"/>
  <c r="H22" i="27"/>
  <c r="C22" i="27"/>
  <c r="H21" i="27"/>
  <c r="C21" i="27"/>
  <c r="H20" i="27"/>
  <c r="C20" i="27"/>
  <c r="H19" i="27"/>
  <c r="C19" i="27"/>
  <c r="H18" i="27"/>
  <c r="C18" i="27"/>
  <c r="H17" i="27"/>
  <c r="C17" i="27"/>
  <c r="H16" i="27"/>
  <c r="C16" i="27"/>
  <c r="H15" i="27"/>
  <c r="C15" i="27"/>
  <c r="H14" i="27"/>
  <c r="C14" i="27"/>
  <c r="H13" i="27"/>
  <c r="C13" i="27"/>
  <c r="H12" i="27"/>
  <c r="C12" i="27"/>
  <c r="H11" i="27"/>
  <c r="C11" i="27"/>
  <c r="H10" i="27"/>
  <c r="C10" i="27"/>
  <c r="H9" i="27"/>
  <c r="C9" i="27"/>
  <c r="H8" i="27"/>
  <c r="C8" i="27"/>
  <c r="H7" i="27"/>
  <c r="C7" i="27"/>
  <c r="H6" i="27"/>
  <c r="C6" i="27"/>
  <c r="H5" i="27"/>
  <c r="C5" i="27"/>
  <c r="H4" i="27"/>
  <c r="C4" i="27"/>
  <c r="H3" i="27"/>
  <c r="C3" i="27"/>
  <c r="H2" i="27"/>
  <c r="H33" i="27" s="1"/>
  <c r="C2" i="27"/>
  <c r="C33" i="27" s="1"/>
  <c r="H31" i="26"/>
  <c r="C31" i="26"/>
  <c r="H30" i="26"/>
  <c r="C30" i="26"/>
  <c r="H29" i="26"/>
  <c r="C29" i="26"/>
  <c r="H28" i="26"/>
  <c r="C28" i="26"/>
  <c r="H27" i="26"/>
  <c r="C27" i="26"/>
  <c r="H26" i="26"/>
  <c r="C26" i="26"/>
  <c r="H25" i="26"/>
  <c r="C25" i="26"/>
  <c r="H24" i="26"/>
  <c r="C24" i="26"/>
  <c r="H23" i="26"/>
  <c r="C23" i="26"/>
  <c r="H22" i="26"/>
  <c r="C22" i="26"/>
  <c r="H21" i="26"/>
  <c r="C21" i="26"/>
  <c r="H20" i="26"/>
  <c r="C20" i="26"/>
  <c r="H19" i="26"/>
  <c r="C19" i="26"/>
  <c r="H18" i="26"/>
  <c r="C18" i="26"/>
  <c r="H17" i="26"/>
  <c r="C17" i="26"/>
  <c r="H16" i="26"/>
  <c r="C16" i="26"/>
  <c r="H15" i="26"/>
  <c r="C15" i="26"/>
  <c r="H14" i="26"/>
  <c r="C14" i="26"/>
  <c r="H13" i="26"/>
  <c r="C13" i="26"/>
  <c r="H12" i="26"/>
  <c r="C12" i="26"/>
  <c r="H11" i="26"/>
  <c r="C11" i="26"/>
  <c r="H10" i="26"/>
  <c r="C10" i="26"/>
  <c r="H9" i="26"/>
  <c r="C9" i="26"/>
  <c r="H8" i="26"/>
  <c r="C8" i="26"/>
  <c r="H7" i="26"/>
  <c r="C7" i="26"/>
  <c r="H6" i="26"/>
  <c r="C6" i="26"/>
  <c r="H5" i="26"/>
  <c r="C5" i="26"/>
  <c r="H4" i="26"/>
  <c r="C4" i="26"/>
  <c r="H3" i="26"/>
  <c r="C3" i="26"/>
  <c r="H2" i="26"/>
  <c r="C2" i="26"/>
  <c r="H31" i="25"/>
  <c r="C31" i="25"/>
  <c r="H30" i="25"/>
  <c r="C30" i="25"/>
  <c r="H29" i="25"/>
  <c r="C29" i="25"/>
  <c r="H28" i="25"/>
  <c r="C28" i="25"/>
  <c r="H27" i="25"/>
  <c r="C27" i="25"/>
  <c r="H26" i="25"/>
  <c r="C26" i="25"/>
  <c r="H25" i="25"/>
  <c r="C25" i="25"/>
  <c r="H24" i="25"/>
  <c r="C24" i="25"/>
  <c r="H23" i="25"/>
  <c r="C23" i="25"/>
  <c r="H22" i="25"/>
  <c r="C22" i="25"/>
  <c r="H21" i="25"/>
  <c r="C21" i="25"/>
  <c r="H20" i="25"/>
  <c r="C20" i="25"/>
  <c r="H19" i="25"/>
  <c r="C19" i="25"/>
  <c r="H18" i="25"/>
  <c r="C18" i="25"/>
  <c r="H17" i="25"/>
  <c r="C17" i="25"/>
  <c r="H16" i="25"/>
  <c r="C16" i="25"/>
  <c r="H15" i="25"/>
  <c r="C15" i="25"/>
  <c r="H14" i="25"/>
  <c r="C14" i="25"/>
  <c r="H13" i="25"/>
  <c r="C13" i="25"/>
  <c r="H12" i="25"/>
  <c r="C12" i="25"/>
  <c r="H11" i="25"/>
  <c r="C11" i="25"/>
  <c r="H10" i="25"/>
  <c r="C10" i="25"/>
  <c r="H9" i="25"/>
  <c r="C9" i="25"/>
  <c r="H8" i="25"/>
  <c r="C8" i="25"/>
  <c r="H7" i="25"/>
  <c r="C7" i="25"/>
  <c r="H6" i="25"/>
  <c r="C6" i="25"/>
  <c r="H5" i="25"/>
  <c r="C5" i="25"/>
  <c r="H4" i="25"/>
  <c r="C4" i="25"/>
  <c r="H3" i="25"/>
  <c r="C3" i="25"/>
  <c r="H2" i="25"/>
  <c r="H33" i="25" s="1"/>
  <c r="C2" i="25"/>
  <c r="H31" i="24"/>
  <c r="C31" i="24"/>
  <c r="H30" i="24"/>
  <c r="C30" i="24"/>
  <c r="H29" i="24"/>
  <c r="C29" i="24"/>
  <c r="H28" i="24"/>
  <c r="C28" i="24"/>
  <c r="H27" i="24"/>
  <c r="C27" i="24"/>
  <c r="H26" i="24"/>
  <c r="C26" i="24"/>
  <c r="H25" i="24"/>
  <c r="C25" i="24"/>
  <c r="H24" i="24"/>
  <c r="C24" i="24"/>
  <c r="H23" i="24"/>
  <c r="C23" i="24"/>
  <c r="H22" i="24"/>
  <c r="C22" i="24"/>
  <c r="H21" i="24"/>
  <c r="C21" i="24"/>
  <c r="H20" i="24"/>
  <c r="C20" i="24"/>
  <c r="H19" i="24"/>
  <c r="C19" i="24"/>
  <c r="H18" i="24"/>
  <c r="C18" i="24"/>
  <c r="H17" i="24"/>
  <c r="C17" i="24"/>
  <c r="H16" i="24"/>
  <c r="C16" i="24"/>
  <c r="H15" i="24"/>
  <c r="C15" i="24"/>
  <c r="H14" i="24"/>
  <c r="C14" i="24"/>
  <c r="H13" i="24"/>
  <c r="C13" i="24"/>
  <c r="H12" i="24"/>
  <c r="C12" i="24"/>
  <c r="H11" i="24"/>
  <c r="C11" i="24"/>
  <c r="H10" i="24"/>
  <c r="C10" i="24"/>
  <c r="H9" i="24"/>
  <c r="C9" i="24"/>
  <c r="H8" i="24"/>
  <c r="C8" i="24"/>
  <c r="H7" i="24"/>
  <c r="C7" i="24"/>
  <c r="H6" i="24"/>
  <c r="C6" i="24"/>
  <c r="H5" i="24"/>
  <c r="C5" i="24"/>
  <c r="H4" i="24"/>
  <c r="C4" i="24"/>
  <c r="H3" i="24"/>
  <c r="C3" i="24"/>
  <c r="H2" i="24"/>
  <c r="H33" i="24" s="1"/>
  <c r="C2" i="24"/>
  <c r="C33" i="24" s="1"/>
  <c r="H31" i="23"/>
  <c r="C31" i="23"/>
  <c r="H30" i="23"/>
  <c r="C30" i="23"/>
  <c r="H29" i="23"/>
  <c r="C29" i="23"/>
  <c r="C33" i="23" s="1"/>
  <c r="H28" i="23"/>
  <c r="C28" i="23"/>
  <c r="H27" i="23"/>
  <c r="C27" i="23"/>
  <c r="H26" i="23"/>
  <c r="C26" i="23"/>
  <c r="H25" i="23"/>
  <c r="C25" i="23"/>
  <c r="H24" i="23"/>
  <c r="C24" i="23"/>
  <c r="H23" i="23"/>
  <c r="C23" i="23"/>
  <c r="H22" i="23"/>
  <c r="C22" i="23"/>
  <c r="H21" i="23"/>
  <c r="C21" i="23"/>
  <c r="H20" i="23"/>
  <c r="C20" i="23"/>
  <c r="H19" i="23"/>
  <c r="C19" i="23"/>
  <c r="H18" i="23"/>
  <c r="C18" i="23"/>
  <c r="H17" i="23"/>
  <c r="C17" i="23"/>
  <c r="H16" i="23"/>
  <c r="C16" i="23"/>
  <c r="H15" i="23"/>
  <c r="C15" i="23"/>
  <c r="H14" i="23"/>
  <c r="C14" i="23"/>
  <c r="H13" i="23"/>
  <c r="C13" i="23"/>
  <c r="H12" i="23"/>
  <c r="C12" i="23"/>
  <c r="H11" i="23"/>
  <c r="C11" i="23"/>
  <c r="H10" i="23"/>
  <c r="C10" i="23"/>
  <c r="H9" i="23"/>
  <c r="C9" i="23"/>
  <c r="H8" i="23"/>
  <c r="C8" i="23"/>
  <c r="H7" i="23"/>
  <c r="C7" i="23"/>
  <c r="H6" i="23"/>
  <c r="C6" i="23"/>
  <c r="H5" i="23"/>
  <c r="C5" i="23"/>
  <c r="H4" i="23"/>
  <c r="C4" i="23"/>
  <c r="H3" i="23"/>
  <c r="C3" i="23"/>
  <c r="H2" i="23"/>
  <c r="H33" i="23" s="1"/>
  <c r="C2" i="23"/>
  <c r="C33" i="25" l="1"/>
  <c r="H33" i="26"/>
  <c r="C33" i="26"/>
  <c r="H2" i="21"/>
  <c r="H3" i="21"/>
  <c r="H4" i="21"/>
  <c r="H5" i="21"/>
  <c r="H6" i="21"/>
  <c r="H7" i="21"/>
  <c r="H8" i="21"/>
  <c r="H9" i="21"/>
  <c r="H10" i="21"/>
  <c r="H33" i="21" s="1"/>
  <c r="H11" i="21"/>
  <c r="H12" i="21"/>
  <c r="H13" i="21"/>
  <c r="H14" i="21"/>
  <c r="H15" i="21"/>
  <c r="H16" i="21"/>
  <c r="H17" i="21"/>
  <c r="H18" i="21"/>
  <c r="H19" i="21"/>
  <c r="H20" i="21"/>
  <c r="H21" i="21"/>
  <c r="H22" i="21"/>
  <c r="H23" i="21"/>
  <c r="H24" i="21"/>
  <c r="H25" i="21"/>
  <c r="H26" i="21"/>
  <c r="H27" i="21"/>
  <c r="H28" i="21"/>
  <c r="H29" i="21"/>
  <c r="H30" i="21"/>
  <c r="H31" i="21"/>
  <c r="H31" i="22"/>
  <c r="H30" i="22"/>
  <c r="H29" i="22"/>
  <c r="H28" i="22"/>
  <c r="H27" i="22"/>
  <c r="H26" i="22"/>
  <c r="H25" i="22"/>
  <c r="H24" i="22"/>
  <c r="H23" i="22"/>
  <c r="H22" i="22"/>
  <c r="H21" i="22"/>
  <c r="H20" i="22"/>
  <c r="H19" i="22"/>
  <c r="H18" i="22"/>
  <c r="H17" i="22"/>
  <c r="H16" i="22"/>
  <c r="H15" i="22"/>
  <c r="H14" i="22"/>
  <c r="H13" i="22"/>
  <c r="H12" i="22"/>
  <c r="H11" i="22"/>
  <c r="H10" i="22"/>
  <c r="H9" i="22"/>
  <c r="H8" i="22"/>
  <c r="H7" i="22"/>
  <c r="H6" i="22"/>
  <c r="H5" i="22"/>
  <c r="H4" i="22"/>
  <c r="H3" i="22"/>
  <c r="H2" i="22"/>
  <c r="H4" i="11"/>
  <c r="H5" i="11"/>
  <c r="H6" i="11"/>
  <c r="H33" i="11" s="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" i="11"/>
  <c r="H2" i="11"/>
  <c r="H2" i="19"/>
  <c r="C37" i="22"/>
  <c r="C31" i="22"/>
  <c r="C30" i="22"/>
  <c r="C29" i="22"/>
  <c r="C28" i="22"/>
  <c r="C27" i="22"/>
  <c r="C26" i="22"/>
  <c r="C25" i="22"/>
  <c r="C24" i="22"/>
  <c r="C23" i="22"/>
  <c r="C22" i="22"/>
  <c r="C21" i="22"/>
  <c r="C20" i="22"/>
  <c r="C19" i="22"/>
  <c r="C18" i="22"/>
  <c r="C17" i="22"/>
  <c r="C16" i="22"/>
  <c r="C15" i="22"/>
  <c r="C14" i="22"/>
  <c r="C13" i="22"/>
  <c r="C12" i="22"/>
  <c r="C11" i="22"/>
  <c r="C10" i="22"/>
  <c r="C9" i="22"/>
  <c r="C8" i="22"/>
  <c r="C7" i="22"/>
  <c r="C6" i="22"/>
  <c r="C5" i="22"/>
  <c r="C4" i="22"/>
  <c r="C3" i="22"/>
  <c r="C2" i="22"/>
  <c r="C33" i="22" s="1"/>
  <c r="C37" i="21"/>
  <c r="C31" i="21"/>
  <c r="C30" i="21"/>
  <c r="C29" i="21"/>
  <c r="C28" i="21"/>
  <c r="C27" i="21"/>
  <c r="C26" i="21"/>
  <c r="C25" i="21"/>
  <c r="C24" i="21"/>
  <c r="C23" i="21"/>
  <c r="C22" i="21"/>
  <c r="C21" i="21"/>
  <c r="C20" i="21"/>
  <c r="C19" i="21"/>
  <c r="C18" i="21"/>
  <c r="C17" i="21"/>
  <c r="C16" i="21"/>
  <c r="C15" i="21"/>
  <c r="C14" i="21"/>
  <c r="C13" i="21"/>
  <c r="C12" i="21"/>
  <c r="C11" i="21"/>
  <c r="C10" i="21"/>
  <c r="C9" i="21"/>
  <c r="C8" i="21"/>
  <c r="C7" i="21"/>
  <c r="C6" i="21"/>
  <c r="C5" i="21"/>
  <c r="C4" i="21"/>
  <c r="C3" i="21"/>
  <c r="C2" i="21"/>
  <c r="H2" i="18"/>
  <c r="H5" i="18"/>
  <c r="H4" i="18"/>
  <c r="H3" i="18"/>
  <c r="H5" i="19"/>
  <c r="H4" i="19"/>
  <c r="H3" i="19"/>
  <c r="H5" i="16"/>
  <c r="H4" i="16"/>
  <c r="H3" i="16"/>
  <c r="H2" i="16"/>
  <c r="H33" i="16" s="1"/>
  <c r="H5" i="17"/>
  <c r="H4" i="17"/>
  <c r="H3" i="17"/>
  <c r="H2" i="17"/>
  <c r="H33" i="17" s="1"/>
  <c r="H5" i="15"/>
  <c r="H4" i="15"/>
  <c r="H3" i="15"/>
  <c r="H2" i="15"/>
  <c r="H5" i="14"/>
  <c r="H4" i="14"/>
  <c r="H3" i="14"/>
  <c r="H2" i="14"/>
  <c r="C33" i="11"/>
  <c r="C31" i="11"/>
  <c r="C30" i="11"/>
  <c r="C29" i="11"/>
  <c r="C28" i="11"/>
  <c r="C27" i="11"/>
  <c r="C26" i="11"/>
  <c r="C25" i="11"/>
  <c r="C24" i="11"/>
  <c r="C23" i="11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C7" i="11"/>
  <c r="C6" i="11"/>
  <c r="C5" i="11"/>
  <c r="C4" i="11"/>
  <c r="C3" i="11"/>
  <c r="C2" i="11"/>
  <c r="H33" i="18"/>
  <c r="H31" i="13"/>
  <c r="H30" i="13"/>
  <c r="H29" i="13"/>
  <c r="H28" i="13"/>
  <c r="H27" i="13"/>
  <c r="H26" i="13"/>
  <c r="H25" i="13"/>
  <c r="H24" i="13"/>
  <c r="H23" i="13"/>
  <c r="H22" i="13"/>
  <c r="H21" i="13"/>
  <c r="H20" i="13"/>
  <c r="H19" i="13"/>
  <c r="H18" i="13"/>
  <c r="H17" i="13"/>
  <c r="H16" i="13"/>
  <c r="H15" i="13"/>
  <c r="H14" i="13"/>
  <c r="H13" i="13"/>
  <c r="H12" i="13"/>
  <c r="H11" i="13"/>
  <c r="H10" i="13"/>
  <c r="H9" i="13"/>
  <c r="H8" i="13"/>
  <c r="H7" i="13"/>
  <c r="H6" i="13"/>
  <c r="H5" i="13"/>
  <c r="H4" i="13"/>
  <c r="H3" i="13"/>
  <c r="H2" i="13"/>
  <c r="C37" i="10"/>
  <c r="H31" i="10"/>
  <c r="H30" i="10"/>
  <c r="H29" i="10"/>
  <c r="H28" i="10"/>
  <c r="H27" i="10"/>
  <c r="H26" i="10"/>
  <c r="H25" i="10"/>
  <c r="H24" i="10"/>
  <c r="H23" i="10"/>
  <c r="H22" i="10"/>
  <c r="H21" i="10"/>
  <c r="H20" i="10"/>
  <c r="H19" i="10"/>
  <c r="H18" i="10"/>
  <c r="H17" i="10"/>
  <c r="H16" i="10"/>
  <c r="H15" i="10"/>
  <c r="H14" i="10"/>
  <c r="H13" i="10"/>
  <c r="H12" i="10"/>
  <c r="H11" i="10"/>
  <c r="H10" i="10"/>
  <c r="H9" i="10"/>
  <c r="H8" i="10"/>
  <c r="H7" i="10"/>
  <c r="H6" i="10"/>
  <c r="H5" i="10"/>
  <c r="H4" i="10"/>
  <c r="H3" i="10"/>
  <c r="H2" i="10"/>
  <c r="C37" i="14"/>
  <c r="C33" i="17"/>
  <c r="C33" i="14"/>
  <c r="C33" i="15"/>
  <c r="C6" i="15"/>
  <c r="C5" i="15"/>
  <c r="C4" i="15"/>
  <c r="C3" i="15"/>
  <c r="C2" i="15"/>
  <c r="C37" i="20"/>
  <c r="C31" i="20"/>
  <c r="C30" i="20"/>
  <c r="C29" i="20"/>
  <c r="C28" i="20"/>
  <c r="C27" i="20"/>
  <c r="C26" i="20"/>
  <c r="C25" i="20"/>
  <c r="C24" i="20"/>
  <c r="C23" i="20"/>
  <c r="C22" i="20"/>
  <c r="C21" i="20"/>
  <c r="C20" i="20"/>
  <c r="C19" i="20"/>
  <c r="C18" i="20"/>
  <c r="C17" i="20"/>
  <c r="C16" i="20"/>
  <c r="C15" i="20"/>
  <c r="C14" i="20"/>
  <c r="C13" i="20"/>
  <c r="C12" i="20"/>
  <c r="C11" i="20"/>
  <c r="C10" i="20"/>
  <c r="C9" i="20"/>
  <c r="C8" i="20"/>
  <c r="C7" i="20"/>
  <c r="C6" i="20"/>
  <c r="C5" i="20"/>
  <c r="C4" i="20"/>
  <c r="C3" i="20"/>
  <c r="C2" i="20"/>
  <c r="C37" i="19"/>
  <c r="C31" i="19"/>
  <c r="C30" i="19"/>
  <c r="C29" i="19"/>
  <c r="C28" i="19"/>
  <c r="C27" i="19"/>
  <c r="C26" i="19"/>
  <c r="C25" i="19"/>
  <c r="C24" i="19"/>
  <c r="C23" i="19"/>
  <c r="C22" i="19"/>
  <c r="C21" i="19"/>
  <c r="C20" i="19"/>
  <c r="C19" i="19"/>
  <c r="C18" i="19"/>
  <c r="C17" i="19"/>
  <c r="C16" i="19"/>
  <c r="C15" i="19"/>
  <c r="C14" i="19"/>
  <c r="C13" i="19"/>
  <c r="C12" i="19"/>
  <c r="C11" i="19"/>
  <c r="C10" i="19"/>
  <c r="C9" i="19"/>
  <c r="C8" i="19"/>
  <c r="C7" i="19"/>
  <c r="C6" i="19"/>
  <c r="C5" i="19"/>
  <c r="C4" i="19"/>
  <c r="C3" i="19"/>
  <c r="C2" i="19"/>
  <c r="C37" i="18"/>
  <c r="C33" i="18"/>
  <c r="C31" i="18"/>
  <c r="C30" i="18"/>
  <c r="C29" i="18"/>
  <c r="C28" i="18"/>
  <c r="C27" i="18"/>
  <c r="C26" i="18"/>
  <c r="C25" i="18"/>
  <c r="C24" i="18"/>
  <c r="C23" i="18"/>
  <c r="C22" i="18"/>
  <c r="C21" i="18"/>
  <c r="C20" i="18"/>
  <c r="C19" i="18"/>
  <c r="C18" i="18"/>
  <c r="C17" i="18"/>
  <c r="C16" i="18"/>
  <c r="C15" i="18"/>
  <c r="C14" i="18"/>
  <c r="C13" i="18"/>
  <c r="C12" i="18"/>
  <c r="C11" i="18"/>
  <c r="C10" i="18"/>
  <c r="C9" i="18"/>
  <c r="C8" i="18"/>
  <c r="C7" i="18"/>
  <c r="C6" i="18"/>
  <c r="C5" i="18"/>
  <c r="C4" i="18"/>
  <c r="C3" i="18"/>
  <c r="C2" i="18"/>
  <c r="C37" i="13"/>
  <c r="C37" i="15"/>
  <c r="C37" i="17"/>
  <c r="C37" i="16"/>
  <c r="C33" i="16"/>
  <c r="C31" i="17"/>
  <c r="C30" i="17"/>
  <c r="C29" i="17"/>
  <c r="C28" i="17"/>
  <c r="C27" i="17"/>
  <c r="C26" i="17"/>
  <c r="C25" i="17"/>
  <c r="C24" i="17"/>
  <c r="C23" i="17"/>
  <c r="C22" i="17"/>
  <c r="C21" i="17"/>
  <c r="C20" i="17"/>
  <c r="C19" i="17"/>
  <c r="C18" i="17"/>
  <c r="C17" i="17"/>
  <c r="C16" i="17"/>
  <c r="C15" i="17"/>
  <c r="C14" i="17"/>
  <c r="C13" i="17"/>
  <c r="C12" i="17"/>
  <c r="C11" i="17"/>
  <c r="C10" i="17"/>
  <c r="C9" i="17"/>
  <c r="C8" i="17"/>
  <c r="C7" i="17"/>
  <c r="C6" i="17"/>
  <c r="C5" i="17"/>
  <c r="C4" i="17"/>
  <c r="C3" i="17"/>
  <c r="C2" i="17"/>
  <c r="C31" i="16"/>
  <c r="C30" i="16"/>
  <c r="C29" i="16"/>
  <c r="C28" i="16"/>
  <c r="C27" i="16"/>
  <c r="C26" i="16"/>
  <c r="C25" i="16"/>
  <c r="C24" i="16"/>
  <c r="C23" i="16"/>
  <c r="C22" i="16"/>
  <c r="C21" i="16"/>
  <c r="C20" i="16"/>
  <c r="C19" i="16"/>
  <c r="C18" i="16"/>
  <c r="C17" i="16"/>
  <c r="C16" i="16"/>
  <c r="C15" i="16"/>
  <c r="C14" i="16"/>
  <c r="C13" i="16"/>
  <c r="C12" i="16"/>
  <c r="C11" i="16"/>
  <c r="C10" i="16"/>
  <c r="C9" i="16"/>
  <c r="C8" i="16"/>
  <c r="C7" i="16"/>
  <c r="C6" i="16"/>
  <c r="C5" i="16"/>
  <c r="C4" i="16"/>
  <c r="C3" i="16"/>
  <c r="C2" i="16"/>
  <c r="C31" i="15"/>
  <c r="C30" i="15"/>
  <c r="C29" i="15"/>
  <c r="C28" i="15"/>
  <c r="C27" i="15"/>
  <c r="C26" i="15"/>
  <c r="C25" i="15"/>
  <c r="C24" i="15"/>
  <c r="C23" i="15"/>
  <c r="C22" i="15"/>
  <c r="C21" i="15"/>
  <c r="C20" i="15"/>
  <c r="C19" i="15"/>
  <c r="C18" i="15"/>
  <c r="C17" i="15"/>
  <c r="C16" i="15"/>
  <c r="C15" i="15"/>
  <c r="C14" i="15"/>
  <c r="C13" i="15"/>
  <c r="C12" i="15"/>
  <c r="C11" i="15"/>
  <c r="C10" i="15"/>
  <c r="C9" i="15"/>
  <c r="C8" i="15"/>
  <c r="C7" i="15"/>
  <c r="C31" i="14"/>
  <c r="C30" i="14"/>
  <c r="C29" i="14"/>
  <c r="C28" i="14"/>
  <c r="C27" i="14"/>
  <c r="C26" i="14"/>
  <c r="C25" i="14"/>
  <c r="C24" i="14"/>
  <c r="C23" i="14"/>
  <c r="C22" i="14"/>
  <c r="C21" i="14"/>
  <c r="C20" i="14"/>
  <c r="C19" i="14"/>
  <c r="C18" i="14"/>
  <c r="C17" i="14"/>
  <c r="C16" i="14"/>
  <c r="C15" i="14"/>
  <c r="C14" i="14"/>
  <c r="C13" i="14"/>
  <c r="C12" i="14"/>
  <c r="C11" i="14"/>
  <c r="C10" i="14"/>
  <c r="C9" i="14"/>
  <c r="C8" i="14"/>
  <c r="C7" i="14"/>
  <c r="C6" i="14"/>
  <c r="C5" i="14"/>
  <c r="C4" i="14"/>
  <c r="C3" i="14"/>
  <c r="C2" i="14"/>
  <c r="C31" i="13"/>
  <c r="C30" i="13"/>
  <c r="C29" i="13"/>
  <c r="C28" i="13"/>
  <c r="C27" i="13"/>
  <c r="C26" i="13"/>
  <c r="C25" i="13"/>
  <c r="C24" i="13"/>
  <c r="C23" i="13"/>
  <c r="C22" i="13"/>
  <c r="C21" i="13"/>
  <c r="C20" i="13"/>
  <c r="C19" i="13"/>
  <c r="C18" i="13"/>
  <c r="C17" i="13"/>
  <c r="C16" i="13"/>
  <c r="C4" i="13"/>
  <c r="C3" i="13"/>
  <c r="C2" i="13"/>
  <c r="C15" i="13"/>
  <c r="C33" i="13" s="1"/>
  <c r="C14" i="13"/>
  <c r="C13" i="13"/>
  <c r="C12" i="13"/>
  <c r="C11" i="13"/>
  <c r="C10" i="13"/>
  <c r="C9" i="13"/>
  <c r="C8" i="13"/>
  <c r="C7" i="13"/>
  <c r="C6" i="13"/>
  <c r="C5" i="13"/>
  <c r="C2" i="10"/>
  <c r="C3" i="10"/>
  <c r="C4" i="10"/>
  <c r="C5" i="10"/>
  <c r="C33" i="10" s="1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H33" i="22" l="1"/>
  <c r="C33" i="21"/>
  <c r="H33" i="19"/>
  <c r="H33" i="15"/>
  <c r="H33" i="14"/>
  <c r="H33" i="10"/>
  <c r="H33" i="13"/>
  <c r="C33" i="20"/>
  <c r="C33" i="1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tc={7BE208D0-42FA-2B4E-851E-C34653FDA30D}</author>
    <author>tc={B84037D4-0D94-FF45-A18E-2604E7D7E883}</author>
    <author>tc={3256EE5F-4B7B-4A4B-94EB-63488F43CEF4}</author>
  </authors>
  <commentList>
    <comment ref="C35" authorId="0" shapeId="0" xr:uid="{7BE208D0-42FA-2B4E-851E-C34653FDA30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At the start of the video, we already have an agilis in. </t>
      </text>
    </comment>
    <comment ref="C36" authorId="1" shapeId="0" xr:uid="{B84037D4-0D94-FF45-A18E-2604E7D7E88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This is time on the Pruka when skin closure happened on the camera files. We still don’t have access time. </t>
      </text>
    </comment>
    <comment ref="C37" authorId="2" shapeId="0" xr:uid="{3256EE5F-4B7B-4A4B-94EB-63488F43CEF4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Wrong, don’t use this value. </t>
      </text>
    </comment>
  </commentList>
</comments>
</file>

<file path=xl/sharedStrings.xml><?xml version="1.0" encoding="utf-8"?>
<sst xmlns="http://schemas.openxmlformats.org/spreadsheetml/2006/main" count="632" uniqueCount="184">
  <si>
    <t>Here we track total ablation time which I will refer to going forward as rove_time</t>
  </si>
  <si>
    <t>rove_time</t>
  </si>
  <si>
    <t>link_to_data</t>
  </si>
  <si>
    <t>1-001</t>
  </si>
  <si>
    <t>1-002</t>
  </si>
  <si>
    <t>1-005</t>
  </si>
  <si>
    <t>1-010</t>
  </si>
  <si>
    <t>rove_time is expressed in seconds</t>
  </si>
  <si>
    <t>link_to_data should be a link to dropbox/sharepoint that dynamically updates if data gets moved</t>
  </si>
  <si>
    <t>1-011</t>
  </si>
  <si>
    <t>1-012</t>
  </si>
  <si>
    <t>1-013</t>
  </si>
  <si>
    <t>1_001.mp4</t>
  </si>
  <si>
    <t>https://www.dropbox.com/scl/fo/edy1jxlx9nh05sxedwuk0/ABHiHnnUacjbME5FkjwVQvA?rlkey=fv2j80py9pmipcp3j4tc2eqsr&amp;st=09ynck9r&amp;dl=0</t>
  </si>
  <si>
    <t>https://www.dropbox.com/scl/fo/q1tba9iyynwoeceh8qfv3/APyARUVqai82OSEcUvw0p1g?rlkey=noxj9yewkgsqrboh2kexjftyd&amp;st=yae78lfa&amp;dl=0</t>
  </si>
  <si>
    <t>notes</t>
  </si>
  <si>
    <t>rove_time includes RFA, we switched due to generator issues</t>
  </si>
  <si>
    <t>start_time</t>
  </si>
  <si>
    <t>end_time</t>
  </si>
  <si>
    <t>time_diff</t>
  </si>
  <si>
    <t>How To:</t>
  </si>
  <si>
    <t>In "results" we have the aggregate rove_time</t>
  </si>
  <si>
    <t>In individual data files such as "1-001", we take notes for when physician started/stopped an ablation series</t>
  </si>
  <si>
    <t>rove_time is the sum of time spent ablating/positioning catheters for ablation. This timer starts at the beginning of the first lesion</t>
  </si>
  <si>
    <t xml:space="preserve">a resistor fries in the generator after the first appplication of the first lesion. </t>
  </si>
  <si>
    <t>with FieldForce catheter and runs continuously until all ablations are complete or if we stop ablating for EPS, remapping</t>
  </si>
  <si>
    <t>rove_time DOES include time spent between lesions if/when we need to wait for paralytics</t>
  </si>
  <si>
    <t>abl 2 - 3</t>
  </si>
  <si>
    <t>1_002.mp4</t>
  </si>
  <si>
    <t>If we go back in to ablate again, we start the timer once more after the first lesion of the next set</t>
  </si>
  <si>
    <t xml:space="preserve">Vivek wanted to come on at 2:55:11 but gating issues delayed until 2:57:08 </t>
  </si>
  <si>
    <t>started to remap ater 3:28:30. Put in 1 lesions ten proceeded to upsize catheters</t>
  </si>
  <si>
    <t>generator dies</t>
  </si>
  <si>
    <t>Switch to RFA</t>
  </si>
  <si>
    <t>we stop ablating to terminate VT</t>
  </si>
  <si>
    <t>Induced a new VT</t>
  </si>
  <si>
    <t>epi remap after last lesion</t>
  </si>
  <si>
    <t>after epi remap we identified more endocardial targets. Induction after another endo lesion</t>
  </si>
  <si>
    <t>Targetting that annuluar exit that's hard to reach</t>
  </si>
  <si>
    <t>stopped to remap</t>
  </si>
  <si>
    <t>stops for induction/remapping</t>
  </si>
  <si>
    <t>Excluded - patient procedure was aborted</t>
  </si>
  <si>
    <t>https://www.dropbox.com/scl/fo/wqvpzty7er5co1je1q5a8/AGeRgYaALyUJ7ocLsmvpQys?rlkey=grix0fwmf986x5v5n8xrz6jbf&amp;st=bodgtces&amp;dl=0</t>
  </si>
  <si>
    <t>Stopped for anesthesia</t>
  </si>
  <si>
    <t>stopped to attempt induction - induced and cardioverted</t>
  </si>
  <si>
    <t>final lesion</t>
  </si>
  <si>
    <t>Vascular Access:</t>
  </si>
  <si>
    <t>Total Procedure Time</t>
  </si>
  <si>
    <t>Total Procedure Time = Skin Closure - Vascular Access</t>
  </si>
  <si>
    <t>Skin Closure:</t>
  </si>
  <si>
    <t>This doesn't work correctly if done across days</t>
  </si>
  <si>
    <t>Ablation after VT induction</t>
  </si>
  <si>
    <t>Sum rove_time in seconds</t>
  </si>
  <si>
    <t>What is “ablation” time? </t>
  </si>
  <si>
    <t>From the start of the first ablation to the end of the last. Total time includes time spent ablating, time between applications, time spent moving between lesion sites, trivial tasks (&lt;60s)</t>
  </si>
  <si>
    <t>60s rule: If a physician gets distracted with something other than ablate/move for more than 60s</t>
  </si>
  <si>
    <r>
      <t xml:space="preserve">Example 1: Dr. Reddy is asked to attend to a patient in the other lab: </t>
    </r>
    <r>
      <rPr>
        <b/>
        <sz val="12"/>
        <color theme="1"/>
        <rFont val="Helvetica"/>
        <family val="2"/>
      </rPr>
      <t>stop</t>
    </r>
    <r>
      <rPr>
        <sz val="12"/>
        <color theme="1"/>
        <rFont val="Helvetica"/>
        <family val="2"/>
      </rPr>
      <t xml:space="preserve"> the timer and record end of last lesion</t>
    </r>
  </si>
  <si>
    <r>
      <t xml:space="preserve">Example 3: Dr. Reddy needs to draw a blood gas for an ACT every 15 minutes: do </t>
    </r>
    <r>
      <rPr>
        <b/>
        <sz val="12"/>
        <color theme="1"/>
        <rFont val="Helvetica"/>
        <family val="2"/>
      </rPr>
      <t>NOT</t>
    </r>
    <r>
      <rPr>
        <sz val="12"/>
        <color theme="1"/>
        <rFont val="Helvetica"/>
        <family val="2"/>
      </rPr>
      <t xml:space="preserve"> stop the timer</t>
    </r>
  </si>
  <si>
    <r>
      <t xml:space="preserve">Example 4: Dr. Reddy wants to enter a waiting period OR re-map post-ablation: </t>
    </r>
    <r>
      <rPr>
        <b/>
        <sz val="12"/>
        <color theme="1"/>
        <rFont val="Helvetica"/>
        <family val="2"/>
      </rPr>
      <t>stop</t>
    </r>
    <r>
      <rPr>
        <sz val="12"/>
        <color theme="1"/>
        <rFont val="Helvetica"/>
        <family val="2"/>
      </rPr>
      <t xml:space="preserve"> the timer</t>
    </r>
  </si>
  <si>
    <r>
      <t xml:space="preserve">Example 5: Dr. Reddy is struggling to position the catheter on the ridge of the appendage for over 2min: do </t>
    </r>
    <r>
      <rPr>
        <b/>
        <sz val="12"/>
        <color theme="1"/>
        <rFont val="Helvetica"/>
        <family val="2"/>
      </rPr>
      <t>NOT</t>
    </r>
    <r>
      <rPr>
        <sz val="12"/>
        <color theme="1"/>
        <rFont val="Helvetica"/>
        <family val="2"/>
      </rPr>
      <t xml:space="preserve"> stop the timer</t>
    </r>
  </si>
  <si>
    <r>
      <t xml:space="preserve">Example 6: Patient needs to be further paralyzed between unipolar application, this takes 3min: do </t>
    </r>
    <r>
      <rPr>
        <b/>
        <sz val="12"/>
        <color theme="1"/>
        <rFont val="Helvetica"/>
        <family val="2"/>
      </rPr>
      <t>NOT</t>
    </r>
    <r>
      <rPr>
        <sz val="12"/>
        <color theme="1"/>
        <rFont val="Helvetica"/>
        <family val="2"/>
      </rPr>
      <t xml:space="preserve"> stop the timer, this is a PFA specific time sink</t>
    </r>
  </si>
  <si>
    <t>https://www.dropbox.com/scl/fi/5tyj68sp7zxyd2jq5jweo/mapping_1.mp4?rlkey=z7xmuub9432pvl1mj980fkxzl&amp;st=ma5rfzyj&amp;dl=0</t>
  </si>
  <si>
    <t>Do not have vascular access - skin closure time</t>
  </si>
  <si>
    <t>1-014</t>
  </si>
  <si>
    <t>1-015</t>
  </si>
  <si>
    <t>only 2 lesions then remap</t>
  </si>
  <si>
    <t>annular lesions then remap</t>
  </si>
  <si>
    <t>Next lesions on mapping_2 videos. Case was split up between two sets of videos</t>
  </si>
  <si>
    <t>15kv_20x5_uni</t>
  </si>
  <si>
    <t>15kv_3x12_uni</t>
  </si>
  <si>
    <t>therapy</t>
  </si>
  <si>
    <t>https://www.dropbox.com/scl/fo/wqvpzty7er5co1je1q5a8/AGeRgYaALyUJ7ocLsmvpQys?rlkey=jvtr1ahy8gjngyvz6c77k6ue6&amp;st=ai1fvbnr&amp;dl=0</t>
  </si>
  <si>
    <t>https://www.dropbox.com/scl/fo/is570gcktbtom1msir8zt/AONNAhFHaPlLnkOqadXyaqY?rlkey=z19u932s4tm1gc9ahuyoehpmk&amp;st=us60wflb&amp;dl=0</t>
  </si>
  <si>
    <t>https://www.dropbox.com/scl/fo/xhk78kalk65wgpvj7auyb/AE_ARhwxc15CqbcynuscspI?rlkey=y43fcxabmq98k6b0bd886gy5s&amp;st=2183dxy9&amp;dl=0</t>
  </si>
  <si>
    <t>Ablation 1 and 2 during VT. Got through 4 lesions before stopping to troubleshoot.</t>
  </si>
  <si>
    <t>stop to remap - induced VT and mapped it more basal</t>
  </si>
  <si>
    <t>map and term during VT2</t>
  </si>
  <si>
    <t>What do we do if are lesion sets are broken up? Aka, what do we do if we “stop” the timer? : A timer always “starts” when the first application is delivered and ends with the last, time repositioning back into place if they moved is not included.</t>
  </si>
  <si>
    <t>This is the end of mix_1, video resumes on mix_2</t>
  </si>
  <si>
    <t>Stopped to map VT</t>
  </si>
  <si>
    <t>VT reinduced at 12:52:30</t>
  </si>
  <si>
    <t>This was the sheet submitted with initial VT efficiency metrics</t>
  </si>
  <si>
    <t>induced VT with abl - attemped to term with ATP then abl, it failed. CVN at 2:20:04</t>
  </si>
  <si>
    <t>Induced VT with abl - 2:22:59, didn't term. Stop to troubleshoot CARTO</t>
  </si>
  <si>
    <t>stop to troubleshoot catheter</t>
  </si>
  <si>
    <t>dwell_time</t>
  </si>
  <si>
    <t xml:space="preserve">Total Dwell Time </t>
  </si>
  <si>
    <t>swap catheters</t>
  </si>
  <si>
    <t>1-016</t>
  </si>
  <si>
    <t>1-017</t>
  </si>
  <si>
    <t>Vivek switched from TS to retrograde to get to another location between 19:37 and 19:43 but we will include this in the times. We then stop to remap</t>
  </si>
  <si>
    <t>We find more late potentials during mapping so we go back in</t>
  </si>
  <si>
    <t>Vivek stops using the ablation catheter at 19:45:57 but he didn't fully remove it from the body so it's still delivering fluid, to be consistent we include these volumes</t>
  </si>
  <si>
    <t>Stop to remap</t>
  </si>
  <si>
    <t>VT induced and we go back in to re-ablate</t>
  </si>
  <si>
    <t>Huge inferior wall scar, lots of VTs</t>
  </si>
  <si>
    <t>etiology</t>
  </si>
  <si>
    <t>ischemic</t>
  </si>
  <si>
    <t>non-ischemic</t>
  </si>
  <si>
    <t>1-018</t>
  </si>
  <si>
    <t>3-001</t>
  </si>
  <si>
    <t>3-002</t>
  </si>
  <si>
    <t>3-003</t>
  </si>
  <si>
    <t>3-004</t>
  </si>
  <si>
    <t>1-019</t>
  </si>
  <si>
    <t>At this point we start using the outputs from the ablation software instead of footage</t>
  </si>
  <si>
    <t>https://fieldmedical.sharepoint.com/:t:/r/sites/Clinical/Shared%20Documents/VCAS%20Study/TMF-%20Subject%20Files/3-001/2024_11_19T10_47_55.txt?csf=1&amp;web=1&amp;e=TnJBXl</t>
  </si>
  <si>
    <t>https://fieldmedical.sharepoint.com/:t:/r/sites/Clinical/Shared%20Documents/VCAS%20Study/TMF-%20Subject%20Files/3-002/Mapping%20Data/2024_11_19T16_32_19.txt?csf=1&amp;web=1&amp;e=jqBaoY</t>
  </si>
  <si>
    <t>https://fieldmedical.sharepoint.com/:t:/r/sites/Clinical/Shared%20Documents/VCAS%20Study/TMF-%20Subject%20Files/3-003/Ablation%20Data/2024_11_20T10_50_23.txt?csf=1&amp;web=1&amp;e=VyRnKr</t>
  </si>
  <si>
    <t>https://fieldmedical.sharepoint.com/:t:/r/sites/Clinical/Shared%20Documents/VCAS%20Study/TMF-%20Subject%20Files/3-004/2024_11_20T13_47_04.txt?csf=1&amp;web=1&amp;e=1hT8hN</t>
  </si>
  <si>
    <t>https://fieldmedical.sharepoint.com/:t:/r/sites/Clinical/Shared%20Documents/VCAS%20Study/TMF-%20Subject%20Files/1-018/abl%20log.txt?csf=1&amp;web=1&amp;e=rFImkQ</t>
  </si>
  <si>
    <t>https://fieldmedical.sharepoint.com/:t:/r/sites/Clinical/Shared%20Documents/VCAS%20Study/TMF-%20Subject%20Files/1-019/abl%20log.txt?csf=1&amp;web=1&amp;e=I21M6q</t>
  </si>
  <si>
    <t>https://fieldmedical.sharepoint.com/:f:/r/sites/Clinical/Shared%20Documents/VCAS%20Study/TMF-%20Subject%20Files/1-016/VCAS_16?csf=1&amp;web=1&amp;e=eHRKVn</t>
  </si>
  <si>
    <t>https://fieldmedical.sharepoint.com/:f:/r/sites/Clinical/Shared%20Documents/VCAS%20Study/TMF-%20Subject%20Files/1-017/VCAS_17?csf=1&amp;web=1&amp;e=3Flab4</t>
  </si>
  <si>
    <t>DO NOT USE: procedure_time is sum procedure time in seconds: skin closure - vascular access - *WE WILL USE THE OFFICIAL NUMBERS FROM GLG as of 11/27/24*</t>
  </si>
  <si>
    <t>dwell_time is expressed in seconds. It is fieldforce out minus fieldforce in. When there is footage available, this is calculated based off those timestamps, otherwise we use GLG timestamps</t>
  </si>
  <si>
    <t>Footage NA use GLG FieldForce Out-FieldForce In</t>
  </si>
  <si>
    <t>stopped to test</t>
  </si>
  <si>
    <t>subjectId</t>
  </si>
  <si>
    <t>numberlesions is number of locations where we ablated</t>
  </si>
  <si>
    <t>Video randomly cuts out during video 2 and we can't figure out exact dwell time in that case. We will use what's in GLG</t>
  </si>
  <si>
    <t>waiting time between lesions</t>
  </si>
  <si>
    <t>Wait and see</t>
  </si>
  <si>
    <t>Caused VF during these applications, didn't stop the timer for that</t>
  </si>
  <si>
    <t>Video cuts off before we do the 3rd ablation</t>
  </si>
  <si>
    <t>1-003</t>
  </si>
  <si>
    <t>1-004</t>
  </si>
  <si>
    <t>1-006</t>
  </si>
  <si>
    <t>1-007</t>
  </si>
  <si>
    <t>1-008</t>
  </si>
  <si>
    <t>1-009</t>
  </si>
  <si>
    <t>idiopathic</t>
  </si>
  <si>
    <t>15kv_20x5_kissing</t>
  </si>
  <si>
    <t>Video cuts out, we will use catheter in/out time for this one</t>
  </si>
  <si>
    <t>https://www.dropbox.com/scl/fi/kjzqxjugpnpe7q170293s/Case_03_mapping.mp4?rlkey=t9dvfjso6sijm7cpxis87a6z8&amp;st=jy8cgq6s&amp;dl=0</t>
  </si>
  <si>
    <t>https://www.dropbox.com/scl/fi/fq5bihpiksh1v0n8vonjb/mapping.mp4?rlkey=tz8wgk2oqp0zl71gz0ml5zohn&amp;st=q2fl2y0b&amp;dl=0</t>
  </si>
  <si>
    <t>https://www.dropbox.com/scl/fi/cv1v08tn069lzxf6dwogw/mapping.mp4?rlkey=iarg0glj0rviceq0b3mr2sego&amp;st=rlgtb433&amp;dl=0</t>
  </si>
  <si>
    <t>https://www.dropbox.com/scl/fi/peurqoybhkspp85ux42k8/mapping.mp4?rlkey=dv5umzao1haybncuk2xf07jb4&amp;st=irw1rwv0&amp;dl=0</t>
  </si>
  <si>
    <t>https://www.dropbox.com/scl/fi/5hjk0fp4rff3mer6p5dlx/mapping.mp4?rlkey=j98a9gbi7pm4r12xyy6j9k1xs&amp;st=0lynb7r8&amp;dl=0</t>
  </si>
  <si>
    <t>https://www.dropbox.com/scl/fi/s75yzalk00foc3advkueh/carto-mapping.mp4?rlkey=kz3x0k9uecjb6its71eoie2aj&amp;st=awbej9o1&amp;dl=0</t>
  </si>
  <si>
    <t>1-020</t>
  </si>
  <si>
    <t>1-021</t>
  </si>
  <si>
    <t>1-022</t>
  </si>
  <si>
    <t>1-023</t>
  </si>
  <si>
    <t>Stop for inducibility testing</t>
  </si>
  <si>
    <t>Ablate during VT. Spontaneous term so we stop ablating and attempt reinduction</t>
  </si>
  <si>
    <t>We do one set of lesions then look around - we attempt entrainment at 13:02:02. Video cuts out here</t>
  </si>
  <si>
    <t>Start on Mix2. Bad VT term. Stop to reinduce</t>
  </si>
  <si>
    <t>Stop to reinduce</t>
  </si>
  <si>
    <t>Late VT term. Stop to reinduce</t>
  </si>
  <si>
    <t>Switches to retrograde, don't stop the clock. Stop to reinduce</t>
  </si>
  <si>
    <t>We stop to map the CS with the TC. We just make the FAM shell then put FF in the CS. Attempt entrainment from within the CS</t>
  </si>
  <si>
    <t xml:space="preserve">Did 1 Intra-CS lesion (5 applications). Didn't terminate VT. </t>
  </si>
  <si>
    <t>Went back endocardial. Stopped to test induction after some more lesions. Noninducible for clinical VT</t>
  </si>
  <si>
    <t>Screen failure. No endocardial scar. Obvious scar basal septal intramural</t>
  </si>
  <si>
    <t>https://fieldmedical.sharepoint.com/:f:/r/sites/Clinical/Shared%20Documents/VCAS%20Study/TMF-%20Subject%20Files/1-020/Footage?csf=1&amp;web=1&amp;e=5fv4Kc</t>
  </si>
  <si>
    <t>https://fieldmedical.sharepoint.com/:v:/r/sites/Clinical/Shared%20Documents/VCAS%20Study/TMF-%20Subject%20Files/1-021/Footage/mix.mp4?csf=1&amp;web=1&amp;e=Zfem64</t>
  </si>
  <si>
    <t>Based on pruka time</t>
  </si>
  <si>
    <t>Stop to test inducibility</t>
  </si>
  <si>
    <t>Consolidation. Did a 2nd lesion in RVOT then moved to LVOT for 3rd. Don't stop the clock as we go from RVOT to LVOT</t>
  </si>
  <si>
    <t>https://fieldmedical.sharepoint.com/:v:/r/sites/Clinical/Shared%20Documents/VCAS%20Study/TMF-%20Subject%20Files/1-022/Footage/mix.mp4?csf=1&amp;web=1&amp;e=OnvivJ</t>
  </si>
  <si>
    <t>stop to remap</t>
  </si>
  <si>
    <t>https://fieldmedical.sharepoint.com/:v:/r/sites/Clinical/Shared%20Documents/VCAS%20Study/TMF-%20Subject%20Files/1-023/Footage/mix.mp4?csf=1&amp;web=1&amp;e=KnIY90</t>
  </si>
  <si>
    <t>1-024</t>
  </si>
  <si>
    <t>1-025</t>
  </si>
  <si>
    <t>Puts the Octaray back there to update the impedance field</t>
  </si>
  <si>
    <t>Stop for post abl remap 1</t>
  </si>
  <si>
    <t>Targetting residual potentials after 1st remap</t>
  </si>
  <si>
    <t>Done</t>
  </si>
  <si>
    <t>https://fieldmedical.sharepoint.com/:v:/r/sites/Clinical/Shared%20Documents/VCAS%20Study/TMF-%20Subject%20Files/1-024/Footage/MIXoutput.mp4?csf=1&amp;web=1&amp;e=2sajXP</t>
  </si>
  <si>
    <t>https://fieldmedical.sharepoint.com/:v:/r/sites/Clinical/Shared%20Documents/VCAS%20Study/TMF-%20Subject%20Files/1-025/Footage/mix.mp4?csf=1&amp;web=1&amp;e=pwO54g</t>
  </si>
  <si>
    <t>1-026</t>
  </si>
  <si>
    <t>3-005</t>
  </si>
  <si>
    <t>3-006</t>
  </si>
  <si>
    <t>3-007</t>
  </si>
  <si>
    <t>3-008</t>
  </si>
  <si>
    <t>Screen failure - pacemaker dependent</t>
  </si>
  <si>
    <t>https://fieldmedical.sharepoint.com/:v:/r/sites/Clinical/Shared%20Documents/VCAS%20Study/TMF-%20Subject%20Files/1-026/Footage/mix.mp4?csf=1&amp;web=1&amp;e=a8MU7K</t>
  </si>
  <si>
    <t>Leave blank for non-homolca data and we will merge in from GLG</t>
  </si>
  <si>
    <t>Stopped to perform inducibility testing</t>
  </si>
  <si>
    <t>https://fieldmedical.sharepoint.com/:t:/r/sites/Clinical/Shared%20Documents/VCAS%20Study/TMF-%20Subject%20Files/3-008/3-008%20abl.txt?csf=1&amp;web=1&amp;e=M4Yuxh</t>
  </si>
  <si>
    <t>https://fieldmedical.sharepoint.com/:t:/r/sites/Clinical/Shared%20Documents/VCAS%20Study/TMF-%20Subject%20Files/3-006/03-006%20abl.txt?csf=1&amp;web=1&amp;e=5Bp6zD</t>
  </si>
  <si>
    <t>https://fieldmedical.sharepoint.com/:t:/r/sites/Clinical/Shared%20Documents/VCAS%20Study/TMF-%20Subject%20Files/3-005/03-005%20abl.txt?csf=1&amp;web=1&amp;e=DkXDNr</t>
  </si>
  <si>
    <t>Mostly epicardial ablation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</si>
</sst>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:ss;@"/>
  </numFmts>
  <fonts count="8" x14ac:knownFonts="1">
    <font>
      <sz val="12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sz val="12"/>
      <color theme="1"/>
      <name val="Helvetica"/>
      <family val="2"/>
    </font>
    <font>
      <b/>
      <sz val="12"/>
      <color theme="1"/>
      <name val="Helvetica"/>
      <family val="2"/>
    </font>
    <font>
      <sz val="12"/>
      <color rgb="FFFF0000"/>
      <name val="Aptos Narrow"/>
      <family val="2"/>
      <scheme val="minor"/>
    </font>
    <font>
      <sz val="12"/>
      <color rgb="FF000000"/>
      <name val="Aptos Narrow"/>
      <family val="2"/>
      <scheme val="minor"/>
    </font>
    <font>
      <b/>
      <sz val="12"/>
      <color rgb="FF000000"/>
      <name val="Aptos Narrow"/>
      <family val="2"/>
      <scheme val="minor"/>
    </font>
    <font>
      <sz val="8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D9D9D9"/>
        <bgColor rgb="FFD9D9D9"/>
      </patternFill>
    </fill>
    <fill>
      <patternFill patternType="solid">
        <fgColor theme="2" tint="-0.49998474074526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3">
    <xf numFmtId="0" fontId="0" fillId="0" borderId="0" xfId="0"/>
    <xf numFmtId="49" fontId="0" fillId="0" borderId="0" xfId="0" applyNumberFormat="1"/>
    <xf numFmtId="2" fontId="0" fillId="0" borderId="0" xfId="0" applyNumberFormat="1"/>
    <xf numFmtId="0" fontId="1" fillId="0" borderId="0" xfId="1"/>
    <xf numFmtId="21" fontId="0" fillId="0" borderId="0" xfId="0" applyNumberFormat="1"/>
    <xf numFmtId="164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0" fontId="1" fillId="0" borderId="0" xfId="1" applyFill="1"/>
    <xf numFmtId="0" fontId="2" fillId="0" borderId="0" xfId="0" applyFont="1"/>
    <xf numFmtId="1" fontId="4" fillId="0" borderId="0" xfId="0" applyNumberFormat="1" applyFont="1"/>
    <xf numFmtId="0" fontId="5" fillId="0" borderId="0" xfId="0" applyFont="1"/>
    <xf numFmtId="164" fontId="5" fillId="0" borderId="0" xfId="0" applyNumberFormat="1" applyFont="1"/>
    <xf numFmtId="0" fontId="6" fillId="0" borderId="1" xfId="0" applyFont="1" applyBorder="1"/>
    <xf numFmtId="21" fontId="5" fillId="4" borderId="0" xfId="0" applyNumberFormat="1" applyFont="1" applyFill="1"/>
    <xf numFmtId="0" fontId="5" fillId="4" borderId="0" xfId="0" applyFont="1" applyFill="1"/>
    <xf numFmtId="21" fontId="5" fillId="0" borderId="0" xfId="0" applyNumberFormat="1" applyFont="1"/>
    <xf numFmtId="0" fontId="5" fillId="0" borderId="2" xfId="0" applyFont="1" applyBorder="1"/>
    <xf numFmtId="21" fontId="5" fillId="0" borderId="2" xfId="0" applyNumberFormat="1" applyFont="1" applyBorder="1"/>
    <xf numFmtId="21" fontId="0" fillId="3" borderId="0" xfId="0" applyNumberFormat="1" applyFill="1"/>
    <xf numFmtId="21" fontId="5" fillId="0" borderId="3" xfId="0" applyNumberFormat="1" applyFont="1" applyBorder="1"/>
    <xf numFmtId="1" fontId="0" fillId="2" borderId="0" xfId="0" applyNumberFormat="1" applyFill="1"/>
    <xf numFmtId="1" fontId="0" fillId="5" borderId="0" xfId="0" applyNumberFormat="1" applyFill="1"/>
  </cellXfs>
  <cellStyles count="2">
    <cellStyle name="Hyperlink" xfId="1" builtinId="8"/>
    <cellStyle name="Normal" xfId="0" builtinId="0"/>
  </cellStyles>
  <dxfs count="108">
    <dxf>
      <numFmt numFmtId="26" formatCode="hh:mm:ss"/>
    </dxf>
    <dxf>
      <numFmt numFmtId="164" formatCode="h:mm:ss;@"/>
    </dxf>
    <dxf>
      <numFmt numFmtId="164" formatCode="h:mm:ss;@"/>
    </dxf>
    <dxf>
      <numFmt numFmtId="26" formatCode="hh:mm:ss"/>
    </dxf>
    <dxf>
      <numFmt numFmtId="164" formatCode="h:mm:ss;@"/>
    </dxf>
    <dxf>
      <numFmt numFmtId="164" formatCode="h:mm:ss;@"/>
    </dxf>
    <dxf>
      <numFmt numFmtId="26" formatCode="hh:mm:ss"/>
    </dxf>
    <dxf>
      <numFmt numFmtId="164" formatCode="h:mm:ss;@"/>
    </dxf>
    <dxf>
      <numFmt numFmtId="164" formatCode="h:mm:ss;@"/>
    </dxf>
    <dxf>
      <numFmt numFmtId="26" formatCode="hh:mm:ss"/>
    </dxf>
    <dxf>
      <numFmt numFmtId="164" formatCode="h:mm:ss;@"/>
    </dxf>
    <dxf>
      <numFmt numFmtId="164" formatCode="h:mm:ss;@"/>
    </dxf>
    <dxf>
      <numFmt numFmtId="26" formatCode="hh:mm:ss"/>
    </dxf>
    <dxf>
      <numFmt numFmtId="164" formatCode="h:mm:ss;@"/>
    </dxf>
    <dxf>
      <numFmt numFmtId="164" formatCode="h:mm:ss;@"/>
    </dxf>
    <dxf>
      <numFmt numFmtId="26" formatCode="hh:mm:ss"/>
    </dxf>
    <dxf>
      <numFmt numFmtId="164" formatCode="h:mm:ss;@"/>
    </dxf>
    <dxf>
      <numFmt numFmtId="164" formatCode="h:mm:ss;@"/>
    </dxf>
    <dxf>
      <numFmt numFmtId="26" formatCode="hh:mm:ss"/>
    </dxf>
    <dxf>
      <numFmt numFmtId="164" formatCode="h:mm:ss;@"/>
    </dxf>
    <dxf>
      <numFmt numFmtId="164" formatCode="h:mm:ss;@"/>
    </dxf>
    <dxf>
      <numFmt numFmtId="26" formatCode="hh:mm:ss"/>
    </dxf>
    <dxf>
      <numFmt numFmtId="164" formatCode="h:mm:ss;@"/>
    </dxf>
    <dxf>
      <numFmt numFmtId="164" formatCode="h:mm:ss;@"/>
    </dxf>
    <dxf>
      <numFmt numFmtId="26" formatCode="hh:mm:ss"/>
    </dxf>
    <dxf>
      <numFmt numFmtId="164" formatCode="h:mm:ss;@"/>
    </dxf>
    <dxf>
      <numFmt numFmtId="164" formatCode="h:mm:ss;@"/>
    </dxf>
    <dxf>
      <numFmt numFmtId="26" formatCode="hh:mm:ss"/>
    </dxf>
    <dxf>
      <numFmt numFmtId="164" formatCode="h:mm:ss;@"/>
    </dxf>
    <dxf>
      <numFmt numFmtId="164" formatCode="h:mm:ss;@"/>
    </dxf>
    <dxf>
      <numFmt numFmtId="26" formatCode="hh:mm:ss"/>
    </dxf>
    <dxf>
      <numFmt numFmtId="164" formatCode="h:mm:ss;@"/>
    </dxf>
    <dxf>
      <numFmt numFmtId="164" formatCode="h:mm:ss;@"/>
    </dxf>
    <dxf>
      <numFmt numFmtId="26" formatCode="hh:mm:ss"/>
    </dxf>
    <dxf>
      <numFmt numFmtId="164" formatCode="h:mm:ss;@"/>
    </dxf>
    <dxf>
      <numFmt numFmtId="164" formatCode="h:mm:ss;@"/>
    </dxf>
    <dxf>
      <numFmt numFmtId="26" formatCode="hh:mm:ss"/>
    </dxf>
    <dxf>
      <numFmt numFmtId="164" formatCode="h:mm:ss;@"/>
    </dxf>
    <dxf>
      <numFmt numFmtId="164" formatCode="h:mm:ss;@"/>
    </dxf>
    <dxf>
      <numFmt numFmtId="26" formatCode="hh:mm:ss"/>
    </dxf>
    <dxf>
      <numFmt numFmtId="164" formatCode="h:mm:ss;@"/>
    </dxf>
    <dxf>
      <numFmt numFmtId="164" formatCode="h:mm:ss;@"/>
    </dxf>
    <dxf>
      <numFmt numFmtId="26" formatCode="hh:mm:ss"/>
    </dxf>
    <dxf>
      <numFmt numFmtId="164" formatCode="h:mm:ss;@"/>
    </dxf>
    <dxf>
      <numFmt numFmtId="164" formatCode="h:mm:ss;@"/>
    </dxf>
    <dxf>
      <numFmt numFmtId="26" formatCode="hh:mm:ss"/>
    </dxf>
    <dxf>
      <numFmt numFmtId="164" formatCode="h:mm:ss;@"/>
    </dxf>
    <dxf>
      <numFmt numFmtId="164" formatCode="h:mm:ss;@"/>
    </dxf>
    <dxf>
      <numFmt numFmtId="26" formatCode="hh:mm:ss"/>
    </dxf>
    <dxf>
      <numFmt numFmtId="164" formatCode="h:mm:ss;@"/>
    </dxf>
    <dxf>
      <numFmt numFmtId="164" formatCode="h:mm:ss;@"/>
    </dxf>
    <dxf>
      <numFmt numFmtId="26" formatCode="hh:mm:ss"/>
    </dxf>
    <dxf>
      <numFmt numFmtId="164" formatCode="h:mm:ss;@"/>
    </dxf>
    <dxf>
      <numFmt numFmtId="164" formatCode="h:mm:ss;@"/>
    </dxf>
    <dxf>
      <numFmt numFmtId="26" formatCode="hh:mm:ss"/>
    </dxf>
    <dxf>
      <numFmt numFmtId="164" formatCode="h:mm:ss;@"/>
    </dxf>
    <dxf>
      <numFmt numFmtId="164" formatCode="h:mm:ss;@"/>
    </dxf>
    <dxf>
      <numFmt numFmtId="26" formatCode="hh:mm:ss"/>
    </dxf>
    <dxf>
      <numFmt numFmtId="164" formatCode="h:mm:ss;@"/>
    </dxf>
    <dxf>
      <numFmt numFmtId="164" formatCode="h:mm:ss;@"/>
    </dxf>
    <dxf>
      <numFmt numFmtId="26" formatCode="hh:mm:ss"/>
    </dxf>
    <dxf>
      <numFmt numFmtId="164" formatCode="h:mm:ss;@"/>
    </dxf>
    <dxf>
      <numFmt numFmtId="164" formatCode="h:mm:ss;@"/>
    </dxf>
    <dxf>
      <numFmt numFmtId="26" formatCode="hh:mm:ss"/>
    </dxf>
    <dxf>
      <numFmt numFmtId="164" formatCode="h:mm:ss;@"/>
    </dxf>
    <dxf>
      <numFmt numFmtId="164" formatCode="h:mm:ss;@"/>
    </dxf>
    <dxf>
      <numFmt numFmtId="26" formatCode="hh:mm:ss"/>
    </dxf>
    <dxf>
      <numFmt numFmtId="164" formatCode="h:mm:ss;@"/>
    </dxf>
    <dxf>
      <numFmt numFmtId="164" formatCode="h:mm:ss;@"/>
    </dxf>
    <dxf>
      <numFmt numFmtId="26" formatCode="hh:mm:ss"/>
    </dxf>
    <dxf>
      <numFmt numFmtId="164" formatCode="h:mm:ss;@"/>
    </dxf>
    <dxf>
      <numFmt numFmtId="164" formatCode="h:mm:ss;@"/>
    </dxf>
    <dxf>
      <numFmt numFmtId="26" formatCode="hh:mm:ss"/>
    </dxf>
    <dxf>
      <numFmt numFmtId="164" formatCode="h:mm:ss;@"/>
    </dxf>
    <dxf>
      <numFmt numFmtId="164" formatCode="h:mm:ss;@"/>
    </dxf>
    <dxf>
      <numFmt numFmtId="26" formatCode="hh:mm:ss"/>
    </dxf>
    <dxf>
      <numFmt numFmtId="164" formatCode="h:mm:ss;@"/>
    </dxf>
    <dxf>
      <numFmt numFmtId="164" formatCode="h:mm:ss;@"/>
    </dxf>
    <dxf>
      <numFmt numFmtId="26" formatCode="hh:mm:ss"/>
    </dxf>
    <dxf>
      <numFmt numFmtId="164" formatCode="h:mm:ss;@"/>
    </dxf>
    <dxf>
      <numFmt numFmtId="164" formatCode="h:mm:ss;@"/>
    </dxf>
    <dxf>
      <numFmt numFmtId="26" formatCode="hh:mm:ss"/>
    </dxf>
    <dxf>
      <numFmt numFmtId="164" formatCode="h:mm:ss;@"/>
    </dxf>
    <dxf>
      <numFmt numFmtId="164" formatCode="h:mm:ss;@"/>
    </dxf>
    <dxf>
      <numFmt numFmtId="26" formatCode="hh:mm:ss"/>
    </dxf>
    <dxf>
      <numFmt numFmtId="164" formatCode="h:mm:ss;@"/>
    </dxf>
    <dxf>
      <numFmt numFmtId="164" formatCode="h:mm:ss;@"/>
    </dxf>
    <dxf>
      <numFmt numFmtId="26" formatCode="hh:mm:ss"/>
    </dxf>
    <dxf>
      <numFmt numFmtId="164" formatCode="h:mm:ss;@"/>
    </dxf>
    <dxf>
      <numFmt numFmtId="164" formatCode="h:mm:ss;@"/>
    </dxf>
    <dxf>
      <numFmt numFmtId="26" formatCode="hh:mm:ss"/>
    </dxf>
    <dxf>
      <numFmt numFmtId="164" formatCode="h:mm:ss;@"/>
    </dxf>
    <dxf>
      <numFmt numFmtId="164" formatCode="h:mm:ss;@"/>
    </dxf>
    <dxf>
      <numFmt numFmtId="26" formatCode="hh:mm:ss"/>
    </dxf>
    <dxf>
      <numFmt numFmtId="26" formatCode="hh:mm:ss"/>
    </dxf>
    <dxf>
      <numFmt numFmtId="164" formatCode="h:mm:ss;@"/>
    </dxf>
    <dxf>
      <numFmt numFmtId="164" formatCode="h:mm:ss;@"/>
    </dxf>
    <dxf>
      <numFmt numFmtId="26" formatCode="hh:mm:ss"/>
    </dxf>
    <dxf>
      <numFmt numFmtId="26" formatCode="hh:mm:ss"/>
    </dxf>
    <dxf>
      <numFmt numFmtId="26" formatCode="hh:mm:ss"/>
    </dxf>
    <dxf>
      <numFmt numFmtId="164" formatCode="h:mm:ss;@"/>
    </dxf>
    <dxf>
      <numFmt numFmtId="164" formatCode="h:mm:ss;@"/>
    </dxf>
    <dxf>
      <numFmt numFmtId="2" formatCode="0.0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microsoft.com/office/2017/10/relationships/person" Target="persons/perso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ustomXml" Target="../customXml/item2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onathan Salas" id="{7CE89E93-A593-184B-AE21-F9C35D91EED4}" userId="S::jsalas@fieldmedicalinc.com::2dbcc1de-7ea7-4748-93b5-b1d4063d54fe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55969D0-B28D-F248-8DCD-E81C0E8043BD}" name="Table1" displayName="Table1" ref="A1:G39" totalsRowShown="0">
  <autoFilter ref="A1:G39" xr:uid="{C55969D0-B28D-F248-8DCD-E81C0E8043BD}"/>
  <tableColumns count="7">
    <tableColumn id="1" xr3:uid="{718012BD-7025-314F-8E4E-E629C18A0C65}" name="subjectId" dataDxfId="107"/>
    <tableColumn id="2" xr3:uid="{461579DB-75ED-D945-B839-5CC1464620BE}" name="rove_time" dataDxfId="106"/>
    <tableColumn id="8" xr3:uid="{5E0CEC32-C01F-A446-827E-6309FE417F82}" name="dwell_time" dataDxfId="105">
      <calculatedColumnFormula>'1-001'!H35</calculatedColumnFormula>
    </tableColumn>
    <tableColumn id="9" xr3:uid="{E391ECC4-3F7C-C84F-9F85-065534605FDC}" name="etiology" dataDxfId="104"/>
    <tableColumn id="6" xr3:uid="{18DD3274-05B0-9245-BC8D-9610E146E79C}" name="therapy" dataDxfId="103"/>
    <tableColumn id="4" xr3:uid="{3166333D-6394-D34A-93C0-598B4DEC56B1}" name="notes" dataDxfId="102"/>
    <tableColumn id="3" xr3:uid="{A7F69E93-3952-2D4F-B01B-B9EB9DC3432C}" name="link_to_data"/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F5A4CEBC-9F74-3B4A-97EE-FBFC2B092D3F}" name="Table24812" displayName="Table24812" ref="A1:D31" totalsRowShown="0">
  <autoFilter ref="A1:D31" xr:uid="{7DCBAB66-89F8-6F47-8D64-FA0C26924201}"/>
  <tableColumns count="4">
    <tableColumn id="1" xr3:uid="{6B6BD5F2-A455-4741-BE8B-EB4069C30402}" name="start_time" dataDxfId="83"/>
    <tableColumn id="2" xr3:uid="{1A57601A-180E-3841-905B-984320643C2E}" name="end_time" dataDxfId="82"/>
    <tableColumn id="3" xr3:uid="{00349B95-06C5-6347-9812-8CE148323ABF}" name="time_diff" dataDxfId="81">
      <calculatedColumnFormula>Table24812[[#This Row],[end_time]]-Table24812[[#This Row],[start_time]]</calculatedColumnFormula>
    </tableColumn>
    <tableColumn id="4" xr3:uid="{F0480389-BE2E-CA47-91C9-281947E722D0}" name="notes"/>
  </tableColumns>
  <tableStyleInfo name="TableStyleLight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3F78E5F9-8FC7-1747-90FF-3E51FC67A570}" name="Table245153456" displayName="Table245153456" ref="A1:D31" totalsRowShown="0">
  <autoFilter ref="A1:D31" xr:uid="{1A93302E-8621-7D48-88F2-5AC51E7EA3A4}"/>
  <tableColumns count="4">
    <tableColumn id="1" xr3:uid="{F488A4D9-2DF8-D244-AEBC-805EFBE08DF6}" name="start_time" dataDxfId="80"/>
    <tableColumn id="2" xr3:uid="{ACA4FF7E-238C-8F45-9565-DAD7F42E73B8}" name="end_time" dataDxfId="79"/>
    <tableColumn id="3" xr3:uid="{F6BC8755-5891-4645-8170-88F754E99AA6}" name="time_diff" dataDxfId="78">
      <calculatedColumnFormula>Table245153456[[#This Row],[end_time]]-Table245153456[[#This Row],[start_time]]</calculatedColumnFormula>
    </tableColumn>
    <tableColumn id="4" xr3:uid="{675A7FCC-306A-304D-91DC-89128A249BDF}" name="notes"/>
  </tableColumns>
  <tableStyleInfo name="TableStyleLight1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23DABAA4-E878-7146-A7F3-85DD83F4C855}" name="Table24515345" displayName="Table24515345" ref="A1:D31" totalsRowShown="0">
  <autoFilter ref="A1:D31" xr:uid="{1A93302E-8621-7D48-88F2-5AC51E7EA3A4}"/>
  <tableColumns count="4">
    <tableColumn id="1" xr3:uid="{EE8B83DD-E65E-C441-9E58-95C830211436}" name="start_time" dataDxfId="77"/>
    <tableColumn id="2" xr3:uid="{F6B57195-8D07-9240-B4C7-E06E1251BBF4}" name="end_time" dataDxfId="76"/>
    <tableColumn id="3" xr3:uid="{F39F83CF-BB22-E54A-87DA-A8A19D2D22EA}" name="time_diff" dataDxfId="75">
      <calculatedColumnFormula>Table24515345[[#This Row],[end_time]]-Table24515345[[#This Row],[start_time]]</calculatedColumnFormula>
    </tableColumn>
    <tableColumn id="4" xr3:uid="{486CF052-5F91-344A-902D-F2CA7FB8D506}" name="notes"/>
  </tableColumns>
  <tableStyleInfo name="TableStyleLight1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F1C0DDBF-006F-FE45-828C-B8FDAB683C59}" name="Table2451534" displayName="Table2451534" ref="A1:D31" totalsRowShown="0">
  <autoFilter ref="A1:D31" xr:uid="{1A93302E-8621-7D48-88F2-5AC51E7EA3A4}"/>
  <tableColumns count="4">
    <tableColumn id="1" xr3:uid="{AD2DB3ED-B602-8946-99FC-F31C04E30CB1}" name="start_time" dataDxfId="74"/>
    <tableColumn id="2" xr3:uid="{60EB5449-1ABA-D24F-9AB7-DA92E3458840}" name="end_time" dataDxfId="73"/>
    <tableColumn id="3" xr3:uid="{0A4C1CEB-45DC-BC4A-B70E-CFFE5BC5F5CD}" name="time_diff" dataDxfId="72">
      <calculatedColumnFormula>Table2451534[[#This Row],[end_time]]-Table2451534[[#This Row],[start_time]]</calculatedColumnFormula>
    </tableColumn>
    <tableColumn id="4" xr3:uid="{48442FEA-2429-4A47-8FCB-D99F912F4A8E}" name="notes"/>
  </tableColumns>
  <tableStyleInfo name="TableStyleLight1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2C87F7CC-7C0F-0642-8F9A-FE038CD3FF1B}" name="Table245153" displayName="Table245153" ref="A1:D31" totalsRowShown="0">
  <autoFilter ref="A1:D31" xr:uid="{1A93302E-8621-7D48-88F2-5AC51E7EA3A4}"/>
  <tableColumns count="4">
    <tableColumn id="1" xr3:uid="{1AC28B04-A977-FD4B-B78A-9DCC5E7EB80F}" name="start_time" dataDxfId="71"/>
    <tableColumn id="2" xr3:uid="{C3B83CA2-3C6D-EA4A-BA2E-70FD53E04984}" name="end_time" dataDxfId="70"/>
    <tableColumn id="3" xr3:uid="{4F86D6E1-1D92-8341-A9E9-53EB64E4C5D3}" name="time_diff" dataDxfId="69">
      <calculatedColumnFormula>Table245153[[#This Row],[end_time]]-Table245153[[#This Row],[start_time]]</calculatedColumnFormula>
    </tableColumn>
    <tableColumn id="4" xr3:uid="{04931610-B628-D646-9B41-7F657DD32595}" name="notes"/>
  </tableColumns>
  <tableStyleInfo name="TableStyleLight1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72A68B7-3577-954E-96AB-3F9F135762FE}" name="Table248" displayName="Table248" ref="A1:D31" totalsRowShown="0">
  <autoFilter ref="A1:D31" xr:uid="{7DCBAB66-89F8-6F47-8D64-FA0C26924201}"/>
  <tableColumns count="4">
    <tableColumn id="1" xr3:uid="{6C1948AC-21BF-BA4D-A66C-95CD6D282814}" name="start_time" dataDxfId="68"/>
    <tableColumn id="2" xr3:uid="{FCE64BF5-4264-4C43-929C-08AD08C28E78}" name="end_time" dataDxfId="67"/>
    <tableColumn id="3" xr3:uid="{53FD3C4C-5892-8C4A-80B1-B3228D1980FF}" name="time_diff" dataDxfId="66">
      <calculatedColumnFormula>Table248[[#This Row],[end_time]]-Table248[[#This Row],[start_time]]</calculatedColumnFormula>
    </tableColumn>
    <tableColumn id="4" xr3:uid="{F22060DE-01C3-9C4C-A473-BCE8D37580D6}" name="notes"/>
  </tableColumns>
  <tableStyleInfo name="TableStyleLight1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D84B3EF0-7875-184B-870A-3642242A31F0}" name="Table2410" displayName="Table2410" ref="A1:D31" totalsRowShown="0">
  <autoFilter ref="A1:D31" xr:uid="{7DCBAB66-89F8-6F47-8D64-FA0C26924201}"/>
  <tableColumns count="4">
    <tableColumn id="1" xr3:uid="{3577E981-DDE4-CC47-8395-6FEE5951473E}" name="start_time" dataDxfId="65"/>
    <tableColumn id="2" xr3:uid="{14BD1FB2-4172-BE43-8B3C-F4348552D39D}" name="end_time" dataDxfId="64"/>
    <tableColumn id="3" xr3:uid="{EA005961-FE83-1F48-8259-AAAD2071A3B1}" name="time_diff" dataDxfId="63">
      <calculatedColumnFormula>Table2410[[#This Row],[end_time]]-Table2410[[#This Row],[start_time]]</calculatedColumnFormula>
    </tableColumn>
    <tableColumn id="4" xr3:uid="{7A57ED91-2446-8F4F-95C2-3088CD96BD62}" name="notes"/>
  </tableColumns>
  <tableStyleInfo name="TableStyleLight1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A3CEC53-F376-1D4D-846C-0F34B09239B4}" name="Table249" displayName="Table249" ref="A1:D31" totalsRowShown="0">
  <autoFilter ref="A1:D31" xr:uid="{7DCBAB66-89F8-6F47-8D64-FA0C26924201}"/>
  <tableColumns count="4">
    <tableColumn id="1" xr3:uid="{49600F71-5258-BD4C-B040-17EFB93CC626}" name="start_time" dataDxfId="62"/>
    <tableColumn id="2" xr3:uid="{BDE18332-AF9E-6E4E-B81F-9AB511ACDD6F}" name="end_time" dataDxfId="61"/>
    <tableColumn id="3" xr3:uid="{8AAE5943-30E3-C746-AE58-07515593AE41}" name="time_diff" dataDxfId="60">
      <calculatedColumnFormula>Table249[[#This Row],[end_time]]-Table249[[#This Row],[start_time]]</calculatedColumnFormula>
    </tableColumn>
    <tableColumn id="4" xr3:uid="{7880A518-97D3-0D44-977A-E75D9468AB4A}" name="notes"/>
  </tableColumns>
  <tableStyleInfo name="TableStyleLight1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A7ADDBBE-0483-F84D-98C5-791E3CFC3CE4}" name="Table24511" displayName="Table24511" ref="A1:D31" totalsRowShown="0">
  <autoFilter ref="A1:D31" xr:uid="{7DCBAB66-89F8-6F47-8D64-FA0C26924201}"/>
  <tableColumns count="4">
    <tableColumn id="1" xr3:uid="{26C8DC9E-AF52-B74F-997F-91F760434CC8}" name="start_time" dataDxfId="59"/>
    <tableColumn id="2" xr3:uid="{6083687F-E3D1-0F47-90EE-749E4C68F9D7}" name="end_time" dataDxfId="58"/>
    <tableColumn id="3" xr3:uid="{11F768A3-7132-674C-8E3C-457C09009AD5}" name="time_diff" dataDxfId="57">
      <calculatedColumnFormula>Table24511[[#This Row],[end_time]]-Table24511[[#This Row],[start_time]]</calculatedColumnFormula>
    </tableColumn>
    <tableColumn id="4" xr3:uid="{6BF25E36-BEFE-334C-B53B-9359DA68008A}" name="notes"/>
  </tableColumns>
  <tableStyleInfo name="TableStyleLight1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39AD6AB-0126-1947-A333-DE36DDA0B7E4}" name="Table245" displayName="Table245" ref="A1:D31" totalsRowShown="0">
  <autoFilter ref="A1:D31" xr:uid="{7DCBAB66-89F8-6F47-8D64-FA0C26924201}"/>
  <tableColumns count="4">
    <tableColumn id="1" xr3:uid="{8C37C915-F94A-5148-A3D1-EE8B899AF7F8}" name="start_time" dataDxfId="56"/>
    <tableColumn id="2" xr3:uid="{B8735F0A-4AB0-C54D-85C0-1F0A63FA3498}" name="end_time" dataDxfId="55"/>
    <tableColumn id="3" xr3:uid="{12E891A6-DF38-EE41-AC70-EAADDDA13272}" name="time_diff" dataDxfId="54">
      <calculatedColumnFormula>Table245[[#This Row],[end_time]]-Table245[[#This Row],[start_time]]</calculatedColumnFormula>
    </tableColumn>
    <tableColumn id="4" xr3:uid="{F8493A5C-0C25-FD45-A552-FE369F4F3DAD}" name="notes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1A93302E-8621-7D48-88F2-5AC51E7EA3A4}" name="Table24515" displayName="Table24515" ref="A1:D31" totalsRowShown="0">
  <autoFilter ref="A1:D31" xr:uid="{1A93302E-8621-7D48-88F2-5AC51E7EA3A4}"/>
  <tableColumns count="4">
    <tableColumn id="1" xr3:uid="{4542A81A-297E-DB48-B049-9309ACD42F2B}" name="start_time" dataDxfId="101"/>
    <tableColumn id="2" xr3:uid="{FC99294C-6B9C-9349-BAD2-0D219F840C1B}" name="end_time" dataDxfId="100"/>
    <tableColumn id="3" xr3:uid="{DBC27D03-BB8D-904E-8022-8B6335C64879}" name="time_diff" dataDxfId="99">
      <calculatedColumnFormula>Table24515[[#This Row],[end_time]]-Table24515[[#This Row],[start_time]]</calculatedColumnFormula>
    </tableColumn>
    <tableColumn id="4" xr3:uid="{D5223D27-0D62-AC4C-857C-038DCA9594DB}" name="notes"/>
  </tableColumns>
  <tableStyleInfo name="TableStyleLight1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825D363-0D01-614F-8BB6-B82D0839B62E}" name="Table245154" displayName="Table245154" ref="A1:D31" totalsRowShown="0">
  <autoFilter ref="A1:D31" xr:uid="{1A93302E-8621-7D48-88F2-5AC51E7EA3A4}"/>
  <tableColumns count="4">
    <tableColumn id="1" xr3:uid="{85D813AA-3E14-AA49-8764-1AFB1744F6CB}" name="start_time" dataDxfId="53"/>
    <tableColumn id="2" xr3:uid="{6FA6C7C4-391C-734C-A912-3190038D77AB}" name="end_time" dataDxfId="52"/>
    <tableColumn id="3" xr3:uid="{9C4583F8-953A-D04B-AA91-7D77A5FF66F0}" name="time_diff" dataDxfId="51">
      <calculatedColumnFormula>Table245154[[#This Row],[end_time]]-Table245154[[#This Row],[start_time]]</calculatedColumnFormula>
    </tableColumn>
    <tableColumn id="4" xr3:uid="{23A25CAD-E05F-1648-AA7C-0B4BD9C1739D}" name="notes"/>
  </tableColumns>
  <tableStyleInfo name="TableStyleLight1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CE45E49D-73E4-8A4C-B1C1-A5F171222BA6}" name="Table24515416" displayName="Table24515416" ref="A1:D31" totalsRowShown="0">
  <autoFilter ref="A1:D31" xr:uid="{1A93302E-8621-7D48-88F2-5AC51E7EA3A4}"/>
  <tableColumns count="4">
    <tableColumn id="1" xr3:uid="{31B61C1F-509B-C549-8AEF-DF0658F2B96B}" name="start_time" dataDxfId="50"/>
    <tableColumn id="2" xr3:uid="{091F6D25-E362-ED42-9029-E0BCEEAEA850}" name="end_time" dataDxfId="49"/>
    <tableColumn id="3" xr3:uid="{318940A5-8075-5D4C-BD68-125D391D783D}" name="time_diff" dataDxfId="48">
      <calculatedColumnFormula>Table24515416[[#This Row],[end_time]]-Table24515416[[#This Row],[start_time]]</calculatedColumnFormula>
    </tableColumn>
    <tableColumn id="4" xr3:uid="{4ECB2A10-B67B-D84C-9D70-CB15A16921DE}" name="notes"/>
  </tableColumns>
  <tableStyleInfo name="TableStyleLight1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130F2C16-F9C9-CF46-A41B-03CB1D6467B4}" name="Table2451517181920" displayName="Table2451517181920" ref="A1:D31" totalsRowShown="0">
  <autoFilter ref="A1:D31" xr:uid="{1A93302E-8621-7D48-88F2-5AC51E7EA3A4}"/>
  <tableColumns count="4">
    <tableColumn id="1" xr3:uid="{58637CDA-F3F8-FB4F-825C-C88AA91FAD7B}" name="start_time" dataDxfId="47"/>
    <tableColumn id="2" xr3:uid="{1096A82C-CDE7-4340-BAF9-3BAA3098CA7F}" name="end_time" dataDxfId="46"/>
    <tableColumn id="3" xr3:uid="{02C5EC47-6504-E246-90FC-F20CBBDEB705}" name="time_diff" dataDxfId="45">
      <calculatedColumnFormula>Table2451517181920[[#This Row],[end_time]]-Table2451517181920[[#This Row],[start_time]]</calculatedColumnFormula>
    </tableColumn>
    <tableColumn id="4" xr3:uid="{1469F086-E8DD-C741-AA69-4E9161FE65C0}" name="notes"/>
  </tableColumns>
  <tableStyleInfo name="TableStyleLight1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1029D1F1-1F5A-3E49-AF78-3C0DC1D2F68D}" name="Table24515171819" displayName="Table24515171819" ref="A1:D31" totalsRowShown="0">
  <autoFilter ref="A1:D31" xr:uid="{1A93302E-8621-7D48-88F2-5AC51E7EA3A4}"/>
  <tableColumns count="4">
    <tableColumn id="1" xr3:uid="{044D31B5-AD7A-E643-B833-0826FB3FF28C}" name="start_time" dataDxfId="44"/>
    <tableColumn id="2" xr3:uid="{65F326FC-ED53-1A4C-B3DE-07B092115C14}" name="end_time" dataDxfId="43"/>
    <tableColumn id="3" xr3:uid="{FC649FAA-6E56-154B-8877-A16770D51793}" name="time_diff" dataDxfId="42">
      <calculatedColumnFormula>Table24515171819[[#This Row],[end_time]]-Table24515171819[[#This Row],[start_time]]</calculatedColumnFormula>
    </tableColumn>
    <tableColumn id="4" xr3:uid="{C770E668-C460-4649-98CE-000E807A6F4C}" name="notes"/>
  </tableColumns>
  <tableStyleInfo name="TableStyleLight1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A8099601-2538-9E41-BA1B-CA228C6B7FD8}" name="Table245151718" displayName="Table245151718" ref="A1:D31" totalsRowShown="0">
  <autoFilter ref="A1:D31" xr:uid="{1A93302E-8621-7D48-88F2-5AC51E7EA3A4}"/>
  <tableColumns count="4">
    <tableColumn id="1" xr3:uid="{152C5995-5BCE-0F4A-AB21-E37E5A45CC96}" name="start_time" dataDxfId="41"/>
    <tableColumn id="2" xr3:uid="{A314440D-1DAD-F747-8091-26BF031D535E}" name="end_time" dataDxfId="40"/>
    <tableColumn id="3" xr3:uid="{8038CAE0-AE64-A94A-8EEC-196F11CC42FB}" name="time_diff" dataDxfId="39">
      <calculatedColumnFormula>Table245151718[[#This Row],[end_time]]-Table245151718[[#This Row],[start_time]]</calculatedColumnFormula>
    </tableColumn>
    <tableColumn id="4" xr3:uid="{E78FDFD8-421B-4B42-8E66-304EDA7C4631}" name="notes"/>
  </tableColumns>
  <tableStyleInfo name="TableStyleLight1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10879581-5376-9648-90EC-5599AE274B37}" name="Table2451517" displayName="Table2451517" ref="A1:D31" totalsRowShown="0">
  <autoFilter ref="A1:D31" xr:uid="{1A93302E-8621-7D48-88F2-5AC51E7EA3A4}"/>
  <tableColumns count="4">
    <tableColumn id="1" xr3:uid="{2036FDA6-A87D-5C41-84BB-E2DE3418E515}" name="start_time" dataDxfId="38"/>
    <tableColumn id="2" xr3:uid="{63FAF62F-E02F-9344-92DD-A7835371FD15}" name="end_time" dataDxfId="37"/>
    <tableColumn id="3" xr3:uid="{84451293-C537-C74D-85BC-080896072B82}" name="time_diff" dataDxfId="36">
      <calculatedColumnFormula>Table2451517[[#This Row],[end_time]]-Table2451517[[#This Row],[start_time]]</calculatedColumnFormula>
    </tableColumn>
    <tableColumn id="4" xr3:uid="{D9D1EDB1-9623-3A44-A4BF-E8857517A4BE}" name="notes"/>
  </tableColumns>
  <tableStyleInfo name="TableStyleLight1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2B4E61D6-F073-DC43-BDFC-32D5D661417D}" name="Table2451521" displayName="Table2451521" ref="A1:D31" totalsRowShown="0">
  <autoFilter ref="A1:D31" xr:uid="{1A93302E-8621-7D48-88F2-5AC51E7EA3A4}"/>
  <tableColumns count="4">
    <tableColumn id="1" xr3:uid="{DBDC0137-E30C-354A-87F0-8FC256EE47DD}" name="start_time" dataDxfId="35"/>
    <tableColumn id="2" xr3:uid="{F3C9949C-5E56-3043-B895-7F1C223F084C}" name="end_time" dataDxfId="34"/>
    <tableColumn id="3" xr3:uid="{284C38E6-8B60-FF42-B36D-752AB81A0D3E}" name="time_diff" dataDxfId="33">
      <calculatedColumnFormula>Table2451521[[#This Row],[end_time]]-Table2451521[[#This Row],[start_time]]</calculatedColumnFormula>
    </tableColumn>
    <tableColumn id="4" xr3:uid="{997FD67A-B2F8-4047-8AFA-B14BF2F18FC2}" name="notes"/>
  </tableColumns>
  <tableStyleInfo name="TableStyleLight1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BA39C582-8A3B-4040-B00B-B16288D1ADEA}" name="Table245152122" displayName="Table245152122" ref="A1:D31" totalsRowShown="0">
  <autoFilter ref="A1:D31" xr:uid="{1A93302E-8621-7D48-88F2-5AC51E7EA3A4}"/>
  <tableColumns count="4">
    <tableColumn id="1" xr3:uid="{25E83ED4-93AC-F047-AF73-BA3F105A6D0A}" name="start_time" dataDxfId="32"/>
    <tableColumn id="2" xr3:uid="{F0229387-F330-284C-B4AE-1D5D5E6605D1}" name="end_time" dataDxfId="31"/>
    <tableColumn id="3" xr3:uid="{FEBDECC5-2779-A649-A021-31F708F52761}" name="time_diff" dataDxfId="30">
      <calculatedColumnFormula>Table245152122[[#This Row],[end_time]]-Table245152122[[#This Row],[start_time]]</calculatedColumnFormula>
    </tableColumn>
    <tableColumn id="4" xr3:uid="{AF082110-2951-F84E-8D3A-9165E0C2C148}" name="notes"/>
  </tableColumns>
  <tableStyleInfo name="TableStyleLight1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661D3210-775C-8040-8FE5-26CDF0E1C0C6}" name="Table2451529" displayName="Table2451529" ref="A1:D31" totalsRowShown="0">
  <autoFilter ref="A1:D31" xr:uid="{1A93302E-8621-7D48-88F2-5AC51E7EA3A4}"/>
  <tableColumns count="4">
    <tableColumn id="1" xr3:uid="{ED768153-5408-0040-8E27-7A60AC8E2998}" name="start_time" dataDxfId="29"/>
    <tableColumn id="2" xr3:uid="{85BF026F-4EF2-414B-97C8-8F4A405735DA}" name="end_time" dataDxfId="28"/>
    <tableColumn id="3" xr3:uid="{FA7B9F4D-D773-3944-A5EF-C6BF952DF273}" name="time_diff" dataDxfId="27">
      <calculatedColumnFormula>Table2451529[[#This Row],[end_time]]-Table2451529[[#This Row],[start_time]]</calculatedColumnFormula>
    </tableColumn>
    <tableColumn id="4" xr3:uid="{93ED54FD-B021-8042-8A26-06CABF9E31ED}" name="notes"/>
  </tableColumns>
  <tableStyleInfo name="TableStyleLight1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2A32B478-DE8E-8744-8E1D-E79CAB721CFA}" name="Table245152930" displayName="Table245152930" ref="A1:D31" totalsRowShown="0">
  <autoFilter ref="A1:D31" xr:uid="{1A93302E-8621-7D48-88F2-5AC51E7EA3A4}"/>
  <tableColumns count="4">
    <tableColumn id="1" xr3:uid="{79880ACD-2F16-8B41-B96B-06D8373CF56F}" name="start_time" dataDxfId="26"/>
    <tableColumn id="2" xr3:uid="{5EBA4F35-D0D6-5841-8642-F7EB935C9D15}" name="end_time" dataDxfId="25"/>
    <tableColumn id="3" xr3:uid="{33ADB2D4-D36E-C540-B4EE-1777AB5350B0}" name="time_diff" dataDxfId="24">
      <calculatedColumnFormula>Table245152930[[#This Row],[end_time]]-Table245152930[[#This Row],[start_time]]</calculatedColumnFormula>
    </tableColumn>
    <tableColumn id="4" xr3:uid="{67846232-3E2C-AF45-BD20-49FA08924520}" name="notes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0F881C3-43B0-1D41-A76C-5DA79A016E3E}" name="Table2" displayName="Table2" ref="A1:D31" totalsRowShown="0">
  <autoFilter ref="A1:D31" xr:uid="{10F881C3-43B0-1D41-A76C-5DA79A016E3E}"/>
  <tableColumns count="4">
    <tableColumn id="1" xr3:uid="{01F56379-480D-E144-8844-79E29F338160}" name="start_time"/>
    <tableColumn id="2" xr3:uid="{80A1EC3F-97BF-2A42-A823-A672AD58C802}" name="end_time"/>
    <tableColumn id="3" xr3:uid="{F529491E-B189-F14F-8D98-A6DD0470EB40}" name="time_diff" dataDxfId="98">
      <calculatedColumnFormula>Table2[[#This Row],[end_time]]-Table2[[#This Row],[start_time]]</calculatedColumnFormula>
    </tableColumn>
    <tableColumn id="4" xr3:uid="{DC0F7FFE-563B-3E40-AAB4-A68B98253F92}" name="notes"/>
  </tableColumns>
  <tableStyleInfo name="TableStyleLight1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2EB2F573-CED5-AA4A-8CF8-F3AEF0AA7723}" name="Table245152931" displayName="Table245152931" ref="A1:D31" totalsRowShown="0">
  <autoFilter ref="A1:D31" xr:uid="{1A93302E-8621-7D48-88F2-5AC51E7EA3A4}"/>
  <tableColumns count="4">
    <tableColumn id="1" xr3:uid="{73DC15AF-3DAA-8143-AF82-F1D507DCE96F}" name="start_time" dataDxfId="23"/>
    <tableColumn id="2" xr3:uid="{D5FE6EE4-7C86-FF49-BF49-4BE6F39FC1A9}" name="end_time" dataDxfId="22"/>
    <tableColumn id="3" xr3:uid="{19EF1AAC-C504-8E46-AE44-B9439BD37567}" name="time_diff" dataDxfId="21">
      <calculatedColumnFormula>Table245152931[[#This Row],[end_time]]-Table245152931[[#This Row],[start_time]]</calculatedColumnFormula>
    </tableColumn>
    <tableColumn id="4" xr3:uid="{00B18BD3-325E-1D4C-918C-B906E01F9629}" name="notes"/>
  </tableColumns>
  <tableStyleInfo name="TableStyleLight1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199CB066-B051-3341-ADBB-1E54C19CADA1}" name="Table24515293132" displayName="Table24515293132" ref="A1:D31" totalsRowShown="0">
  <autoFilter ref="A1:D31" xr:uid="{1A93302E-8621-7D48-88F2-5AC51E7EA3A4}"/>
  <tableColumns count="4">
    <tableColumn id="1" xr3:uid="{2A4F6AEE-4765-4041-B244-0BEE39578BB0}" name="start_time" dataDxfId="20"/>
    <tableColumn id="2" xr3:uid="{860B172B-36D9-6C40-AEBE-E23FD467A8C3}" name="end_time" dataDxfId="19"/>
    <tableColumn id="3" xr3:uid="{2F5A21E2-41C6-384E-ACA1-907DDE787D4B}" name="time_diff" dataDxfId="18">
      <calculatedColumnFormula>Table24515293132[[#This Row],[end_time]]-Table24515293132[[#This Row],[start_time]]</calculatedColumnFormula>
    </tableColumn>
    <tableColumn id="4" xr3:uid="{0DC69275-E5B9-2141-B9B8-C11748283861}" name="notes"/>
  </tableColumns>
  <tableStyleInfo name="TableStyleLight1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06A6F3E2-626F-8B4A-9E0D-9700F934709A}" name="Table2451533" displayName="Table2451533" ref="A1:D31" totalsRowShown="0">
  <autoFilter ref="A1:D31" xr:uid="{1A93302E-8621-7D48-88F2-5AC51E7EA3A4}"/>
  <tableColumns count="4">
    <tableColumn id="1" xr3:uid="{6F3BA02B-C7C3-3648-AEF6-CE3B7B5C96AE}" name="start_time" dataDxfId="17"/>
    <tableColumn id="2" xr3:uid="{EB6C5B05-913E-6C4F-8330-3E7CBDBA2766}" name="end_time" dataDxfId="16"/>
    <tableColumn id="3" xr3:uid="{21CEE3A7-1FA0-5749-9CC4-B7EF3AEBA3F9}" name="time_diff" dataDxfId="15">
      <calculatedColumnFormula>Table2451533[[#This Row],[end_time]]-Table2451533[[#This Row],[start_time]]</calculatedColumnFormula>
    </tableColumn>
    <tableColumn id="4" xr3:uid="{0DB42EF9-5D80-2145-8D74-E69681387C37}" name="notes"/>
  </tableColumns>
  <tableStyleInfo name="TableStyleLight1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3A4EBCD4-7107-744D-876A-39BF783E4518}" name="Table245153334" displayName="Table245153334" ref="A1:D31" totalsRowShown="0">
  <autoFilter ref="A1:D31" xr:uid="{1A93302E-8621-7D48-88F2-5AC51E7EA3A4}"/>
  <tableColumns count="4">
    <tableColumn id="1" xr3:uid="{2EF55489-2CD2-374A-A411-45BFC6EF0F11}" name="start_time" dataDxfId="14"/>
    <tableColumn id="2" xr3:uid="{3A3B2D6B-229B-534D-913B-CD67E99E2FC0}" name="end_time" dataDxfId="13"/>
    <tableColumn id="3" xr3:uid="{1582DACA-6910-E747-AC0A-911487FD8F40}" name="time_diff" dataDxfId="12">
      <calculatedColumnFormula>Table245153334[[#This Row],[end_time]]-Table245153334[[#This Row],[start_time]]</calculatedColumnFormula>
    </tableColumn>
    <tableColumn id="4" xr3:uid="{3964B772-35E4-B248-AE1D-C3E807B80CB1}" name="notes"/>
  </tableColumns>
  <tableStyleInfo name="TableStyleLight1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067171CD-1661-4F49-B9A6-3B9467E13495}" name="Table2451535" displayName="Table2451535" ref="A1:D31" totalsRowShown="0">
  <autoFilter ref="A1:D31" xr:uid="{1A93302E-8621-7D48-88F2-5AC51E7EA3A4}"/>
  <tableColumns count="4">
    <tableColumn id="1" xr3:uid="{BCC60B1B-FFB0-3346-83B8-0928A22E4FB5}" name="start_time" dataDxfId="11"/>
    <tableColumn id="2" xr3:uid="{65711522-D37A-7B40-8E03-E783462BBA35}" name="end_time" dataDxfId="10"/>
    <tableColumn id="3" xr3:uid="{656F7A73-0DD0-B94C-8E21-4A276F00C68B}" name="time_diff" dataDxfId="9">
      <calculatedColumnFormula>Table2451535[[#This Row],[end_time]]-Table2451535[[#This Row],[start_time]]</calculatedColumnFormula>
    </tableColumn>
    <tableColumn id="4" xr3:uid="{7AFF5200-1B8C-0340-97D7-347091A4D876}" name="notes"/>
  </tableColumns>
  <tableStyleInfo name="TableStyleLight1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EFA2107C-68C0-0A45-BBA5-AC9346E8FA2D}" name="Table245153637" displayName="Table245153637" ref="A1:D31" totalsRowShown="0">
  <autoFilter ref="A1:D31" xr:uid="{1A93302E-8621-7D48-88F2-5AC51E7EA3A4}"/>
  <tableColumns count="4">
    <tableColumn id="1" xr3:uid="{11051CF9-6616-E74A-9B85-7170EE89785C}" name="start_time" dataDxfId="8"/>
    <tableColumn id="2" xr3:uid="{927DE516-6F17-2E40-9363-E64B36906B1E}" name="end_time" dataDxfId="7"/>
    <tableColumn id="3" xr3:uid="{EB12BC3A-518B-104D-920F-7DA2796B12AD}" name="time_diff" dataDxfId="6">
      <calculatedColumnFormula>Table245153637[[#This Row],[end_time]]-Table245153637[[#This Row],[start_time]]</calculatedColumnFormula>
    </tableColumn>
    <tableColumn id="4" xr3:uid="{A17B8002-A19D-6C45-9EFB-1509424A7F8B}" name="notes"/>
  </tableColumns>
  <tableStyleInfo name="TableStyleLight1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3FD3357F-3DD9-F24A-9246-74E756AEE1C3}" name="Table245153638" displayName="Table245153638" ref="A1:D31" totalsRowShown="0">
  <autoFilter ref="A1:D31" xr:uid="{1A93302E-8621-7D48-88F2-5AC51E7EA3A4}"/>
  <tableColumns count="4">
    <tableColumn id="1" xr3:uid="{28F0006C-C66D-5242-95AA-BD8D2DF3487F}" name="start_time" dataDxfId="5"/>
    <tableColumn id="2" xr3:uid="{2E77C84E-6895-D24A-A456-BFAC6EC6CB47}" name="end_time" dataDxfId="4"/>
    <tableColumn id="3" xr3:uid="{586A61FC-6C2B-7E4F-888D-0E79D7F4FED9}" name="time_diff" dataDxfId="3">
      <calculatedColumnFormula>Table245153638[[#This Row],[end_time]]-Table245153638[[#This Row],[start_time]]</calculatedColumnFormula>
    </tableColumn>
    <tableColumn id="4" xr3:uid="{2DC7C73D-C589-C54F-A3C9-1BE236587A24}" name="notes"/>
  </tableColumns>
  <tableStyleInfo name="TableStyleLight1" showFirstColumn="0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05D30B86-107B-3543-AC06-4FC64D65AEBE}" name="Table2451536" displayName="Table2451536" ref="A1:D31" totalsRowShown="0">
  <autoFilter ref="A1:D31" xr:uid="{1A93302E-8621-7D48-88F2-5AC51E7EA3A4}"/>
  <tableColumns count="4">
    <tableColumn id="1" xr3:uid="{0EF8A810-C943-B94C-AB65-2B95C41CA00D}" name="start_time" dataDxfId="2"/>
    <tableColumn id="2" xr3:uid="{DC0B0D3A-620F-A44D-A8AA-5083127A6E97}" name="end_time" dataDxfId="1"/>
    <tableColumn id="3" xr3:uid="{5B8AED29-D861-A64B-97F4-180576F737A9}" name="time_diff" dataDxfId="0">
      <calculatedColumnFormula>Table2451536[[#This Row],[end_time]]-Table2451536[[#This Row],[start_time]]</calculatedColumnFormula>
    </tableColumn>
    <tableColumn id="4" xr3:uid="{B3FD2478-3DE9-784A-84CD-1E5095E6BBA5}" name="notes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7172D4D5-8879-8441-B4D5-E4021D1A843C}" name="Table213" displayName="Table213" ref="F1:I31" totalsRowShown="0">
  <autoFilter ref="F1:I31" xr:uid="{7172D4D5-8879-8441-B4D5-E4021D1A843C}"/>
  <tableColumns count="4">
    <tableColumn id="1" xr3:uid="{7197966F-DB73-A94E-B2AE-FF5E410916CA}" name="start_time"/>
    <tableColumn id="2" xr3:uid="{615965FE-9104-054A-86EF-13FD1960F3F6}" name="end_time"/>
    <tableColumn id="3" xr3:uid="{B0854C19-C681-7640-AAB6-06872F731D13}" name="time_diff" dataDxfId="97">
      <calculatedColumnFormula>Table213[[#This Row],[end_time]]-Table213[[#This Row],[start_time]]</calculatedColumnFormula>
    </tableColumn>
    <tableColumn id="4" xr3:uid="{0469E901-54FA-974D-A28F-40EC1AA491CD}" name="notes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AC55445-B449-1B46-ADAD-5D1EE6A1BD3D}" name="Table246" displayName="Table246" ref="A1:D31" totalsRowShown="0">
  <autoFilter ref="A1:D31" xr:uid="{7DCBAB66-89F8-6F47-8D64-FA0C26924201}"/>
  <tableColumns count="4">
    <tableColumn id="1" xr3:uid="{54C1AFBA-849B-564E-9383-040E585C368C}" name="start_time" dataDxfId="96"/>
    <tableColumn id="2" xr3:uid="{45F9645E-00F2-4A47-AB06-DBB721851807}" name="end_time" dataDxfId="95"/>
    <tableColumn id="3" xr3:uid="{D8F0A3A2-BBC5-6D49-8527-799E99BCFA49}" name="time_diff" dataDxfId="94">
      <calculatedColumnFormula>Table246[[#This Row],[end_time]]-Table246[[#This Row],[start_time]]</calculatedColumnFormula>
    </tableColumn>
    <tableColumn id="4" xr3:uid="{838825F0-239B-C440-9C0B-3A9D1E9C0D95}" name="notes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2423B71C-8B30-E448-A637-FE1BE2DCE706}" name="Table21314" displayName="Table21314" ref="F1:I31" totalsRowShown="0">
  <autoFilter ref="F1:I31" xr:uid="{2423B71C-8B30-E448-A637-FE1BE2DCE706}"/>
  <tableColumns count="4">
    <tableColumn id="1" xr3:uid="{97B35572-DA30-684F-B3E5-729DB08045CE}" name="start_time"/>
    <tableColumn id="2" xr3:uid="{CB979489-F330-CB47-ACD8-45591E7E6177}" name="end_time"/>
    <tableColumn id="3" xr3:uid="{C2A1FF6A-8B35-0348-85B8-BCECB7F2BCFE}" name="time_diff" dataDxfId="93">
      <calculatedColumnFormula>Table21314[[#This Row],[end_time]]-Table21314[[#This Row],[start_time]]</calculatedColumnFormula>
    </tableColumn>
    <tableColumn id="4" xr3:uid="{C144438C-DE22-7644-A5DB-5310B9F06FD7}" name="notes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BB18B32E-8D1B-4E40-800B-981F430F8CDD}" name="Table24515345678" displayName="Table24515345678" ref="A1:D31" totalsRowShown="0">
  <autoFilter ref="A1:D31" xr:uid="{1A93302E-8621-7D48-88F2-5AC51E7EA3A4}"/>
  <tableColumns count="4">
    <tableColumn id="1" xr3:uid="{9D16D395-E4E3-DB45-90F5-E5327318AF10}" name="start_time" dataDxfId="92"/>
    <tableColumn id="2" xr3:uid="{6060AEBF-3E3A-5A47-BE28-82B21D4A9A71}" name="end_time" dataDxfId="91"/>
    <tableColumn id="3" xr3:uid="{B44166A9-5F8E-0847-90D8-CD1B96CFFCBD}" name="time_diff" dataDxfId="90">
      <calculatedColumnFormula>Table24515345678[[#This Row],[end_time]]-Table24515345678[[#This Row],[start_time]]</calculatedColumnFormula>
    </tableColumn>
    <tableColumn id="4" xr3:uid="{622F2CC9-1E07-0745-BD46-0FF8E04F606C}" name="notes"/>
  </tableColumns>
  <tableStyleInfo name="TableStyleLight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C3F9313B-C284-1146-B033-93DD207396CF}" name="Table2451534567" displayName="Table2451534567" ref="A1:D31" totalsRowShown="0">
  <autoFilter ref="A1:D31" xr:uid="{1A93302E-8621-7D48-88F2-5AC51E7EA3A4}"/>
  <tableColumns count="4">
    <tableColumn id="1" xr3:uid="{C2F60EB9-3A21-F943-85B0-6892CFC0EFE9}" name="start_time" dataDxfId="89"/>
    <tableColumn id="2" xr3:uid="{B9B7F5F7-DC74-FC4D-8DE1-ABE02D48F190}" name="end_time" dataDxfId="88"/>
    <tableColumn id="3" xr3:uid="{EBD1F883-E2BA-6049-9C36-BA4E73D36AAC}" name="time_diff" dataDxfId="87">
      <calculatedColumnFormula>Table2451534567[[#This Row],[end_time]]-Table2451534567[[#This Row],[start_time]]</calculatedColumnFormula>
    </tableColumn>
    <tableColumn id="4" xr3:uid="{9BD53916-30AA-4E4F-989F-570ACDB86B60}" name="notes"/>
  </tableColumns>
  <tableStyleInfo name="TableStyleLight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7DEA103-B67A-0B49-99E5-BEE70970D4BB}" name="Table247" displayName="Table247" ref="A1:D31" totalsRowShown="0">
  <autoFilter ref="A1:D31" xr:uid="{7DCBAB66-89F8-6F47-8D64-FA0C26924201}"/>
  <tableColumns count="4">
    <tableColumn id="1" xr3:uid="{CB152735-EDBE-5144-8A33-370189AD9329}" name="start_time" dataDxfId="86"/>
    <tableColumn id="2" xr3:uid="{78FDD20A-A666-E94B-A38C-0886D5E9FD55}" name="end_time" dataDxfId="85"/>
    <tableColumn id="3" xr3:uid="{AE363FE2-700D-BC49-BD68-6E6DB6F05C17}" name="time_diff" dataDxfId="84">
      <calculatedColumnFormula>Table247[[#This Row],[end_time]]-Table247[[#This Row],[start_time]]</calculatedColumnFormula>
    </tableColumn>
    <tableColumn id="4" xr3:uid="{CCA0740F-5707-C44E-AA57-B44DAE132805}" name="notes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35" dT="2024-08-08T17:12:18.97" personId="{7CE89E93-A593-184B-AE21-F9C35D91EED4}" id="{7BE208D0-42FA-2B4E-851E-C34653FDA30D}">
    <text xml:space="preserve">At the start of the video, we already have an agilis in. </text>
  </threadedComment>
  <threadedComment ref="C36" dT="2024-08-08T17:12:07.01" personId="{7CE89E93-A593-184B-AE21-F9C35D91EED4}" id="{B84037D4-0D94-FF45-A18E-2604E7D7E883}">
    <text xml:space="preserve">This is time on the Pruka when skin closure happened on the camera files. We still don’t have access time. </text>
  </threadedComment>
  <threadedComment ref="C37" dT="2024-08-15T21:24:05.53" personId="{7CE89E93-A593-184B-AE21-F9C35D91EED4}" id="{3256EE5F-4B7B-4A4B-94EB-63488F43CEF4}">
    <text xml:space="preserve">Wrong, don’t use this value. </text>
  </threadedComment>
</ThreadedComment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fieldmedical.sharepoint.com/:t:/r/sites/Clinical/Shared%20Documents/VCAS%20Study/TMF-%20Subject%20Files/1-019/abl%20log.txt?csf=1&amp;web=1&amp;e=I21M6q" TargetMode="External"/><Relationship Id="rId18" Type="http://schemas.openxmlformats.org/officeDocument/2006/relationships/hyperlink" Target="https://www.dropbox.com/scl/fi/fq5bihpiksh1v0n8vonjb/mapping.mp4?rlkey=tz8wgk2oqp0zl71gz0ml5zohn&amp;st=q2fl2y0b&amp;dl=0" TargetMode="External"/><Relationship Id="rId26" Type="http://schemas.openxmlformats.org/officeDocument/2006/relationships/hyperlink" Target="https://fieldmedical.sharepoint.com/:v:/r/sites/Clinical/Shared%20Documents/VCAS%20Study/TMF-%20Subject%20Files/1-023/Footage/mix.mp4?csf=1&amp;web=1&amp;e=KnIY90" TargetMode="External"/><Relationship Id="rId3" Type="http://schemas.openxmlformats.org/officeDocument/2006/relationships/hyperlink" Target="../../../../../:v:/r/sites/Clinical/Shared%20Documents/FIM%20Recorded%20Cases/FIM%20Studies%20-%20VCAS%201-001%20through%201-003/1_002.mp4?csf=1&amp;web=1&amp;e=ehrDuL" TargetMode="External"/><Relationship Id="rId21" Type="http://schemas.openxmlformats.org/officeDocument/2006/relationships/hyperlink" Target="https://www.dropbox.com/scl/fi/5hjk0fp4rff3mer6p5dlx/mapping.mp4?rlkey=j98a9gbi7pm4r12xyy6j9k1xs&amp;st=0lynb7r8&amp;dl=0" TargetMode="External"/><Relationship Id="rId7" Type="http://schemas.openxmlformats.org/officeDocument/2006/relationships/hyperlink" Target="https://www.dropbox.com/scl/fo/is570gcktbtom1msir8zt/AONNAhFHaPlLnkOqadXyaqY?rlkey=z19u932s4tm1gc9ahuyoehpmk&amp;st=us60wflb&amp;dl=0" TargetMode="External"/><Relationship Id="rId12" Type="http://schemas.openxmlformats.org/officeDocument/2006/relationships/hyperlink" Target="https://fieldmedical.sharepoint.com/:t:/r/sites/Clinical/Shared%20Documents/VCAS%20Study/TMF-%20Subject%20Files/1-018/abl%20log.txt?csf=1&amp;web=1&amp;e=rFImkQ" TargetMode="External"/><Relationship Id="rId17" Type="http://schemas.openxmlformats.org/officeDocument/2006/relationships/hyperlink" Target="https://www.dropbox.com/scl/fi/kjzqxjugpnpe7q170293s/Case_03_mapping.mp4?rlkey=t9dvfjso6sijm7cpxis87a6z8&amp;st=jy8cgq6s&amp;dl=0" TargetMode="External"/><Relationship Id="rId25" Type="http://schemas.openxmlformats.org/officeDocument/2006/relationships/hyperlink" Target="https://fieldmedical.sharepoint.com/:v:/r/sites/Clinical/Shared%20Documents/VCAS%20Study/TMF-%20Subject%20Files/1-022/Footage/mix.mp4?csf=1&amp;web=1&amp;e=OnvivJ" TargetMode="External"/><Relationship Id="rId33" Type="http://schemas.openxmlformats.org/officeDocument/2006/relationships/table" Target="../tables/table1.xml"/><Relationship Id="rId2" Type="http://schemas.openxmlformats.org/officeDocument/2006/relationships/hyperlink" Target="../../../_layouts/15/stream.aspx?id=%2Fsites%2FClinical%2FShared%20Documents%2FFIM%20Recorded%20Cases%2FFIM%20Studies%20%2D%20VCAS%201%2D001%20through%201%2D003%2F1%5F001%2Emp4&amp;referrer=StreamWebApp%2EWeb&amp;referrerScenario=AddressBarCopied%2Eview%2E89883748%2D255d%2D48c0%2D8b80%2Dcb9c67fb500e" TargetMode="External"/><Relationship Id="rId16" Type="http://schemas.openxmlformats.org/officeDocument/2006/relationships/hyperlink" Target="https://fieldmedical.sharepoint.com/:f:/r/sites/Clinical/Shared%20Documents/VCAS%20Study/TMF-%20Subject%20Files/1-017/VCAS_17?csf=1&amp;web=1&amp;e=3Flab4" TargetMode="External"/><Relationship Id="rId20" Type="http://schemas.openxmlformats.org/officeDocument/2006/relationships/hyperlink" Target="https://www.dropbox.com/scl/fi/peurqoybhkspp85ux42k8/mapping.mp4?rlkey=dv5umzao1haybncuk2xf07jb4&amp;st=irw1rwv0&amp;dl=0" TargetMode="External"/><Relationship Id="rId29" Type="http://schemas.openxmlformats.org/officeDocument/2006/relationships/hyperlink" Target="https://fieldmedical.sharepoint.com/:v:/r/sites/Clinical/Shared%20Documents/VCAS%20Study/TMF-%20Subject%20Files/1-026/Footage/mix.mp4?csf=1&amp;web=1&amp;e=a8MU7K" TargetMode="External"/><Relationship Id="rId1" Type="http://schemas.openxmlformats.org/officeDocument/2006/relationships/hyperlink" Target="https://www.dropbox.com/scl/fo/wqvpzty7er5co1je1q5a8/AGeRgYaALyUJ7ocLsmvpQys?rlkey=jvtr1ahy8gjngyvz6c77k6ue6&amp;st=ai1fvbnr&amp;dl=0" TargetMode="External"/><Relationship Id="rId6" Type="http://schemas.openxmlformats.org/officeDocument/2006/relationships/hyperlink" Target="https://www.dropbox.com/scl/fo/wqvpzty7er5co1je1q5a8/AGeRgYaALyUJ7ocLsmvpQys?rlkey=grix0fwmf986x5v5n8xrz6jbf&amp;st=bodgtces&amp;dl=0" TargetMode="External"/><Relationship Id="rId11" Type="http://schemas.openxmlformats.org/officeDocument/2006/relationships/hyperlink" Target="https://fieldmedical.sharepoint.com/:t:/r/sites/Clinical/Shared%20Documents/VCAS%20Study/TMF-%20Subject%20Files/3-004/2024_11_20T13_47_04.txt?csf=1&amp;web=1&amp;e=1hT8hN" TargetMode="External"/><Relationship Id="rId24" Type="http://schemas.openxmlformats.org/officeDocument/2006/relationships/hyperlink" Target="https://fieldmedical.sharepoint.com/:v:/r/sites/Clinical/Shared%20Documents/VCAS%20Study/TMF-%20Subject%20Files/1-021/Footage/mix.mp4?csf=1&amp;web=1&amp;e=Zfem64" TargetMode="External"/><Relationship Id="rId32" Type="http://schemas.openxmlformats.org/officeDocument/2006/relationships/hyperlink" Target="https://fieldmedical.sharepoint.com/:t:/r/sites/Clinical/Shared%20Documents/VCAS%20Study/TMF-%20Subject%20Files/3-005/03-005%20abl.txt?csf=1&amp;web=1&amp;e=DkXDNr" TargetMode="External"/><Relationship Id="rId5" Type="http://schemas.openxmlformats.org/officeDocument/2006/relationships/hyperlink" Target="https://www.dropbox.com/scl/fo/edy1jxlx9nh05sxedwuk0/ABHiHnnUacjbME5FkjwVQvA?rlkey=fv2j80py9pmipcp3j4tc2eqsr&amp;st=09ynck9r&amp;dl=0" TargetMode="External"/><Relationship Id="rId15" Type="http://schemas.openxmlformats.org/officeDocument/2006/relationships/hyperlink" Target="https://fieldmedical.sharepoint.com/:f:/r/sites/Clinical/Shared%20Documents/VCAS%20Study/TMF-%20Subject%20Files/1-016/VCAS_16?csf=1&amp;web=1&amp;e=eHRKVn" TargetMode="External"/><Relationship Id="rId23" Type="http://schemas.openxmlformats.org/officeDocument/2006/relationships/hyperlink" Target="https://fieldmedical.sharepoint.com/:f:/r/sites/Clinical/Shared%20Documents/VCAS%20Study/TMF-%20Subject%20Files/1-020/Footage?csf=1&amp;web=1&amp;e=5fv4Kc" TargetMode="External"/><Relationship Id="rId28" Type="http://schemas.openxmlformats.org/officeDocument/2006/relationships/hyperlink" Target="https://fieldmedical.sharepoint.com/:v:/r/sites/Clinical/Shared%20Documents/VCAS%20Study/TMF-%20Subject%20Files/1-025/Footage/mix.mp4?csf=1&amp;web=1&amp;e=pwO54g" TargetMode="External"/><Relationship Id="rId10" Type="http://schemas.openxmlformats.org/officeDocument/2006/relationships/hyperlink" Target="https://fieldmedical.sharepoint.com/:t:/r/sites/Clinical/Shared%20Documents/VCAS%20Study/TMF-%20Subject%20Files/3-003/Ablation%20Data/2024_11_20T10_50_23.txt?csf=1&amp;web=1&amp;e=VyRnKr" TargetMode="External"/><Relationship Id="rId19" Type="http://schemas.openxmlformats.org/officeDocument/2006/relationships/hyperlink" Target="https://www.dropbox.com/scl/fi/cv1v08tn069lzxf6dwogw/mapping.mp4?rlkey=iarg0glj0rviceq0b3mr2sego&amp;st=rlgtb433&amp;dl=0" TargetMode="External"/><Relationship Id="rId31" Type="http://schemas.openxmlformats.org/officeDocument/2006/relationships/hyperlink" Target="https://fieldmedical.sharepoint.com/:t:/r/sites/Clinical/Shared%20Documents/VCAS%20Study/TMF-%20Subject%20Files/3-006/03-006%20abl.txt?csf=1&amp;web=1&amp;e=5Bp6zD" TargetMode="External"/><Relationship Id="rId4" Type="http://schemas.openxmlformats.org/officeDocument/2006/relationships/hyperlink" Target="https://www.dropbox.com/scl/fi/5tyj68sp7zxyd2jq5jweo/mapping_1.mp4?rlkey=z7xmuub9432pvl1mj980fkxzl&amp;st=ma5rfzyj&amp;dl=0" TargetMode="External"/><Relationship Id="rId9" Type="http://schemas.openxmlformats.org/officeDocument/2006/relationships/hyperlink" Target="https://fieldmedical.sharepoint.com/:t:/r/sites/Clinical/Shared%20Documents/VCAS%20Study/TMF-%20Subject%20Files/3-002/Mapping%20Data/2024_11_19T16_32_19.txt?csf=1&amp;web=1&amp;e=jqBaoY" TargetMode="External"/><Relationship Id="rId14" Type="http://schemas.openxmlformats.org/officeDocument/2006/relationships/hyperlink" Target="https://fieldmedical.sharepoint.com/:t:/r/sites/Clinical/Shared%20Documents/VCAS%20Study/TMF-%20Subject%20Files/3-001/2024_11_19T10_47_55.txt?csf=1&amp;web=1&amp;e=TnJBXl" TargetMode="External"/><Relationship Id="rId22" Type="http://schemas.openxmlformats.org/officeDocument/2006/relationships/hyperlink" Target="https://www.dropbox.com/scl/fi/s75yzalk00foc3advkueh/carto-mapping.mp4?rlkey=kz3x0k9uecjb6its71eoie2aj&amp;st=awbej9o1&amp;dl=0" TargetMode="External"/><Relationship Id="rId27" Type="http://schemas.openxmlformats.org/officeDocument/2006/relationships/hyperlink" Target="https://fieldmedical.sharepoint.com/:v:/r/sites/Clinical/Shared%20Documents/VCAS%20Study/TMF-%20Subject%20Files/1-024/Footage/MIXoutput.mp4?csf=1&amp;web=1&amp;e=2sajXP" TargetMode="External"/><Relationship Id="rId30" Type="http://schemas.openxmlformats.org/officeDocument/2006/relationships/hyperlink" Target="https://fieldmedical.sharepoint.com/:t:/r/sites/Clinical/Shared%20Documents/VCAS%20Study/TMF-%20Subject%20Files/3-008/3-008%20abl.txt?csf=1&amp;web=1&amp;e=M4Yuxh" TargetMode="External"/><Relationship Id="rId8" Type="http://schemas.openxmlformats.org/officeDocument/2006/relationships/hyperlink" Target="https://www.dropbox.com/scl/fo/xhk78kalk65wgpvj7auyb/AE_ARhwxc15CqbcynuscspI?rlkey=y43fcxabmq98k6b0bd886gy5s&amp;st=2183dxy9&amp;dl=0" TargetMode="Externa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2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3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4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5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6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7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8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9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1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2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3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4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5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6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7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9.xml"/><Relationship Id="rId1" Type="http://schemas.openxmlformats.org/officeDocument/2006/relationships/vmlDrawing" Target="../drawings/vmlDrawing1.vml"/><Relationship Id="rId4" Type="http://schemas.microsoft.com/office/2017/10/relationships/threadedComment" Target="../threadedComments/threadedComment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5426F-7A8C-E949-810F-FB71A9FDBD02}">
  <dimension ref="A1:A36"/>
  <sheetViews>
    <sheetView zoomScale="86" workbookViewId="0">
      <selection activeCell="C24" sqref="C24"/>
    </sheetView>
  </sheetViews>
  <sheetFormatPr baseColWidth="10" defaultRowHeight="16" x14ac:dyDescent="0.2"/>
  <sheetData>
    <row r="1" spans="1:1" x14ac:dyDescent="0.2">
      <c r="A1" t="s">
        <v>20</v>
      </c>
    </row>
    <row r="2" spans="1:1" x14ac:dyDescent="0.2">
      <c r="A2" t="s">
        <v>21</v>
      </c>
    </row>
    <row r="3" spans="1:1" x14ac:dyDescent="0.2">
      <c r="A3" t="s">
        <v>22</v>
      </c>
    </row>
    <row r="5" spans="1:1" x14ac:dyDescent="0.2">
      <c r="A5" t="s">
        <v>0</v>
      </c>
    </row>
    <row r="7" spans="1:1" x14ac:dyDescent="0.2">
      <c r="A7" t="s">
        <v>23</v>
      </c>
    </row>
    <row r="8" spans="1:1" x14ac:dyDescent="0.2">
      <c r="A8" t="s">
        <v>25</v>
      </c>
    </row>
    <row r="9" spans="1:1" x14ac:dyDescent="0.2">
      <c r="A9" t="s">
        <v>29</v>
      </c>
    </row>
    <row r="11" spans="1:1" x14ac:dyDescent="0.2">
      <c r="A11" t="s">
        <v>26</v>
      </c>
    </row>
    <row r="13" spans="1:1" x14ac:dyDescent="0.2">
      <c r="A13" t="s">
        <v>114</v>
      </c>
    </row>
    <row r="14" spans="1:1" x14ac:dyDescent="0.2">
      <c r="A14" t="s">
        <v>7</v>
      </c>
    </row>
    <row r="15" spans="1:1" x14ac:dyDescent="0.2">
      <c r="A15" t="s">
        <v>119</v>
      </c>
    </row>
    <row r="16" spans="1:1" x14ac:dyDescent="0.2">
      <c r="A16" t="s">
        <v>115</v>
      </c>
    </row>
    <row r="17" spans="1:1" x14ac:dyDescent="0.2">
      <c r="A17" t="s">
        <v>8</v>
      </c>
    </row>
    <row r="20" spans="1:1" x14ac:dyDescent="0.2">
      <c r="A20" s="9" t="s">
        <v>53</v>
      </c>
    </row>
    <row r="23" spans="1:1" x14ac:dyDescent="0.2">
      <c r="A23" s="9" t="s">
        <v>54</v>
      </c>
    </row>
    <row r="25" spans="1:1" x14ac:dyDescent="0.2">
      <c r="A25" s="9" t="s">
        <v>55</v>
      </c>
    </row>
    <row r="26" spans="1:1" x14ac:dyDescent="0.2">
      <c r="A26" s="9" t="s">
        <v>77</v>
      </c>
    </row>
    <row r="28" spans="1:1" x14ac:dyDescent="0.2">
      <c r="A28" s="9" t="s">
        <v>56</v>
      </c>
    </row>
    <row r="30" spans="1:1" x14ac:dyDescent="0.2">
      <c r="A30" s="9" t="s">
        <v>57</v>
      </c>
    </row>
    <row r="32" spans="1:1" x14ac:dyDescent="0.2">
      <c r="A32" s="9" t="s">
        <v>58</v>
      </c>
    </row>
    <row r="34" spans="1:1" x14ac:dyDescent="0.2">
      <c r="A34" s="9" t="s">
        <v>59</v>
      </c>
    </row>
    <row r="36" spans="1:1" x14ac:dyDescent="0.2">
      <c r="A36" s="9" t="s">
        <v>60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F60AC-09A1-824A-97B5-8E4FE0F9C35D}">
  <dimension ref="A1:I41"/>
  <sheetViews>
    <sheetView workbookViewId="0">
      <selection activeCell="H33" sqref="H33"/>
    </sheetView>
  </sheetViews>
  <sheetFormatPr baseColWidth="10" defaultRowHeight="16" x14ac:dyDescent="0.2"/>
  <cols>
    <col min="4" max="4" width="72.83203125" customWidth="1"/>
  </cols>
  <sheetData>
    <row r="1" spans="1:9" x14ac:dyDescent="0.2">
      <c r="A1" t="s">
        <v>17</v>
      </c>
      <c r="B1" t="s">
        <v>18</v>
      </c>
      <c r="C1" t="s">
        <v>19</v>
      </c>
      <c r="D1" t="s">
        <v>15</v>
      </c>
      <c r="F1" s="13" t="s">
        <v>17</v>
      </c>
      <c r="G1" s="13" t="s">
        <v>18</v>
      </c>
      <c r="H1" s="13" t="s">
        <v>19</v>
      </c>
      <c r="I1" s="13" t="s">
        <v>15</v>
      </c>
    </row>
    <row r="2" spans="1:9" x14ac:dyDescent="0.2">
      <c r="A2" s="5">
        <v>0.82862268518518523</v>
      </c>
      <c r="B2" s="5">
        <v>0.83246527777777779</v>
      </c>
      <c r="C2" s="4">
        <f>Table245153456[[#This Row],[end_time]]-Table245153456[[#This Row],[start_time]]</f>
        <v>3.8425925925925641E-3</v>
      </c>
      <c r="F2" s="14"/>
      <c r="G2" s="14"/>
      <c r="H2" s="14">
        <f t="shared" ref="H2:H31" si="0">G2-F2</f>
        <v>0</v>
      </c>
      <c r="I2" s="15"/>
    </row>
    <row r="3" spans="1:9" x14ac:dyDescent="0.2">
      <c r="A3" s="5"/>
      <c r="B3" s="5"/>
      <c r="C3" s="4">
        <f>Table245153456[[#This Row],[end_time]]-Table245153456[[#This Row],[start_time]]</f>
        <v>0</v>
      </c>
      <c r="F3" s="16"/>
      <c r="G3" s="16"/>
      <c r="H3" s="16">
        <f t="shared" si="0"/>
        <v>0</v>
      </c>
      <c r="I3" s="11"/>
    </row>
    <row r="4" spans="1:9" x14ac:dyDescent="0.2">
      <c r="A4" s="5"/>
      <c r="B4" s="5"/>
      <c r="C4" s="4">
        <f>Table245153456[[#This Row],[end_time]]-Table245153456[[#This Row],[start_time]]</f>
        <v>0</v>
      </c>
      <c r="F4" s="14"/>
      <c r="G4" s="14"/>
      <c r="H4" s="14">
        <f t="shared" si="0"/>
        <v>0</v>
      </c>
      <c r="I4" s="15"/>
    </row>
    <row r="5" spans="1:9" x14ac:dyDescent="0.2">
      <c r="A5" s="5"/>
      <c r="B5" s="5"/>
      <c r="C5" s="4">
        <f>Table245153456[[#This Row],[end_time]]-Table245153456[[#This Row],[start_time]]</f>
        <v>0</v>
      </c>
      <c r="F5" s="16"/>
      <c r="G5" s="16"/>
      <c r="H5" s="16">
        <f t="shared" si="0"/>
        <v>0</v>
      </c>
      <c r="I5" s="11"/>
    </row>
    <row r="6" spans="1:9" x14ac:dyDescent="0.2">
      <c r="A6" s="5"/>
      <c r="B6" s="5"/>
      <c r="C6" s="4">
        <f>Table245153456[[#This Row],[end_time]]-Table245153456[[#This Row],[start_time]]</f>
        <v>0</v>
      </c>
      <c r="F6" s="14"/>
      <c r="G6" s="14"/>
      <c r="H6" s="14">
        <f t="shared" si="0"/>
        <v>0</v>
      </c>
      <c r="I6" s="15"/>
    </row>
    <row r="7" spans="1:9" x14ac:dyDescent="0.2">
      <c r="A7" s="5"/>
      <c r="B7" s="5"/>
      <c r="C7" s="4">
        <f>Table245153456[[#This Row],[end_time]]-Table245153456[[#This Row],[start_time]]</f>
        <v>0</v>
      </c>
      <c r="F7" s="16"/>
      <c r="G7" s="16"/>
      <c r="H7" s="16">
        <f t="shared" si="0"/>
        <v>0</v>
      </c>
      <c r="I7" s="11"/>
    </row>
    <row r="8" spans="1:9" x14ac:dyDescent="0.2">
      <c r="A8" s="5"/>
      <c r="B8" s="5"/>
      <c r="C8" s="4">
        <f>Table245153456[[#This Row],[end_time]]-Table245153456[[#This Row],[start_time]]</f>
        <v>0</v>
      </c>
      <c r="F8" s="15"/>
      <c r="G8" s="15"/>
      <c r="H8" s="14">
        <f t="shared" si="0"/>
        <v>0</v>
      </c>
      <c r="I8" s="15"/>
    </row>
    <row r="9" spans="1:9" x14ac:dyDescent="0.2">
      <c r="A9" s="5"/>
      <c r="B9" s="5"/>
      <c r="C9" s="4">
        <f>Table245153456[[#This Row],[end_time]]-Table245153456[[#This Row],[start_time]]</f>
        <v>0</v>
      </c>
      <c r="F9" s="11"/>
      <c r="G9" s="11"/>
      <c r="H9" s="16">
        <f t="shared" si="0"/>
        <v>0</v>
      </c>
      <c r="I9" s="11"/>
    </row>
    <row r="10" spans="1:9" x14ac:dyDescent="0.2">
      <c r="A10" s="5"/>
      <c r="B10" s="5"/>
      <c r="C10" s="4">
        <f>Table245153456[[#This Row],[end_time]]-Table245153456[[#This Row],[start_time]]</f>
        <v>0</v>
      </c>
      <c r="F10" s="15"/>
      <c r="G10" s="15"/>
      <c r="H10" s="14">
        <f t="shared" si="0"/>
        <v>0</v>
      </c>
      <c r="I10" s="15"/>
    </row>
    <row r="11" spans="1:9" x14ac:dyDescent="0.2">
      <c r="A11" s="5"/>
      <c r="B11" s="5"/>
      <c r="C11" s="4">
        <f>Table245153456[[#This Row],[end_time]]-Table245153456[[#This Row],[start_time]]</f>
        <v>0</v>
      </c>
      <c r="F11" s="11"/>
      <c r="G11" s="11"/>
      <c r="H11" s="16">
        <f t="shared" si="0"/>
        <v>0</v>
      </c>
      <c r="I11" s="11"/>
    </row>
    <row r="12" spans="1:9" x14ac:dyDescent="0.2">
      <c r="A12" s="5"/>
      <c r="B12" s="5"/>
      <c r="C12" s="4">
        <f>Table245153456[[#This Row],[end_time]]-Table245153456[[#This Row],[start_time]]</f>
        <v>0</v>
      </c>
      <c r="F12" s="15"/>
      <c r="G12" s="15"/>
      <c r="H12" s="14">
        <f t="shared" si="0"/>
        <v>0</v>
      </c>
      <c r="I12" s="15"/>
    </row>
    <row r="13" spans="1:9" x14ac:dyDescent="0.2">
      <c r="A13" s="5"/>
      <c r="B13" s="5"/>
      <c r="C13" s="4">
        <f>Table245153456[[#This Row],[end_time]]-Table245153456[[#This Row],[start_time]]</f>
        <v>0</v>
      </c>
      <c r="F13" s="11"/>
      <c r="G13" s="11"/>
      <c r="H13" s="16">
        <f t="shared" si="0"/>
        <v>0</v>
      </c>
      <c r="I13" s="11"/>
    </row>
    <row r="14" spans="1:9" x14ac:dyDescent="0.2">
      <c r="A14" s="5"/>
      <c r="B14" s="5"/>
      <c r="C14" s="4">
        <f>Table245153456[[#This Row],[end_time]]-Table245153456[[#This Row],[start_time]]</f>
        <v>0</v>
      </c>
      <c r="F14" s="15"/>
      <c r="G14" s="15"/>
      <c r="H14" s="14">
        <f t="shared" si="0"/>
        <v>0</v>
      </c>
      <c r="I14" s="15"/>
    </row>
    <row r="15" spans="1:9" x14ac:dyDescent="0.2">
      <c r="A15" s="5"/>
      <c r="B15" s="5"/>
      <c r="C15" s="4">
        <f>Table245153456[[#This Row],[end_time]]-Table245153456[[#This Row],[start_time]]</f>
        <v>0</v>
      </c>
      <c r="F15" s="11"/>
      <c r="G15" s="11"/>
      <c r="H15" s="16">
        <f t="shared" si="0"/>
        <v>0</v>
      </c>
      <c r="I15" s="11"/>
    </row>
    <row r="16" spans="1:9" x14ac:dyDescent="0.2">
      <c r="A16" s="5"/>
      <c r="B16" s="5"/>
      <c r="C16" s="4">
        <f>Table245153456[[#This Row],[end_time]]-Table245153456[[#This Row],[start_time]]</f>
        <v>0</v>
      </c>
      <c r="F16" s="15"/>
      <c r="G16" s="15"/>
      <c r="H16" s="14">
        <f t="shared" si="0"/>
        <v>0</v>
      </c>
      <c r="I16" s="15"/>
    </row>
    <row r="17" spans="1:9" x14ac:dyDescent="0.2">
      <c r="A17" s="5"/>
      <c r="B17" s="5"/>
      <c r="C17" s="4">
        <f>Table245153456[[#This Row],[end_time]]-Table245153456[[#This Row],[start_time]]</f>
        <v>0</v>
      </c>
      <c r="F17" s="11"/>
      <c r="G17" s="11"/>
      <c r="H17" s="16">
        <f t="shared" si="0"/>
        <v>0</v>
      </c>
      <c r="I17" s="11"/>
    </row>
    <row r="18" spans="1:9" x14ac:dyDescent="0.2">
      <c r="A18" s="5"/>
      <c r="B18" s="5"/>
      <c r="C18" s="4">
        <f>Table245153456[[#This Row],[end_time]]-Table245153456[[#This Row],[start_time]]</f>
        <v>0</v>
      </c>
      <c r="F18" s="15"/>
      <c r="G18" s="15"/>
      <c r="H18" s="14">
        <f t="shared" si="0"/>
        <v>0</v>
      </c>
      <c r="I18" s="15"/>
    </row>
    <row r="19" spans="1:9" x14ac:dyDescent="0.2">
      <c r="A19" s="5"/>
      <c r="B19" s="5"/>
      <c r="C19" s="4">
        <f>Table245153456[[#This Row],[end_time]]-Table245153456[[#This Row],[start_time]]</f>
        <v>0</v>
      </c>
      <c r="F19" s="11"/>
      <c r="G19" s="11"/>
      <c r="H19" s="16">
        <f t="shared" si="0"/>
        <v>0</v>
      </c>
      <c r="I19" s="11"/>
    </row>
    <row r="20" spans="1:9" x14ac:dyDescent="0.2">
      <c r="A20" s="5"/>
      <c r="B20" s="5"/>
      <c r="C20" s="4">
        <f>Table245153456[[#This Row],[end_time]]-Table245153456[[#This Row],[start_time]]</f>
        <v>0</v>
      </c>
      <c r="F20" s="15"/>
      <c r="G20" s="15"/>
      <c r="H20" s="14">
        <f t="shared" si="0"/>
        <v>0</v>
      </c>
      <c r="I20" s="15"/>
    </row>
    <row r="21" spans="1:9" x14ac:dyDescent="0.2">
      <c r="A21" s="5"/>
      <c r="B21" s="5"/>
      <c r="C21" s="4">
        <f>Table245153456[[#This Row],[end_time]]-Table245153456[[#This Row],[start_time]]</f>
        <v>0</v>
      </c>
      <c r="F21" s="11"/>
      <c r="G21" s="11"/>
      <c r="H21" s="16">
        <f t="shared" si="0"/>
        <v>0</v>
      </c>
      <c r="I21" s="11"/>
    </row>
    <row r="22" spans="1:9" x14ac:dyDescent="0.2">
      <c r="A22" s="5"/>
      <c r="B22" s="5"/>
      <c r="C22" s="4">
        <f>Table245153456[[#This Row],[end_time]]-Table245153456[[#This Row],[start_time]]</f>
        <v>0</v>
      </c>
      <c r="F22" s="15"/>
      <c r="G22" s="15"/>
      <c r="H22" s="14">
        <f t="shared" si="0"/>
        <v>0</v>
      </c>
      <c r="I22" s="15"/>
    </row>
    <row r="23" spans="1:9" x14ac:dyDescent="0.2">
      <c r="A23" s="5"/>
      <c r="B23" s="5"/>
      <c r="C23" s="4">
        <f>Table245153456[[#This Row],[end_time]]-Table245153456[[#This Row],[start_time]]</f>
        <v>0</v>
      </c>
      <c r="F23" s="11"/>
      <c r="G23" s="11"/>
      <c r="H23" s="16">
        <f t="shared" si="0"/>
        <v>0</v>
      </c>
      <c r="I23" s="11"/>
    </row>
    <row r="24" spans="1:9" x14ac:dyDescent="0.2">
      <c r="A24" s="5"/>
      <c r="B24" s="5"/>
      <c r="C24" s="4">
        <f>Table245153456[[#This Row],[end_time]]-Table245153456[[#This Row],[start_time]]</f>
        <v>0</v>
      </c>
      <c r="F24" s="15"/>
      <c r="G24" s="15"/>
      <c r="H24" s="14">
        <f t="shared" si="0"/>
        <v>0</v>
      </c>
      <c r="I24" s="15"/>
    </row>
    <row r="25" spans="1:9" x14ac:dyDescent="0.2">
      <c r="A25" s="5"/>
      <c r="B25" s="5"/>
      <c r="C25" s="4">
        <f>Table245153456[[#This Row],[end_time]]-Table245153456[[#This Row],[start_time]]</f>
        <v>0</v>
      </c>
      <c r="F25" s="11"/>
      <c r="G25" s="11"/>
      <c r="H25" s="16">
        <f t="shared" si="0"/>
        <v>0</v>
      </c>
      <c r="I25" s="11"/>
    </row>
    <row r="26" spans="1:9" x14ac:dyDescent="0.2">
      <c r="A26" s="5"/>
      <c r="B26" s="5"/>
      <c r="C26" s="4">
        <f>Table245153456[[#This Row],[end_time]]-Table245153456[[#This Row],[start_time]]</f>
        <v>0</v>
      </c>
      <c r="F26" s="15"/>
      <c r="G26" s="15"/>
      <c r="H26" s="14">
        <f t="shared" si="0"/>
        <v>0</v>
      </c>
      <c r="I26" s="15"/>
    </row>
    <row r="27" spans="1:9" x14ac:dyDescent="0.2">
      <c r="A27" s="5"/>
      <c r="B27" s="5"/>
      <c r="C27" s="4">
        <f>Table245153456[[#This Row],[end_time]]-Table245153456[[#This Row],[start_time]]</f>
        <v>0</v>
      </c>
      <c r="F27" s="11"/>
      <c r="G27" s="11"/>
      <c r="H27" s="16">
        <f t="shared" si="0"/>
        <v>0</v>
      </c>
      <c r="I27" s="11"/>
    </row>
    <row r="28" spans="1:9" x14ac:dyDescent="0.2">
      <c r="A28" s="5"/>
      <c r="B28" s="5"/>
      <c r="C28" s="4">
        <f>Table245153456[[#This Row],[end_time]]-Table245153456[[#This Row],[start_time]]</f>
        <v>0</v>
      </c>
      <c r="F28" s="15"/>
      <c r="G28" s="15"/>
      <c r="H28" s="14">
        <f t="shared" si="0"/>
        <v>0</v>
      </c>
      <c r="I28" s="15"/>
    </row>
    <row r="29" spans="1:9" x14ac:dyDescent="0.2">
      <c r="A29" s="5"/>
      <c r="B29" s="5"/>
      <c r="C29" s="4">
        <f>Table245153456[[#This Row],[end_time]]-Table245153456[[#This Row],[start_time]]</f>
        <v>0</v>
      </c>
      <c r="F29" s="11"/>
      <c r="G29" s="11"/>
      <c r="H29" s="16">
        <f t="shared" si="0"/>
        <v>0</v>
      </c>
      <c r="I29" s="11"/>
    </row>
    <row r="30" spans="1:9" x14ac:dyDescent="0.2">
      <c r="A30" s="5"/>
      <c r="B30" s="5"/>
      <c r="C30" s="4">
        <f>Table245153456[[#This Row],[end_time]]-Table245153456[[#This Row],[start_time]]</f>
        <v>0</v>
      </c>
      <c r="F30" s="15"/>
      <c r="G30" s="15"/>
      <c r="H30" s="14">
        <f t="shared" si="0"/>
        <v>0</v>
      </c>
      <c r="I30" s="15"/>
    </row>
    <row r="31" spans="1:9" x14ac:dyDescent="0.2">
      <c r="A31" s="5"/>
      <c r="B31" s="5"/>
      <c r="C31" s="4">
        <f>Table245153456[[#This Row],[end_time]]-Table245153456[[#This Row],[start_time]]</f>
        <v>0</v>
      </c>
      <c r="F31" s="17"/>
      <c r="G31" s="17"/>
      <c r="H31" s="20">
        <f t="shared" si="0"/>
        <v>0</v>
      </c>
      <c r="I31" s="17"/>
    </row>
    <row r="32" spans="1:9" x14ac:dyDescent="0.2">
      <c r="E32" s="2"/>
      <c r="F32" s="11"/>
      <c r="G32" s="11"/>
      <c r="H32" s="11"/>
      <c r="I32" s="11"/>
    </row>
    <row r="33" spans="1:9" x14ac:dyDescent="0.2">
      <c r="A33" t="s">
        <v>52</v>
      </c>
      <c r="C33" s="6">
        <f>HOUR(SUM(Table245153456[time_diff]))*3600 + MINUTE(SUM(Table245153456[time_diff])) * 60 + SECOND(SUM(Table245153456[time_diff]))</f>
        <v>332</v>
      </c>
      <c r="F33" s="11" t="s">
        <v>86</v>
      </c>
      <c r="G33" s="11"/>
      <c r="H33" s="6">
        <f>HOUR(SUM(H2:H31))*3600 + MINUTE(SUM(H2:H31)) * 60 + SECOND(SUM(H2:H31))</f>
        <v>0</v>
      </c>
      <c r="I33" s="11"/>
    </row>
    <row r="34" spans="1:9" x14ac:dyDescent="0.2">
      <c r="C34" s="4"/>
    </row>
    <row r="35" spans="1:9" x14ac:dyDescent="0.2">
      <c r="C35" s="5"/>
    </row>
    <row r="36" spans="1:9" x14ac:dyDescent="0.2">
      <c r="C36" s="5"/>
    </row>
    <row r="37" spans="1:9" x14ac:dyDescent="0.2">
      <c r="C37" s="6"/>
      <c r="E37" s="6"/>
    </row>
    <row r="41" spans="1:9" x14ac:dyDescent="0.2">
      <c r="D41" s="2"/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A869C-B57F-0C44-8B69-30C493013C3E}">
  <dimension ref="A1:I41"/>
  <sheetViews>
    <sheetView workbookViewId="0">
      <selection activeCell="H33" sqref="H33"/>
    </sheetView>
  </sheetViews>
  <sheetFormatPr baseColWidth="10" defaultRowHeight="16" x14ac:dyDescent="0.2"/>
  <cols>
    <col min="4" max="4" width="72.83203125" customWidth="1"/>
  </cols>
  <sheetData>
    <row r="1" spans="1:9" x14ac:dyDescent="0.2">
      <c r="A1" t="s">
        <v>17</v>
      </c>
      <c r="B1" t="s">
        <v>18</v>
      </c>
      <c r="C1" t="s">
        <v>19</v>
      </c>
      <c r="D1" t="s">
        <v>15</v>
      </c>
      <c r="F1" s="13" t="s">
        <v>17</v>
      </c>
      <c r="G1" s="13" t="s">
        <v>18</v>
      </c>
      <c r="H1" s="13" t="s">
        <v>19</v>
      </c>
      <c r="I1" s="13" t="s">
        <v>15</v>
      </c>
    </row>
    <row r="2" spans="1:9" x14ac:dyDescent="0.2">
      <c r="A2" s="5">
        <v>0.48623842592592592</v>
      </c>
      <c r="B2" s="5">
        <v>0.48640046296296297</v>
      </c>
      <c r="C2" s="4">
        <f>Table24515345[[#This Row],[end_time]]-Table24515345[[#This Row],[start_time]]</f>
        <v>1.6203703703704386E-4</v>
      </c>
      <c r="D2" t="s">
        <v>122</v>
      </c>
      <c r="F2" s="14"/>
      <c r="G2" s="14"/>
      <c r="H2" s="14">
        <f t="shared" ref="H2:H31" si="0">G2-F2</f>
        <v>0</v>
      </c>
      <c r="I2" s="15"/>
    </row>
    <row r="3" spans="1:9" x14ac:dyDescent="0.2">
      <c r="A3" s="5">
        <v>0.49178240740740742</v>
      </c>
      <c r="B3" s="5">
        <v>0.49190972222222223</v>
      </c>
      <c r="C3" s="4">
        <f>Table24515345[[#This Row],[end_time]]-Table24515345[[#This Row],[start_time]]</f>
        <v>1.2731481481481621E-4</v>
      </c>
      <c r="D3" t="s">
        <v>122</v>
      </c>
      <c r="F3" s="16"/>
      <c r="G3" s="16"/>
      <c r="H3" s="16">
        <f t="shared" si="0"/>
        <v>0</v>
      </c>
      <c r="I3" s="11"/>
    </row>
    <row r="4" spans="1:9" x14ac:dyDescent="0.2">
      <c r="A4" s="5">
        <v>0.49982638888888886</v>
      </c>
      <c r="B4" s="5">
        <v>0.50002314814814819</v>
      </c>
      <c r="C4" s="4">
        <f>Table24515345[[#This Row],[end_time]]-Table24515345[[#This Row],[start_time]]</f>
        <v>1.9675925925932702E-4</v>
      </c>
      <c r="D4" t="s">
        <v>122</v>
      </c>
      <c r="F4" s="14"/>
      <c r="G4" s="14"/>
      <c r="H4" s="14">
        <f t="shared" si="0"/>
        <v>0</v>
      </c>
      <c r="I4" s="15"/>
    </row>
    <row r="5" spans="1:9" x14ac:dyDescent="0.2">
      <c r="A5" s="5">
        <v>0.51506944444444447</v>
      </c>
      <c r="B5" s="5">
        <v>0.51531249999999995</v>
      </c>
      <c r="C5" s="4">
        <f>Table24515345[[#This Row],[end_time]]-Table24515345[[#This Row],[start_time]]</f>
        <v>2.4305555555548253E-4</v>
      </c>
      <c r="F5" s="16"/>
      <c r="G5" s="16"/>
      <c r="H5" s="16">
        <f t="shared" si="0"/>
        <v>0</v>
      </c>
      <c r="I5" s="11"/>
    </row>
    <row r="6" spans="1:9" x14ac:dyDescent="0.2">
      <c r="A6" s="5"/>
      <c r="B6" s="5"/>
      <c r="C6" s="4">
        <f>Table24515345[[#This Row],[end_time]]-Table24515345[[#This Row],[start_time]]</f>
        <v>0</v>
      </c>
      <c r="F6" s="14"/>
      <c r="G6" s="14"/>
      <c r="H6" s="14">
        <f t="shared" si="0"/>
        <v>0</v>
      </c>
      <c r="I6" s="15"/>
    </row>
    <row r="7" spans="1:9" x14ac:dyDescent="0.2">
      <c r="A7" s="5"/>
      <c r="B7" s="5"/>
      <c r="C7" s="4">
        <f>Table24515345[[#This Row],[end_time]]-Table24515345[[#This Row],[start_time]]</f>
        <v>0</v>
      </c>
      <c r="F7" s="16"/>
      <c r="G7" s="16"/>
      <c r="H7" s="16">
        <f t="shared" si="0"/>
        <v>0</v>
      </c>
      <c r="I7" s="11"/>
    </row>
    <row r="8" spans="1:9" x14ac:dyDescent="0.2">
      <c r="A8" s="5"/>
      <c r="B8" s="5"/>
      <c r="C8" s="4">
        <f>Table24515345[[#This Row],[end_time]]-Table24515345[[#This Row],[start_time]]</f>
        <v>0</v>
      </c>
      <c r="F8" s="15"/>
      <c r="G8" s="15"/>
      <c r="H8" s="14">
        <f t="shared" si="0"/>
        <v>0</v>
      </c>
      <c r="I8" s="15"/>
    </row>
    <row r="9" spans="1:9" x14ac:dyDescent="0.2">
      <c r="A9" s="5"/>
      <c r="B9" s="5"/>
      <c r="C9" s="4">
        <f>Table24515345[[#This Row],[end_time]]-Table24515345[[#This Row],[start_time]]</f>
        <v>0</v>
      </c>
      <c r="F9" s="11"/>
      <c r="G9" s="11"/>
      <c r="H9" s="16">
        <f t="shared" si="0"/>
        <v>0</v>
      </c>
      <c r="I9" s="11"/>
    </row>
    <row r="10" spans="1:9" x14ac:dyDescent="0.2">
      <c r="A10" s="5"/>
      <c r="B10" s="5"/>
      <c r="C10" s="4">
        <f>Table24515345[[#This Row],[end_time]]-Table24515345[[#This Row],[start_time]]</f>
        <v>0</v>
      </c>
      <c r="F10" s="15"/>
      <c r="G10" s="15"/>
      <c r="H10" s="14">
        <f t="shared" si="0"/>
        <v>0</v>
      </c>
      <c r="I10" s="15"/>
    </row>
    <row r="11" spans="1:9" x14ac:dyDescent="0.2">
      <c r="A11" s="5"/>
      <c r="B11" s="5"/>
      <c r="C11" s="4">
        <f>Table24515345[[#This Row],[end_time]]-Table24515345[[#This Row],[start_time]]</f>
        <v>0</v>
      </c>
      <c r="F11" s="11"/>
      <c r="G11" s="11"/>
      <c r="H11" s="16">
        <f t="shared" si="0"/>
        <v>0</v>
      </c>
      <c r="I11" s="11"/>
    </row>
    <row r="12" spans="1:9" x14ac:dyDescent="0.2">
      <c r="A12" s="5"/>
      <c r="B12" s="5"/>
      <c r="C12" s="4">
        <f>Table24515345[[#This Row],[end_time]]-Table24515345[[#This Row],[start_time]]</f>
        <v>0</v>
      </c>
      <c r="F12" s="15"/>
      <c r="G12" s="15"/>
      <c r="H12" s="14">
        <f t="shared" si="0"/>
        <v>0</v>
      </c>
      <c r="I12" s="15"/>
    </row>
    <row r="13" spans="1:9" x14ac:dyDescent="0.2">
      <c r="A13" s="5"/>
      <c r="B13" s="5"/>
      <c r="C13" s="4">
        <f>Table24515345[[#This Row],[end_time]]-Table24515345[[#This Row],[start_time]]</f>
        <v>0</v>
      </c>
      <c r="F13" s="11"/>
      <c r="G13" s="11"/>
      <c r="H13" s="16">
        <f t="shared" si="0"/>
        <v>0</v>
      </c>
      <c r="I13" s="11"/>
    </row>
    <row r="14" spans="1:9" x14ac:dyDescent="0.2">
      <c r="A14" s="5"/>
      <c r="B14" s="5"/>
      <c r="C14" s="4">
        <f>Table24515345[[#This Row],[end_time]]-Table24515345[[#This Row],[start_time]]</f>
        <v>0</v>
      </c>
      <c r="F14" s="15"/>
      <c r="G14" s="15"/>
      <c r="H14" s="14">
        <f t="shared" si="0"/>
        <v>0</v>
      </c>
      <c r="I14" s="15"/>
    </row>
    <row r="15" spans="1:9" x14ac:dyDescent="0.2">
      <c r="A15" s="5"/>
      <c r="B15" s="5"/>
      <c r="C15" s="4">
        <f>Table24515345[[#This Row],[end_time]]-Table24515345[[#This Row],[start_time]]</f>
        <v>0</v>
      </c>
      <c r="F15" s="11"/>
      <c r="G15" s="11"/>
      <c r="H15" s="16">
        <f t="shared" si="0"/>
        <v>0</v>
      </c>
      <c r="I15" s="11"/>
    </row>
    <row r="16" spans="1:9" x14ac:dyDescent="0.2">
      <c r="A16" s="5"/>
      <c r="B16" s="5"/>
      <c r="C16" s="4">
        <f>Table24515345[[#This Row],[end_time]]-Table24515345[[#This Row],[start_time]]</f>
        <v>0</v>
      </c>
      <c r="F16" s="15"/>
      <c r="G16" s="15"/>
      <c r="H16" s="14">
        <f t="shared" si="0"/>
        <v>0</v>
      </c>
      <c r="I16" s="15"/>
    </row>
    <row r="17" spans="1:9" x14ac:dyDescent="0.2">
      <c r="A17" s="5"/>
      <c r="B17" s="5"/>
      <c r="C17" s="4">
        <f>Table24515345[[#This Row],[end_time]]-Table24515345[[#This Row],[start_time]]</f>
        <v>0</v>
      </c>
      <c r="F17" s="11"/>
      <c r="G17" s="11"/>
      <c r="H17" s="16">
        <f t="shared" si="0"/>
        <v>0</v>
      </c>
      <c r="I17" s="11"/>
    </row>
    <row r="18" spans="1:9" x14ac:dyDescent="0.2">
      <c r="A18" s="5"/>
      <c r="B18" s="5"/>
      <c r="C18" s="4">
        <f>Table24515345[[#This Row],[end_time]]-Table24515345[[#This Row],[start_time]]</f>
        <v>0</v>
      </c>
      <c r="F18" s="15"/>
      <c r="G18" s="15"/>
      <c r="H18" s="14">
        <f t="shared" si="0"/>
        <v>0</v>
      </c>
      <c r="I18" s="15"/>
    </row>
    <row r="19" spans="1:9" x14ac:dyDescent="0.2">
      <c r="A19" s="5"/>
      <c r="B19" s="5"/>
      <c r="C19" s="4">
        <f>Table24515345[[#This Row],[end_time]]-Table24515345[[#This Row],[start_time]]</f>
        <v>0</v>
      </c>
      <c r="F19" s="11"/>
      <c r="G19" s="11"/>
      <c r="H19" s="16">
        <f t="shared" si="0"/>
        <v>0</v>
      </c>
      <c r="I19" s="11"/>
    </row>
    <row r="20" spans="1:9" x14ac:dyDescent="0.2">
      <c r="A20" s="5"/>
      <c r="B20" s="5"/>
      <c r="C20" s="4">
        <f>Table24515345[[#This Row],[end_time]]-Table24515345[[#This Row],[start_time]]</f>
        <v>0</v>
      </c>
      <c r="F20" s="15"/>
      <c r="G20" s="15"/>
      <c r="H20" s="14">
        <f t="shared" si="0"/>
        <v>0</v>
      </c>
      <c r="I20" s="15"/>
    </row>
    <row r="21" spans="1:9" x14ac:dyDescent="0.2">
      <c r="A21" s="5"/>
      <c r="B21" s="5"/>
      <c r="C21" s="4">
        <f>Table24515345[[#This Row],[end_time]]-Table24515345[[#This Row],[start_time]]</f>
        <v>0</v>
      </c>
      <c r="F21" s="11"/>
      <c r="G21" s="11"/>
      <c r="H21" s="16">
        <f t="shared" si="0"/>
        <v>0</v>
      </c>
      <c r="I21" s="11"/>
    </row>
    <row r="22" spans="1:9" x14ac:dyDescent="0.2">
      <c r="A22" s="5"/>
      <c r="B22" s="5"/>
      <c r="C22" s="4">
        <f>Table24515345[[#This Row],[end_time]]-Table24515345[[#This Row],[start_time]]</f>
        <v>0</v>
      </c>
      <c r="F22" s="15"/>
      <c r="G22" s="15"/>
      <c r="H22" s="14">
        <f t="shared" si="0"/>
        <v>0</v>
      </c>
      <c r="I22" s="15"/>
    </row>
    <row r="23" spans="1:9" x14ac:dyDescent="0.2">
      <c r="A23" s="5"/>
      <c r="B23" s="5"/>
      <c r="C23" s="4">
        <f>Table24515345[[#This Row],[end_time]]-Table24515345[[#This Row],[start_time]]</f>
        <v>0</v>
      </c>
      <c r="F23" s="11"/>
      <c r="G23" s="11"/>
      <c r="H23" s="16">
        <f t="shared" si="0"/>
        <v>0</v>
      </c>
      <c r="I23" s="11"/>
    </row>
    <row r="24" spans="1:9" x14ac:dyDescent="0.2">
      <c r="A24" s="5"/>
      <c r="B24" s="5"/>
      <c r="C24" s="4">
        <f>Table24515345[[#This Row],[end_time]]-Table24515345[[#This Row],[start_time]]</f>
        <v>0</v>
      </c>
      <c r="F24" s="15"/>
      <c r="G24" s="15"/>
      <c r="H24" s="14">
        <f t="shared" si="0"/>
        <v>0</v>
      </c>
      <c r="I24" s="15"/>
    </row>
    <row r="25" spans="1:9" x14ac:dyDescent="0.2">
      <c r="A25" s="5"/>
      <c r="B25" s="5"/>
      <c r="C25" s="4">
        <f>Table24515345[[#This Row],[end_time]]-Table24515345[[#This Row],[start_time]]</f>
        <v>0</v>
      </c>
      <c r="F25" s="11"/>
      <c r="G25" s="11"/>
      <c r="H25" s="16">
        <f t="shared" si="0"/>
        <v>0</v>
      </c>
      <c r="I25" s="11"/>
    </row>
    <row r="26" spans="1:9" x14ac:dyDescent="0.2">
      <c r="A26" s="5"/>
      <c r="B26" s="5"/>
      <c r="C26" s="4">
        <f>Table24515345[[#This Row],[end_time]]-Table24515345[[#This Row],[start_time]]</f>
        <v>0</v>
      </c>
      <c r="F26" s="15"/>
      <c r="G26" s="15"/>
      <c r="H26" s="14">
        <f t="shared" si="0"/>
        <v>0</v>
      </c>
      <c r="I26" s="15"/>
    </row>
    <row r="27" spans="1:9" x14ac:dyDescent="0.2">
      <c r="A27" s="5"/>
      <c r="B27" s="5"/>
      <c r="C27" s="4">
        <f>Table24515345[[#This Row],[end_time]]-Table24515345[[#This Row],[start_time]]</f>
        <v>0</v>
      </c>
      <c r="F27" s="11"/>
      <c r="G27" s="11"/>
      <c r="H27" s="16">
        <f t="shared" si="0"/>
        <v>0</v>
      </c>
      <c r="I27" s="11"/>
    </row>
    <row r="28" spans="1:9" x14ac:dyDescent="0.2">
      <c r="A28" s="5"/>
      <c r="B28" s="5"/>
      <c r="C28" s="4">
        <f>Table24515345[[#This Row],[end_time]]-Table24515345[[#This Row],[start_time]]</f>
        <v>0</v>
      </c>
      <c r="F28" s="15"/>
      <c r="G28" s="15"/>
      <c r="H28" s="14">
        <f t="shared" si="0"/>
        <v>0</v>
      </c>
      <c r="I28" s="15"/>
    </row>
    <row r="29" spans="1:9" x14ac:dyDescent="0.2">
      <c r="A29" s="5"/>
      <c r="B29" s="5"/>
      <c r="C29" s="4">
        <f>Table24515345[[#This Row],[end_time]]-Table24515345[[#This Row],[start_time]]</f>
        <v>0</v>
      </c>
      <c r="F29" s="11"/>
      <c r="G29" s="11"/>
      <c r="H29" s="16">
        <f t="shared" si="0"/>
        <v>0</v>
      </c>
      <c r="I29" s="11"/>
    </row>
    <row r="30" spans="1:9" x14ac:dyDescent="0.2">
      <c r="A30" s="5"/>
      <c r="B30" s="5"/>
      <c r="C30" s="4">
        <f>Table24515345[[#This Row],[end_time]]-Table24515345[[#This Row],[start_time]]</f>
        <v>0</v>
      </c>
      <c r="F30" s="15"/>
      <c r="G30" s="15"/>
      <c r="H30" s="14">
        <f t="shared" si="0"/>
        <v>0</v>
      </c>
      <c r="I30" s="15"/>
    </row>
    <row r="31" spans="1:9" x14ac:dyDescent="0.2">
      <c r="A31" s="5"/>
      <c r="B31" s="5"/>
      <c r="C31" s="4">
        <f>Table24515345[[#This Row],[end_time]]-Table24515345[[#This Row],[start_time]]</f>
        <v>0</v>
      </c>
      <c r="F31" s="17"/>
      <c r="G31" s="17"/>
      <c r="H31" s="20">
        <f t="shared" si="0"/>
        <v>0</v>
      </c>
      <c r="I31" s="17"/>
    </row>
    <row r="32" spans="1:9" x14ac:dyDescent="0.2">
      <c r="E32" s="2"/>
      <c r="F32" s="11"/>
      <c r="G32" s="11"/>
      <c r="H32" s="11"/>
      <c r="I32" s="11"/>
    </row>
    <row r="33" spans="1:9" x14ac:dyDescent="0.2">
      <c r="A33" t="s">
        <v>52</v>
      </c>
      <c r="C33" s="6">
        <f>HOUR(SUM(Table24515345[time_diff]))*3600 + MINUTE(SUM(Table24515345[time_diff])) * 60 + SECOND(SUM(Table24515345[time_diff]))</f>
        <v>63</v>
      </c>
      <c r="F33" s="11" t="s">
        <v>86</v>
      </c>
      <c r="G33" s="11"/>
      <c r="H33" s="6">
        <f>HOUR(SUM(H2:H31))*3600 + MINUTE(SUM(H2:H31)) * 60 + SECOND(SUM(H2:H31))</f>
        <v>0</v>
      </c>
      <c r="I33" s="11"/>
    </row>
    <row r="34" spans="1:9" x14ac:dyDescent="0.2">
      <c r="C34" s="4"/>
    </row>
    <row r="35" spans="1:9" x14ac:dyDescent="0.2">
      <c r="C35" s="5"/>
    </row>
    <row r="36" spans="1:9" x14ac:dyDescent="0.2">
      <c r="C36" s="5"/>
    </row>
    <row r="37" spans="1:9" x14ac:dyDescent="0.2">
      <c r="C37" s="6"/>
      <c r="E37" s="6"/>
    </row>
    <row r="41" spans="1:9" x14ac:dyDescent="0.2">
      <c r="D41" s="2"/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7A01D-E3BA-AF4D-82F1-E16D2D4D7BBC}">
  <dimension ref="A1:I41"/>
  <sheetViews>
    <sheetView workbookViewId="0">
      <selection activeCell="H33" sqref="H33"/>
    </sheetView>
  </sheetViews>
  <sheetFormatPr baseColWidth="10" defaultRowHeight="16" x14ac:dyDescent="0.2"/>
  <cols>
    <col min="4" max="4" width="72.83203125" customWidth="1"/>
  </cols>
  <sheetData>
    <row r="1" spans="1:9" x14ac:dyDescent="0.2">
      <c r="A1" t="s">
        <v>17</v>
      </c>
      <c r="B1" t="s">
        <v>18</v>
      </c>
      <c r="C1" t="s">
        <v>19</v>
      </c>
      <c r="D1" t="s">
        <v>15</v>
      </c>
      <c r="F1" s="13" t="s">
        <v>17</v>
      </c>
      <c r="G1" s="13" t="s">
        <v>18</v>
      </c>
      <c r="H1" s="13" t="s">
        <v>19</v>
      </c>
      <c r="I1" s="13" t="s">
        <v>15</v>
      </c>
    </row>
    <row r="2" spans="1:9" x14ac:dyDescent="0.2">
      <c r="A2" s="5">
        <v>0.76157407407407407</v>
      </c>
      <c r="B2" s="5">
        <v>0.76188657407407412</v>
      </c>
      <c r="C2" s="4">
        <f>Table2451534[[#This Row],[end_time]]-Table2451534[[#This Row],[start_time]]</f>
        <v>3.1250000000004885E-4</v>
      </c>
      <c r="F2" s="14"/>
      <c r="G2" s="14"/>
      <c r="H2" s="14">
        <f t="shared" ref="H2:H31" si="0">G2-F2</f>
        <v>0</v>
      </c>
      <c r="I2" s="15"/>
    </row>
    <row r="3" spans="1:9" x14ac:dyDescent="0.2">
      <c r="A3" s="5">
        <v>0.76952546296296298</v>
      </c>
      <c r="B3" s="5">
        <v>0.76987268518518515</v>
      </c>
      <c r="C3" s="4">
        <f>Table2451534[[#This Row],[end_time]]-Table2451534[[#This Row],[start_time]]</f>
        <v>3.4722222222216548E-4</v>
      </c>
      <c r="F3" s="16"/>
      <c r="G3" s="16"/>
      <c r="H3" s="16">
        <f t="shared" si="0"/>
        <v>0</v>
      </c>
      <c r="I3" s="11"/>
    </row>
    <row r="4" spans="1:9" x14ac:dyDescent="0.2">
      <c r="A4" s="5">
        <v>0.7844444444444445</v>
      </c>
      <c r="B4" s="5">
        <v>0.78471064814814817</v>
      </c>
      <c r="C4" s="4">
        <f>Table2451534[[#This Row],[end_time]]-Table2451534[[#This Row],[start_time]]</f>
        <v>2.662037037036713E-4</v>
      </c>
      <c r="F4" s="14"/>
      <c r="G4" s="14"/>
      <c r="H4" s="14">
        <f t="shared" si="0"/>
        <v>0</v>
      </c>
      <c r="I4" s="15"/>
    </row>
    <row r="5" spans="1:9" x14ac:dyDescent="0.2">
      <c r="A5" s="5">
        <v>0.79719907407407409</v>
      </c>
      <c r="B5" s="5">
        <v>0.79939814814814814</v>
      </c>
      <c r="C5" s="4">
        <f>Table2451534[[#This Row],[end_time]]-Table2451534[[#This Row],[start_time]]</f>
        <v>2.1990740740740478E-3</v>
      </c>
      <c r="D5" t="s">
        <v>123</v>
      </c>
      <c r="F5" s="16"/>
      <c r="G5" s="16"/>
      <c r="H5" s="16">
        <f t="shared" si="0"/>
        <v>0</v>
      </c>
      <c r="I5" s="11"/>
    </row>
    <row r="6" spans="1:9" x14ac:dyDescent="0.2">
      <c r="A6" s="5"/>
      <c r="B6" s="5"/>
      <c r="C6" s="4">
        <f>Table2451534[[#This Row],[end_time]]-Table2451534[[#This Row],[start_time]]</f>
        <v>0</v>
      </c>
      <c r="F6" s="14"/>
      <c r="G6" s="14"/>
      <c r="H6" s="14">
        <f t="shared" si="0"/>
        <v>0</v>
      </c>
      <c r="I6" s="15"/>
    </row>
    <row r="7" spans="1:9" x14ac:dyDescent="0.2">
      <c r="A7" s="5"/>
      <c r="B7" s="5"/>
      <c r="C7" s="4">
        <f>Table2451534[[#This Row],[end_time]]-Table2451534[[#This Row],[start_time]]</f>
        <v>0</v>
      </c>
      <c r="F7" s="16"/>
      <c r="G7" s="16"/>
      <c r="H7" s="16">
        <f t="shared" si="0"/>
        <v>0</v>
      </c>
      <c r="I7" s="11"/>
    </row>
    <row r="8" spans="1:9" x14ac:dyDescent="0.2">
      <c r="A8" s="5"/>
      <c r="B8" s="5"/>
      <c r="C8" s="4">
        <f>Table2451534[[#This Row],[end_time]]-Table2451534[[#This Row],[start_time]]</f>
        <v>0</v>
      </c>
      <c r="F8" s="15"/>
      <c r="G8" s="15"/>
      <c r="H8" s="14">
        <f t="shared" si="0"/>
        <v>0</v>
      </c>
      <c r="I8" s="15"/>
    </row>
    <row r="9" spans="1:9" x14ac:dyDescent="0.2">
      <c r="A9" s="5"/>
      <c r="B9" s="5"/>
      <c r="C9" s="4">
        <f>Table2451534[[#This Row],[end_time]]-Table2451534[[#This Row],[start_time]]</f>
        <v>0</v>
      </c>
      <c r="F9" s="11"/>
      <c r="G9" s="11"/>
      <c r="H9" s="16">
        <f t="shared" si="0"/>
        <v>0</v>
      </c>
      <c r="I9" s="11"/>
    </row>
    <row r="10" spans="1:9" x14ac:dyDescent="0.2">
      <c r="A10" s="5"/>
      <c r="B10" s="5"/>
      <c r="C10" s="4">
        <f>Table2451534[[#This Row],[end_time]]-Table2451534[[#This Row],[start_time]]</f>
        <v>0</v>
      </c>
      <c r="F10" s="15"/>
      <c r="G10" s="15"/>
      <c r="H10" s="14">
        <f t="shared" si="0"/>
        <v>0</v>
      </c>
      <c r="I10" s="15"/>
    </row>
    <row r="11" spans="1:9" x14ac:dyDescent="0.2">
      <c r="A11" s="5"/>
      <c r="B11" s="5"/>
      <c r="C11" s="4">
        <f>Table2451534[[#This Row],[end_time]]-Table2451534[[#This Row],[start_time]]</f>
        <v>0</v>
      </c>
      <c r="F11" s="11"/>
      <c r="G11" s="11"/>
      <c r="H11" s="16">
        <f t="shared" si="0"/>
        <v>0</v>
      </c>
      <c r="I11" s="11"/>
    </row>
    <row r="12" spans="1:9" x14ac:dyDescent="0.2">
      <c r="A12" s="5"/>
      <c r="B12" s="5"/>
      <c r="C12" s="4">
        <f>Table2451534[[#This Row],[end_time]]-Table2451534[[#This Row],[start_time]]</f>
        <v>0</v>
      </c>
      <c r="F12" s="15"/>
      <c r="G12" s="15"/>
      <c r="H12" s="14">
        <f t="shared" si="0"/>
        <v>0</v>
      </c>
      <c r="I12" s="15"/>
    </row>
    <row r="13" spans="1:9" x14ac:dyDescent="0.2">
      <c r="A13" s="5"/>
      <c r="B13" s="5"/>
      <c r="C13" s="4">
        <f>Table2451534[[#This Row],[end_time]]-Table2451534[[#This Row],[start_time]]</f>
        <v>0</v>
      </c>
      <c r="F13" s="11"/>
      <c r="G13" s="11"/>
      <c r="H13" s="16">
        <f t="shared" si="0"/>
        <v>0</v>
      </c>
      <c r="I13" s="11"/>
    </row>
    <row r="14" spans="1:9" x14ac:dyDescent="0.2">
      <c r="A14" s="5"/>
      <c r="B14" s="5"/>
      <c r="C14" s="4">
        <f>Table2451534[[#This Row],[end_time]]-Table2451534[[#This Row],[start_time]]</f>
        <v>0</v>
      </c>
      <c r="F14" s="15"/>
      <c r="G14" s="15"/>
      <c r="H14" s="14">
        <f t="shared" si="0"/>
        <v>0</v>
      </c>
      <c r="I14" s="15"/>
    </row>
    <row r="15" spans="1:9" x14ac:dyDescent="0.2">
      <c r="A15" s="5"/>
      <c r="B15" s="5"/>
      <c r="C15" s="4">
        <f>Table2451534[[#This Row],[end_time]]-Table2451534[[#This Row],[start_time]]</f>
        <v>0</v>
      </c>
      <c r="F15" s="11"/>
      <c r="G15" s="11"/>
      <c r="H15" s="16">
        <f t="shared" si="0"/>
        <v>0</v>
      </c>
      <c r="I15" s="11"/>
    </row>
    <row r="16" spans="1:9" x14ac:dyDescent="0.2">
      <c r="A16" s="5"/>
      <c r="B16" s="5"/>
      <c r="C16" s="4">
        <f>Table2451534[[#This Row],[end_time]]-Table2451534[[#This Row],[start_time]]</f>
        <v>0</v>
      </c>
      <c r="F16" s="15"/>
      <c r="G16" s="15"/>
      <c r="H16" s="14">
        <f t="shared" si="0"/>
        <v>0</v>
      </c>
      <c r="I16" s="15"/>
    </row>
    <row r="17" spans="1:9" x14ac:dyDescent="0.2">
      <c r="A17" s="5"/>
      <c r="B17" s="5"/>
      <c r="C17" s="4">
        <f>Table2451534[[#This Row],[end_time]]-Table2451534[[#This Row],[start_time]]</f>
        <v>0</v>
      </c>
      <c r="F17" s="11"/>
      <c r="G17" s="11"/>
      <c r="H17" s="16">
        <f t="shared" si="0"/>
        <v>0</v>
      </c>
      <c r="I17" s="11"/>
    </row>
    <row r="18" spans="1:9" x14ac:dyDescent="0.2">
      <c r="A18" s="5"/>
      <c r="B18" s="5"/>
      <c r="C18" s="4">
        <f>Table2451534[[#This Row],[end_time]]-Table2451534[[#This Row],[start_time]]</f>
        <v>0</v>
      </c>
      <c r="F18" s="15"/>
      <c r="G18" s="15"/>
      <c r="H18" s="14">
        <f t="shared" si="0"/>
        <v>0</v>
      </c>
      <c r="I18" s="15"/>
    </row>
    <row r="19" spans="1:9" x14ac:dyDescent="0.2">
      <c r="A19" s="5"/>
      <c r="B19" s="5"/>
      <c r="C19" s="4">
        <f>Table2451534[[#This Row],[end_time]]-Table2451534[[#This Row],[start_time]]</f>
        <v>0</v>
      </c>
      <c r="F19" s="11"/>
      <c r="G19" s="11"/>
      <c r="H19" s="16">
        <f t="shared" si="0"/>
        <v>0</v>
      </c>
      <c r="I19" s="11"/>
    </row>
    <row r="20" spans="1:9" x14ac:dyDescent="0.2">
      <c r="A20" s="5"/>
      <c r="B20" s="5"/>
      <c r="C20" s="4">
        <f>Table2451534[[#This Row],[end_time]]-Table2451534[[#This Row],[start_time]]</f>
        <v>0</v>
      </c>
      <c r="F20" s="15"/>
      <c r="G20" s="15"/>
      <c r="H20" s="14">
        <f t="shared" si="0"/>
        <v>0</v>
      </c>
      <c r="I20" s="15"/>
    </row>
    <row r="21" spans="1:9" x14ac:dyDescent="0.2">
      <c r="A21" s="5"/>
      <c r="B21" s="5"/>
      <c r="C21" s="4">
        <f>Table2451534[[#This Row],[end_time]]-Table2451534[[#This Row],[start_time]]</f>
        <v>0</v>
      </c>
      <c r="F21" s="11"/>
      <c r="G21" s="11"/>
      <c r="H21" s="16">
        <f t="shared" si="0"/>
        <v>0</v>
      </c>
      <c r="I21" s="11"/>
    </row>
    <row r="22" spans="1:9" x14ac:dyDescent="0.2">
      <c r="A22" s="5"/>
      <c r="B22" s="5"/>
      <c r="C22" s="4">
        <f>Table2451534[[#This Row],[end_time]]-Table2451534[[#This Row],[start_time]]</f>
        <v>0</v>
      </c>
      <c r="F22" s="15"/>
      <c r="G22" s="15"/>
      <c r="H22" s="14">
        <f t="shared" si="0"/>
        <v>0</v>
      </c>
      <c r="I22" s="15"/>
    </row>
    <row r="23" spans="1:9" x14ac:dyDescent="0.2">
      <c r="A23" s="5"/>
      <c r="B23" s="5"/>
      <c r="C23" s="4">
        <f>Table2451534[[#This Row],[end_time]]-Table2451534[[#This Row],[start_time]]</f>
        <v>0</v>
      </c>
      <c r="F23" s="11"/>
      <c r="G23" s="11"/>
      <c r="H23" s="16">
        <f t="shared" si="0"/>
        <v>0</v>
      </c>
      <c r="I23" s="11"/>
    </row>
    <row r="24" spans="1:9" x14ac:dyDescent="0.2">
      <c r="A24" s="5"/>
      <c r="B24" s="5"/>
      <c r="C24" s="4">
        <f>Table2451534[[#This Row],[end_time]]-Table2451534[[#This Row],[start_time]]</f>
        <v>0</v>
      </c>
      <c r="F24" s="15"/>
      <c r="G24" s="15"/>
      <c r="H24" s="14">
        <f t="shared" si="0"/>
        <v>0</v>
      </c>
      <c r="I24" s="15"/>
    </row>
    <row r="25" spans="1:9" x14ac:dyDescent="0.2">
      <c r="A25" s="5"/>
      <c r="B25" s="5"/>
      <c r="C25" s="4">
        <f>Table2451534[[#This Row],[end_time]]-Table2451534[[#This Row],[start_time]]</f>
        <v>0</v>
      </c>
      <c r="F25" s="11"/>
      <c r="G25" s="11"/>
      <c r="H25" s="16">
        <f t="shared" si="0"/>
        <v>0</v>
      </c>
      <c r="I25" s="11"/>
    </row>
    <row r="26" spans="1:9" x14ac:dyDescent="0.2">
      <c r="A26" s="5"/>
      <c r="B26" s="5"/>
      <c r="C26" s="4">
        <f>Table2451534[[#This Row],[end_time]]-Table2451534[[#This Row],[start_time]]</f>
        <v>0</v>
      </c>
      <c r="F26" s="15"/>
      <c r="G26" s="15"/>
      <c r="H26" s="14">
        <f t="shared" si="0"/>
        <v>0</v>
      </c>
      <c r="I26" s="15"/>
    </row>
    <row r="27" spans="1:9" x14ac:dyDescent="0.2">
      <c r="A27" s="5"/>
      <c r="B27" s="5"/>
      <c r="C27" s="4">
        <f>Table2451534[[#This Row],[end_time]]-Table2451534[[#This Row],[start_time]]</f>
        <v>0</v>
      </c>
      <c r="F27" s="11"/>
      <c r="G27" s="11"/>
      <c r="H27" s="16">
        <f t="shared" si="0"/>
        <v>0</v>
      </c>
      <c r="I27" s="11"/>
    </row>
    <row r="28" spans="1:9" x14ac:dyDescent="0.2">
      <c r="A28" s="5"/>
      <c r="B28" s="5"/>
      <c r="C28" s="4">
        <f>Table2451534[[#This Row],[end_time]]-Table2451534[[#This Row],[start_time]]</f>
        <v>0</v>
      </c>
      <c r="F28" s="15"/>
      <c r="G28" s="15"/>
      <c r="H28" s="14">
        <f t="shared" si="0"/>
        <v>0</v>
      </c>
      <c r="I28" s="15"/>
    </row>
    <row r="29" spans="1:9" x14ac:dyDescent="0.2">
      <c r="A29" s="5"/>
      <c r="B29" s="5"/>
      <c r="C29" s="4">
        <f>Table2451534[[#This Row],[end_time]]-Table2451534[[#This Row],[start_time]]</f>
        <v>0</v>
      </c>
      <c r="F29" s="11"/>
      <c r="G29" s="11"/>
      <c r="H29" s="16">
        <f t="shared" si="0"/>
        <v>0</v>
      </c>
      <c r="I29" s="11"/>
    </row>
    <row r="30" spans="1:9" x14ac:dyDescent="0.2">
      <c r="A30" s="5"/>
      <c r="B30" s="5"/>
      <c r="C30" s="4">
        <f>Table2451534[[#This Row],[end_time]]-Table2451534[[#This Row],[start_time]]</f>
        <v>0</v>
      </c>
      <c r="F30" s="15"/>
      <c r="G30" s="15"/>
      <c r="H30" s="14">
        <f t="shared" si="0"/>
        <v>0</v>
      </c>
      <c r="I30" s="15"/>
    </row>
    <row r="31" spans="1:9" x14ac:dyDescent="0.2">
      <c r="A31" s="5"/>
      <c r="B31" s="5"/>
      <c r="C31" s="4">
        <f>Table2451534[[#This Row],[end_time]]-Table2451534[[#This Row],[start_time]]</f>
        <v>0</v>
      </c>
      <c r="F31" s="17"/>
      <c r="G31" s="17"/>
      <c r="H31" s="20">
        <f t="shared" si="0"/>
        <v>0</v>
      </c>
      <c r="I31" s="17"/>
    </row>
    <row r="32" spans="1:9" x14ac:dyDescent="0.2">
      <c r="E32" s="2"/>
      <c r="F32" s="11"/>
      <c r="G32" s="11"/>
      <c r="H32" s="11"/>
      <c r="I32" s="11"/>
    </row>
    <row r="33" spans="1:9" x14ac:dyDescent="0.2">
      <c r="A33" t="s">
        <v>52</v>
      </c>
      <c r="C33" s="6">
        <f>HOUR(SUM(Table2451534[time_diff]))*3600 + MINUTE(SUM(Table2451534[time_diff])) * 60 + SECOND(SUM(Table2451534[time_diff]))</f>
        <v>270</v>
      </c>
      <c r="F33" s="11" t="s">
        <v>86</v>
      </c>
      <c r="G33" s="11"/>
      <c r="H33" s="6">
        <f>HOUR(SUM(H2:H31))*3600 + MINUTE(SUM(H2:H31)) * 60 + SECOND(SUM(H2:H31))</f>
        <v>0</v>
      </c>
      <c r="I33" s="11"/>
    </row>
    <row r="34" spans="1:9" x14ac:dyDescent="0.2">
      <c r="C34" s="4"/>
    </row>
    <row r="35" spans="1:9" x14ac:dyDescent="0.2">
      <c r="C35" s="5"/>
    </row>
    <row r="36" spans="1:9" x14ac:dyDescent="0.2">
      <c r="C36" s="5"/>
    </row>
    <row r="37" spans="1:9" x14ac:dyDescent="0.2">
      <c r="C37" s="6"/>
      <c r="E37" s="6"/>
    </row>
    <row r="41" spans="1:9" x14ac:dyDescent="0.2">
      <c r="D41" s="2"/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92E84-7002-7345-B05E-879BB96B8DE7}">
  <dimension ref="A1:I41"/>
  <sheetViews>
    <sheetView workbookViewId="0">
      <selection activeCell="H33" sqref="H33"/>
    </sheetView>
  </sheetViews>
  <sheetFormatPr baseColWidth="10" defaultRowHeight="16" x14ac:dyDescent="0.2"/>
  <cols>
    <col min="4" max="4" width="72.83203125" customWidth="1"/>
  </cols>
  <sheetData>
    <row r="1" spans="1:9" x14ac:dyDescent="0.2">
      <c r="A1" t="s">
        <v>17</v>
      </c>
      <c r="B1" t="s">
        <v>18</v>
      </c>
      <c r="C1" t="s">
        <v>19</v>
      </c>
      <c r="D1" t="s">
        <v>15</v>
      </c>
      <c r="F1" s="13" t="s">
        <v>17</v>
      </c>
      <c r="G1" s="13" t="s">
        <v>18</v>
      </c>
      <c r="H1" s="13" t="s">
        <v>19</v>
      </c>
      <c r="I1" s="13" t="s">
        <v>15</v>
      </c>
    </row>
    <row r="2" spans="1:9" x14ac:dyDescent="0.2">
      <c r="A2" s="5">
        <v>0.49300925925925926</v>
      </c>
      <c r="B2" s="5">
        <v>0.4954513888888889</v>
      </c>
      <c r="C2" s="4">
        <f>Table245153[[#This Row],[end_time]]-Table245153[[#This Row],[start_time]]</f>
        <v>2.4421296296296413E-3</v>
      </c>
      <c r="F2" s="14"/>
      <c r="G2" s="14"/>
      <c r="H2" s="14">
        <f t="shared" ref="H2:H31" si="0">G2-F2</f>
        <v>0</v>
      </c>
      <c r="I2" s="15"/>
    </row>
    <row r="3" spans="1:9" x14ac:dyDescent="0.2">
      <c r="A3" s="5"/>
      <c r="B3" s="5"/>
      <c r="C3" s="4">
        <f>Table245153[[#This Row],[end_time]]-Table245153[[#This Row],[start_time]]</f>
        <v>0</v>
      </c>
      <c r="D3" t="s">
        <v>124</v>
      </c>
      <c r="F3" s="16"/>
      <c r="G3" s="16"/>
      <c r="H3" s="16">
        <f t="shared" si="0"/>
        <v>0</v>
      </c>
      <c r="I3" s="11"/>
    </row>
    <row r="4" spans="1:9" x14ac:dyDescent="0.2">
      <c r="A4" s="5"/>
      <c r="B4" s="5"/>
      <c r="C4" s="4">
        <f>Table245153[[#This Row],[end_time]]-Table245153[[#This Row],[start_time]]</f>
        <v>0</v>
      </c>
      <c r="F4" s="14"/>
      <c r="G4" s="14"/>
      <c r="H4" s="14">
        <f t="shared" si="0"/>
        <v>0</v>
      </c>
      <c r="I4" s="15"/>
    </row>
    <row r="5" spans="1:9" x14ac:dyDescent="0.2">
      <c r="A5" s="5"/>
      <c r="B5" s="5"/>
      <c r="C5" s="4">
        <f>Table245153[[#This Row],[end_time]]-Table245153[[#This Row],[start_time]]</f>
        <v>0</v>
      </c>
      <c r="F5" s="16"/>
      <c r="G5" s="16"/>
      <c r="H5" s="16">
        <f t="shared" si="0"/>
        <v>0</v>
      </c>
      <c r="I5" s="11"/>
    </row>
    <row r="6" spans="1:9" x14ac:dyDescent="0.2">
      <c r="A6" s="5"/>
      <c r="B6" s="5"/>
      <c r="C6" s="4">
        <f>Table245153[[#This Row],[end_time]]-Table245153[[#This Row],[start_time]]</f>
        <v>0</v>
      </c>
      <c r="F6" s="14"/>
      <c r="G6" s="14"/>
      <c r="H6" s="14">
        <f t="shared" si="0"/>
        <v>0</v>
      </c>
      <c r="I6" s="15"/>
    </row>
    <row r="7" spans="1:9" x14ac:dyDescent="0.2">
      <c r="A7" s="5"/>
      <c r="B7" s="5"/>
      <c r="C7" s="4">
        <f>Table245153[[#This Row],[end_time]]-Table245153[[#This Row],[start_time]]</f>
        <v>0</v>
      </c>
      <c r="F7" s="16"/>
      <c r="G7" s="16"/>
      <c r="H7" s="16">
        <f t="shared" si="0"/>
        <v>0</v>
      </c>
      <c r="I7" s="11"/>
    </row>
    <row r="8" spans="1:9" x14ac:dyDescent="0.2">
      <c r="A8" s="5"/>
      <c r="B8" s="5"/>
      <c r="C8" s="4">
        <f>Table245153[[#This Row],[end_time]]-Table245153[[#This Row],[start_time]]</f>
        <v>0</v>
      </c>
      <c r="F8" s="15"/>
      <c r="G8" s="15"/>
      <c r="H8" s="14">
        <f t="shared" si="0"/>
        <v>0</v>
      </c>
      <c r="I8" s="15"/>
    </row>
    <row r="9" spans="1:9" x14ac:dyDescent="0.2">
      <c r="A9" s="5"/>
      <c r="B9" s="5"/>
      <c r="C9" s="4">
        <f>Table245153[[#This Row],[end_time]]-Table245153[[#This Row],[start_time]]</f>
        <v>0</v>
      </c>
      <c r="F9" s="11"/>
      <c r="G9" s="11"/>
      <c r="H9" s="16">
        <f t="shared" si="0"/>
        <v>0</v>
      </c>
      <c r="I9" s="11"/>
    </row>
    <row r="10" spans="1:9" x14ac:dyDescent="0.2">
      <c r="A10" s="5"/>
      <c r="B10" s="5"/>
      <c r="C10" s="4">
        <f>Table245153[[#This Row],[end_time]]-Table245153[[#This Row],[start_time]]</f>
        <v>0</v>
      </c>
      <c r="F10" s="15"/>
      <c r="G10" s="15"/>
      <c r="H10" s="14">
        <f t="shared" si="0"/>
        <v>0</v>
      </c>
      <c r="I10" s="15"/>
    </row>
    <row r="11" spans="1:9" x14ac:dyDescent="0.2">
      <c r="A11" s="5"/>
      <c r="B11" s="5"/>
      <c r="C11" s="4">
        <f>Table245153[[#This Row],[end_time]]-Table245153[[#This Row],[start_time]]</f>
        <v>0</v>
      </c>
      <c r="F11" s="11"/>
      <c r="G11" s="11"/>
      <c r="H11" s="16">
        <f t="shared" si="0"/>
        <v>0</v>
      </c>
      <c r="I11" s="11"/>
    </row>
    <row r="12" spans="1:9" x14ac:dyDescent="0.2">
      <c r="A12" s="5"/>
      <c r="B12" s="5"/>
      <c r="C12" s="4">
        <f>Table245153[[#This Row],[end_time]]-Table245153[[#This Row],[start_time]]</f>
        <v>0</v>
      </c>
      <c r="F12" s="15"/>
      <c r="G12" s="15"/>
      <c r="H12" s="14">
        <f t="shared" si="0"/>
        <v>0</v>
      </c>
      <c r="I12" s="15"/>
    </row>
    <row r="13" spans="1:9" x14ac:dyDescent="0.2">
      <c r="A13" s="5"/>
      <c r="B13" s="5"/>
      <c r="C13" s="4">
        <f>Table245153[[#This Row],[end_time]]-Table245153[[#This Row],[start_time]]</f>
        <v>0</v>
      </c>
      <c r="F13" s="11"/>
      <c r="G13" s="11"/>
      <c r="H13" s="16">
        <f t="shared" si="0"/>
        <v>0</v>
      </c>
      <c r="I13" s="11"/>
    </row>
    <row r="14" spans="1:9" x14ac:dyDescent="0.2">
      <c r="A14" s="5"/>
      <c r="B14" s="5"/>
      <c r="C14" s="4">
        <f>Table245153[[#This Row],[end_time]]-Table245153[[#This Row],[start_time]]</f>
        <v>0</v>
      </c>
      <c r="F14" s="15"/>
      <c r="G14" s="15"/>
      <c r="H14" s="14">
        <f t="shared" si="0"/>
        <v>0</v>
      </c>
      <c r="I14" s="15"/>
    </row>
    <row r="15" spans="1:9" x14ac:dyDescent="0.2">
      <c r="A15" s="5"/>
      <c r="B15" s="5"/>
      <c r="C15" s="4">
        <f>Table245153[[#This Row],[end_time]]-Table245153[[#This Row],[start_time]]</f>
        <v>0</v>
      </c>
      <c r="F15" s="11"/>
      <c r="G15" s="11"/>
      <c r="H15" s="16">
        <f t="shared" si="0"/>
        <v>0</v>
      </c>
      <c r="I15" s="11"/>
    </row>
    <row r="16" spans="1:9" x14ac:dyDescent="0.2">
      <c r="A16" s="5"/>
      <c r="B16" s="5"/>
      <c r="C16" s="4">
        <f>Table245153[[#This Row],[end_time]]-Table245153[[#This Row],[start_time]]</f>
        <v>0</v>
      </c>
      <c r="F16" s="15"/>
      <c r="G16" s="15"/>
      <c r="H16" s="14">
        <f t="shared" si="0"/>
        <v>0</v>
      </c>
      <c r="I16" s="15"/>
    </row>
    <row r="17" spans="1:9" x14ac:dyDescent="0.2">
      <c r="A17" s="5"/>
      <c r="B17" s="5"/>
      <c r="C17" s="4">
        <f>Table245153[[#This Row],[end_time]]-Table245153[[#This Row],[start_time]]</f>
        <v>0</v>
      </c>
      <c r="F17" s="11"/>
      <c r="G17" s="11"/>
      <c r="H17" s="16">
        <f t="shared" si="0"/>
        <v>0</v>
      </c>
      <c r="I17" s="11"/>
    </row>
    <row r="18" spans="1:9" x14ac:dyDescent="0.2">
      <c r="A18" s="5"/>
      <c r="B18" s="5"/>
      <c r="C18" s="4">
        <f>Table245153[[#This Row],[end_time]]-Table245153[[#This Row],[start_time]]</f>
        <v>0</v>
      </c>
      <c r="F18" s="15"/>
      <c r="G18" s="15"/>
      <c r="H18" s="14">
        <f t="shared" si="0"/>
        <v>0</v>
      </c>
      <c r="I18" s="15"/>
    </row>
    <row r="19" spans="1:9" x14ac:dyDescent="0.2">
      <c r="A19" s="5"/>
      <c r="B19" s="5"/>
      <c r="C19" s="4">
        <f>Table245153[[#This Row],[end_time]]-Table245153[[#This Row],[start_time]]</f>
        <v>0</v>
      </c>
      <c r="F19" s="11"/>
      <c r="G19" s="11"/>
      <c r="H19" s="16">
        <f t="shared" si="0"/>
        <v>0</v>
      </c>
      <c r="I19" s="11"/>
    </row>
    <row r="20" spans="1:9" x14ac:dyDescent="0.2">
      <c r="A20" s="5"/>
      <c r="B20" s="5"/>
      <c r="C20" s="4">
        <f>Table245153[[#This Row],[end_time]]-Table245153[[#This Row],[start_time]]</f>
        <v>0</v>
      </c>
      <c r="F20" s="15"/>
      <c r="G20" s="15"/>
      <c r="H20" s="14">
        <f t="shared" si="0"/>
        <v>0</v>
      </c>
      <c r="I20" s="15"/>
    </row>
    <row r="21" spans="1:9" x14ac:dyDescent="0.2">
      <c r="A21" s="5"/>
      <c r="B21" s="5"/>
      <c r="C21" s="4">
        <f>Table245153[[#This Row],[end_time]]-Table245153[[#This Row],[start_time]]</f>
        <v>0</v>
      </c>
      <c r="F21" s="11"/>
      <c r="G21" s="11"/>
      <c r="H21" s="16">
        <f t="shared" si="0"/>
        <v>0</v>
      </c>
      <c r="I21" s="11"/>
    </row>
    <row r="22" spans="1:9" x14ac:dyDescent="0.2">
      <c r="A22" s="5"/>
      <c r="B22" s="5"/>
      <c r="C22" s="4">
        <f>Table245153[[#This Row],[end_time]]-Table245153[[#This Row],[start_time]]</f>
        <v>0</v>
      </c>
      <c r="F22" s="15"/>
      <c r="G22" s="15"/>
      <c r="H22" s="14">
        <f t="shared" si="0"/>
        <v>0</v>
      </c>
      <c r="I22" s="15"/>
    </row>
    <row r="23" spans="1:9" x14ac:dyDescent="0.2">
      <c r="A23" s="5"/>
      <c r="B23" s="5"/>
      <c r="C23" s="4">
        <f>Table245153[[#This Row],[end_time]]-Table245153[[#This Row],[start_time]]</f>
        <v>0</v>
      </c>
      <c r="F23" s="11"/>
      <c r="G23" s="11"/>
      <c r="H23" s="16">
        <f t="shared" si="0"/>
        <v>0</v>
      </c>
      <c r="I23" s="11"/>
    </row>
    <row r="24" spans="1:9" x14ac:dyDescent="0.2">
      <c r="A24" s="5"/>
      <c r="B24" s="5"/>
      <c r="C24" s="4">
        <f>Table245153[[#This Row],[end_time]]-Table245153[[#This Row],[start_time]]</f>
        <v>0</v>
      </c>
      <c r="F24" s="15"/>
      <c r="G24" s="15"/>
      <c r="H24" s="14">
        <f t="shared" si="0"/>
        <v>0</v>
      </c>
      <c r="I24" s="15"/>
    </row>
    <row r="25" spans="1:9" x14ac:dyDescent="0.2">
      <c r="A25" s="5"/>
      <c r="B25" s="5"/>
      <c r="C25" s="4">
        <f>Table245153[[#This Row],[end_time]]-Table245153[[#This Row],[start_time]]</f>
        <v>0</v>
      </c>
      <c r="F25" s="11"/>
      <c r="G25" s="11"/>
      <c r="H25" s="16">
        <f t="shared" si="0"/>
        <v>0</v>
      </c>
      <c r="I25" s="11"/>
    </row>
    <row r="26" spans="1:9" x14ac:dyDescent="0.2">
      <c r="A26" s="5"/>
      <c r="B26" s="5"/>
      <c r="C26" s="4">
        <f>Table245153[[#This Row],[end_time]]-Table245153[[#This Row],[start_time]]</f>
        <v>0</v>
      </c>
      <c r="F26" s="15"/>
      <c r="G26" s="15"/>
      <c r="H26" s="14">
        <f t="shared" si="0"/>
        <v>0</v>
      </c>
      <c r="I26" s="15"/>
    </row>
    <row r="27" spans="1:9" x14ac:dyDescent="0.2">
      <c r="A27" s="5"/>
      <c r="B27" s="5"/>
      <c r="C27" s="4">
        <f>Table245153[[#This Row],[end_time]]-Table245153[[#This Row],[start_time]]</f>
        <v>0</v>
      </c>
      <c r="F27" s="11"/>
      <c r="G27" s="11"/>
      <c r="H27" s="16">
        <f t="shared" si="0"/>
        <v>0</v>
      </c>
      <c r="I27" s="11"/>
    </row>
    <row r="28" spans="1:9" x14ac:dyDescent="0.2">
      <c r="A28" s="5"/>
      <c r="B28" s="5"/>
      <c r="C28" s="4">
        <f>Table245153[[#This Row],[end_time]]-Table245153[[#This Row],[start_time]]</f>
        <v>0</v>
      </c>
      <c r="F28" s="15"/>
      <c r="G28" s="15"/>
      <c r="H28" s="14">
        <f t="shared" si="0"/>
        <v>0</v>
      </c>
      <c r="I28" s="15"/>
    </row>
    <row r="29" spans="1:9" x14ac:dyDescent="0.2">
      <c r="A29" s="5"/>
      <c r="B29" s="5"/>
      <c r="C29" s="4">
        <f>Table245153[[#This Row],[end_time]]-Table245153[[#This Row],[start_time]]</f>
        <v>0</v>
      </c>
      <c r="F29" s="11"/>
      <c r="G29" s="11"/>
      <c r="H29" s="16">
        <f t="shared" si="0"/>
        <v>0</v>
      </c>
      <c r="I29" s="11"/>
    </row>
    <row r="30" spans="1:9" x14ac:dyDescent="0.2">
      <c r="A30" s="5"/>
      <c r="B30" s="5"/>
      <c r="C30" s="4">
        <f>Table245153[[#This Row],[end_time]]-Table245153[[#This Row],[start_time]]</f>
        <v>0</v>
      </c>
      <c r="F30" s="15"/>
      <c r="G30" s="15"/>
      <c r="H30" s="14">
        <f t="shared" si="0"/>
        <v>0</v>
      </c>
      <c r="I30" s="15"/>
    </row>
    <row r="31" spans="1:9" x14ac:dyDescent="0.2">
      <c r="A31" s="5"/>
      <c r="B31" s="5"/>
      <c r="C31" s="4">
        <f>Table245153[[#This Row],[end_time]]-Table245153[[#This Row],[start_time]]</f>
        <v>0</v>
      </c>
      <c r="F31" s="17"/>
      <c r="G31" s="17"/>
      <c r="H31" s="20">
        <f t="shared" si="0"/>
        <v>0</v>
      </c>
      <c r="I31" s="17"/>
    </row>
    <row r="32" spans="1:9" x14ac:dyDescent="0.2">
      <c r="E32" s="2"/>
      <c r="F32" s="11"/>
      <c r="G32" s="11"/>
      <c r="H32" s="11"/>
      <c r="I32" s="11"/>
    </row>
    <row r="33" spans="1:9" x14ac:dyDescent="0.2">
      <c r="A33" t="s">
        <v>52</v>
      </c>
      <c r="C33" s="6">
        <f>HOUR(SUM(Table245153[time_diff]))*3600 + MINUTE(SUM(Table245153[time_diff])) * 60 + SECOND(SUM(Table245153[time_diff]))</f>
        <v>211</v>
      </c>
      <c r="F33" s="11" t="s">
        <v>86</v>
      </c>
      <c r="G33" s="11"/>
      <c r="H33" s="6">
        <f>HOUR(SUM(H2:H31))*3600 + MINUTE(SUM(H2:H31)) * 60 + SECOND(SUM(H2:H31))</f>
        <v>0</v>
      </c>
      <c r="I33" s="11"/>
    </row>
    <row r="34" spans="1:9" x14ac:dyDescent="0.2">
      <c r="C34" s="4"/>
    </row>
    <row r="35" spans="1:9" x14ac:dyDescent="0.2">
      <c r="C35" s="5"/>
    </row>
    <row r="36" spans="1:9" x14ac:dyDescent="0.2">
      <c r="C36" s="5"/>
    </row>
    <row r="37" spans="1:9" x14ac:dyDescent="0.2">
      <c r="C37" s="6"/>
      <c r="E37" s="6"/>
    </row>
    <row r="41" spans="1:9" x14ac:dyDescent="0.2">
      <c r="D41" s="2"/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AB6B7-C4D5-5842-A12D-7C2673B4EDD7}">
  <dimension ref="A1:I42"/>
  <sheetViews>
    <sheetView workbookViewId="0">
      <selection activeCell="H33" sqref="H33"/>
    </sheetView>
  </sheetViews>
  <sheetFormatPr baseColWidth="10" defaultRowHeight="16" x14ac:dyDescent="0.2"/>
  <cols>
    <col min="4" max="4" width="72.83203125" customWidth="1"/>
  </cols>
  <sheetData>
    <row r="1" spans="1:9" x14ac:dyDescent="0.2">
      <c r="A1" t="s">
        <v>17</v>
      </c>
      <c r="B1" t="s">
        <v>18</v>
      </c>
      <c r="C1" t="s">
        <v>19</v>
      </c>
      <c r="D1" t="s">
        <v>15</v>
      </c>
      <c r="F1" s="13" t="s">
        <v>17</v>
      </c>
      <c r="G1" s="13" t="s">
        <v>18</v>
      </c>
      <c r="H1" s="13" t="s">
        <v>19</v>
      </c>
      <c r="I1" s="13" t="s">
        <v>15</v>
      </c>
    </row>
    <row r="2" spans="1:9" x14ac:dyDescent="0.2">
      <c r="A2" s="5">
        <v>0.49760416666666668</v>
      </c>
      <c r="B2" s="5">
        <v>0.50002314814814819</v>
      </c>
      <c r="C2" s="4">
        <f>Table248[[#This Row],[end_time]]-Table248[[#This Row],[start_time]]</f>
        <v>2.418981481481508E-3</v>
      </c>
      <c r="D2" t="s">
        <v>78</v>
      </c>
      <c r="F2" s="14">
        <v>0.71141203703703704</v>
      </c>
      <c r="G2" s="14">
        <v>0.7255787037037037</v>
      </c>
      <c r="H2" s="19">
        <f>G2-F2</f>
        <v>1.4166666666666661E-2</v>
      </c>
      <c r="I2" s="15"/>
    </row>
    <row r="3" spans="1:9" x14ac:dyDescent="0.2">
      <c r="A3" s="5">
        <v>0.50552083333333331</v>
      </c>
      <c r="B3" s="5">
        <v>0.5119097222222222</v>
      </c>
      <c r="C3" s="4">
        <f>Table248[[#This Row],[end_time]]-Table248[[#This Row],[start_time]]</f>
        <v>6.3888888888888884E-3</v>
      </c>
      <c r="D3" t="s">
        <v>79</v>
      </c>
      <c r="F3" s="16">
        <v>0.52440972222222226</v>
      </c>
      <c r="G3" s="16"/>
      <c r="H3" s="16">
        <f>G3-F3</f>
        <v>-0.52440972222222226</v>
      </c>
      <c r="I3" s="11"/>
    </row>
    <row r="4" spans="1:9" x14ac:dyDescent="0.2">
      <c r="A4" s="5">
        <v>0.5119097222222222</v>
      </c>
      <c r="B4" s="5">
        <v>0.52406249999999999</v>
      </c>
      <c r="C4" s="4">
        <f>Table248[[#This Row],[end_time]]-Table248[[#This Row],[start_time]]</f>
        <v>1.215277777777779E-2</v>
      </c>
      <c r="D4" t="s">
        <v>80</v>
      </c>
      <c r="F4" s="14"/>
      <c r="G4" s="14"/>
      <c r="H4" s="14">
        <f>G4-F4</f>
        <v>0</v>
      </c>
      <c r="I4" s="15"/>
    </row>
    <row r="5" spans="1:9" x14ac:dyDescent="0.2">
      <c r="A5" s="5">
        <v>0.53478009259259263</v>
      </c>
      <c r="B5" s="5">
        <v>0.53651620370370368</v>
      </c>
      <c r="C5" s="4">
        <f>Table248[[#This Row],[end_time]]-Table248[[#This Row],[start_time]]</f>
        <v>1.7361111111110494E-3</v>
      </c>
      <c r="F5" s="16"/>
      <c r="G5" s="16"/>
      <c r="H5" s="16">
        <f>G5-F5</f>
        <v>0</v>
      </c>
      <c r="I5" s="11"/>
    </row>
    <row r="6" spans="1:9" x14ac:dyDescent="0.2">
      <c r="A6" s="5">
        <v>0.56906250000000003</v>
      </c>
      <c r="B6" s="5">
        <v>0.56943287037037038</v>
      </c>
      <c r="C6" s="4">
        <f>Table248[[#This Row],[end_time]]-Table248[[#This Row],[start_time]]</f>
        <v>3.7037037037035425E-4</v>
      </c>
      <c r="F6" s="14"/>
      <c r="G6" s="14"/>
      <c r="H6" s="14">
        <v>0</v>
      </c>
      <c r="I6" s="15"/>
    </row>
    <row r="7" spans="1:9" x14ac:dyDescent="0.2">
      <c r="A7" s="5"/>
      <c r="B7" s="5"/>
      <c r="C7" s="4">
        <f>Table248[[#This Row],[end_time]]-Table248[[#This Row],[start_time]]</f>
        <v>0</v>
      </c>
      <c r="F7" s="16"/>
      <c r="G7" s="16"/>
      <c r="H7" s="16">
        <v>0</v>
      </c>
      <c r="I7" s="11"/>
    </row>
    <row r="8" spans="1:9" x14ac:dyDescent="0.2">
      <c r="A8" s="5"/>
      <c r="B8" s="5"/>
      <c r="C8" s="4">
        <f>Table248[[#This Row],[end_time]]-Table248[[#This Row],[start_time]]</f>
        <v>0</v>
      </c>
      <c r="F8" s="15"/>
      <c r="G8" s="15"/>
      <c r="H8" s="14">
        <v>0</v>
      </c>
      <c r="I8" s="15"/>
    </row>
    <row r="9" spans="1:9" x14ac:dyDescent="0.2">
      <c r="A9" s="5"/>
      <c r="B9" s="5"/>
      <c r="C9" s="4">
        <f>Table248[[#This Row],[end_time]]-Table248[[#This Row],[start_time]]</f>
        <v>0</v>
      </c>
      <c r="F9" s="11"/>
      <c r="G9" s="11"/>
      <c r="H9" s="16">
        <v>0</v>
      </c>
      <c r="I9" s="11"/>
    </row>
    <row r="10" spans="1:9" x14ac:dyDescent="0.2">
      <c r="A10" s="5"/>
      <c r="B10" s="5"/>
      <c r="C10" s="4">
        <f>Table248[[#This Row],[end_time]]-Table248[[#This Row],[start_time]]</f>
        <v>0</v>
      </c>
      <c r="F10" s="15"/>
      <c r="G10" s="15"/>
      <c r="H10" s="14">
        <v>0</v>
      </c>
      <c r="I10" s="15"/>
    </row>
    <row r="11" spans="1:9" x14ac:dyDescent="0.2">
      <c r="A11" s="5"/>
      <c r="B11" s="5"/>
      <c r="C11" s="4">
        <f>Table248[[#This Row],[end_time]]-Table248[[#This Row],[start_time]]</f>
        <v>0</v>
      </c>
      <c r="F11" s="11"/>
      <c r="G11" s="11"/>
      <c r="H11" s="16">
        <v>0</v>
      </c>
      <c r="I11" s="11"/>
    </row>
    <row r="12" spans="1:9" x14ac:dyDescent="0.2">
      <c r="A12" s="5"/>
      <c r="B12" s="5"/>
      <c r="C12" s="4">
        <f>Table248[[#This Row],[end_time]]-Table248[[#This Row],[start_time]]</f>
        <v>0</v>
      </c>
      <c r="F12" s="15"/>
      <c r="G12" s="15"/>
      <c r="H12" s="14">
        <v>0</v>
      </c>
      <c r="I12" s="15"/>
    </row>
    <row r="13" spans="1:9" x14ac:dyDescent="0.2">
      <c r="A13" s="5"/>
      <c r="B13" s="5"/>
      <c r="C13" s="4">
        <f>Table248[[#This Row],[end_time]]-Table248[[#This Row],[start_time]]</f>
        <v>0</v>
      </c>
      <c r="F13" s="11"/>
      <c r="G13" s="11"/>
      <c r="H13" s="16">
        <v>0</v>
      </c>
      <c r="I13" s="11"/>
    </row>
    <row r="14" spans="1:9" x14ac:dyDescent="0.2">
      <c r="A14" s="5"/>
      <c r="B14" s="5"/>
      <c r="C14" s="4">
        <f>Table248[[#This Row],[end_time]]-Table248[[#This Row],[start_time]]</f>
        <v>0</v>
      </c>
      <c r="F14" s="15"/>
      <c r="G14" s="15"/>
      <c r="H14" s="14">
        <v>0</v>
      </c>
      <c r="I14" s="15"/>
    </row>
    <row r="15" spans="1:9" x14ac:dyDescent="0.2">
      <c r="A15" s="5"/>
      <c r="B15" s="5"/>
      <c r="C15" s="4">
        <f>Table248[[#This Row],[end_time]]-Table248[[#This Row],[start_time]]</f>
        <v>0</v>
      </c>
      <c r="F15" s="11"/>
      <c r="G15" s="11"/>
      <c r="H15" s="16">
        <v>0</v>
      </c>
      <c r="I15" s="11"/>
    </row>
    <row r="16" spans="1:9" x14ac:dyDescent="0.2">
      <c r="A16" s="5"/>
      <c r="B16" s="5"/>
      <c r="C16" s="4">
        <f>Table248[[#This Row],[end_time]]-Table248[[#This Row],[start_time]]</f>
        <v>0</v>
      </c>
      <c r="F16" s="15"/>
      <c r="G16" s="15"/>
      <c r="H16" s="14">
        <v>0</v>
      </c>
      <c r="I16" s="15"/>
    </row>
    <row r="17" spans="1:9" x14ac:dyDescent="0.2">
      <c r="A17" s="5"/>
      <c r="B17" s="5"/>
      <c r="C17" s="4">
        <f>Table248[[#This Row],[end_time]]-Table248[[#This Row],[start_time]]</f>
        <v>0</v>
      </c>
      <c r="F17" s="11"/>
      <c r="G17" s="11"/>
      <c r="H17" s="16">
        <v>0</v>
      </c>
      <c r="I17" s="11"/>
    </row>
    <row r="18" spans="1:9" x14ac:dyDescent="0.2">
      <c r="A18" s="5"/>
      <c r="B18" s="5"/>
      <c r="C18" s="4">
        <f>Table248[[#This Row],[end_time]]-Table248[[#This Row],[start_time]]</f>
        <v>0</v>
      </c>
      <c r="F18" s="15"/>
      <c r="G18" s="15"/>
      <c r="H18" s="14">
        <v>0</v>
      </c>
      <c r="I18" s="15"/>
    </row>
    <row r="19" spans="1:9" x14ac:dyDescent="0.2">
      <c r="A19" s="5"/>
      <c r="B19" s="5"/>
      <c r="C19" s="4">
        <f>Table248[[#This Row],[end_time]]-Table248[[#This Row],[start_time]]</f>
        <v>0</v>
      </c>
      <c r="F19" s="11"/>
      <c r="G19" s="11"/>
      <c r="H19" s="16">
        <v>0</v>
      </c>
      <c r="I19" s="11"/>
    </row>
    <row r="20" spans="1:9" x14ac:dyDescent="0.2">
      <c r="A20" s="5"/>
      <c r="B20" s="5"/>
      <c r="C20" s="4">
        <f>Table248[[#This Row],[end_time]]-Table248[[#This Row],[start_time]]</f>
        <v>0</v>
      </c>
      <c r="F20" s="15"/>
      <c r="G20" s="15"/>
      <c r="H20" s="14">
        <v>0</v>
      </c>
      <c r="I20" s="15"/>
    </row>
    <row r="21" spans="1:9" x14ac:dyDescent="0.2">
      <c r="A21" s="5"/>
      <c r="B21" s="5"/>
      <c r="C21" s="4">
        <f>Table248[[#This Row],[end_time]]-Table248[[#This Row],[start_time]]</f>
        <v>0</v>
      </c>
      <c r="F21" s="11"/>
      <c r="G21" s="11"/>
      <c r="H21" s="16">
        <v>0</v>
      </c>
      <c r="I21" s="11"/>
    </row>
    <row r="22" spans="1:9" x14ac:dyDescent="0.2">
      <c r="A22" s="5"/>
      <c r="B22" s="5"/>
      <c r="C22" s="4">
        <f>Table248[[#This Row],[end_time]]-Table248[[#This Row],[start_time]]</f>
        <v>0</v>
      </c>
      <c r="F22" s="15"/>
      <c r="G22" s="15"/>
      <c r="H22" s="14">
        <v>0</v>
      </c>
      <c r="I22" s="15"/>
    </row>
    <row r="23" spans="1:9" x14ac:dyDescent="0.2">
      <c r="A23" s="5"/>
      <c r="B23" s="5"/>
      <c r="C23" s="4">
        <f>Table248[[#This Row],[end_time]]-Table248[[#This Row],[start_time]]</f>
        <v>0</v>
      </c>
      <c r="F23" s="11"/>
      <c r="G23" s="11"/>
      <c r="H23" s="16">
        <v>0</v>
      </c>
      <c r="I23" s="11"/>
    </row>
    <row r="24" spans="1:9" x14ac:dyDescent="0.2">
      <c r="A24" s="5"/>
      <c r="B24" s="5"/>
      <c r="C24" s="4">
        <f>Table248[[#This Row],[end_time]]-Table248[[#This Row],[start_time]]</f>
        <v>0</v>
      </c>
      <c r="F24" s="15"/>
      <c r="G24" s="15"/>
      <c r="H24" s="14">
        <v>0</v>
      </c>
      <c r="I24" s="15"/>
    </row>
    <row r="25" spans="1:9" x14ac:dyDescent="0.2">
      <c r="A25" s="5"/>
      <c r="B25" s="5"/>
      <c r="C25" s="4">
        <f>Table248[[#This Row],[end_time]]-Table248[[#This Row],[start_time]]</f>
        <v>0</v>
      </c>
      <c r="F25" s="11"/>
      <c r="G25" s="11"/>
      <c r="H25" s="16">
        <v>0</v>
      </c>
      <c r="I25" s="11"/>
    </row>
    <row r="26" spans="1:9" x14ac:dyDescent="0.2">
      <c r="A26" s="5"/>
      <c r="B26" s="5"/>
      <c r="C26" s="4">
        <f>Table248[[#This Row],[end_time]]-Table248[[#This Row],[start_time]]</f>
        <v>0</v>
      </c>
      <c r="F26" s="15"/>
      <c r="G26" s="15"/>
      <c r="H26" s="14">
        <v>0</v>
      </c>
      <c r="I26" s="15"/>
    </row>
    <row r="27" spans="1:9" x14ac:dyDescent="0.2">
      <c r="A27" s="5"/>
      <c r="B27" s="5"/>
      <c r="C27" s="4">
        <f>Table248[[#This Row],[end_time]]-Table248[[#This Row],[start_time]]</f>
        <v>0</v>
      </c>
      <c r="F27" s="11"/>
      <c r="G27" s="11"/>
      <c r="H27" s="16">
        <v>0</v>
      </c>
      <c r="I27" s="11"/>
    </row>
    <row r="28" spans="1:9" x14ac:dyDescent="0.2">
      <c r="A28" s="5"/>
      <c r="B28" s="5"/>
      <c r="C28" s="4">
        <f>Table248[[#This Row],[end_time]]-Table248[[#This Row],[start_time]]</f>
        <v>0</v>
      </c>
      <c r="F28" s="15"/>
      <c r="G28" s="15"/>
      <c r="H28" s="14">
        <v>0</v>
      </c>
      <c r="I28" s="15"/>
    </row>
    <row r="29" spans="1:9" x14ac:dyDescent="0.2">
      <c r="A29" s="5"/>
      <c r="B29" s="5"/>
      <c r="C29" s="4">
        <f>Table248[[#This Row],[end_time]]-Table248[[#This Row],[start_time]]</f>
        <v>0</v>
      </c>
      <c r="F29" s="11"/>
      <c r="G29" s="11"/>
      <c r="H29" s="16">
        <v>0</v>
      </c>
      <c r="I29" s="11"/>
    </row>
    <row r="30" spans="1:9" x14ac:dyDescent="0.2">
      <c r="A30" s="5"/>
      <c r="B30" s="5"/>
      <c r="C30" s="4">
        <f>Table248[[#This Row],[end_time]]-Table248[[#This Row],[start_time]]</f>
        <v>0</v>
      </c>
      <c r="F30" s="15"/>
      <c r="G30" s="15"/>
      <c r="H30" s="14">
        <v>0</v>
      </c>
      <c r="I30" s="15"/>
    </row>
    <row r="31" spans="1:9" x14ac:dyDescent="0.2">
      <c r="A31" s="5"/>
      <c r="B31" s="5"/>
      <c r="C31" s="4">
        <f>Table248[[#This Row],[end_time]]-Table248[[#This Row],[start_time]]</f>
        <v>0</v>
      </c>
      <c r="F31" s="17"/>
      <c r="G31" s="17"/>
      <c r="H31" s="18">
        <v>0</v>
      </c>
      <c r="I31" s="17"/>
    </row>
    <row r="32" spans="1:9" x14ac:dyDescent="0.2">
      <c r="F32" s="11"/>
      <c r="G32" s="11"/>
      <c r="H32" s="11"/>
      <c r="I32" s="11"/>
    </row>
    <row r="33" spans="1:9" x14ac:dyDescent="0.2">
      <c r="A33" t="s">
        <v>52</v>
      </c>
      <c r="C33" s="6">
        <f>HOUR(SUM(Table248[time_diff]))*3600 + MINUTE(SUM(Table248[time_diff])) * 60 + SECOND(SUM(Table248[time_diff]))</f>
        <v>1993</v>
      </c>
      <c r="F33" s="11" t="s">
        <v>86</v>
      </c>
      <c r="G33" s="11"/>
      <c r="H33" s="6" t="e">
        <f>HOUR(SUM(H2:H31))*3600 + MINUTE(SUM(H2:H31)) * 60 + SECOND(SUM(H2:H31))</f>
        <v>#NUM!</v>
      </c>
      <c r="I33" s="11"/>
    </row>
    <row r="34" spans="1:9" x14ac:dyDescent="0.2">
      <c r="A34" t="s">
        <v>48</v>
      </c>
      <c r="C34" s="4"/>
    </row>
    <row r="35" spans="1:9" x14ac:dyDescent="0.2">
      <c r="A35" t="s">
        <v>46</v>
      </c>
      <c r="C35" s="5">
        <v>0.36527777777777776</v>
      </c>
    </row>
    <row r="36" spans="1:9" x14ac:dyDescent="0.2">
      <c r="A36" t="s">
        <v>49</v>
      </c>
      <c r="C36" s="5">
        <v>0.5708333333333333</v>
      </c>
    </row>
    <row r="37" spans="1:9" x14ac:dyDescent="0.2">
      <c r="A37" t="s">
        <v>47</v>
      </c>
      <c r="C37" s="6">
        <f>SUM(HOUR(C36-C35)*3600 + MINUTE(C36-C35)*60 + SECOND(C36-C35))</f>
        <v>17760</v>
      </c>
      <c r="D37" t="s">
        <v>50</v>
      </c>
    </row>
    <row r="39" spans="1:9" x14ac:dyDescent="0.2">
      <c r="C39" s="4"/>
    </row>
    <row r="40" spans="1:9" x14ac:dyDescent="0.2">
      <c r="C40" s="5"/>
    </row>
    <row r="41" spans="1:9" x14ac:dyDescent="0.2">
      <c r="C41" s="5"/>
    </row>
    <row r="42" spans="1:9" x14ac:dyDescent="0.2">
      <c r="C42" s="6"/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3BA92-9E5F-3D40-BA9A-5D51FC245316}">
  <dimension ref="A1:I42"/>
  <sheetViews>
    <sheetView zoomScale="114" workbookViewId="0">
      <selection activeCell="H33" sqref="H33"/>
    </sheetView>
  </sheetViews>
  <sheetFormatPr baseColWidth="10" defaultRowHeight="16" x14ac:dyDescent="0.2"/>
  <cols>
    <col min="4" max="4" width="72.83203125" customWidth="1"/>
  </cols>
  <sheetData>
    <row r="1" spans="1:9" x14ac:dyDescent="0.2">
      <c r="A1" t="s">
        <v>17</v>
      </c>
      <c r="B1" t="s">
        <v>18</v>
      </c>
      <c r="C1" t="s">
        <v>19</v>
      </c>
      <c r="D1" t="s">
        <v>15</v>
      </c>
      <c r="F1" s="13" t="s">
        <v>17</v>
      </c>
      <c r="G1" s="13" t="s">
        <v>18</v>
      </c>
      <c r="H1" s="13" t="s">
        <v>19</v>
      </c>
      <c r="I1" s="13" t="s">
        <v>15</v>
      </c>
    </row>
    <row r="2" spans="1:9" x14ac:dyDescent="0.2">
      <c r="A2" s="5">
        <v>4.6053240740740742E-2</v>
      </c>
      <c r="B2" s="5">
        <v>5.6851851851851855E-2</v>
      </c>
      <c r="C2" s="4">
        <f>Table2410[[#This Row],[end_time]]-Table2410[[#This Row],[start_time]]</f>
        <v>1.0798611111111113E-2</v>
      </c>
      <c r="D2" t="s">
        <v>43</v>
      </c>
      <c r="F2" s="14">
        <v>4.3032407407407408E-2</v>
      </c>
      <c r="G2" s="14">
        <v>7.6817129629629624E-2</v>
      </c>
      <c r="H2" s="19">
        <f>G2-F2</f>
        <v>3.3784722222222216E-2</v>
      </c>
      <c r="I2" s="15"/>
    </row>
    <row r="3" spans="1:9" x14ac:dyDescent="0.2">
      <c r="A3" s="5">
        <v>5.966435185185185E-2</v>
      </c>
      <c r="B3" s="5">
        <v>6.7222222222222225E-2</v>
      </c>
      <c r="C3" s="4">
        <f>Table2410[[#This Row],[end_time]]-Table2410[[#This Row],[start_time]]</f>
        <v>7.5578703703703745E-3</v>
      </c>
      <c r="D3" t="s">
        <v>44</v>
      </c>
      <c r="F3" s="16"/>
      <c r="G3" s="16"/>
      <c r="H3" s="16">
        <f>G3-F3</f>
        <v>0</v>
      </c>
      <c r="I3" s="11"/>
    </row>
    <row r="4" spans="1:9" x14ac:dyDescent="0.2">
      <c r="A4" s="5">
        <v>7.4062500000000003E-2</v>
      </c>
      <c r="B4" s="5">
        <v>7.5462962962962968E-2</v>
      </c>
      <c r="C4" s="4">
        <f>Table2410[[#This Row],[end_time]]-Table2410[[#This Row],[start_time]]</f>
        <v>1.4004629629629645E-3</v>
      </c>
      <c r="D4" t="s">
        <v>51</v>
      </c>
      <c r="F4" s="14"/>
      <c r="G4" s="14"/>
      <c r="H4" s="14">
        <f>G4-F4</f>
        <v>0</v>
      </c>
      <c r="I4" s="15"/>
    </row>
    <row r="5" spans="1:9" x14ac:dyDescent="0.2">
      <c r="A5" s="5">
        <v>8.548611111111111E-2</v>
      </c>
      <c r="B5" s="5">
        <v>8.5798611111111117E-2</v>
      </c>
      <c r="C5" s="4">
        <f>Table2410[[#This Row],[end_time]]-Table2410[[#This Row],[start_time]]</f>
        <v>3.1250000000000722E-4</v>
      </c>
      <c r="D5" t="s">
        <v>45</v>
      </c>
      <c r="F5" s="16"/>
      <c r="G5" s="16"/>
      <c r="H5" s="16">
        <f>G5-F5</f>
        <v>0</v>
      </c>
      <c r="I5" s="11"/>
    </row>
    <row r="6" spans="1:9" x14ac:dyDescent="0.2">
      <c r="A6" s="5"/>
      <c r="B6" s="5"/>
      <c r="C6" s="4">
        <f>Table2410[[#This Row],[end_time]]-Table2410[[#This Row],[start_time]]</f>
        <v>0</v>
      </c>
      <c r="F6" s="14"/>
      <c r="G6" s="14"/>
      <c r="H6" s="14">
        <v>0</v>
      </c>
      <c r="I6" s="15"/>
    </row>
    <row r="7" spans="1:9" x14ac:dyDescent="0.2">
      <c r="A7" s="5"/>
      <c r="B7" s="5"/>
      <c r="C7" s="4">
        <f>Table2410[[#This Row],[end_time]]-Table2410[[#This Row],[start_time]]</f>
        <v>0</v>
      </c>
      <c r="F7" s="16"/>
      <c r="G7" s="16"/>
      <c r="H7" s="16">
        <v>0</v>
      </c>
      <c r="I7" s="11"/>
    </row>
    <row r="8" spans="1:9" x14ac:dyDescent="0.2">
      <c r="A8" s="5"/>
      <c r="B8" s="5"/>
      <c r="C8" s="4">
        <f>Table2410[[#This Row],[end_time]]-Table2410[[#This Row],[start_time]]</f>
        <v>0</v>
      </c>
      <c r="F8" s="15"/>
      <c r="G8" s="15"/>
      <c r="H8" s="14">
        <v>0</v>
      </c>
      <c r="I8" s="15"/>
    </row>
    <row r="9" spans="1:9" x14ac:dyDescent="0.2">
      <c r="A9" s="5"/>
      <c r="B9" s="5"/>
      <c r="C9" s="4">
        <f>Table2410[[#This Row],[end_time]]-Table2410[[#This Row],[start_time]]</f>
        <v>0</v>
      </c>
      <c r="F9" s="11"/>
      <c r="G9" s="11"/>
      <c r="H9" s="16">
        <v>0</v>
      </c>
      <c r="I9" s="11"/>
    </row>
    <row r="10" spans="1:9" x14ac:dyDescent="0.2">
      <c r="A10" s="5"/>
      <c r="B10" s="5"/>
      <c r="C10" s="4">
        <f>Table2410[[#This Row],[end_time]]-Table2410[[#This Row],[start_time]]</f>
        <v>0</v>
      </c>
      <c r="F10" s="15"/>
      <c r="G10" s="15"/>
      <c r="H10" s="14">
        <v>0</v>
      </c>
      <c r="I10" s="15"/>
    </row>
    <row r="11" spans="1:9" x14ac:dyDescent="0.2">
      <c r="A11" s="5"/>
      <c r="B11" s="5"/>
      <c r="C11" s="4">
        <f>Table2410[[#This Row],[end_time]]-Table2410[[#This Row],[start_time]]</f>
        <v>0</v>
      </c>
      <c r="F11" s="11"/>
      <c r="G11" s="11"/>
      <c r="H11" s="16">
        <v>0</v>
      </c>
      <c r="I11" s="11"/>
    </row>
    <row r="12" spans="1:9" x14ac:dyDescent="0.2">
      <c r="A12" s="5"/>
      <c r="B12" s="5"/>
      <c r="C12" s="4">
        <f>Table2410[[#This Row],[end_time]]-Table2410[[#This Row],[start_time]]</f>
        <v>0</v>
      </c>
      <c r="F12" s="15"/>
      <c r="G12" s="15"/>
      <c r="H12" s="14">
        <v>0</v>
      </c>
      <c r="I12" s="15"/>
    </row>
    <row r="13" spans="1:9" x14ac:dyDescent="0.2">
      <c r="A13" s="5"/>
      <c r="B13" s="5"/>
      <c r="C13" s="4">
        <f>Table2410[[#This Row],[end_time]]-Table2410[[#This Row],[start_time]]</f>
        <v>0</v>
      </c>
      <c r="F13" s="11"/>
      <c r="G13" s="11"/>
      <c r="H13" s="16">
        <v>0</v>
      </c>
      <c r="I13" s="11"/>
    </row>
    <row r="14" spans="1:9" x14ac:dyDescent="0.2">
      <c r="A14" s="5"/>
      <c r="B14" s="5"/>
      <c r="C14" s="4">
        <f>Table2410[[#This Row],[end_time]]-Table2410[[#This Row],[start_time]]</f>
        <v>0</v>
      </c>
      <c r="F14" s="15"/>
      <c r="G14" s="15"/>
      <c r="H14" s="14">
        <v>0</v>
      </c>
      <c r="I14" s="15"/>
    </row>
    <row r="15" spans="1:9" x14ac:dyDescent="0.2">
      <c r="A15" s="5"/>
      <c r="B15" s="5"/>
      <c r="C15" s="4">
        <f>Table2410[[#This Row],[end_time]]-Table2410[[#This Row],[start_time]]</f>
        <v>0</v>
      </c>
      <c r="F15" s="11"/>
      <c r="G15" s="11"/>
      <c r="H15" s="16">
        <v>0</v>
      </c>
      <c r="I15" s="11"/>
    </row>
    <row r="16" spans="1:9" x14ac:dyDescent="0.2">
      <c r="A16" s="5"/>
      <c r="B16" s="5"/>
      <c r="C16" s="4">
        <f>Table2410[[#This Row],[end_time]]-Table2410[[#This Row],[start_time]]</f>
        <v>0</v>
      </c>
      <c r="F16" s="15"/>
      <c r="G16" s="15"/>
      <c r="H16" s="14">
        <v>0</v>
      </c>
      <c r="I16" s="15"/>
    </row>
    <row r="17" spans="1:9" x14ac:dyDescent="0.2">
      <c r="A17" s="5"/>
      <c r="B17" s="5"/>
      <c r="C17" s="4">
        <f>Table2410[[#This Row],[end_time]]-Table2410[[#This Row],[start_time]]</f>
        <v>0</v>
      </c>
      <c r="F17" s="11"/>
      <c r="G17" s="11"/>
      <c r="H17" s="16">
        <v>0</v>
      </c>
      <c r="I17" s="11"/>
    </row>
    <row r="18" spans="1:9" x14ac:dyDescent="0.2">
      <c r="A18" s="5"/>
      <c r="B18" s="5"/>
      <c r="C18" s="4">
        <f>Table2410[[#This Row],[end_time]]-Table2410[[#This Row],[start_time]]</f>
        <v>0</v>
      </c>
      <c r="F18" s="15"/>
      <c r="G18" s="15"/>
      <c r="H18" s="14">
        <v>0</v>
      </c>
      <c r="I18" s="15"/>
    </row>
    <row r="19" spans="1:9" x14ac:dyDescent="0.2">
      <c r="A19" s="5"/>
      <c r="B19" s="5"/>
      <c r="C19" s="4">
        <f>Table2410[[#This Row],[end_time]]-Table2410[[#This Row],[start_time]]</f>
        <v>0</v>
      </c>
      <c r="F19" s="11"/>
      <c r="G19" s="11"/>
      <c r="H19" s="16">
        <v>0</v>
      </c>
      <c r="I19" s="11"/>
    </row>
    <row r="20" spans="1:9" x14ac:dyDescent="0.2">
      <c r="A20" s="5"/>
      <c r="B20" s="5"/>
      <c r="C20" s="4">
        <f>Table2410[[#This Row],[end_time]]-Table2410[[#This Row],[start_time]]</f>
        <v>0</v>
      </c>
      <c r="F20" s="15"/>
      <c r="G20" s="15"/>
      <c r="H20" s="14">
        <v>0</v>
      </c>
      <c r="I20" s="15"/>
    </row>
    <row r="21" spans="1:9" x14ac:dyDescent="0.2">
      <c r="A21" s="5"/>
      <c r="B21" s="5"/>
      <c r="C21" s="4">
        <f>Table2410[[#This Row],[end_time]]-Table2410[[#This Row],[start_time]]</f>
        <v>0</v>
      </c>
      <c r="F21" s="11"/>
      <c r="G21" s="11"/>
      <c r="H21" s="16">
        <v>0</v>
      </c>
      <c r="I21" s="11"/>
    </row>
    <row r="22" spans="1:9" x14ac:dyDescent="0.2">
      <c r="A22" s="5"/>
      <c r="B22" s="5"/>
      <c r="C22" s="4">
        <f>Table2410[[#This Row],[end_time]]-Table2410[[#This Row],[start_time]]</f>
        <v>0</v>
      </c>
      <c r="F22" s="15"/>
      <c r="G22" s="15"/>
      <c r="H22" s="14">
        <v>0</v>
      </c>
      <c r="I22" s="15"/>
    </row>
    <row r="23" spans="1:9" x14ac:dyDescent="0.2">
      <c r="A23" s="5"/>
      <c r="B23" s="5"/>
      <c r="C23" s="4">
        <f>Table2410[[#This Row],[end_time]]-Table2410[[#This Row],[start_time]]</f>
        <v>0</v>
      </c>
      <c r="F23" s="11"/>
      <c r="G23" s="11"/>
      <c r="H23" s="16">
        <v>0</v>
      </c>
      <c r="I23" s="11"/>
    </row>
    <row r="24" spans="1:9" x14ac:dyDescent="0.2">
      <c r="A24" s="5"/>
      <c r="B24" s="5"/>
      <c r="C24" s="4">
        <f>Table2410[[#This Row],[end_time]]-Table2410[[#This Row],[start_time]]</f>
        <v>0</v>
      </c>
      <c r="F24" s="15"/>
      <c r="G24" s="15"/>
      <c r="H24" s="14">
        <v>0</v>
      </c>
      <c r="I24" s="15"/>
    </row>
    <row r="25" spans="1:9" x14ac:dyDescent="0.2">
      <c r="A25" s="5"/>
      <c r="B25" s="5"/>
      <c r="C25" s="4">
        <f>Table2410[[#This Row],[end_time]]-Table2410[[#This Row],[start_time]]</f>
        <v>0</v>
      </c>
      <c r="F25" s="11"/>
      <c r="G25" s="11"/>
      <c r="H25" s="16">
        <v>0</v>
      </c>
      <c r="I25" s="11"/>
    </row>
    <row r="26" spans="1:9" x14ac:dyDescent="0.2">
      <c r="A26" s="5"/>
      <c r="B26" s="5"/>
      <c r="C26" s="4">
        <f>Table2410[[#This Row],[end_time]]-Table2410[[#This Row],[start_time]]</f>
        <v>0</v>
      </c>
      <c r="F26" s="15"/>
      <c r="G26" s="15"/>
      <c r="H26" s="14">
        <v>0</v>
      </c>
      <c r="I26" s="15"/>
    </row>
    <row r="27" spans="1:9" x14ac:dyDescent="0.2">
      <c r="A27" s="5"/>
      <c r="B27" s="5"/>
      <c r="C27" s="4">
        <f>Table2410[[#This Row],[end_time]]-Table2410[[#This Row],[start_time]]</f>
        <v>0</v>
      </c>
      <c r="F27" s="11"/>
      <c r="G27" s="11"/>
      <c r="H27" s="16">
        <v>0</v>
      </c>
      <c r="I27" s="11"/>
    </row>
    <row r="28" spans="1:9" x14ac:dyDescent="0.2">
      <c r="A28" s="5"/>
      <c r="B28" s="5"/>
      <c r="C28" s="4">
        <f>Table2410[[#This Row],[end_time]]-Table2410[[#This Row],[start_time]]</f>
        <v>0</v>
      </c>
      <c r="F28" s="15"/>
      <c r="G28" s="15"/>
      <c r="H28" s="14">
        <v>0</v>
      </c>
      <c r="I28" s="15"/>
    </row>
    <row r="29" spans="1:9" x14ac:dyDescent="0.2">
      <c r="A29" s="5"/>
      <c r="B29" s="5"/>
      <c r="C29" s="4">
        <f>Table2410[[#This Row],[end_time]]-Table2410[[#This Row],[start_time]]</f>
        <v>0</v>
      </c>
      <c r="F29" s="11"/>
      <c r="G29" s="11"/>
      <c r="H29" s="16">
        <v>0</v>
      </c>
      <c r="I29" s="11"/>
    </row>
    <row r="30" spans="1:9" x14ac:dyDescent="0.2">
      <c r="A30" s="5"/>
      <c r="B30" s="5"/>
      <c r="C30" s="4">
        <f>Table2410[[#This Row],[end_time]]-Table2410[[#This Row],[start_time]]</f>
        <v>0</v>
      </c>
      <c r="F30" s="15"/>
      <c r="G30" s="15"/>
      <c r="H30" s="14">
        <v>0</v>
      </c>
      <c r="I30" s="15"/>
    </row>
    <row r="31" spans="1:9" x14ac:dyDescent="0.2">
      <c r="A31" s="5"/>
      <c r="B31" s="5"/>
      <c r="C31" s="4">
        <f>Table2410[[#This Row],[end_time]]-Table2410[[#This Row],[start_time]]</f>
        <v>0</v>
      </c>
      <c r="F31" s="17"/>
      <c r="G31" s="17"/>
      <c r="H31" s="18">
        <v>0</v>
      </c>
      <c r="I31" s="17"/>
    </row>
    <row r="32" spans="1:9" x14ac:dyDescent="0.2">
      <c r="F32" s="11"/>
      <c r="G32" s="11"/>
      <c r="H32" s="11"/>
      <c r="I32" s="11"/>
    </row>
    <row r="33" spans="1:9" x14ac:dyDescent="0.2">
      <c r="A33" t="s">
        <v>52</v>
      </c>
      <c r="C33" s="6">
        <f>HOUR(SUM(Table2410[time_diff]))*3600 + MINUTE(SUM(Table2410[time_diff])) * 60 + SECOND(SUM(Table2410[time_diff]))</f>
        <v>1734</v>
      </c>
      <c r="F33" s="11" t="s">
        <v>86</v>
      </c>
      <c r="G33" s="11"/>
      <c r="H33" s="6">
        <f>HOUR(SUM(H2:H31))*3600 + MINUTE(SUM(H2:H31)) * 60 + SECOND(SUM(H2:H31))</f>
        <v>2919</v>
      </c>
      <c r="I33" s="11"/>
    </row>
    <row r="34" spans="1:9" x14ac:dyDescent="0.2">
      <c r="A34" t="s">
        <v>48</v>
      </c>
      <c r="C34" s="4"/>
    </row>
    <row r="35" spans="1:9" x14ac:dyDescent="0.2">
      <c r="A35" t="s">
        <v>46</v>
      </c>
      <c r="C35" s="5">
        <v>0.44583333333333336</v>
      </c>
    </row>
    <row r="36" spans="1:9" x14ac:dyDescent="0.2">
      <c r="A36" t="s">
        <v>49</v>
      </c>
      <c r="C36" s="5">
        <v>0.54861111111111116</v>
      </c>
    </row>
    <row r="37" spans="1:9" x14ac:dyDescent="0.2">
      <c r="A37" t="s">
        <v>47</v>
      </c>
      <c r="C37" s="6">
        <f>SUM(HOUR(C36-C35)*3600 + MINUTE(C36-C35)*60 + SECOND(C36-C35))</f>
        <v>8880</v>
      </c>
      <c r="D37" t="s">
        <v>50</v>
      </c>
    </row>
    <row r="39" spans="1:9" x14ac:dyDescent="0.2">
      <c r="A39" s="11"/>
      <c r="B39" s="11"/>
      <c r="C39" s="11"/>
    </row>
    <row r="40" spans="1:9" x14ac:dyDescent="0.2">
      <c r="A40" s="11"/>
      <c r="B40" s="11"/>
      <c r="C40" s="12"/>
    </row>
    <row r="41" spans="1:9" x14ac:dyDescent="0.2">
      <c r="A41" s="11"/>
      <c r="B41" s="11"/>
      <c r="C41" s="12"/>
    </row>
    <row r="42" spans="1:9" x14ac:dyDescent="0.2">
      <c r="A42" s="11"/>
      <c r="B42" s="11"/>
      <c r="C42" s="6"/>
    </row>
  </sheetData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2C8FE-39BB-BB4A-8DDF-4FBE8810A41F}">
  <dimension ref="A1:I42"/>
  <sheetViews>
    <sheetView zoomScale="93" workbookViewId="0">
      <selection activeCell="H33" sqref="H33"/>
    </sheetView>
  </sheetViews>
  <sheetFormatPr baseColWidth="10" defaultRowHeight="16" x14ac:dyDescent="0.2"/>
  <cols>
    <col min="4" max="4" width="72.83203125" customWidth="1"/>
  </cols>
  <sheetData>
    <row r="1" spans="1:9" x14ac:dyDescent="0.2">
      <c r="A1" t="s">
        <v>17</v>
      </c>
      <c r="B1" t="s">
        <v>18</v>
      </c>
      <c r="C1" t="s">
        <v>19</v>
      </c>
      <c r="D1" t="s">
        <v>15</v>
      </c>
      <c r="F1" s="13" t="s">
        <v>17</v>
      </c>
      <c r="G1" s="13" t="s">
        <v>18</v>
      </c>
      <c r="H1" s="13" t="s">
        <v>19</v>
      </c>
      <c r="I1" s="13" t="s">
        <v>15</v>
      </c>
    </row>
    <row r="2" spans="1:9" x14ac:dyDescent="0.2">
      <c r="A2" s="5">
        <v>3.8379629629629632E-2</v>
      </c>
      <c r="B2" s="5">
        <v>3.9525462962962964E-2</v>
      </c>
      <c r="C2" s="4">
        <f>Table249[[#This Row],[end_time]]-Table249[[#This Row],[start_time]]</f>
        <v>1.145833333333332E-3</v>
      </c>
      <c r="F2" s="14">
        <v>4.0347222222222222E-2</v>
      </c>
      <c r="G2" s="14">
        <v>6.5347222222222223E-2</v>
      </c>
      <c r="H2" s="19">
        <f>G2-F2</f>
        <v>2.5000000000000001E-2</v>
      </c>
      <c r="I2" s="15"/>
    </row>
    <row r="3" spans="1:9" x14ac:dyDescent="0.2">
      <c r="A3" s="5">
        <v>4.5601851851851852E-2</v>
      </c>
      <c r="B3" s="5">
        <v>4.8125000000000001E-2</v>
      </c>
      <c r="C3" s="4">
        <f>Table249[[#This Row],[end_time]]-Table249[[#This Row],[start_time]]</f>
        <v>2.5231481481481494E-3</v>
      </c>
      <c r="F3" s="16"/>
      <c r="G3" s="16"/>
      <c r="H3" s="16">
        <f>G3-F3</f>
        <v>0</v>
      </c>
      <c r="I3" s="11"/>
    </row>
    <row r="4" spans="1:9" x14ac:dyDescent="0.2">
      <c r="A4" s="5">
        <v>4.9837962962962966E-2</v>
      </c>
      <c r="B4" s="5">
        <v>5.0844907407407408E-2</v>
      </c>
      <c r="C4" s="4">
        <f>Table249[[#This Row],[end_time]]-Table249[[#This Row],[start_time]]</f>
        <v>1.0069444444444423E-3</v>
      </c>
      <c r="F4" s="14"/>
      <c r="G4" s="14"/>
      <c r="H4" s="14">
        <f>G4-F4</f>
        <v>0</v>
      </c>
      <c r="I4" s="15"/>
    </row>
    <row r="5" spans="1:9" x14ac:dyDescent="0.2">
      <c r="A5" s="5">
        <v>5.4710648148148147E-2</v>
      </c>
      <c r="B5" s="5">
        <v>5.4988425925925927E-2</v>
      </c>
      <c r="C5" s="4">
        <f>Table249[[#This Row],[end_time]]-Table249[[#This Row],[start_time]]</f>
        <v>2.7777777777777957E-4</v>
      </c>
      <c r="F5" s="16"/>
      <c r="G5" s="16"/>
      <c r="H5" s="16">
        <f>G5-F5</f>
        <v>0</v>
      </c>
      <c r="I5" s="11"/>
    </row>
    <row r="6" spans="1:9" x14ac:dyDescent="0.2">
      <c r="A6" s="5">
        <v>6.4641203703703701E-2</v>
      </c>
      <c r="B6" s="5">
        <v>6.5046296296296297E-2</v>
      </c>
      <c r="C6" s="4">
        <f>Table249[[#This Row],[end_time]]-Table249[[#This Row],[start_time]]</f>
        <v>4.0509259259259578E-4</v>
      </c>
      <c r="F6" s="14"/>
      <c r="G6" s="14"/>
      <c r="H6" s="14">
        <v>0</v>
      </c>
      <c r="I6" s="15"/>
    </row>
    <row r="7" spans="1:9" x14ac:dyDescent="0.2">
      <c r="A7" s="5"/>
      <c r="B7" s="5"/>
      <c r="C7" s="4">
        <f>Table249[[#This Row],[end_time]]-Table249[[#This Row],[start_time]]</f>
        <v>0</v>
      </c>
      <c r="F7" s="16"/>
      <c r="G7" s="16"/>
      <c r="H7" s="16">
        <v>0</v>
      </c>
      <c r="I7" s="11"/>
    </row>
    <row r="8" spans="1:9" x14ac:dyDescent="0.2">
      <c r="A8" s="5"/>
      <c r="B8" s="5"/>
      <c r="C8" s="4">
        <f>Table249[[#This Row],[end_time]]-Table249[[#This Row],[start_time]]</f>
        <v>0</v>
      </c>
      <c r="F8" s="15"/>
      <c r="G8" s="15"/>
      <c r="H8" s="14">
        <v>0</v>
      </c>
      <c r="I8" s="15"/>
    </row>
    <row r="9" spans="1:9" x14ac:dyDescent="0.2">
      <c r="A9" s="5"/>
      <c r="B9" s="5"/>
      <c r="C9" s="4">
        <f>Table249[[#This Row],[end_time]]-Table249[[#This Row],[start_time]]</f>
        <v>0</v>
      </c>
      <c r="F9" s="11"/>
      <c r="G9" s="11"/>
      <c r="H9" s="16">
        <v>0</v>
      </c>
      <c r="I9" s="11"/>
    </row>
    <row r="10" spans="1:9" x14ac:dyDescent="0.2">
      <c r="A10" s="5"/>
      <c r="B10" s="5"/>
      <c r="C10" s="4">
        <f>Table249[[#This Row],[end_time]]-Table249[[#This Row],[start_time]]</f>
        <v>0</v>
      </c>
      <c r="F10" s="15"/>
      <c r="G10" s="15"/>
      <c r="H10" s="14">
        <v>0</v>
      </c>
      <c r="I10" s="15"/>
    </row>
    <row r="11" spans="1:9" x14ac:dyDescent="0.2">
      <c r="A11" s="5"/>
      <c r="B11" s="5"/>
      <c r="C11" s="4">
        <f>Table249[[#This Row],[end_time]]-Table249[[#This Row],[start_time]]</f>
        <v>0</v>
      </c>
      <c r="F11" s="11"/>
      <c r="G11" s="11"/>
      <c r="H11" s="16">
        <v>0</v>
      </c>
      <c r="I11" s="11"/>
    </row>
    <row r="12" spans="1:9" x14ac:dyDescent="0.2">
      <c r="A12" s="5"/>
      <c r="B12" s="5"/>
      <c r="C12" s="4">
        <f>Table249[[#This Row],[end_time]]-Table249[[#This Row],[start_time]]</f>
        <v>0</v>
      </c>
      <c r="F12" s="15"/>
      <c r="G12" s="15"/>
      <c r="H12" s="14">
        <v>0</v>
      </c>
      <c r="I12" s="15"/>
    </row>
    <row r="13" spans="1:9" x14ac:dyDescent="0.2">
      <c r="A13" s="5"/>
      <c r="B13" s="5"/>
      <c r="C13" s="4">
        <f>Table249[[#This Row],[end_time]]-Table249[[#This Row],[start_time]]</f>
        <v>0</v>
      </c>
      <c r="F13" s="11"/>
      <c r="G13" s="11"/>
      <c r="H13" s="16">
        <v>0</v>
      </c>
      <c r="I13" s="11"/>
    </row>
    <row r="14" spans="1:9" x14ac:dyDescent="0.2">
      <c r="A14" s="5"/>
      <c r="B14" s="5"/>
      <c r="C14" s="4">
        <f>Table249[[#This Row],[end_time]]-Table249[[#This Row],[start_time]]</f>
        <v>0</v>
      </c>
      <c r="F14" s="15"/>
      <c r="G14" s="15"/>
      <c r="H14" s="14">
        <v>0</v>
      </c>
      <c r="I14" s="15"/>
    </row>
    <row r="15" spans="1:9" x14ac:dyDescent="0.2">
      <c r="A15" s="5"/>
      <c r="B15" s="5"/>
      <c r="C15" s="4">
        <f>Table249[[#This Row],[end_time]]-Table249[[#This Row],[start_time]]</f>
        <v>0</v>
      </c>
      <c r="F15" s="11"/>
      <c r="G15" s="11"/>
      <c r="H15" s="16">
        <v>0</v>
      </c>
      <c r="I15" s="11"/>
    </row>
    <row r="16" spans="1:9" x14ac:dyDescent="0.2">
      <c r="A16" s="5"/>
      <c r="B16" s="5"/>
      <c r="C16" s="4">
        <f>Table249[[#This Row],[end_time]]-Table249[[#This Row],[start_time]]</f>
        <v>0</v>
      </c>
      <c r="F16" s="15"/>
      <c r="G16" s="15"/>
      <c r="H16" s="14">
        <v>0</v>
      </c>
      <c r="I16" s="15"/>
    </row>
    <row r="17" spans="1:9" x14ac:dyDescent="0.2">
      <c r="A17" s="5"/>
      <c r="B17" s="5"/>
      <c r="C17" s="4">
        <f>Table249[[#This Row],[end_time]]-Table249[[#This Row],[start_time]]</f>
        <v>0</v>
      </c>
      <c r="F17" s="11"/>
      <c r="G17" s="11"/>
      <c r="H17" s="16">
        <v>0</v>
      </c>
      <c r="I17" s="11"/>
    </row>
    <row r="18" spans="1:9" x14ac:dyDescent="0.2">
      <c r="A18" s="5"/>
      <c r="B18" s="5"/>
      <c r="C18" s="4">
        <f>Table249[[#This Row],[end_time]]-Table249[[#This Row],[start_time]]</f>
        <v>0</v>
      </c>
      <c r="F18" s="15"/>
      <c r="G18" s="15"/>
      <c r="H18" s="14">
        <v>0</v>
      </c>
      <c r="I18" s="15"/>
    </row>
    <row r="19" spans="1:9" x14ac:dyDescent="0.2">
      <c r="A19" s="5"/>
      <c r="B19" s="5"/>
      <c r="C19" s="4">
        <f>Table249[[#This Row],[end_time]]-Table249[[#This Row],[start_time]]</f>
        <v>0</v>
      </c>
      <c r="F19" s="11"/>
      <c r="G19" s="11"/>
      <c r="H19" s="16">
        <v>0</v>
      </c>
      <c r="I19" s="11"/>
    </row>
    <row r="20" spans="1:9" x14ac:dyDescent="0.2">
      <c r="A20" s="5"/>
      <c r="B20" s="5"/>
      <c r="C20" s="4">
        <f>Table249[[#This Row],[end_time]]-Table249[[#This Row],[start_time]]</f>
        <v>0</v>
      </c>
      <c r="F20" s="15"/>
      <c r="G20" s="15"/>
      <c r="H20" s="14">
        <v>0</v>
      </c>
      <c r="I20" s="15"/>
    </row>
    <row r="21" spans="1:9" x14ac:dyDescent="0.2">
      <c r="A21" s="5"/>
      <c r="B21" s="5"/>
      <c r="C21" s="4">
        <f>Table249[[#This Row],[end_time]]-Table249[[#This Row],[start_time]]</f>
        <v>0</v>
      </c>
      <c r="F21" s="11"/>
      <c r="G21" s="11"/>
      <c r="H21" s="16">
        <v>0</v>
      </c>
      <c r="I21" s="11"/>
    </row>
    <row r="22" spans="1:9" x14ac:dyDescent="0.2">
      <c r="A22" s="5"/>
      <c r="B22" s="5"/>
      <c r="C22" s="4">
        <f>Table249[[#This Row],[end_time]]-Table249[[#This Row],[start_time]]</f>
        <v>0</v>
      </c>
      <c r="F22" s="15"/>
      <c r="G22" s="15"/>
      <c r="H22" s="14">
        <v>0</v>
      </c>
      <c r="I22" s="15"/>
    </row>
    <row r="23" spans="1:9" x14ac:dyDescent="0.2">
      <c r="A23" s="5"/>
      <c r="B23" s="5"/>
      <c r="C23" s="4">
        <f>Table249[[#This Row],[end_time]]-Table249[[#This Row],[start_time]]</f>
        <v>0</v>
      </c>
      <c r="F23" s="11"/>
      <c r="G23" s="11"/>
      <c r="H23" s="16">
        <v>0</v>
      </c>
      <c r="I23" s="11"/>
    </row>
    <row r="24" spans="1:9" x14ac:dyDescent="0.2">
      <c r="A24" s="5"/>
      <c r="B24" s="5"/>
      <c r="C24" s="4">
        <f>Table249[[#This Row],[end_time]]-Table249[[#This Row],[start_time]]</f>
        <v>0</v>
      </c>
      <c r="F24" s="15"/>
      <c r="G24" s="15"/>
      <c r="H24" s="14">
        <v>0</v>
      </c>
      <c r="I24" s="15"/>
    </row>
    <row r="25" spans="1:9" x14ac:dyDescent="0.2">
      <c r="A25" s="5"/>
      <c r="B25" s="5"/>
      <c r="C25" s="4">
        <f>Table249[[#This Row],[end_time]]-Table249[[#This Row],[start_time]]</f>
        <v>0</v>
      </c>
      <c r="F25" s="11"/>
      <c r="G25" s="11"/>
      <c r="H25" s="16">
        <v>0</v>
      </c>
      <c r="I25" s="11"/>
    </row>
    <row r="26" spans="1:9" x14ac:dyDescent="0.2">
      <c r="A26" s="5"/>
      <c r="B26" s="5"/>
      <c r="C26" s="4">
        <f>Table249[[#This Row],[end_time]]-Table249[[#This Row],[start_time]]</f>
        <v>0</v>
      </c>
      <c r="F26" s="15"/>
      <c r="G26" s="15"/>
      <c r="H26" s="14">
        <v>0</v>
      </c>
      <c r="I26" s="15"/>
    </row>
    <row r="27" spans="1:9" x14ac:dyDescent="0.2">
      <c r="A27" s="5"/>
      <c r="B27" s="5"/>
      <c r="C27" s="4">
        <f>Table249[[#This Row],[end_time]]-Table249[[#This Row],[start_time]]</f>
        <v>0</v>
      </c>
      <c r="F27" s="11"/>
      <c r="G27" s="11"/>
      <c r="H27" s="16">
        <v>0</v>
      </c>
      <c r="I27" s="11"/>
    </row>
    <row r="28" spans="1:9" x14ac:dyDescent="0.2">
      <c r="A28" s="5"/>
      <c r="B28" s="5"/>
      <c r="C28" s="4">
        <f>Table249[[#This Row],[end_time]]-Table249[[#This Row],[start_time]]</f>
        <v>0</v>
      </c>
      <c r="F28" s="15"/>
      <c r="G28" s="15"/>
      <c r="H28" s="14">
        <v>0</v>
      </c>
      <c r="I28" s="15"/>
    </row>
    <row r="29" spans="1:9" x14ac:dyDescent="0.2">
      <c r="A29" s="5"/>
      <c r="B29" s="5"/>
      <c r="C29" s="4">
        <f>Table249[[#This Row],[end_time]]-Table249[[#This Row],[start_time]]</f>
        <v>0</v>
      </c>
      <c r="F29" s="11"/>
      <c r="G29" s="11"/>
      <c r="H29" s="16">
        <v>0</v>
      </c>
      <c r="I29" s="11"/>
    </row>
    <row r="30" spans="1:9" x14ac:dyDescent="0.2">
      <c r="A30" s="5"/>
      <c r="B30" s="5"/>
      <c r="C30" s="4">
        <f>Table249[[#This Row],[end_time]]-Table249[[#This Row],[start_time]]</f>
        <v>0</v>
      </c>
      <c r="F30" s="15"/>
      <c r="G30" s="15"/>
      <c r="H30" s="14">
        <v>0</v>
      </c>
      <c r="I30" s="15"/>
    </row>
    <row r="31" spans="1:9" x14ac:dyDescent="0.2">
      <c r="A31" s="5"/>
      <c r="B31" s="5"/>
      <c r="C31" s="4">
        <f>Table249[[#This Row],[end_time]]-Table249[[#This Row],[start_time]]</f>
        <v>0</v>
      </c>
      <c r="F31" s="17"/>
      <c r="G31" s="17"/>
      <c r="H31" s="18">
        <v>0</v>
      </c>
      <c r="I31" s="17"/>
    </row>
    <row r="32" spans="1:9" x14ac:dyDescent="0.2">
      <c r="F32" s="11"/>
      <c r="G32" s="11"/>
      <c r="H32" s="11"/>
      <c r="I32" s="11"/>
    </row>
    <row r="33" spans="1:9" x14ac:dyDescent="0.2">
      <c r="A33" t="s">
        <v>52</v>
      </c>
      <c r="C33" s="6">
        <f>HOUR(SUM(Table249[time_diff]))*3600 + MINUTE(SUM(Table249[time_diff])) * 60 + SECOND(SUM(Table249[time_diff]))</f>
        <v>463</v>
      </c>
      <c r="F33" s="11" t="s">
        <v>86</v>
      </c>
      <c r="G33" s="11"/>
      <c r="H33" s="6">
        <f>HOUR(SUM(H2:H31))*3600 + MINUTE(SUM(H2:H31)) * 60 + SECOND(SUM(H2:H31))</f>
        <v>2160</v>
      </c>
      <c r="I33" s="11"/>
    </row>
    <row r="34" spans="1:9" x14ac:dyDescent="0.2">
      <c r="A34" t="s">
        <v>48</v>
      </c>
      <c r="C34" s="4"/>
    </row>
    <row r="35" spans="1:9" x14ac:dyDescent="0.2">
      <c r="A35" t="s">
        <v>46</v>
      </c>
      <c r="C35" s="5">
        <v>0.61388888888888893</v>
      </c>
    </row>
    <row r="36" spans="1:9" x14ac:dyDescent="0.2">
      <c r="A36" t="s">
        <v>49</v>
      </c>
      <c r="C36" s="5">
        <v>0.71527777777777779</v>
      </c>
    </row>
    <row r="37" spans="1:9" x14ac:dyDescent="0.2">
      <c r="A37" t="s">
        <v>47</v>
      </c>
      <c r="C37" s="6">
        <f>SUM(HOUR(C36-C35)*3600 + MINUTE(C36-C35)*60 + SECOND(C36-C35))</f>
        <v>8760</v>
      </c>
      <c r="D37" t="s">
        <v>50</v>
      </c>
    </row>
    <row r="39" spans="1:9" x14ac:dyDescent="0.2">
      <c r="A39" s="11"/>
      <c r="B39" s="11"/>
      <c r="C39" s="11"/>
    </row>
    <row r="40" spans="1:9" x14ac:dyDescent="0.2">
      <c r="A40" s="11"/>
      <c r="B40" s="11"/>
      <c r="C40" s="12"/>
    </row>
    <row r="41" spans="1:9" x14ac:dyDescent="0.2">
      <c r="A41" s="11"/>
      <c r="B41" s="11"/>
      <c r="C41" s="12"/>
    </row>
    <row r="42" spans="1:9" x14ac:dyDescent="0.2">
      <c r="A42" s="11"/>
      <c r="B42" s="11"/>
      <c r="C42" s="6"/>
    </row>
  </sheetData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E96B43-315A-A34D-AC7F-DA126C47C92D}">
  <dimension ref="A1:I42"/>
  <sheetViews>
    <sheetView zoomScale="106" workbookViewId="0">
      <selection activeCell="H33" sqref="H33"/>
    </sheetView>
  </sheetViews>
  <sheetFormatPr baseColWidth="10" defaultRowHeight="16" x14ac:dyDescent="0.2"/>
  <cols>
    <col min="4" max="4" width="72.83203125" customWidth="1"/>
  </cols>
  <sheetData>
    <row r="1" spans="1:9" x14ac:dyDescent="0.2">
      <c r="A1" t="s">
        <v>17</v>
      </c>
      <c r="B1" t="s">
        <v>18</v>
      </c>
      <c r="C1" t="s">
        <v>19</v>
      </c>
      <c r="D1" t="s">
        <v>15</v>
      </c>
      <c r="F1" s="13" t="s">
        <v>17</v>
      </c>
      <c r="G1" s="13" t="s">
        <v>18</v>
      </c>
      <c r="H1" s="13" t="s">
        <v>19</v>
      </c>
      <c r="I1" s="13" t="s">
        <v>15</v>
      </c>
    </row>
    <row r="2" spans="1:9" x14ac:dyDescent="0.2">
      <c r="A2" s="5">
        <v>0.55614583333333334</v>
      </c>
      <c r="B2" s="5">
        <v>0.56443287037037038</v>
      </c>
      <c r="C2" s="4">
        <f>Table24511[[#This Row],[end_time]]-Table24511[[#This Row],[start_time]]</f>
        <v>8.2870370370370372E-3</v>
      </c>
      <c r="D2" t="s">
        <v>74</v>
      </c>
      <c r="F2" s="14">
        <v>7.2511574074074076E-2</v>
      </c>
      <c r="G2" s="14">
        <v>8.7187500000000001E-2</v>
      </c>
      <c r="H2" s="19">
        <f>G2-F2</f>
        <v>1.4675925925925926E-2</v>
      </c>
      <c r="I2" s="15" t="s">
        <v>87</v>
      </c>
    </row>
    <row r="3" spans="1:9" x14ac:dyDescent="0.2">
      <c r="A3" s="5">
        <v>0.57165509259259262</v>
      </c>
      <c r="B3" s="5">
        <v>0.57843750000000005</v>
      </c>
      <c r="C3" s="4">
        <f>Table24511[[#This Row],[end_time]]-Table24511[[#This Row],[start_time]]</f>
        <v>6.7824074074074314E-3</v>
      </c>
      <c r="D3" t="s">
        <v>75</v>
      </c>
      <c r="F3" s="16">
        <v>8.9803240740740739E-2</v>
      </c>
      <c r="G3" s="16">
        <v>0.12344907407407407</v>
      </c>
      <c r="H3" s="16">
        <f>G3-F3</f>
        <v>3.3645833333333333E-2</v>
      </c>
      <c r="I3" s="11"/>
    </row>
    <row r="4" spans="1:9" x14ac:dyDescent="0.2">
      <c r="A4" s="5">
        <v>0.58763888888888893</v>
      </c>
      <c r="B4" s="5">
        <v>0.59467592592592589</v>
      </c>
      <c r="C4" s="4">
        <f>Table24511[[#This Row],[end_time]]-Table24511[[#This Row],[start_time]]</f>
        <v>7.0370370370369528E-3</v>
      </c>
      <c r="D4" t="s">
        <v>76</v>
      </c>
      <c r="F4" s="14"/>
      <c r="G4" s="14"/>
      <c r="H4" s="14">
        <f>G4-F4</f>
        <v>0</v>
      </c>
      <c r="I4" s="15"/>
    </row>
    <row r="5" spans="1:9" x14ac:dyDescent="0.2">
      <c r="A5" s="5">
        <v>0.60098379629629628</v>
      </c>
      <c r="B5" s="5">
        <v>0.60252314814814811</v>
      </c>
      <c r="C5" s="4">
        <f>Table24511[[#This Row],[end_time]]-Table24511[[#This Row],[start_time]]</f>
        <v>1.5393518518518334E-3</v>
      </c>
      <c r="F5" s="16"/>
      <c r="G5" s="16"/>
      <c r="H5" s="16">
        <f>G5-F5</f>
        <v>0</v>
      </c>
      <c r="I5" s="11"/>
    </row>
    <row r="6" spans="1:9" x14ac:dyDescent="0.2">
      <c r="A6" s="5"/>
      <c r="B6" s="5"/>
      <c r="C6" s="4">
        <f>Table24511[[#This Row],[end_time]]-Table24511[[#This Row],[start_time]]</f>
        <v>0</v>
      </c>
      <c r="F6" s="14"/>
      <c r="G6" s="14"/>
      <c r="H6" s="14">
        <v>0</v>
      </c>
      <c r="I6" s="15"/>
    </row>
    <row r="7" spans="1:9" x14ac:dyDescent="0.2">
      <c r="A7" s="5"/>
      <c r="B7" s="5"/>
      <c r="C7" s="4">
        <f>Table24511[[#This Row],[end_time]]-Table24511[[#This Row],[start_time]]</f>
        <v>0</v>
      </c>
      <c r="F7" s="16"/>
      <c r="G7" s="16"/>
      <c r="H7" s="16">
        <v>0</v>
      </c>
      <c r="I7" s="11"/>
    </row>
    <row r="8" spans="1:9" x14ac:dyDescent="0.2">
      <c r="A8" s="5"/>
      <c r="B8" s="5"/>
      <c r="C8" s="4">
        <f>Table24511[[#This Row],[end_time]]-Table24511[[#This Row],[start_time]]</f>
        <v>0</v>
      </c>
      <c r="F8" s="15"/>
      <c r="G8" s="15"/>
      <c r="H8" s="14">
        <v>0</v>
      </c>
      <c r="I8" s="15"/>
    </row>
    <row r="9" spans="1:9" x14ac:dyDescent="0.2">
      <c r="A9" s="5"/>
      <c r="B9" s="5"/>
      <c r="C9" s="4">
        <f>Table24511[[#This Row],[end_time]]-Table24511[[#This Row],[start_time]]</f>
        <v>0</v>
      </c>
      <c r="F9" s="11"/>
      <c r="G9" s="11"/>
      <c r="H9" s="16">
        <v>0</v>
      </c>
      <c r="I9" s="11"/>
    </row>
    <row r="10" spans="1:9" x14ac:dyDescent="0.2">
      <c r="A10" s="5"/>
      <c r="B10" s="5"/>
      <c r="C10" s="4">
        <f>Table24511[[#This Row],[end_time]]-Table24511[[#This Row],[start_time]]</f>
        <v>0</v>
      </c>
      <c r="F10" s="15"/>
      <c r="G10" s="15"/>
      <c r="H10" s="14">
        <v>0</v>
      </c>
      <c r="I10" s="15"/>
    </row>
    <row r="11" spans="1:9" x14ac:dyDescent="0.2">
      <c r="A11" s="5"/>
      <c r="B11" s="5"/>
      <c r="C11" s="4">
        <f>Table24511[[#This Row],[end_time]]-Table24511[[#This Row],[start_time]]</f>
        <v>0</v>
      </c>
      <c r="F11" s="11"/>
      <c r="G11" s="11"/>
      <c r="H11" s="16">
        <v>0</v>
      </c>
      <c r="I11" s="11"/>
    </row>
    <row r="12" spans="1:9" x14ac:dyDescent="0.2">
      <c r="A12" s="5"/>
      <c r="B12" s="5"/>
      <c r="C12" s="4">
        <f>Table24511[[#This Row],[end_time]]-Table24511[[#This Row],[start_time]]</f>
        <v>0</v>
      </c>
      <c r="F12" s="15"/>
      <c r="G12" s="15"/>
      <c r="H12" s="14">
        <v>0</v>
      </c>
      <c r="I12" s="15"/>
    </row>
    <row r="13" spans="1:9" x14ac:dyDescent="0.2">
      <c r="A13" s="5"/>
      <c r="B13" s="5"/>
      <c r="C13" s="4">
        <f>Table24511[[#This Row],[end_time]]-Table24511[[#This Row],[start_time]]</f>
        <v>0</v>
      </c>
      <c r="F13" s="11"/>
      <c r="G13" s="11"/>
      <c r="H13" s="16">
        <v>0</v>
      </c>
      <c r="I13" s="11"/>
    </row>
    <row r="14" spans="1:9" x14ac:dyDescent="0.2">
      <c r="A14" s="5"/>
      <c r="B14" s="5"/>
      <c r="C14" s="4">
        <f>Table24511[[#This Row],[end_time]]-Table24511[[#This Row],[start_time]]</f>
        <v>0</v>
      </c>
      <c r="F14" s="15"/>
      <c r="G14" s="15"/>
      <c r="H14" s="14">
        <v>0</v>
      </c>
      <c r="I14" s="15"/>
    </row>
    <row r="15" spans="1:9" x14ac:dyDescent="0.2">
      <c r="A15" s="5"/>
      <c r="B15" s="5"/>
      <c r="C15" s="4">
        <f>Table24511[[#This Row],[end_time]]-Table24511[[#This Row],[start_time]]</f>
        <v>0</v>
      </c>
      <c r="F15" s="11"/>
      <c r="G15" s="11"/>
      <c r="H15" s="16">
        <v>0</v>
      </c>
      <c r="I15" s="11"/>
    </row>
    <row r="16" spans="1:9" x14ac:dyDescent="0.2">
      <c r="A16" s="5"/>
      <c r="B16" s="5"/>
      <c r="C16" s="4">
        <f>Table24511[[#This Row],[end_time]]-Table24511[[#This Row],[start_time]]</f>
        <v>0</v>
      </c>
      <c r="F16" s="15"/>
      <c r="G16" s="15"/>
      <c r="H16" s="14">
        <v>0</v>
      </c>
      <c r="I16" s="15"/>
    </row>
    <row r="17" spans="1:9" x14ac:dyDescent="0.2">
      <c r="A17" s="5"/>
      <c r="B17" s="5"/>
      <c r="C17" s="4">
        <f>Table24511[[#This Row],[end_time]]-Table24511[[#This Row],[start_time]]</f>
        <v>0</v>
      </c>
      <c r="F17" s="11"/>
      <c r="G17" s="11"/>
      <c r="H17" s="16">
        <v>0</v>
      </c>
      <c r="I17" s="11"/>
    </row>
    <row r="18" spans="1:9" x14ac:dyDescent="0.2">
      <c r="A18" s="5"/>
      <c r="B18" s="5"/>
      <c r="C18" s="4">
        <f>Table24511[[#This Row],[end_time]]-Table24511[[#This Row],[start_time]]</f>
        <v>0</v>
      </c>
      <c r="F18" s="15"/>
      <c r="G18" s="15"/>
      <c r="H18" s="14">
        <v>0</v>
      </c>
      <c r="I18" s="15"/>
    </row>
    <row r="19" spans="1:9" x14ac:dyDescent="0.2">
      <c r="A19" s="5"/>
      <c r="B19" s="5"/>
      <c r="C19" s="4">
        <f>Table24511[[#This Row],[end_time]]-Table24511[[#This Row],[start_time]]</f>
        <v>0</v>
      </c>
      <c r="F19" s="11"/>
      <c r="G19" s="11"/>
      <c r="H19" s="16">
        <v>0</v>
      </c>
      <c r="I19" s="11"/>
    </row>
    <row r="20" spans="1:9" x14ac:dyDescent="0.2">
      <c r="A20" s="5"/>
      <c r="B20" s="5"/>
      <c r="C20" s="4">
        <f>Table24511[[#This Row],[end_time]]-Table24511[[#This Row],[start_time]]</f>
        <v>0</v>
      </c>
      <c r="F20" s="15"/>
      <c r="G20" s="15"/>
      <c r="H20" s="14">
        <v>0</v>
      </c>
      <c r="I20" s="15"/>
    </row>
    <row r="21" spans="1:9" x14ac:dyDescent="0.2">
      <c r="A21" s="5"/>
      <c r="B21" s="5"/>
      <c r="C21" s="4">
        <f>Table24511[[#This Row],[end_time]]-Table24511[[#This Row],[start_time]]</f>
        <v>0</v>
      </c>
      <c r="F21" s="11"/>
      <c r="G21" s="11"/>
      <c r="H21" s="16">
        <v>0</v>
      </c>
      <c r="I21" s="11"/>
    </row>
    <row r="22" spans="1:9" x14ac:dyDescent="0.2">
      <c r="A22" s="5"/>
      <c r="B22" s="5"/>
      <c r="C22" s="4">
        <f>Table24511[[#This Row],[end_time]]-Table24511[[#This Row],[start_time]]</f>
        <v>0</v>
      </c>
      <c r="F22" s="15"/>
      <c r="G22" s="15"/>
      <c r="H22" s="14">
        <v>0</v>
      </c>
      <c r="I22" s="15"/>
    </row>
    <row r="23" spans="1:9" x14ac:dyDescent="0.2">
      <c r="A23" s="5"/>
      <c r="B23" s="5"/>
      <c r="C23" s="4">
        <f>Table24511[[#This Row],[end_time]]-Table24511[[#This Row],[start_time]]</f>
        <v>0</v>
      </c>
      <c r="F23" s="11"/>
      <c r="G23" s="11"/>
      <c r="H23" s="16">
        <v>0</v>
      </c>
      <c r="I23" s="11"/>
    </row>
    <row r="24" spans="1:9" x14ac:dyDescent="0.2">
      <c r="A24" s="5"/>
      <c r="B24" s="5"/>
      <c r="C24" s="4">
        <f>Table24511[[#This Row],[end_time]]-Table24511[[#This Row],[start_time]]</f>
        <v>0</v>
      </c>
      <c r="F24" s="15"/>
      <c r="G24" s="15"/>
      <c r="H24" s="14">
        <v>0</v>
      </c>
      <c r="I24" s="15"/>
    </row>
    <row r="25" spans="1:9" x14ac:dyDescent="0.2">
      <c r="A25" s="5"/>
      <c r="B25" s="5"/>
      <c r="C25" s="4">
        <f>Table24511[[#This Row],[end_time]]-Table24511[[#This Row],[start_time]]</f>
        <v>0</v>
      </c>
      <c r="F25" s="11"/>
      <c r="G25" s="11"/>
      <c r="H25" s="16">
        <v>0</v>
      </c>
      <c r="I25" s="11"/>
    </row>
    <row r="26" spans="1:9" x14ac:dyDescent="0.2">
      <c r="A26" s="5"/>
      <c r="B26" s="5"/>
      <c r="C26" s="4">
        <f>Table24511[[#This Row],[end_time]]-Table24511[[#This Row],[start_time]]</f>
        <v>0</v>
      </c>
      <c r="F26" s="15"/>
      <c r="G26" s="15"/>
      <c r="H26" s="14">
        <v>0</v>
      </c>
      <c r="I26" s="15"/>
    </row>
    <row r="27" spans="1:9" x14ac:dyDescent="0.2">
      <c r="A27" s="5"/>
      <c r="B27" s="5"/>
      <c r="C27" s="4">
        <f>Table24511[[#This Row],[end_time]]-Table24511[[#This Row],[start_time]]</f>
        <v>0</v>
      </c>
      <c r="F27" s="11"/>
      <c r="G27" s="11"/>
      <c r="H27" s="16">
        <v>0</v>
      </c>
      <c r="I27" s="11"/>
    </row>
    <row r="28" spans="1:9" x14ac:dyDescent="0.2">
      <c r="A28" s="5"/>
      <c r="B28" s="5"/>
      <c r="C28" s="4">
        <f>Table24511[[#This Row],[end_time]]-Table24511[[#This Row],[start_time]]</f>
        <v>0</v>
      </c>
      <c r="F28" s="15"/>
      <c r="G28" s="15"/>
      <c r="H28" s="14">
        <v>0</v>
      </c>
      <c r="I28" s="15"/>
    </row>
    <row r="29" spans="1:9" x14ac:dyDescent="0.2">
      <c r="A29" s="5"/>
      <c r="B29" s="5"/>
      <c r="C29" s="4">
        <f>Table24511[[#This Row],[end_time]]-Table24511[[#This Row],[start_time]]</f>
        <v>0</v>
      </c>
      <c r="F29" s="11"/>
      <c r="G29" s="11"/>
      <c r="H29" s="16">
        <v>0</v>
      </c>
      <c r="I29" s="11"/>
    </row>
    <row r="30" spans="1:9" x14ac:dyDescent="0.2">
      <c r="A30" s="5"/>
      <c r="B30" s="5"/>
      <c r="C30" s="4">
        <f>Table24511[[#This Row],[end_time]]-Table24511[[#This Row],[start_time]]</f>
        <v>0</v>
      </c>
      <c r="F30" s="15"/>
      <c r="G30" s="15"/>
      <c r="H30" s="14">
        <v>0</v>
      </c>
      <c r="I30" s="15"/>
    </row>
    <row r="31" spans="1:9" x14ac:dyDescent="0.2">
      <c r="A31" s="5"/>
      <c r="B31" s="5"/>
      <c r="C31" s="4">
        <f>Table24511[[#This Row],[end_time]]-Table24511[[#This Row],[start_time]]</f>
        <v>0</v>
      </c>
      <c r="F31" s="17"/>
      <c r="G31" s="17"/>
      <c r="H31" s="18">
        <v>0</v>
      </c>
      <c r="I31" s="17"/>
    </row>
    <row r="32" spans="1:9" x14ac:dyDescent="0.2">
      <c r="E32" s="2"/>
      <c r="F32" s="11"/>
      <c r="G32" s="11"/>
      <c r="H32" s="11"/>
      <c r="I32" s="11"/>
    </row>
    <row r="33" spans="1:9" x14ac:dyDescent="0.2">
      <c r="A33" t="s">
        <v>52</v>
      </c>
      <c r="C33" s="6">
        <f>HOUR(SUM(Table24511[time_diff]))*3600 + MINUTE(SUM(Table24511[time_diff])) * 60 + SECOND(SUM(Table24511[time_diff]))</f>
        <v>2043</v>
      </c>
      <c r="F33" s="11" t="s">
        <v>86</v>
      </c>
      <c r="G33" s="11"/>
      <c r="H33" s="6">
        <f>HOUR(SUM(H2:H31))*3600 + MINUTE(SUM(H2:H31)) * 60 + SECOND(SUM(H2:H31))</f>
        <v>4175</v>
      </c>
      <c r="I33" s="11"/>
    </row>
    <row r="34" spans="1:9" x14ac:dyDescent="0.2">
      <c r="A34" t="s">
        <v>48</v>
      </c>
      <c r="C34" s="4"/>
    </row>
    <row r="35" spans="1:9" x14ac:dyDescent="0.2">
      <c r="A35" t="s">
        <v>46</v>
      </c>
      <c r="C35" s="5">
        <v>0.46736111111111112</v>
      </c>
    </row>
    <row r="36" spans="1:9" x14ac:dyDescent="0.2">
      <c r="A36" t="s">
        <v>49</v>
      </c>
      <c r="C36" s="5">
        <v>0.61597222222222225</v>
      </c>
    </row>
    <row r="37" spans="1:9" x14ac:dyDescent="0.2">
      <c r="A37" t="s">
        <v>47</v>
      </c>
      <c r="C37" s="6">
        <f>SUM(HOUR(C36-C35)*3600 + MINUTE(C36-C35)*60 + SECOND(C36-C35))</f>
        <v>12840</v>
      </c>
      <c r="D37" t="s">
        <v>50</v>
      </c>
      <c r="E37" s="6"/>
    </row>
    <row r="39" spans="1:9" x14ac:dyDescent="0.2">
      <c r="A39" s="11"/>
      <c r="B39" s="11"/>
      <c r="C39" s="11"/>
    </row>
    <row r="40" spans="1:9" x14ac:dyDescent="0.2">
      <c r="A40" s="11"/>
      <c r="B40" s="11"/>
      <c r="C40" s="12"/>
    </row>
    <row r="41" spans="1:9" x14ac:dyDescent="0.2">
      <c r="A41" s="11"/>
      <c r="B41" s="11"/>
      <c r="C41" s="12"/>
      <c r="D41" s="2"/>
    </row>
    <row r="42" spans="1:9" x14ac:dyDescent="0.2">
      <c r="A42" s="11"/>
      <c r="B42" s="11"/>
      <c r="C42" s="6"/>
    </row>
  </sheetData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A8D6D-D290-9244-9467-AD71E2C0964F}">
  <dimension ref="A1:I42"/>
  <sheetViews>
    <sheetView workbookViewId="0">
      <selection activeCell="H33" sqref="H33"/>
    </sheetView>
  </sheetViews>
  <sheetFormatPr baseColWidth="10" defaultRowHeight="16" x14ac:dyDescent="0.2"/>
  <cols>
    <col min="4" max="4" width="72.83203125" customWidth="1"/>
  </cols>
  <sheetData>
    <row r="1" spans="1:9" x14ac:dyDescent="0.2">
      <c r="A1" t="s">
        <v>17</v>
      </c>
      <c r="B1" t="s">
        <v>18</v>
      </c>
      <c r="C1" t="s">
        <v>19</v>
      </c>
      <c r="D1" t="s">
        <v>15</v>
      </c>
      <c r="F1" s="13" t="s">
        <v>17</v>
      </c>
      <c r="G1" s="13" t="s">
        <v>18</v>
      </c>
      <c r="H1" s="13" t="s">
        <v>19</v>
      </c>
      <c r="I1" s="13" t="s">
        <v>15</v>
      </c>
    </row>
    <row r="2" spans="1:9" x14ac:dyDescent="0.2">
      <c r="A2" s="5">
        <v>0.77465277777777775</v>
      </c>
      <c r="B2" s="5">
        <v>0.78122685185185181</v>
      </c>
      <c r="C2" s="4">
        <f>Table245[[#This Row],[end_time]]-Table245[[#This Row],[start_time]]</f>
        <v>6.5740740740740655E-3</v>
      </c>
      <c r="F2" s="14">
        <v>0.77164351851851853</v>
      </c>
      <c r="G2" s="14">
        <v>0.78650462962962964</v>
      </c>
      <c r="H2" s="19">
        <f>G2-F2</f>
        <v>1.4861111111111103E-2</v>
      </c>
      <c r="I2" s="15"/>
    </row>
    <row r="3" spans="1:9" x14ac:dyDescent="0.2">
      <c r="A3" s="5"/>
      <c r="B3" s="5"/>
      <c r="C3" s="4">
        <f>Table245[[#This Row],[end_time]]-Table245[[#This Row],[start_time]]</f>
        <v>0</v>
      </c>
      <c r="F3" s="16"/>
      <c r="G3" s="16"/>
      <c r="H3" s="16">
        <f>G3-F3</f>
        <v>0</v>
      </c>
      <c r="I3" s="11"/>
    </row>
    <row r="4" spans="1:9" x14ac:dyDescent="0.2">
      <c r="A4" s="5"/>
      <c r="B4" s="5"/>
      <c r="C4" s="4">
        <f>Table245[[#This Row],[end_time]]-Table245[[#This Row],[start_time]]</f>
        <v>0</v>
      </c>
      <c r="F4" s="14"/>
      <c r="G4" s="14"/>
      <c r="H4" s="14">
        <f>G4-F4</f>
        <v>0</v>
      </c>
      <c r="I4" s="15"/>
    </row>
    <row r="5" spans="1:9" x14ac:dyDescent="0.2">
      <c r="A5" s="5"/>
      <c r="B5" s="5"/>
      <c r="C5" s="4">
        <f>Table245[[#This Row],[end_time]]-Table245[[#This Row],[start_time]]</f>
        <v>0</v>
      </c>
      <c r="F5" s="16"/>
      <c r="G5" s="16"/>
      <c r="H5" s="16">
        <f>G5-F5</f>
        <v>0</v>
      </c>
      <c r="I5" s="11"/>
    </row>
    <row r="6" spans="1:9" x14ac:dyDescent="0.2">
      <c r="A6" s="5"/>
      <c r="B6" s="5"/>
      <c r="C6" s="4">
        <f>Table245[[#This Row],[end_time]]-Table245[[#This Row],[start_time]]</f>
        <v>0</v>
      </c>
      <c r="F6" s="14"/>
      <c r="G6" s="14"/>
      <c r="H6" s="14">
        <v>0</v>
      </c>
      <c r="I6" s="15"/>
    </row>
    <row r="7" spans="1:9" x14ac:dyDescent="0.2">
      <c r="A7" s="5"/>
      <c r="B7" s="5"/>
      <c r="C7" s="4">
        <f>Table245[[#This Row],[end_time]]-Table245[[#This Row],[start_time]]</f>
        <v>0</v>
      </c>
      <c r="F7" s="16"/>
      <c r="G7" s="16"/>
      <c r="H7" s="16">
        <v>0</v>
      </c>
      <c r="I7" s="11"/>
    </row>
    <row r="8" spans="1:9" x14ac:dyDescent="0.2">
      <c r="A8" s="5"/>
      <c r="B8" s="5"/>
      <c r="C8" s="4">
        <f>Table245[[#This Row],[end_time]]-Table245[[#This Row],[start_time]]</f>
        <v>0</v>
      </c>
      <c r="F8" s="15"/>
      <c r="G8" s="15"/>
      <c r="H8" s="14">
        <v>0</v>
      </c>
      <c r="I8" s="15"/>
    </row>
    <row r="9" spans="1:9" x14ac:dyDescent="0.2">
      <c r="A9" s="5"/>
      <c r="B9" s="5"/>
      <c r="C9" s="4">
        <f>Table245[[#This Row],[end_time]]-Table245[[#This Row],[start_time]]</f>
        <v>0</v>
      </c>
      <c r="F9" s="11"/>
      <c r="G9" s="11"/>
      <c r="H9" s="16">
        <v>0</v>
      </c>
      <c r="I9" s="11"/>
    </row>
    <row r="10" spans="1:9" x14ac:dyDescent="0.2">
      <c r="A10" s="5"/>
      <c r="B10" s="5"/>
      <c r="C10" s="4">
        <f>Table245[[#This Row],[end_time]]-Table245[[#This Row],[start_time]]</f>
        <v>0</v>
      </c>
      <c r="F10" s="15"/>
      <c r="G10" s="15"/>
      <c r="H10" s="14">
        <v>0</v>
      </c>
      <c r="I10" s="15"/>
    </row>
    <row r="11" spans="1:9" x14ac:dyDescent="0.2">
      <c r="A11" s="5"/>
      <c r="B11" s="5"/>
      <c r="C11" s="4">
        <f>Table245[[#This Row],[end_time]]-Table245[[#This Row],[start_time]]</f>
        <v>0</v>
      </c>
      <c r="F11" s="11"/>
      <c r="G11" s="11"/>
      <c r="H11" s="16">
        <v>0</v>
      </c>
      <c r="I11" s="11"/>
    </row>
    <row r="12" spans="1:9" x14ac:dyDescent="0.2">
      <c r="A12" s="5"/>
      <c r="B12" s="5"/>
      <c r="C12" s="4">
        <f>Table245[[#This Row],[end_time]]-Table245[[#This Row],[start_time]]</f>
        <v>0</v>
      </c>
      <c r="F12" s="15"/>
      <c r="G12" s="15"/>
      <c r="H12" s="14">
        <v>0</v>
      </c>
      <c r="I12" s="15"/>
    </row>
    <row r="13" spans="1:9" x14ac:dyDescent="0.2">
      <c r="A13" s="5"/>
      <c r="B13" s="5"/>
      <c r="C13" s="4">
        <f>Table245[[#This Row],[end_time]]-Table245[[#This Row],[start_time]]</f>
        <v>0</v>
      </c>
      <c r="F13" s="11"/>
      <c r="G13" s="11"/>
      <c r="H13" s="16">
        <v>0</v>
      </c>
      <c r="I13" s="11"/>
    </row>
    <row r="14" spans="1:9" x14ac:dyDescent="0.2">
      <c r="A14" s="5"/>
      <c r="B14" s="5"/>
      <c r="C14" s="4">
        <f>Table245[[#This Row],[end_time]]-Table245[[#This Row],[start_time]]</f>
        <v>0</v>
      </c>
      <c r="F14" s="15"/>
      <c r="G14" s="15"/>
      <c r="H14" s="14">
        <v>0</v>
      </c>
      <c r="I14" s="15"/>
    </row>
    <row r="15" spans="1:9" x14ac:dyDescent="0.2">
      <c r="A15" s="5"/>
      <c r="B15" s="5"/>
      <c r="C15" s="4">
        <f>Table245[[#This Row],[end_time]]-Table245[[#This Row],[start_time]]</f>
        <v>0</v>
      </c>
      <c r="F15" s="11"/>
      <c r="G15" s="11"/>
      <c r="H15" s="16">
        <v>0</v>
      </c>
      <c r="I15" s="11"/>
    </row>
    <row r="16" spans="1:9" x14ac:dyDescent="0.2">
      <c r="A16" s="5"/>
      <c r="B16" s="5"/>
      <c r="C16" s="4">
        <f>Table245[[#This Row],[end_time]]-Table245[[#This Row],[start_time]]</f>
        <v>0</v>
      </c>
      <c r="F16" s="15"/>
      <c r="G16" s="15"/>
      <c r="H16" s="14">
        <v>0</v>
      </c>
      <c r="I16" s="15"/>
    </row>
    <row r="17" spans="1:9" x14ac:dyDescent="0.2">
      <c r="A17" s="5"/>
      <c r="B17" s="5"/>
      <c r="C17" s="4">
        <f>Table245[[#This Row],[end_time]]-Table245[[#This Row],[start_time]]</f>
        <v>0</v>
      </c>
      <c r="F17" s="11"/>
      <c r="G17" s="11"/>
      <c r="H17" s="16">
        <v>0</v>
      </c>
      <c r="I17" s="11"/>
    </row>
    <row r="18" spans="1:9" x14ac:dyDescent="0.2">
      <c r="A18" s="5"/>
      <c r="B18" s="5"/>
      <c r="C18" s="4">
        <f>Table245[[#This Row],[end_time]]-Table245[[#This Row],[start_time]]</f>
        <v>0</v>
      </c>
      <c r="F18" s="15"/>
      <c r="G18" s="15"/>
      <c r="H18" s="14">
        <v>0</v>
      </c>
      <c r="I18" s="15"/>
    </row>
    <row r="19" spans="1:9" x14ac:dyDescent="0.2">
      <c r="A19" s="5"/>
      <c r="B19" s="5"/>
      <c r="C19" s="4">
        <f>Table245[[#This Row],[end_time]]-Table245[[#This Row],[start_time]]</f>
        <v>0</v>
      </c>
      <c r="F19" s="11"/>
      <c r="G19" s="11"/>
      <c r="H19" s="16">
        <v>0</v>
      </c>
      <c r="I19" s="11"/>
    </row>
    <row r="20" spans="1:9" x14ac:dyDescent="0.2">
      <c r="A20" s="5"/>
      <c r="B20" s="5"/>
      <c r="C20" s="4">
        <f>Table245[[#This Row],[end_time]]-Table245[[#This Row],[start_time]]</f>
        <v>0</v>
      </c>
      <c r="F20" s="15"/>
      <c r="G20" s="15"/>
      <c r="H20" s="14">
        <v>0</v>
      </c>
      <c r="I20" s="15"/>
    </row>
    <row r="21" spans="1:9" x14ac:dyDescent="0.2">
      <c r="A21" s="5"/>
      <c r="B21" s="5"/>
      <c r="C21" s="4">
        <f>Table245[[#This Row],[end_time]]-Table245[[#This Row],[start_time]]</f>
        <v>0</v>
      </c>
      <c r="F21" s="11"/>
      <c r="G21" s="11"/>
      <c r="H21" s="16">
        <v>0</v>
      </c>
      <c r="I21" s="11"/>
    </row>
    <row r="22" spans="1:9" x14ac:dyDescent="0.2">
      <c r="A22" s="5"/>
      <c r="B22" s="5"/>
      <c r="C22" s="4">
        <f>Table245[[#This Row],[end_time]]-Table245[[#This Row],[start_time]]</f>
        <v>0</v>
      </c>
      <c r="F22" s="15"/>
      <c r="G22" s="15"/>
      <c r="H22" s="14">
        <v>0</v>
      </c>
      <c r="I22" s="15"/>
    </row>
    <row r="23" spans="1:9" x14ac:dyDescent="0.2">
      <c r="A23" s="5"/>
      <c r="B23" s="5"/>
      <c r="C23" s="4">
        <f>Table245[[#This Row],[end_time]]-Table245[[#This Row],[start_time]]</f>
        <v>0</v>
      </c>
      <c r="F23" s="11"/>
      <c r="G23" s="11"/>
      <c r="H23" s="16">
        <v>0</v>
      </c>
      <c r="I23" s="11"/>
    </row>
    <row r="24" spans="1:9" x14ac:dyDescent="0.2">
      <c r="A24" s="5"/>
      <c r="B24" s="5"/>
      <c r="C24" s="4">
        <f>Table245[[#This Row],[end_time]]-Table245[[#This Row],[start_time]]</f>
        <v>0</v>
      </c>
      <c r="F24" s="15"/>
      <c r="G24" s="15"/>
      <c r="H24" s="14">
        <v>0</v>
      </c>
      <c r="I24" s="15"/>
    </row>
    <row r="25" spans="1:9" x14ac:dyDescent="0.2">
      <c r="A25" s="5"/>
      <c r="B25" s="5"/>
      <c r="C25" s="4">
        <f>Table245[[#This Row],[end_time]]-Table245[[#This Row],[start_time]]</f>
        <v>0</v>
      </c>
      <c r="F25" s="11"/>
      <c r="G25" s="11"/>
      <c r="H25" s="16">
        <v>0</v>
      </c>
      <c r="I25" s="11"/>
    </row>
    <row r="26" spans="1:9" x14ac:dyDescent="0.2">
      <c r="A26" s="5"/>
      <c r="B26" s="5"/>
      <c r="C26" s="4">
        <f>Table245[[#This Row],[end_time]]-Table245[[#This Row],[start_time]]</f>
        <v>0</v>
      </c>
      <c r="F26" s="15"/>
      <c r="G26" s="15"/>
      <c r="H26" s="14">
        <v>0</v>
      </c>
      <c r="I26" s="15"/>
    </row>
    <row r="27" spans="1:9" x14ac:dyDescent="0.2">
      <c r="A27" s="5"/>
      <c r="B27" s="5"/>
      <c r="C27" s="4">
        <f>Table245[[#This Row],[end_time]]-Table245[[#This Row],[start_time]]</f>
        <v>0</v>
      </c>
      <c r="F27" s="11"/>
      <c r="G27" s="11"/>
      <c r="H27" s="16">
        <v>0</v>
      </c>
      <c r="I27" s="11"/>
    </row>
    <row r="28" spans="1:9" x14ac:dyDescent="0.2">
      <c r="A28" s="5"/>
      <c r="B28" s="5"/>
      <c r="C28" s="4">
        <f>Table245[[#This Row],[end_time]]-Table245[[#This Row],[start_time]]</f>
        <v>0</v>
      </c>
      <c r="F28" s="15"/>
      <c r="G28" s="15"/>
      <c r="H28" s="14">
        <v>0</v>
      </c>
      <c r="I28" s="15"/>
    </row>
    <row r="29" spans="1:9" x14ac:dyDescent="0.2">
      <c r="A29" s="5"/>
      <c r="B29" s="5"/>
      <c r="C29" s="4">
        <f>Table245[[#This Row],[end_time]]-Table245[[#This Row],[start_time]]</f>
        <v>0</v>
      </c>
      <c r="F29" s="11"/>
      <c r="G29" s="11"/>
      <c r="H29" s="16">
        <v>0</v>
      </c>
      <c r="I29" s="11"/>
    </row>
    <row r="30" spans="1:9" x14ac:dyDescent="0.2">
      <c r="A30" s="5"/>
      <c r="B30" s="5"/>
      <c r="C30" s="4">
        <f>Table245[[#This Row],[end_time]]-Table245[[#This Row],[start_time]]</f>
        <v>0</v>
      </c>
      <c r="F30" s="15"/>
      <c r="G30" s="15"/>
      <c r="H30" s="14">
        <v>0</v>
      </c>
      <c r="I30" s="15"/>
    </row>
    <row r="31" spans="1:9" x14ac:dyDescent="0.2">
      <c r="A31" s="5"/>
      <c r="B31" s="5"/>
      <c r="C31" s="4">
        <f>Table245[[#This Row],[end_time]]-Table245[[#This Row],[start_time]]</f>
        <v>0</v>
      </c>
      <c r="F31" s="17"/>
      <c r="G31" s="17"/>
      <c r="H31" s="18">
        <v>0</v>
      </c>
      <c r="I31" s="17"/>
    </row>
    <row r="32" spans="1:9" x14ac:dyDescent="0.2">
      <c r="E32" s="2"/>
      <c r="F32" s="11"/>
      <c r="G32" s="11"/>
      <c r="H32" s="11"/>
      <c r="I32" s="11"/>
    </row>
    <row r="33" spans="1:9" x14ac:dyDescent="0.2">
      <c r="A33" t="s">
        <v>52</v>
      </c>
      <c r="C33" s="6">
        <f>HOUR(SUM(Table245[time_diff]))*3600 + MINUTE(SUM(Table245[time_diff])) * 60 + SECOND(SUM(Table245[time_diff]))</f>
        <v>568</v>
      </c>
      <c r="F33" s="11" t="s">
        <v>86</v>
      </c>
      <c r="G33" s="11"/>
      <c r="H33" s="6">
        <f>HOUR(SUM(H2:H31))*3600 + MINUTE(SUM(H2:H31)) * 60 + SECOND(SUM(H2:H31))</f>
        <v>1284</v>
      </c>
      <c r="I33" s="11"/>
    </row>
    <row r="34" spans="1:9" x14ac:dyDescent="0.2">
      <c r="A34" t="s">
        <v>48</v>
      </c>
      <c r="C34" s="4"/>
    </row>
    <row r="35" spans="1:9" x14ac:dyDescent="0.2">
      <c r="A35" t="s">
        <v>46</v>
      </c>
      <c r="C35" s="5">
        <v>0.69097222222222221</v>
      </c>
    </row>
    <row r="36" spans="1:9" x14ac:dyDescent="0.2">
      <c r="A36" t="s">
        <v>49</v>
      </c>
      <c r="C36" s="5">
        <v>0.80208333333333337</v>
      </c>
    </row>
    <row r="37" spans="1:9" x14ac:dyDescent="0.2">
      <c r="A37" t="s">
        <v>47</v>
      </c>
      <c r="C37" s="6">
        <f>SUM(HOUR(C36-C35)*3600 + MINUTE(C36-C35)*60 + SECOND(C36-C35))</f>
        <v>9600</v>
      </c>
      <c r="D37" t="s">
        <v>50</v>
      </c>
      <c r="E37" s="6"/>
    </row>
    <row r="39" spans="1:9" x14ac:dyDescent="0.2">
      <c r="A39" s="11"/>
      <c r="B39" s="11"/>
      <c r="C39" s="11"/>
    </row>
    <row r="40" spans="1:9" x14ac:dyDescent="0.2">
      <c r="A40" s="11"/>
      <c r="B40" s="11"/>
      <c r="C40" s="12"/>
    </row>
    <row r="41" spans="1:9" x14ac:dyDescent="0.2">
      <c r="A41" s="11"/>
      <c r="B41" s="11"/>
      <c r="C41" s="12"/>
      <c r="D41" s="2"/>
    </row>
    <row r="42" spans="1:9" x14ac:dyDescent="0.2">
      <c r="A42" s="11"/>
      <c r="B42" s="11"/>
      <c r="C42" s="6"/>
    </row>
  </sheetData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8277E-452A-194E-9118-AB985BDCB337}">
  <dimension ref="A1:I41"/>
  <sheetViews>
    <sheetView workbookViewId="0">
      <selection activeCell="H33" sqref="H33"/>
    </sheetView>
  </sheetViews>
  <sheetFormatPr baseColWidth="10" defaultRowHeight="16" x14ac:dyDescent="0.2"/>
  <cols>
    <col min="4" max="4" width="72.83203125" customWidth="1"/>
  </cols>
  <sheetData>
    <row r="1" spans="1:9" x14ac:dyDescent="0.2">
      <c r="A1" t="s">
        <v>17</v>
      </c>
      <c r="B1" t="s">
        <v>18</v>
      </c>
      <c r="C1" t="s">
        <v>19</v>
      </c>
      <c r="D1" t="s">
        <v>15</v>
      </c>
      <c r="F1" s="13" t="s">
        <v>17</v>
      </c>
      <c r="G1" s="13" t="s">
        <v>18</v>
      </c>
      <c r="H1" s="13" t="s">
        <v>19</v>
      </c>
      <c r="I1" s="13" t="s">
        <v>15</v>
      </c>
    </row>
    <row r="2" spans="1:9" x14ac:dyDescent="0.2">
      <c r="A2" s="5">
        <v>0.80799768518518522</v>
      </c>
      <c r="B2" s="5">
        <v>0.82291666666666663</v>
      </c>
      <c r="C2" s="4">
        <f>Table245154[[#This Row],[end_time]]-Table245154[[#This Row],[start_time]]</f>
        <v>1.4918981481481408E-2</v>
      </c>
      <c r="D2" t="s">
        <v>90</v>
      </c>
      <c r="F2" s="14">
        <v>0.80343750000000003</v>
      </c>
      <c r="G2" s="14">
        <v>0.81831018518518517</v>
      </c>
      <c r="H2" s="14">
        <f>G2-F2</f>
        <v>1.4872685185185142E-2</v>
      </c>
      <c r="I2" s="15"/>
    </row>
    <row r="3" spans="1:9" x14ac:dyDescent="0.2">
      <c r="A3" s="5">
        <v>0.83540509259259255</v>
      </c>
      <c r="B3" s="5">
        <v>0.83759259259259256</v>
      </c>
      <c r="C3" s="4">
        <f>Table245154[[#This Row],[end_time]]-Table245154[[#This Row],[start_time]]</f>
        <v>2.1875000000000089E-3</v>
      </c>
      <c r="D3" t="s">
        <v>91</v>
      </c>
      <c r="F3" s="16">
        <v>0.81846064814814812</v>
      </c>
      <c r="G3" s="16">
        <v>0.83324074074074073</v>
      </c>
      <c r="H3" s="16">
        <f>G3-F3</f>
        <v>1.4780092592592609E-2</v>
      </c>
      <c r="I3" s="11" t="s">
        <v>92</v>
      </c>
    </row>
    <row r="4" spans="1:9" x14ac:dyDescent="0.2">
      <c r="A4" s="5"/>
      <c r="B4" s="5"/>
      <c r="C4" s="4">
        <f>Table245154[[#This Row],[end_time]]-Table245154[[#This Row],[start_time]]</f>
        <v>0</v>
      </c>
      <c r="F4" s="14">
        <v>0.83347222222222217</v>
      </c>
      <c r="G4" s="14">
        <v>0.83782407407407411</v>
      </c>
      <c r="H4" s="14">
        <f t="shared" ref="H4:H31" si="0">G4-F4</f>
        <v>4.35185185185194E-3</v>
      </c>
      <c r="I4" s="15"/>
    </row>
    <row r="5" spans="1:9" x14ac:dyDescent="0.2">
      <c r="A5" s="5"/>
      <c r="B5" s="5"/>
      <c r="C5" s="4">
        <f>Table245154[[#This Row],[end_time]]-Table245154[[#This Row],[start_time]]</f>
        <v>0</v>
      </c>
      <c r="F5" s="16"/>
      <c r="G5" s="16"/>
      <c r="H5" s="16">
        <f t="shared" si="0"/>
        <v>0</v>
      </c>
      <c r="I5" s="11"/>
    </row>
    <row r="6" spans="1:9" x14ac:dyDescent="0.2">
      <c r="A6" s="5"/>
      <c r="B6" s="5"/>
      <c r="C6" s="4">
        <f>Table245154[[#This Row],[end_time]]-Table245154[[#This Row],[start_time]]</f>
        <v>0</v>
      </c>
      <c r="F6" s="14"/>
      <c r="G6" s="14"/>
      <c r="H6" s="14">
        <f t="shared" si="0"/>
        <v>0</v>
      </c>
      <c r="I6" s="15"/>
    </row>
    <row r="7" spans="1:9" x14ac:dyDescent="0.2">
      <c r="A7" s="5"/>
      <c r="B7" s="5"/>
      <c r="C7" s="4">
        <f>Table245154[[#This Row],[end_time]]-Table245154[[#This Row],[start_time]]</f>
        <v>0</v>
      </c>
      <c r="F7" s="16"/>
      <c r="G7" s="16"/>
      <c r="H7" s="16">
        <f t="shared" si="0"/>
        <v>0</v>
      </c>
      <c r="I7" s="11"/>
    </row>
    <row r="8" spans="1:9" x14ac:dyDescent="0.2">
      <c r="A8" s="5"/>
      <c r="B8" s="5"/>
      <c r="C8" s="4">
        <f>Table245154[[#This Row],[end_time]]-Table245154[[#This Row],[start_time]]</f>
        <v>0</v>
      </c>
      <c r="F8" s="15"/>
      <c r="G8" s="15"/>
      <c r="H8" s="14">
        <f t="shared" si="0"/>
        <v>0</v>
      </c>
      <c r="I8" s="15"/>
    </row>
    <row r="9" spans="1:9" x14ac:dyDescent="0.2">
      <c r="A9" s="5"/>
      <c r="B9" s="5"/>
      <c r="C9" s="4">
        <f>Table245154[[#This Row],[end_time]]-Table245154[[#This Row],[start_time]]</f>
        <v>0</v>
      </c>
      <c r="F9" s="11"/>
      <c r="G9" s="11"/>
      <c r="H9" s="16">
        <f t="shared" si="0"/>
        <v>0</v>
      </c>
      <c r="I9" s="11"/>
    </row>
    <row r="10" spans="1:9" x14ac:dyDescent="0.2">
      <c r="A10" s="5"/>
      <c r="B10" s="5"/>
      <c r="C10" s="4">
        <f>Table245154[[#This Row],[end_time]]-Table245154[[#This Row],[start_time]]</f>
        <v>0</v>
      </c>
      <c r="F10" s="15"/>
      <c r="G10" s="15"/>
      <c r="H10" s="14">
        <f t="shared" si="0"/>
        <v>0</v>
      </c>
      <c r="I10" s="15"/>
    </row>
    <row r="11" spans="1:9" x14ac:dyDescent="0.2">
      <c r="A11" s="5"/>
      <c r="B11" s="5"/>
      <c r="C11" s="4">
        <f>Table245154[[#This Row],[end_time]]-Table245154[[#This Row],[start_time]]</f>
        <v>0</v>
      </c>
      <c r="F11" s="11"/>
      <c r="G11" s="11"/>
      <c r="H11" s="16">
        <f t="shared" si="0"/>
        <v>0</v>
      </c>
      <c r="I11" s="11"/>
    </row>
    <row r="12" spans="1:9" x14ac:dyDescent="0.2">
      <c r="A12" s="5"/>
      <c r="B12" s="5"/>
      <c r="C12" s="4">
        <f>Table245154[[#This Row],[end_time]]-Table245154[[#This Row],[start_time]]</f>
        <v>0</v>
      </c>
      <c r="F12" s="15"/>
      <c r="G12" s="15"/>
      <c r="H12" s="14">
        <f t="shared" si="0"/>
        <v>0</v>
      </c>
      <c r="I12" s="15"/>
    </row>
    <row r="13" spans="1:9" x14ac:dyDescent="0.2">
      <c r="A13" s="5"/>
      <c r="B13" s="5"/>
      <c r="C13" s="4">
        <f>Table245154[[#This Row],[end_time]]-Table245154[[#This Row],[start_time]]</f>
        <v>0</v>
      </c>
      <c r="F13" s="11"/>
      <c r="G13" s="11"/>
      <c r="H13" s="16">
        <f t="shared" si="0"/>
        <v>0</v>
      </c>
      <c r="I13" s="11"/>
    </row>
    <row r="14" spans="1:9" x14ac:dyDescent="0.2">
      <c r="A14" s="5"/>
      <c r="B14" s="5"/>
      <c r="C14" s="4">
        <f>Table245154[[#This Row],[end_time]]-Table245154[[#This Row],[start_time]]</f>
        <v>0</v>
      </c>
      <c r="F14" s="15"/>
      <c r="G14" s="15"/>
      <c r="H14" s="14">
        <f t="shared" si="0"/>
        <v>0</v>
      </c>
      <c r="I14" s="15"/>
    </row>
    <row r="15" spans="1:9" x14ac:dyDescent="0.2">
      <c r="A15" s="5"/>
      <c r="B15" s="5"/>
      <c r="C15" s="4">
        <f>Table245154[[#This Row],[end_time]]-Table245154[[#This Row],[start_time]]</f>
        <v>0</v>
      </c>
      <c r="F15" s="11"/>
      <c r="G15" s="11"/>
      <c r="H15" s="16">
        <f t="shared" si="0"/>
        <v>0</v>
      </c>
      <c r="I15" s="11"/>
    </row>
    <row r="16" spans="1:9" x14ac:dyDescent="0.2">
      <c r="A16" s="5"/>
      <c r="B16" s="5"/>
      <c r="C16" s="4">
        <f>Table245154[[#This Row],[end_time]]-Table245154[[#This Row],[start_time]]</f>
        <v>0</v>
      </c>
      <c r="F16" s="15"/>
      <c r="G16" s="15"/>
      <c r="H16" s="14">
        <f t="shared" si="0"/>
        <v>0</v>
      </c>
      <c r="I16" s="15"/>
    </row>
    <row r="17" spans="1:9" x14ac:dyDescent="0.2">
      <c r="A17" s="5"/>
      <c r="B17" s="5"/>
      <c r="C17" s="4">
        <f>Table245154[[#This Row],[end_time]]-Table245154[[#This Row],[start_time]]</f>
        <v>0</v>
      </c>
      <c r="F17" s="11"/>
      <c r="G17" s="11"/>
      <c r="H17" s="16">
        <f t="shared" si="0"/>
        <v>0</v>
      </c>
      <c r="I17" s="11"/>
    </row>
    <row r="18" spans="1:9" x14ac:dyDescent="0.2">
      <c r="A18" s="5"/>
      <c r="B18" s="5"/>
      <c r="C18" s="4">
        <f>Table245154[[#This Row],[end_time]]-Table245154[[#This Row],[start_time]]</f>
        <v>0</v>
      </c>
      <c r="F18" s="15"/>
      <c r="G18" s="15"/>
      <c r="H18" s="14">
        <f t="shared" si="0"/>
        <v>0</v>
      </c>
      <c r="I18" s="15"/>
    </row>
    <row r="19" spans="1:9" x14ac:dyDescent="0.2">
      <c r="A19" s="5"/>
      <c r="B19" s="5"/>
      <c r="C19" s="4">
        <f>Table245154[[#This Row],[end_time]]-Table245154[[#This Row],[start_time]]</f>
        <v>0</v>
      </c>
      <c r="F19" s="11"/>
      <c r="G19" s="11"/>
      <c r="H19" s="16">
        <f t="shared" si="0"/>
        <v>0</v>
      </c>
      <c r="I19" s="11"/>
    </row>
    <row r="20" spans="1:9" x14ac:dyDescent="0.2">
      <c r="A20" s="5"/>
      <c r="B20" s="5"/>
      <c r="C20" s="4">
        <f>Table245154[[#This Row],[end_time]]-Table245154[[#This Row],[start_time]]</f>
        <v>0</v>
      </c>
      <c r="F20" s="15"/>
      <c r="G20" s="15"/>
      <c r="H20" s="14">
        <f t="shared" si="0"/>
        <v>0</v>
      </c>
      <c r="I20" s="15"/>
    </row>
    <row r="21" spans="1:9" x14ac:dyDescent="0.2">
      <c r="A21" s="5"/>
      <c r="B21" s="5"/>
      <c r="C21" s="4">
        <f>Table245154[[#This Row],[end_time]]-Table245154[[#This Row],[start_time]]</f>
        <v>0</v>
      </c>
      <c r="F21" s="11"/>
      <c r="G21" s="11"/>
      <c r="H21" s="16">
        <f t="shared" si="0"/>
        <v>0</v>
      </c>
      <c r="I21" s="11"/>
    </row>
    <row r="22" spans="1:9" x14ac:dyDescent="0.2">
      <c r="A22" s="5"/>
      <c r="B22" s="5"/>
      <c r="C22" s="4">
        <f>Table245154[[#This Row],[end_time]]-Table245154[[#This Row],[start_time]]</f>
        <v>0</v>
      </c>
      <c r="F22" s="15"/>
      <c r="G22" s="15"/>
      <c r="H22" s="14">
        <f t="shared" si="0"/>
        <v>0</v>
      </c>
      <c r="I22" s="15"/>
    </row>
    <row r="23" spans="1:9" x14ac:dyDescent="0.2">
      <c r="A23" s="5"/>
      <c r="B23" s="5"/>
      <c r="C23" s="4">
        <f>Table245154[[#This Row],[end_time]]-Table245154[[#This Row],[start_time]]</f>
        <v>0</v>
      </c>
      <c r="F23" s="11"/>
      <c r="G23" s="11"/>
      <c r="H23" s="16">
        <f t="shared" si="0"/>
        <v>0</v>
      </c>
      <c r="I23" s="11"/>
    </row>
    <row r="24" spans="1:9" x14ac:dyDescent="0.2">
      <c r="A24" s="5"/>
      <c r="B24" s="5"/>
      <c r="C24" s="4">
        <f>Table245154[[#This Row],[end_time]]-Table245154[[#This Row],[start_time]]</f>
        <v>0</v>
      </c>
      <c r="F24" s="15"/>
      <c r="G24" s="15"/>
      <c r="H24" s="14">
        <f t="shared" si="0"/>
        <v>0</v>
      </c>
      <c r="I24" s="15"/>
    </row>
    <row r="25" spans="1:9" x14ac:dyDescent="0.2">
      <c r="A25" s="5"/>
      <c r="B25" s="5"/>
      <c r="C25" s="4">
        <f>Table245154[[#This Row],[end_time]]-Table245154[[#This Row],[start_time]]</f>
        <v>0</v>
      </c>
      <c r="F25" s="11"/>
      <c r="G25" s="11"/>
      <c r="H25" s="16">
        <f t="shared" si="0"/>
        <v>0</v>
      </c>
      <c r="I25" s="11"/>
    </row>
    <row r="26" spans="1:9" x14ac:dyDescent="0.2">
      <c r="A26" s="5"/>
      <c r="B26" s="5"/>
      <c r="C26" s="4">
        <f>Table245154[[#This Row],[end_time]]-Table245154[[#This Row],[start_time]]</f>
        <v>0</v>
      </c>
      <c r="F26" s="15"/>
      <c r="G26" s="15"/>
      <c r="H26" s="14">
        <f t="shared" si="0"/>
        <v>0</v>
      </c>
      <c r="I26" s="15"/>
    </row>
    <row r="27" spans="1:9" x14ac:dyDescent="0.2">
      <c r="A27" s="5"/>
      <c r="B27" s="5"/>
      <c r="C27" s="4">
        <f>Table245154[[#This Row],[end_time]]-Table245154[[#This Row],[start_time]]</f>
        <v>0</v>
      </c>
      <c r="F27" s="11"/>
      <c r="G27" s="11"/>
      <c r="H27" s="16">
        <f t="shared" si="0"/>
        <v>0</v>
      </c>
      <c r="I27" s="11"/>
    </row>
    <row r="28" spans="1:9" x14ac:dyDescent="0.2">
      <c r="A28" s="5"/>
      <c r="B28" s="5"/>
      <c r="C28" s="4">
        <f>Table245154[[#This Row],[end_time]]-Table245154[[#This Row],[start_time]]</f>
        <v>0</v>
      </c>
      <c r="F28" s="15"/>
      <c r="G28" s="15"/>
      <c r="H28" s="14">
        <f t="shared" si="0"/>
        <v>0</v>
      </c>
      <c r="I28" s="15"/>
    </row>
    <row r="29" spans="1:9" x14ac:dyDescent="0.2">
      <c r="A29" s="5"/>
      <c r="B29" s="5"/>
      <c r="C29" s="4">
        <f>Table245154[[#This Row],[end_time]]-Table245154[[#This Row],[start_time]]</f>
        <v>0</v>
      </c>
      <c r="F29" s="11"/>
      <c r="G29" s="11"/>
      <c r="H29" s="16">
        <f t="shared" si="0"/>
        <v>0</v>
      </c>
      <c r="I29" s="11"/>
    </row>
    <row r="30" spans="1:9" x14ac:dyDescent="0.2">
      <c r="A30" s="5"/>
      <c r="B30" s="5"/>
      <c r="C30" s="4">
        <f>Table245154[[#This Row],[end_time]]-Table245154[[#This Row],[start_time]]</f>
        <v>0</v>
      </c>
      <c r="F30" s="15"/>
      <c r="G30" s="15"/>
      <c r="H30" s="14">
        <f t="shared" si="0"/>
        <v>0</v>
      </c>
      <c r="I30" s="15"/>
    </row>
    <row r="31" spans="1:9" x14ac:dyDescent="0.2">
      <c r="A31" s="5"/>
      <c r="B31" s="5"/>
      <c r="C31" s="4">
        <f>Table245154[[#This Row],[end_time]]-Table245154[[#This Row],[start_time]]</f>
        <v>0</v>
      </c>
      <c r="F31" s="17"/>
      <c r="G31" s="17"/>
      <c r="H31" s="20">
        <f t="shared" si="0"/>
        <v>0</v>
      </c>
      <c r="I31" s="17"/>
    </row>
    <row r="32" spans="1:9" x14ac:dyDescent="0.2">
      <c r="E32" s="2"/>
      <c r="F32" s="11"/>
      <c r="G32" s="11"/>
      <c r="H32" s="11"/>
      <c r="I32" s="11"/>
    </row>
    <row r="33" spans="1:9" x14ac:dyDescent="0.2">
      <c r="A33" t="s">
        <v>52</v>
      </c>
      <c r="C33" s="6">
        <f>HOUR(SUM(Table245154[time_diff]))*3600 + MINUTE(SUM(Table245154[time_diff])) * 60 + SECOND(SUM(Table245154[time_diff]))</f>
        <v>1478</v>
      </c>
      <c r="F33" s="11" t="s">
        <v>86</v>
      </c>
      <c r="G33" s="11"/>
      <c r="H33" s="6">
        <f>HOUR(SUM(H2:H31))*3600 + MINUTE(SUM(H2:H31)) * 60 + SECOND(SUM(H2:H31))</f>
        <v>2938</v>
      </c>
      <c r="I33" s="11"/>
    </row>
    <row r="34" spans="1:9" x14ac:dyDescent="0.2">
      <c r="A34" t="s">
        <v>48</v>
      </c>
      <c r="C34" s="4"/>
    </row>
    <row r="35" spans="1:9" x14ac:dyDescent="0.2">
      <c r="A35" t="s">
        <v>46</v>
      </c>
      <c r="C35" s="5">
        <v>0.73472222222222228</v>
      </c>
    </row>
    <row r="36" spans="1:9" x14ac:dyDescent="0.2">
      <c r="A36" t="s">
        <v>49</v>
      </c>
      <c r="C36" s="5">
        <v>0.85069444444444442</v>
      </c>
    </row>
    <row r="37" spans="1:9" x14ac:dyDescent="0.2">
      <c r="A37" t="s">
        <v>47</v>
      </c>
      <c r="C37" s="6">
        <f>SUM(HOUR(C36-C35)*3600 + MINUTE(C36-C35)*60 + SECOND(C36-C35))</f>
        <v>10020</v>
      </c>
      <c r="D37" t="s">
        <v>50</v>
      </c>
      <c r="E37" s="6"/>
    </row>
    <row r="41" spans="1:9" x14ac:dyDescent="0.2">
      <c r="D41" s="2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4A8F4-AAF9-534C-A76C-45D54A4AA321}">
  <dimension ref="A1:G43"/>
  <sheetViews>
    <sheetView tabSelected="1" topLeftCell="A7" zoomScale="125" workbookViewId="0">
      <selection activeCell="F15" sqref="F15"/>
    </sheetView>
  </sheetViews>
  <sheetFormatPr baseColWidth="10" defaultRowHeight="16" x14ac:dyDescent="0.2"/>
  <cols>
    <col min="2" max="4" width="11.5" style="6" customWidth="1"/>
    <col min="5" max="5" width="13.33203125" style="6" customWidth="1"/>
    <col min="6" max="6" width="53.33203125" customWidth="1"/>
    <col min="7" max="7" width="13.33203125" customWidth="1"/>
  </cols>
  <sheetData>
    <row r="1" spans="1:7" x14ac:dyDescent="0.2">
      <c r="A1" t="s">
        <v>118</v>
      </c>
      <c r="B1" s="6" t="s">
        <v>1</v>
      </c>
      <c r="C1" s="6" t="s">
        <v>85</v>
      </c>
      <c r="D1" s="6" t="s">
        <v>96</v>
      </c>
      <c r="E1" s="6" t="s">
        <v>70</v>
      </c>
      <c r="F1" t="s">
        <v>15</v>
      </c>
      <c r="G1" t="s">
        <v>2</v>
      </c>
    </row>
    <row r="2" spans="1:7" x14ac:dyDescent="0.2">
      <c r="A2" s="1" t="s">
        <v>3</v>
      </c>
      <c r="B2" s="6">
        <v>2801</v>
      </c>
      <c r="C2" s="6">
        <v>6452</v>
      </c>
      <c r="D2" s="6" t="s">
        <v>97</v>
      </c>
      <c r="E2" s="6" t="s">
        <v>68</v>
      </c>
      <c r="F2" s="2" t="s">
        <v>16</v>
      </c>
      <c r="G2" s="3" t="s">
        <v>12</v>
      </c>
    </row>
    <row r="3" spans="1:7" x14ac:dyDescent="0.2">
      <c r="A3" s="1" t="s">
        <v>4</v>
      </c>
      <c r="B3" s="6">
        <v>3965</v>
      </c>
      <c r="C3" s="6">
        <v>5536</v>
      </c>
      <c r="D3" s="6" t="s">
        <v>97</v>
      </c>
      <c r="E3" s="6" t="s">
        <v>68</v>
      </c>
      <c r="F3" s="2"/>
      <c r="G3" s="3" t="s">
        <v>28</v>
      </c>
    </row>
    <row r="4" spans="1:7" x14ac:dyDescent="0.2">
      <c r="A4" s="1" t="s">
        <v>125</v>
      </c>
      <c r="B4" s="6">
        <v>11</v>
      </c>
      <c r="D4" s="6" t="s">
        <v>131</v>
      </c>
      <c r="E4" s="6" t="s">
        <v>132</v>
      </c>
      <c r="F4" s="2"/>
      <c r="G4" s="3" t="s">
        <v>134</v>
      </c>
    </row>
    <row r="5" spans="1:7" x14ac:dyDescent="0.2">
      <c r="A5" s="1" t="s">
        <v>126</v>
      </c>
      <c r="B5" s="6">
        <v>57</v>
      </c>
      <c r="D5" s="6" t="s">
        <v>131</v>
      </c>
      <c r="E5" s="6" t="s">
        <v>68</v>
      </c>
      <c r="F5" s="2"/>
      <c r="G5" s="3" t="s">
        <v>135</v>
      </c>
    </row>
    <row r="6" spans="1:7" x14ac:dyDescent="0.2">
      <c r="A6" s="1" t="s">
        <v>5</v>
      </c>
      <c r="B6" s="6">
        <v>2075</v>
      </c>
      <c r="C6" s="6">
        <v>5374</v>
      </c>
      <c r="D6" s="6" t="s">
        <v>97</v>
      </c>
      <c r="E6" s="6" t="s">
        <v>68</v>
      </c>
      <c r="F6" s="7" t="s">
        <v>62</v>
      </c>
      <c r="G6" s="8" t="s">
        <v>61</v>
      </c>
    </row>
    <row r="7" spans="1:7" x14ac:dyDescent="0.2">
      <c r="A7" s="1" t="s">
        <v>127</v>
      </c>
      <c r="B7" s="6">
        <v>332</v>
      </c>
      <c r="D7" s="6" t="s">
        <v>131</v>
      </c>
      <c r="E7" s="6" t="s">
        <v>68</v>
      </c>
      <c r="F7" s="2"/>
      <c r="G7" s="8" t="s">
        <v>136</v>
      </c>
    </row>
    <row r="8" spans="1:7" x14ac:dyDescent="0.2">
      <c r="A8" s="1" t="s">
        <v>128</v>
      </c>
      <c r="B8" s="6">
        <v>63</v>
      </c>
      <c r="D8" s="6" t="s">
        <v>131</v>
      </c>
      <c r="E8" s="6" t="s">
        <v>132</v>
      </c>
      <c r="F8" s="2"/>
      <c r="G8" s="8" t="s">
        <v>137</v>
      </c>
    </row>
    <row r="9" spans="1:7" x14ac:dyDescent="0.2">
      <c r="A9" s="1" t="s">
        <v>129</v>
      </c>
      <c r="B9" s="6">
        <v>270</v>
      </c>
      <c r="D9" s="6" t="s">
        <v>131</v>
      </c>
      <c r="E9" s="6" t="s">
        <v>68</v>
      </c>
      <c r="F9" s="2"/>
      <c r="G9" s="8" t="s">
        <v>138</v>
      </c>
    </row>
    <row r="10" spans="1:7" x14ac:dyDescent="0.2">
      <c r="A10" s="1" t="s">
        <v>130</v>
      </c>
      <c r="D10" s="6" t="s">
        <v>131</v>
      </c>
      <c r="E10" s="6" t="s">
        <v>132</v>
      </c>
      <c r="F10" s="2" t="s">
        <v>133</v>
      </c>
      <c r="G10" s="8" t="s">
        <v>139</v>
      </c>
    </row>
    <row r="11" spans="1:7" x14ac:dyDescent="0.2">
      <c r="A11" s="1" t="s">
        <v>6</v>
      </c>
      <c r="B11" s="6">
        <v>1993</v>
      </c>
      <c r="C11" s="21">
        <v>8040</v>
      </c>
      <c r="D11" s="6" t="s">
        <v>97</v>
      </c>
      <c r="E11" s="6" t="s">
        <v>68</v>
      </c>
      <c r="F11" s="7" t="s">
        <v>120</v>
      </c>
      <c r="G11" s="3" t="s">
        <v>13</v>
      </c>
    </row>
    <row r="12" spans="1:7" x14ac:dyDescent="0.2">
      <c r="A12" s="1" t="s">
        <v>9</v>
      </c>
      <c r="B12" s="22"/>
      <c r="C12" s="22"/>
      <c r="D12" s="22"/>
      <c r="E12" s="22"/>
      <c r="F12" s="2" t="s">
        <v>41</v>
      </c>
      <c r="G12" t="s">
        <v>14</v>
      </c>
    </row>
    <row r="13" spans="1:7" x14ac:dyDescent="0.2">
      <c r="A13" s="1" t="s">
        <v>10</v>
      </c>
      <c r="B13" s="6">
        <v>1734</v>
      </c>
      <c r="C13" s="6">
        <v>2919</v>
      </c>
      <c r="D13" s="6" t="s">
        <v>97</v>
      </c>
      <c r="E13" s="6" t="s">
        <v>68</v>
      </c>
      <c r="F13" s="2"/>
      <c r="G13" s="8" t="s">
        <v>42</v>
      </c>
    </row>
    <row r="14" spans="1:7" x14ac:dyDescent="0.2">
      <c r="A14" s="1" t="s">
        <v>11</v>
      </c>
      <c r="B14" s="6">
        <v>463</v>
      </c>
      <c r="C14" s="6">
        <v>2160</v>
      </c>
      <c r="D14" s="6" t="s">
        <v>98</v>
      </c>
      <c r="E14" s="6" t="s">
        <v>68</v>
      </c>
      <c r="F14" s="2" t="s">
        <v>183</v>
      </c>
      <c r="G14" s="3" t="s">
        <v>71</v>
      </c>
    </row>
    <row r="15" spans="1:7" x14ac:dyDescent="0.2">
      <c r="A15" s="1" t="s">
        <v>63</v>
      </c>
      <c r="B15" s="6">
        <v>2043</v>
      </c>
      <c r="C15" s="6">
        <v>4175</v>
      </c>
      <c r="D15" s="6" t="s">
        <v>97</v>
      </c>
      <c r="E15" s="6" t="s">
        <v>69</v>
      </c>
      <c r="F15" s="2"/>
      <c r="G15" s="3" t="s">
        <v>72</v>
      </c>
    </row>
    <row r="16" spans="1:7" x14ac:dyDescent="0.2">
      <c r="A16" s="1" t="s">
        <v>64</v>
      </c>
      <c r="B16" s="6">
        <v>568</v>
      </c>
      <c r="C16" s="6">
        <v>1284</v>
      </c>
      <c r="D16" s="6" t="s">
        <v>97</v>
      </c>
      <c r="E16" s="6" t="s">
        <v>69</v>
      </c>
      <c r="F16" s="2"/>
      <c r="G16" s="3" t="s">
        <v>73</v>
      </c>
    </row>
    <row r="17" spans="1:7" x14ac:dyDescent="0.2">
      <c r="A17" s="1" t="s">
        <v>88</v>
      </c>
      <c r="B17" s="6">
        <v>1478</v>
      </c>
      <c r="C17" s="6">
        <v>2938</v>
      </c>
      <c r="D17" s="6" t="s">
        <v>97</v>
      </c>
      <c r="E17" s="6" t="s">
        <v>69</v>
      </c>
      <c r="F17" s="2"/>
      <c r="G17" s="3" t="s">
        <v>112</v>
      </c>
    </row>
    <row r="18" spans="1:7" x14ac:dyDescent="0.2">
      <c r="A18" s="1" t="s">
        <v>89</v>
      </c>
      <c r="B18" s="6">
        <v>2486</v>
      </c>
      <c r="C18" s="6">
        <v>3752</v>
      </c>
      <c r="D18" s="6" t="s">
        <v>97</v>
      </c>
      <c r="E18" s="6" t="s">
        <v>69</v>
      </c>
      <c r="F18" s="2" t="s">
        <v>95</v>
      </c>
      <c r="G18" s="3" t="s">
        <v>113</v>
      </c>
    </row>
    <row r="19" spans="1:7" x14ac:dyDescent="0.2">
      <c r="A19" s="1" t="s">
        <v>100</v>
      </c>
      <c r="B19" s="6">
        <v>2808</v>
      </c>
      <c r="D19" s="6" t="s">
        <v>97</v>
      </c>
      <c r="E19" s="6" t="s">
        <v>69</v>
      </c>
      <c r="F19" s="2" t="s">
        <v>105</v>
      </c>
      <c r="G19" s="3" t="s">
        <v>106</v>
      </c>
    </row>
    <row r="20" spans="1:7" x14ac:dyDescent="0.2">
      <c r="A20" s="1" t="s">
        <v>101</v>
      </c>
      <c r="B20" s="6">
        <v>3937</v>
      </c>
      <c r="D20" s="6" t="s">
        <v>97</v>
      </c>
      <c r="E20" s="6" t="s">
        <v>69</v>
      </c>
      <c r="F20" s="2"/>
      <c r="G20" s="3" t="s">
        <v>107</v>
      </c>
    </row>
    <row r="21" spans="1:7" x14ac:dyDescent="0.2">
      <c r="A21" s="1" t="s">
        <v>102</v>
      </c>
      <c r="B21" s="6">
        <v>3340</v>
      </c>
      <c r="D21" s="6" t="s">
        <v>97</v>
      </c>
      <c r="E21" s="6" t="s">
        <v>69</v>
      </c>
      <c r="F21" s="2"/>
      <c r="G21" s="3" t="s">
        <v>108</v>
      </c>
    </row>
    <row r="22" spans="1:7" x14ac:dyDescent="0.2">
      <c r="A22" s="1" t="s">
        <v>103</v>
      </c>
      <c r="B22" s="6">
        <v>2171</v>
      </c>
      <c r="D22" s="6" t="s">
        <v>97</v>
      </c>
      <c r="E22" s="6" t="s">
        <v>69</v>
      </c>
      <c r="F22" s="2"/>
      <c r="G22" s="3" t="s">
        <v>109</v>
      </c>
    </row>
    <row r="23" spans="1:7" x14ac:dyDescent="0.2">
      <c r="A23" s="1" t="s">
        <v>99</v>
      </c>
      <c r="B23" s="6">
        <v>2594</v>
      </c>
      <c r="C23" s="6">
        <v>2173</v>
      </c>
      <c r="D23" s="6" t="s">
        <v>97</v>
      </c>
      <c r="E23" s="6" t="s">
        <v>69</v>
      </c>
      <c r="F23" s="2"/>
      <c r="G23" s="3" t="s">
        <v>110</v>
      </c>
    </row>
    <row r="24" spans="1:7" x14ac:dyDescent="0.2">
      <c r="A24" s="1" t="s">
        <v>104</v>
      </c>
      <c r="B24" s="6">
        <v>935</v>
      </c>
      <c r="C24" s="6">
        <v>2940</v>
      </c>
      <c r="D24" s="6" t="s">
        <v>97</v>
      </c>
      <c r="E24" s="6" t="s">
        <v>69</v>
      </c>
      <c r="F24" s="2"/>
      <c r="G24" s="3" t="s">
        <v>111</v>
      </c>
    </row>
    <row r="25" spans="1:7" x14ac:dyDescent="0.2">
      <c r="A25" t="s">
        <v>140</v>
      </c>
      <c r="B25" s="6">
        <v>3180</v>
      </c>
      <c r="C25" s="6">
        <v>7079</v>
      </c>
      <c r="D25" s="6" t="s">
        <v>98</v>
      </c>
      <c r="E25" s="6" t="s">
        <v>69</v>
      </c>
      <c r="F25" s="2"/>
      <c r="G25" s="3" t="s">
        <v>155</v>
      </c>
    </row>
    <row r="26" spans="1:7" x14ac:dyDescent="0.2">
      <c r="A26" t="s">
        <v>141</v>
      </c>
      <c r="B26" s="22"/>
      <c r="C26" s="22"/>
      <c r="D26" s="22"/>
      <c r="E26" s="22"/>
      <c r="F26" s="2" t="s">
        <v>154</v>
      </c>
      <c r="G26" s="3" t="s">
        <v>156</v>
      </c>
    </row>
    <row r="27" spans="1:7" x14ac:dyDescent="0.2">
      <c r="A27" t="s">
        <v>142</v>
      </c>
      <c r="B27" s="6">
        <v>304</v>
      </c>
      <c r="C27" s="6">
        <v>946</v>
      </c>
      <c r="D27" s="6" t="s">
        <v>98</v>
      </c>
      <c r="E27" s="6" t="s">
        <v>69</v>
      </c>
      <c r="F27" s="2"/>
      <c r="G27" s="3" t="s">
        <v>160</v>
      </c>
    </row>
    <row r="28" spans="1:7" x14ac:dyDescent="0.2">
      <c r="A28" t="s">
        <v>143</v>
      </c>
      <c r="B28" s="6">
        <v>1338</v>
      </c>
      <c r="C28" s="6">
        <v>2104</v>
      </c>
      <c r="D28" s="6" t="s">
        <v>97</v>
      </c>
      <c r="E28" s="6" t="s">
        <v>69</v>
      </c>
      <c r="F28" s="2"/>
      <c r="G28" s="3" t="s">
        <v>162</v>
      </c>
    </row>
    <row r="29" spans="1:7" x14ac:dyDescent="0.2">
      <c r="A29" s="1" t="s">
        <v>163</v>
      </c>
      <c r="B29" s="6">
        <v>2112</v>
      </c>
      <c r="C29" s="6">
        <v>3775</v>
      </c>
      <c r="D29" s="6" t="s">
        <v>97</v>
      </c>
      <c r="E29" s="6" t="s">
        <v>69</v>
      </c>
      <c r="F29" s="2"/>
      <c r="G29" s="3" t="s">
        <v>169</v>
      </c>
    </row>
    <row r="30" spans="1:7" x14ac:dyDescent="0.2">
      <c r="A30" s="1" t="s">
        <v>164</v>
      </c>
      <c r="B30" s="6">
        <v>1414</v>
      </c>
      <c r="C30" s="6">
        <v>2064</v>
      </c>
      <c r="D30" s="6" t="s">
        <v>97</v>
      </c>
      <c r="E30" s="6" t="s">
        <v>69</v>
      </c>
      <c r="F30" s="2"/>
      <c r="G30" s="3" t="s">
        <v>170</v>
      </c>
    </row>
    <row r="31" spans="1:7" x14ac:dyDescent="0.2">
      <c r="A31" s="1" t="s">
        <v>171</v>
      </c>
      <c r="B31" s="6">
        <v>1460</v>
      </c>
      <c r="C31" s="6">
        <v>1847</v>
      </c>
      <c r="D31" s="6" t="s">
        <v>97</v>
      </c>
      <c r="E31" s="6" t="s">
        <v>69</v>
      </c>
      <c r="F31" s="2"/>
      <c r="G31" s="3" t="s">
        <v>177</v>
      </c>
    </row>
    <row r="32" spans="1:7" x14ac:dyDescent="0.2">
      <c r="A32" s="1" t="s">
        <v>172</v>
      </c>
      <c r="B32" s="6">
        <v>881</v>
      </c>
      <c r="D32" s="6" t="s">
        <v>97</v>
      </c>
      <c r="E32" s="6" t="s">
        <v>69</v>
      </c>
      <c r="F32" s="2"/>
      <c r="G32" s="3" t="s">
        <v>182</v>
      </c>
    </row>
    <row r="33" spans="1:7" x14ac:dyDescent="0.2">
      <c r="A33" s="1" t="s">
        <v>173</v>
      </c>
      <c r="B33" s="6">
        <v>1586</v>
      </c>
      <c r="D33" s="6" t="s">
        <v>97</v>
      </c>
      <c r="E33" s="6" t="s">
        <v>69</v>
      </c>
      <c r="F33" s="2"/>
      <c r="G33" s="3" t="s">
        <v>181</v>
      </c>
    </row>
    <row r="34" spans="1:7" x14ac:dyDescent="0.2">
      <c r="A34" s="1" t="s">
        <v>174</v>
      </c>
      <c r="B34" s="22"/>
      <c r="C34" s="22"/>
      <c r="D34" s="22"/>
      <c r="E34" s="22"/>
      <c r="F34" s="2" t="s">
        <v>176</v>
      </c>
    </row>
    <row r="35" spans="1:7" x14ac:dyDescent="0.2">
      <c r="A35" s="1" t="s">
        <v>175</v>
      </c>
      <c r="B35" s="6">
        <v>637</v>
      </c>
      <c r="D35" s="6" t="s">
        <v>97</v>
      </c>
      <c r="E35" s="6" t="s">
        <v>69</v>
      </c>
      <c r="F35" s="2"/>
      <c r="G35" s="3" t="s">
        <v>180</v>
      </c>
    </row>
    <row r="36" spans="1:7" x14ac:dyDescent="0.2">
      <c r="A36" s="1"/>
      <c r="F36" s="2"/>
    </row>
    <row r="37" spans="1:7" x14ac:dyDescent="0.2">
      <c r="A37" s="1"/>
      <c r="F37" s="2"/>
    </row>
    <row r="38" spans="1:7" x14ac:dyDescent="0.2">
      <c r="A38" s="1"/>
      <c r="F38" s="2"/>
    </row>
    <row r="39" spans="1:7" x14ac:dyDescent="0.2">
      <c r="A39" s="1"/>
      <c r="F39" s="2"/>
    </row>
    <row r="43" spans="1:7" x14ac:dyDescent="0.2">
      <c r="F43" s="4"/>
    </row>
  </sheetData>
  <phoneticPr fontId="7" type="noConversion"/>
  <hyperlinks>
    <hyperlink ref="G14" r:id="rId1" xr:uid="{3970856A-E4AF-1A43-8B70-57FFA8C06E25}"/>
    <hyperlink ref="G2" r:id="rId2" xr:uid="{71A5A8C1-A76B-A547-AF17-C69B3E893425}"/>
    <hyperlink ref="G3" r:id="rId3" xr:uid="{DF7CF82C-9943-0245-B3E6-EDC7EA7731CC}"/>
    <hyperlink ref="G6" r:id="rId4" xr:uid="{FBBBD265-3861-6B4B-9F87-EC807EFC88D7}"/>
    <hyperlink ref="G11" r:id="rId5" xr:uid="{7A03C22B-A196-704B-A213-4637F9EBDC90}"/>
    <hyperlink ref="G13" r:id="rId6" xr:uid="{690F8EF1-089F-EC4D-A9A6-2859C8C8EB25}"/>
    <hyperlink ref="G15" r:id="rId7" xr:uid="{3DBA40E2-94AD-4845-AA90-D92036F9A7B1}"/>
    <hyperlink ref="G16" r:id="rId8" xr:uid="{53E20B43-9ECF-BE46-AB3C-B2592713D701}"/>
    <hyperlink ref="G20" r:id="rId9" xr:uid="{A6808D0E-445B-4C43-B4CD-98A767AEB45B}"/>
    <hyperlink ref="G21" r:id="rId10" xr:uid="{1DF6C634-3492-DF49-9B55-296CB7CE64EB}"/>
    <hyperlink ref="G22" r:id="rId11" xr:uid="{A85B1F2E-045A-B349-B848-E27125F76862}"/>
    <hyperlink ref="G23" r:id="rId12" xr:uid="{F06AF91C-D4F5-BD4C-9E18-976763431CA8}"/>
    <hyperlink ref="G24" r:id="rId13" xr:uid="{95E2EE1A-30AE-7C4A-82F1-ED430130C367}"/>
    <hyperlink ref="G19" r:id="rId14" xr:uid="{AF18FFE3-5AD8-8B48-8774-27DF0448ED9B}"/>
    <hyperlink ref="G17" r:id="rId15" xr:uid="{35914E4E-7CCE-DE4A-A86A-0832DC959DC1}"/>
    <hyperlink ref="G18" r:id="rId16" xr:uid="{784B45B9-C4BE-7D45-8FB1-6D503B59F376}"/>
    <hyperlink ref="G4" r:id="rId17" xr:uid="{C0B8A36A-046E-3141-9017-4AC27F374259}"/>
    <hyperlink ref="G5" r:id="rId18" xr:uid="{ADB51FDF-90FB-8A45-AA7E-18F05E1E9EB4}"/>
    <hyperlink ref="G7" r:id="rId19" xr:uid="{11FD46F8-273A-E846-8AC0-C83F764C748C}"/>
    <hyperlink ref="G8" r:id="rId20" xr:uid="{4FCC054F-5CCF-1E42-9C0C-99382735F0ED}"/>
    <hyperlink ref="G9" r:id="rId21" xr:uid="{37826A8D-6640-404E-875A-27B18FF4D5C9}"/>
    <hyperlink ref="G10" r:id="rId22" xr:uid="{DF13A713-B84F-2745-A551-24144146FC0C}"/>
    <hyperlink ref="G25" r:id="rId23" xr:uid="{0AED20DD-F5D7-9E4F-B740-8DE91A23F30A}"/>
    <hyperlink ref="G26" r:id="rId24" xr:uid="{4BB18C29-3E47-F944-B221-2FBC408E879F}"/>
    <hyperlink ref="G27" r:id="rId25" xr:uid="{D1899722-4A7F-C740-9D85-BB0987A5689C}"/>
    <hyperlink ref="G28" r:id="rId26" xr:uid="{238BB9F0-EE8E-7B41-B4BB-814C938F8075}"/>
    <hyperlink ref="G29" r:id="rId27" xr:uid="{301FBC8D-1AA0-7E41-93E6-B959462BC5B5}"/>
    <hyperlink ref="G30" r:id="rId28" xr:uid="{76D59AF6-DD10-5A43-8D8D-CB510BE93338}"/>
    <hyperlink ref="G31" r:id="rId29" xr:uid="{34BA73B4-80EE-6440-93F0-58EA1521EB85}"/>
    <hyperlink ref="G35" r:id="rId30" xr:uid="{5002B890-E12F-8042-B93D-8EFC3C69441B}"/>
    <hyperlink ref="G33" r:id="rId31" xr:uid="{FE7326E3-AEA5-BF4E-9131-E65A430829EE}"/>
    <hyperlink ref="G32" r:id="rId32" xr:uid="{9B373373-1199-6046-9996-684205CF569A}"/>
  </hyperlinks>
  <pageMargins left="0.7" right="0.7" top="0.75" bottom="0.75" header="0.3" footer="0.3"/>
  <tableParts count="1">
    <tablePart r:id="rId33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54D5B-D5D5-EF41-A0F2-03B106BDA42A}">
  <dimension ref="A1:I41"/>
  <sheetViews>
    <sheetView workbookViewId="0">
      <selection activeCell="H33" sqref="H33"/>
    </sheetView>
  </sheetViews>
  <sheetFormatPr baseColWidth="10" defaultRowHeight="16" x14ac:dyDescent="0.2"/>
  <cols>
    <col min="4" max="4" width="72.83203125" customWidth="1"/>
  </cols>
  <sheetData>
    <row r="1" spans="1:9" x14ac:dyDescent="0.2">
      <c r="A1" t="s">
        <v>17</v>
      </c>
      <c r="B1" t="s">
        <v>18</v>
      </c>
      <c r="C1" t="s">
        <v>19</v>
      </c>
      <c r="D1" t="s">
        <v>15</v>
      </c>
      <c r="F1" s="13" t="s">
        <v>17</v>
      </c>
      <c r="G1" s="13" t="s">
        <v>18</v>
      </c>
      <c r="H1" s="13" t="s">
        <v>19</v>
      </c>
      <c r="I1" s="13" t="s">
        <v>15</v>
      </c>
    </row>
    <row r="2" spans="1:9" x14ac:dyDescent="0.2">
      <c r="A2" s="5">
        <v>0.64356481481481487</v>
      </c>
      <c r="B2" s="5">
        <v>0.6618518518518518</v>
      </c>
      <c r="C2" s="4">
        <f>Table24515416[[#This Row],[end_time]]-Table24515416[[#This Row],[start_time]]</f>
        <v>1.8287037037036935E-2</v>
      </c>
      <c r="D2" t="s">
        <v>93</v>
      </c>
      <c r="F2" s="14">
        <v>0.64094907407407409</v>
      </c>
      <c r="G2" s="14">
        <v>0.66271990740740738</v>
      </c>
      <c r="H2" s="14">
        <f>G2-F2</f>
        <v>2.1770833333333295E-2</v>
      </c>
      <c r="I2" s="15"/>
    </row>
    <row r="3" spans="1:9" x14ac:dyDescent="0.2">
      <c r="A3" s="5">
        <v>0.66876157407407411</v>
      </c>
      <c r="B3" s="5">
        <v>0.67530092592592594</v>
      </c>
      <c r="C3" s="4">
        <f>Table24515416[[#This Row],[end_time]]-Table24515416[[#This Row],[start_time]]</f>
        <v>6.5393518518518379E-3</v>
      </c>
      <c r="D3" t="s">
        <v>94</v>
      </c>
      <c r="F3" s="16">
        <v>0.6681597222222222</v>
      </c>
      <c r="G3" s="16">
        <v>0.67996527777777782</v>
      </c>
      <c r="H3" s="16">
        <f>G3-F3</f>
        <v>1.1805555555555625E-2</v>
      </c>
      <c r="I3" s="11"/>
    </row>
    <row r="4" spans="1:9" x14ac:dyDescent="0.2">
      <c r="A4" s="5">
        <v>0.68387731481481484</v>
      </c>
      <c r="B4" s="5">
        <v>0.68782407407407409</v>
      </c>
      <c r="C4" s="4">
        <f>Table24515416[[#This Row],[end_time]]-Table24515416[[#This Row],[start_time]]</f>
        <v>3.9467592592592471E-3</v>
      </c>
      <c r="F4" s="14">
        <v>0.68234953703703705</v>
      </c>
      <c r="G4" s="14">
        <v>0.69219907407407411</v>
      </c>
      <c r="H4" s="14">
        <f t="shared" ref="H4:H31" si="0">G4-F4</f>
        <v>9.8495370370370594E-3</v>
      </c>
      <c r="I4" s="15"/>
    </row>
    <row r="5" spans="1:9" x14ac:dyDescent="0.2">
      <c r="A5" s="5"/>
      <c r="B5" s="5"/>
      <c r="C5" s="4">
        <f>Table24515416[[#This Row],[end_time]]-Table24515416[[#This Row],[start_time]]</f>
        <v>0</v>
      </c>
      <c r="F5" s="16"/>
      <c r="G5" s="16"/>
      <c r="H5" s="16">
        <f t="shared" si="0"/>
        <v>0</v>
      </c>
      <c r="I5" s="11"/>
    </row>
    <row r="6" spans="1:9" x14ac:dyDescent="0.2">
      <c r="A6" s="5"/>
      <c r="B6" s="5"/>
      <c r="C6" s="4">
        <f>Table24515416[[#This Row],[end_time]]-Table24515416[[#This Row],[start_time]]</f>
        <v>0</v>
      </c>
      <c r="F6" s="14"/>
      <c r="G6" s="14"/>
      <c r="H6" s="14">
        <f t="shared" si="0"/>
        <v>0</v>
      </c>
      <c r="I6" s="15"/>
    </row>
    <row r="7" spans="1:9" x14ac:dyDescent="0.2">
      <c r="A7" s="5"/>
      <c r="B7" s="5"/>
      <c r="C7" s="4">
        <f>Table24515416[[#This Row],[end_time]]-Table24515416[[#This Row],[start_time]]</f>
        <v>0</v>
      </c>
      <c r="F7" s="16"/>
      <c r="G7" s="16"/>
      <c r="H7" s="16">
        <f t="shared" si="0"/>
        <v>0</v>
      </c>
      <c r="I7" s="11"/>
    </row>
    <row r="8" spans="1:9" x14ac:dyDescent="0.2">
      <c r="A8" s="5"/>
      <c r="B8" s="5"/>
      <c r="C8" s="4">
        <f>Table24515416[[#This Row],[end_time]]-Table24515416[[#This Row],[start_time]]</f>
        <v>0</v>
      </c>
      <c r="F8" s="15"/>
      <c r="G8" s="15"/>
      <c r="H8" s="14">
        <f t="shared" si="0"/>
        <v>0</v>
      </c>
      <c r="I8" s="15"/>
    </row>
    <row r="9" spans="1:9" x14ac:dyDescent="0.2">
      <c r="A9" s="5"/>
      <c r="B9" s="5"/>
      <c r="C9" s="4">
        <f>Table24515416[[#This Row],[end_time]]-Table24515416[[#This Row],[start_time]]</f>
        <v>0</v>
      </c>
      <c r="F9" s="11"/>
      <c r="G9" s="11"/>
      <c r="H9" s="16">
        <f t="shared" si="0"/>
        <v>0</v>
      </c>
      <c r="I9" s="11"/>
    </row>
    <row r="10" spans="1:9" x14ac:dyDescent="0.2">
      <c r="A10" s="5"/>
      <c r="B10" s="5"/>
      <c r="C10" s="4">
        <f>Table24515416[[#This Row],[end_time]]-Table24515416[[#This Row],[start_time]]</f>
        <v>0</v>
      </c>
      <c r="F10" s="15"/>
      <c r="G10" s="15"/>
      <c r="H10" s="14">
        <f t="shared" si="0"/>
        <v>0</v>
      </c>
      <c r="I10" s="15"/>
    </row>
    <row r="11" spans="1:9" x14ac:dyDescent="0.2">
      <c r="A11" s="5"/>
      <c r="B11" s="5"/>
      <c r="C11" s="4">
        <f>Table24515416[[#This Row],[end_time]]-Table24515416[[#This Row],[start_time]]</f>
        <v>0</v>
      </c>
      <c r="F11" s="11"/>
      <c r="G11" s="11"/>
      <c r="H11" s="16">
        <f t="shared" si="0"/>
        <v>0</v>
      </c>
      <c r="I11" s="11"/>
    </row>
    <row r="12" spans="1:9" x14ac:dyDescent="0.2">
      <c r="A12" s="5"/>
      <c r="B12" s="5"/>
      <c r="C12" s="4">
        <f>Table24515416[[#This Row],[end_time]]-Table24515416[[#This Row],[start_time]]</f>
        <v>0</v>
      </c>
      <c r="F12" s="15"/>
      <c r="G12" s="15"/>
      <c r="H12" s="14">
        <f t="shared" si="0"/>
        <v>0</v>
      </c>
      <c r="I12" s="15"/>
    </row>
    <row r="13" spans="1:9" x14ac:dyDescent="0.2">
      <c r="A13" s="5"/>
      <c r="B13" s="5"/>
      <c r="C13" s="4">
        <f>Table24515416[[#This Row],[end_time]]-Table24515416[[#This Row],[start_time]]</f>
        <v>0</v>
      </c>
      <c r="F13" s="11"/>
      <c r="G13" s="11"/>
      <c r="H13" s="16">
        <f t="shared" si="0"/>
        <v>0</v>
      </c>
      <c r="I13" s="11"/>
    </row>
    <row r="14" spans="1:9" x14ac:dyDescent="0.2">
      <c r="A14" s="5"/>
      <c r="B14" s="5"/>
      <c r="C14" s="4">
        <f>Table24515416[[#This Row],[end_time]]-Table24515416[[#This Row],[start_time]]</f>
        <v>0</v>
      </c>
      <c r="F14" s="15"/>
      <c r="G14" s="15"/>
      <c r="H14" s="14">
        <f t="shared" si="0"/>
        <v>0</v>
      </c>
      <c r="I14" s="15"/>
    </row>
    <row r="15" spans="1:9" x14ac:dyDescent="0.2">
      <c r="A15" s="5"/>
      <c r="B15" s="5"/>
      <c r="C15" s="4">
        <f>Table24515416[[#This Row],[end_time]]-Table24515416[[#This Row],[start_time]]</f>
        <v>0</v>
      </c>
      <c r="F15" s="11"/>
      <c r="G15" s="11"/>
      <c r="H15" s="16">
        <f t="shared" si="0"/>
        <v>0</v>
      </c>
      <c r="I15" s="11"/>
    </row>
    <row r="16" spans="1:9" x14ac:dyDescent="0.2">
      <c r="A16" s="5"/>
      <c r="B16" s="5"/>
      <c r="C16" s="4">
        <f>Table24515416[[#This Row],[end_time]]-Table24515416[[#This Row],[start_time]]</f>
        <v>0</v>
      </c>
      <c r="F16" s="15"/>
      <c r="G16" s="15"/>
      <c r="H16" s="14">
        <f t="shared" si="0"/>
        <v>0</v>
      </c>
      <c r="I16" s="15"/>
    </row>
    <row r="17" spans="1:9" x14ac:dyDescent="0.2">
      <c r="A17" s="5"/>
      <c r="B17" s="5"/>
      <c r="C17" s="4">
        <f>Table24515416[[#This Row],[end_time]]-Table24515416[[#This Row],[start_time]]</f>
        <v>0</v>
      </c>
      <c r="F17" s="11"/>
      <c r="G17" s="11"/>
      <c r="H17" s="16">
        <f t="shared" si="0"/>
        <v>0</v>
      </c>
      <c r="I17" s="11"/>
    </row>
    <row r="18" spans="1:9" x14ac:dyDescent="0.2">
      <c r="A18" s="5"/>
      <c r="B18" s="5"/>
      <c r="C18" s="4">
        <f>Table24515416[[#This Row],[end_time]]-Table24515416[[#This Row],[start_time]]</f>
        <v>0</v>
      </c>
      <c r="F18" s="15"/>
      <c r="G18" s="15"/>
      <c r="H18" s="14">
        <f t="shared" si="0"/>
        <v>0</v>
      </c>
      <c r="I18" s="15"/>
    </row>
    <row r="19" spans="1:9" x14ac:dyDescent="0.2">
      <c r="A19" s="5"/>
      <c r="B19" s="5"/>
      <c r="C19" s="4">
        <f>Table24515416[[#This Row],[end_time]]-Table24515416[[#This Row],[start_time]]</f>
        <v>0</v>
      </c>
      <c r="F19" s="11"/>
      <c r="G19" s="11"/>
      <c r="H19" s="16">
        <f t="shared" si="0"/>
        <v>0</v>
      </c>
      <c r="I19" s="11"/>
    </row>
    <row r="20" spans="1:9" x14ac:dyDescent="0.2">
      <c r="A20" s="5"/>
      <c r="B20" s="5"/>
      <c r="C20" s="4">
        <f>Table24515416[[#This Row],[end_time]]-Table24515416[[#This Row],[start_time]]</f>
        <v>0</v>
      </c>
      <c r="F20" s="15"/>
      <c r="G20" s="15"/>
      <c r="H20" s="14">
        <f t="shared" si="0"/>
        <v>0</v>
      </c>
      <c r="I20" s="15"/>
    </row>
    <row r="21" spans="1:9" x14ac:dyDescent="0.2">
      <c r="A21" s="5"/>
      <c r="B21" s="5"/>
      <c r="C21" s="4">
        <f>Table24515416[[#This Row],[end_time]]-Table24515416[[#This Row],[start_time]]</f>
        <v>0</v>
      </c>
      <c r="F21" s="11"/>
      <c r="G21" s="11"/>
      <c r="H21" s="16">
        <f t="shared" si="0"/>
        <v>0</v>
      </c>
      <c r="I21" s="11"/>
    </row>
    <row r="22" spans="1:9" x14ac:dyDescent="0.2">
      <c r="A22" s="5"/>
      <c r="B22" s="5"/>
      <c r="C22" s="4">
        <f>Table24515416[[#This Row],[end_time]]-Table24515416[[#This Row],[start_time]]</f>
        <v>0</v>
      </c>
      <c r="F22" s="15"/>
      <c r="G22" s="15"/>
      <c r="H22" s="14">
        <f t="shared" si="0"/>
        <v>0</v>
      </c>
      <c r="I22" s="15"/>
    </row>
    <row r="23" spans="1:9" x14ac:dyDescent="0.2">
      <c r="A23" s="5"/>
      <c r="B23" s="5"/>
      <c r="C23" s="4">
        <f>Table24515416[[#This Row],[end_time]]-Table24515416[[#This Row],[start_time]]</f>
        <v>0</v>
      </c>
      <c r="F23" s="11"/>
      <c r="G23" s="11"/>
      <c r="H23" s="16">
        <f t="shared" si="0"/>
        <v>0</v>
      </c>
      <c r="I23" s="11"/>
    </row>
    <row r="24" spans="1:9" x14ac:dyDescent="0.2">
      <c r="A24" s="5"/>
      <c r="B24" s="5"/>
      <c r="C24" s="4">
        <f>Table24515416[[#This Row],[end_time]]-Table24515416[[#This Row],[start_time]]</f>
        <v>0</v>
      </c>
      <c r="F24" s="15"/>
      <c r="G24" s="15"/>
      <c r="H24" s="14">
        <f t="shared" si="0"/>
        <v>0</v>
      </c>
      <c r="I24" s="15"/>
    </row>
    <row r="25" spans="1:9" x14ac:dyDescent="0.2">
      <c r="A25" s="5"/>
      <c r="B25" s="5"/>
      <c r="C25" s="4">
        <f>Table24515416[[#This Row],[end_time]]-Table24515416[[#This Row],[start_time]]</f>
        <v>0</v>
      </c>
      <c r="F25" s="11"/>
      <c r="G25" s="11"/>
      <c r="H25" s="16">
        <f t="shared" si="0"/>
        <v>0</v>
      </c>
      <c r="I25" s="11"/>
    </row>
    <row r="26" spans="1:9" x14ac:dyDescent="0.2">
      <c r="A26" s="5"/>
      <c r="B26" s="5"/>
      <c r="C26" s="4">
        <f>Table24515416[[#This Row],[end_time]]-Table24515416[[#This Row],[start_time]]</f>
        <v>0</v>
      </c>
      <c r="F26" s="15"/>
      <c r="G26" s="15"/>
      <c r="H26" s="14">
        <f t="shared" si="0"/>
        <v>0</v>
      </c>
      <c r="I26" s="15"/>
    </row>
    <row r="27" spans="1:9" x14ac:dyDescent="0.2">
      <c r="A27" s="5"/>
      <c r="B27" s="5"/>
      <c r="C27" s="4">
        <f>Table24515416[[#This Row],[end_time]]-Table24515416[[#This Row],[start_time]]</f>
        <v>0</v>
      </c>
      <c r="F27" s="11"/>
      <c r="G27" s="11"/>
      <c r="H27" s="16">
        <f t="shared" si="0"/>
        <v>0</v>
      </c>
      <c r="I27" s="11"/>
    </row>
    <row r="28" spans="1:9" x14ac:dyDescent="0.2">
      <c r="A28" s="5"/>
      <c r="B28" s="5"/>
      <c r="C28" s="4">
        <f>Table24515416[[#This Row],[end_time]]-Table24515416[[#This Row],[start_time]]</f>
        <v>0</v>
      </c>
      <c r="F28" s="15"/>
      <c r="G28" s="15"/>
      <c r="H28" s="14">
        <f t="shared" si="0"/>
        <v>0</v>
      </c>
      <c r="I28" s="15"/>
    </row>
    <row r="29" spans="1:9" x14ac:dyDescent="0.2">
      <c r="A29" s="5"/>
      <c r="B29" s="5"/>
      <c r="C29" s="4">
        <f>Table24515416[[#This Row],[end_time]]-Table24515416[[#This Row],[start_time]]</f>
        <v>0</v>
      </c>
      <c r="F29" s="11"/>
      <c r="G29" s="11"/>
      <c r="H29" s="16">
        <f t="shared" si="0"/>
        <v>0</v>
      </c>
      <c r="I29" s="11"/>
    </row>
    <row r="30" spans="1:9" x14ac:dyDescent="0.2">
      <c r="A30" s="5"/>
      <c r="B30" s="5"/>
      <c r="C30" s="4">
        <f>Table24515416[[#This Row],[end_time]]-Table24515416[[#This Row],[start_time]]</f>
        <v>0</v>
      </c>
      <c r="F30" s="15"/>
      <c r="G30" s="15"/>
      <c r="H30" s="14">
        <f t="shared" si="0"/>
        <v>0</v>
      </c>
      <c r="I30" s="15"/>
    </row>
    <row r="31" spans="1:9" x14ac:dyDescent="0.2">
      <c r="A31" s="5"/>
      <c r="B31" s="5"/>
      <c r="C31" s="4">
        <f>Table24515416[[#This Row],[end_time]]-Table24515416[[#This Row],[start_time]]</f>
        <v>0</v>
      </c>
      <c r="F31" s="17"/>
      <c r="G31" s="17"/>
      <c r="H31" s="20">
        <f t="shared" si="0"/>
        <v>0</v>
      </c>
      <c r="I31" s="17"/>
    </row>
    <row r="32" spans="1:9" x14ac:dyDescent="0.2">
      <c r="E32" s="2"/>
      <c r="F32" s="11"/>
      <c r="G32" s="11"/>
      <c r="H32" s="11"/>
      <c r="I32" s="11"/>
    </row>
    <row r="33" spans="1:9" x14ac:dyDescent="0.2">
      <c r="A33" t="s">
        <v>52</v>
      </c>
      <c r="C33" s="6">
        <f>HOUR(SUM(Table24515416[time_diff]))*3600 + MINUTE(SUM(Table24515416[time_diff])) * 60 + SECOND(SUM(Table24515416[time_diff]))</f>
        <v>2486</v>
      </c>
      <c r="F33" s="11" t="s">
        <v>86</v>
      </c>
      <c r="G33" s="11"/>
      <c r="H33" s="6">
        <f>HOUR(SUM(H2:H31))*3600 + MINUTE(SUM(H2:H31)) * 60 + SECOND(SUM(H2:H31))</f>
        <v>3752</v>
      </c>
      <c r="I33" s="11"/>
    </row>
    <row r="34" spans="1:9" x14ac:dyDescent="0.2">
      <c r="A34" t="s">
        <v>48</v>
      </c>
      <c r="C34" s="4"/>
    </row>
    <row r="35" spans="1:9" x14ac:dyDescent="0.2">
      <c r="A35" t="s">
        <v>46</v>
      </c>
      <c r="C35" s="5">
        <v>0.57291666666666663</v>
      </c>
    </row>
    <row r="36" spans="1:9" x14ac:dyDescent="0.2">
      <c r="A36" t="s">
        <v>49</v>
      </c>
      <c r="C36" s="5">
        <v>0.70416666666666672</v>
      </c>
    </row>
    <row r="37" spans="1:9" x14ac:dyDescent="0.2">
      <c r="A37" t="s">
        <v>47</v>
      </c>
      <c r="C37" s="6">
        <f>SUM(HOUR(C36-C35)*3600 + MINUTE(C36-C35)*60 + SECOND(C36-C35))</f>
        <v>11340</v>
      </c>
      <c r="D37" t="s">
        <v>50</v>
      </c>
      <c r="E37" s="6"/>
    </row>
    <row r="41" spans="1:9" x14ac:dyDescent="0.2">
      <c r="D41" s="2"/>
    </row>
  </sheetData>
  <pageMargins left="0.7" right="0.7" top="0.75" bottom="0.75" header="0.3" footer="0.3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B02BB-EFCF-C44C-B11A-47568D69A810}">
  <dimension ref="A1:I41"/>
  <sheetViews>
    <sheetView workbookViewId="0">
      <selection activeCell="H33" sqref="H33"/>
    </sheetView>
  </sheetViews>
  <sheetFormatPr baseColWidth="10" defaultRowHeight="16" x14ac:dyDescent="0.2"/>
  <cols>
    <col min="4" max="4" width="72.83203125" customWidth="1"/>
  </cols>
  <sheetData>
    <row r="1" spans="1:9" x14ac:dyDescent="0.2">
      <c r="A1" t="s">
        <v>17</v>
      </c>
      <c r="B1" t="s">
        <v>18</v>
      </c>
      <c r="C1" t="s">
        <v>19</v>
      </c>
      <c r="D1" t="s">
        <v>15</v>
      </c>
      <c r="F1" s="13" t="s">
        <v>17</v>
      </c>
      <c r="G1" s="13" t="s">
        <v>18</v>
      </c>
      <c r="H1" s="13" t="s">
        <v>19</v>
      </c>
      <c r="I1" s="13" t="s">
        <v>15</v>
      </c>
    </row>
    <row r="2" spans="1:9" x14ac:dyDescent="0.2">
      <c r="A2" s="14">
        <v>0.41723379629629631</v>
      </c>
      <c r="B2" s="14">
        <v>0.44973379629629628</v>
      </c>
      <c r="C2" s="4">
        <f>Table2451517181920[[#This Row],[end_time]]-Table2451517181920[[#This Row],[start_time]]</f>
        <v>3.2499999999999973E-2</v>
      </c>
      <c r="F2" s="14"/>
      <c r="G2" s="14"/>
      <c r="H2" s="14">
        <f>G2-F2</f>
        <v>0</v>
      </c>
      <c r="I2" s="15" t="s">
        <v>116</v>
      </c>
    </row>
    <row r="3" spans="1:9" x14ac:dyDescent="0.2">
      <c r="A3" s="5"/>
      <c r="B3" s="5"/>
      <c r="C3" s="4">
        <f>Table2451517181920[[#This Row],[end_time]]-Table2451517181920[[#This Row],[start_time]]</f>
        <v>0</v>
      </c>
      <c r="F3" s="16"/>
      <c r="G3" s="16"/>
      <c r="H3" s="16">
        <f>G3-F3</f>
        <v>0</v>
      </c>
      <c r="I3" s="11"/>
    </row>
    <row r="4" spans="1:9" x14ac:dyDescent="0.2">
      <c r="A4" s="5"/>
      <c r="B4" s="5"/>
      <c r="C4" s="4">
        <f>Table2451517181920[[#This Row],[end_time]]-Table2451517181920[[#This Row],[start_time]]</f>
        <v>0</v>
      </c>
      <c r="F4" s="14"/>
      <c r="G4" s="14"/>
      <c r="H4" s="14">
        <f t="shared" ref="H4:H31" si="0">G4-F4</f>
        <v>0</v>
      </c>
      <c r="I4" s="15"/>
    </row>
    <row r="5" spans="1:9" x14ac:dyDescent="0.2">
      <c r="A5" s="5"/>
      <c r="B5" s="5"/>
      <c r="C5" s="4">
        <f>Table2451517181920[[#This Row],[end_time]]-Table2451517181920[[#This Row],[start_time]]</f>
        <v>0</v>
      </c>
      <c r="F5" s="16"/>
      <c r="G5" s="16"/>
      <c r="H5" s="16">
        <f t="shared" si="0"/>
        <v>0</v>
      </c>
      <c r="I5" s="11"/>
    </row>
    <row r="6" spans="1:9" x14ac:dyDescent="0.2">
      <c r="A6" s="5"/>
      <c r="B6" s="5"/>
      <c r="C6" s="4">
        <f>Table2451517181920[[#This Row],[end_time]]-Table2451517181920[[#This Row],[start_time]]</f>
        <v>0</v>
      </c>
      <c r="F6" s="14"/>
      <c r="G6" s="14"/>
      <c r="H6" s="14">
        <f t="shared" si="0"/>
        <v>0</v>
      </c>
      <c r="I6" s="15"/>
    </row>
    <row r="7" spans="1:9" x14ac:dyDescent="0.2">
      <c r="A7" s="5"/>
      <c r="B7" s="5"/>
      <c r="C7" s="4">
        <f>Table2451517181920[[#This Row],[end_time]]-Table2451517181920[[#This Row],[start_time]]</f>
        <v>0</v>
      </c>
      <c r="F7" s="16"/>
      <c r="G7" s="16"/>
      <c r="H7" s="16">
        <f t="shared" si="0"/>
        <v>0</v>
      </c>
      <c r="I7" s="11"/>
    </row>
    <row r="8" spans="1:9" x14ac:dyDescent="0.2">
      <c r="A8" s="5"/>
      <c r="B8" s="5"/>
      <c r="C8" s="4">
        <f>Table2451517181920[[#This Row],[end_time]]-Table2451517181920[[#This Row],[start_time]]</f>
        <v>0</v>
      </c>
      <c r="F8" s="15"/>
      <c r="G8" s="15"/>
      <c r="H8" s="14">
        <f t="shared" si="0"/>
        <v>0</v>
      </c>
      <c r="I8" s="15"/>
    </row>
    <row r="9" spans="1:9" x14ac:dyDescent="0.2">
      <c r="A9" s="5"/>
      <c r="B9" s="5"/>
      <c r="C9" s="4">
        <f>Table2451517181920[[#This Row],[end_time]]-Table2451517181920[[#This Row],[start_time]]</f>
        <v>0</v>
      </c>
      <c r="F9" s="11"/>
      <c r="G9" s="11"/>
      <c r="H9" s="16">
        <f t="shared" si="0"/>
        <v>0</v>
      </c>
      <c r="I9" s="11"/>
    </row>
    <row r="10" spans="1:9" x14ac:dyDescent="0.2">
      <c r="A10" s="5"/>
      <c r="B10" s="5"/>
      <c r="C10" s="4">
        <f>Table2451517181920[[#This Row],[end_time]]-Table2451517181920[[#This Row],[start_time]]</f>
        <v>0</v>
      </c>
      <c r="F10" s="15"/>
      <c r="G10" s="15"/>
      <c r="H10" s="14">
        <f t="shared" si="0"/>
        <v>0</v>
      </c>
      <c r="I10" s="15"/>
    </row>
    <row r="11" spans="1:9" x14ac:dyDescent="0.2">
      <c r="A11" s="5"/>
      <c r="B11" s="5"/>
      <c r="C11" s="4">
        <f>Table2451517181920[[#This Row],[end_time]]-Table2451517181920[[#This Row],[start_time]]</f>
        <v>0</v>
      </c>
      <c r="F11" s="11"/>
      <c r="G11" s="11"/>
      <c r="H11" s="16">
        <f t="shared" si="0"/>
        <v>0</v>
      </c>
      <c r="I11" s="11"/>
    </row>
    <row r="12" spans="1:9" x14ac:dyDescent="0.2">
      <c r="A12" s="5"/>
      <c r="B12" s="5"/>
      <c r="C12" s="4">
        <f>Table2451517181920[[#This Row],[end_time]]-Table2451517181920[[#This Row],[start_time]]</f>
        <v>0</v>
      </c>
      <c r="F12" s="15"/>
      <c r="G12" s="15"/>
      <c r="H12" s="14">
        <f t="shared" si="0"/>
        <v>0</v>
      </c>
      <c r="I12" s="15"/>
    </row>
    <row r="13" spans="1:9" x14ac:dyDescent="0.2">
      <c r="A13" s="5"/>
      <c r="B13" s="5"/>
      <c r="C13" s="4">
        <f>Table2451517181920[[#This Row],[end_time]]-Table2451517181920[[#This Row],[start_time]]</f>
        <v>0</v>
      </c>
      <c r="F13" s="11"/>
      <c r="G13" s="11"/>
      <c r="H13" s="16">
        <f t="shared" si="0"/>
        <v>0</v>
      </c>
      <c r="I13" s="11"/>
    </row>
    <row r="14" spans="1:9" x14ac:dyDescent="0.2">
      <c r="A14" s="5"/>
      <c r="B14" s="5"/>
      <c r="C14" s="4">
        <f>Table2451517181920[[#This Row],[end_time]]-Table2451517181920[[#This Row],[start_time]]</f>
        <v>0</v>
      </c>
      <c r="F14" s="15"/>
      <c r="G14" s="15"/>
      <c r="H14" s="14">
        <f t="shared" si="0"/>
        <v>0</v>
      </c>
      <c r="I14" s="15"/>
    </row>
    <row r="15" spans="1:9" x14ac:dyDescent="0.2">
      <c r="A15" s="5"/>
      <c r="B15" s="5"/>
      <c r="C15" s="4">
        <f>Table2451517181920[[#This Row],[end_time]]-Table2451517181920[[#This Row],[start_time]]</f>
        <v>0</v>
      </c>
      <c r="F15" s="11"/>
      <c r="G15" s="11"/>
      <c r="H15" s="16">
        <f t="shared" si="0"/>
        <v>0</v>
      </c>
      <c r="I15" s="11"/>
    </row>
    <row r="16" spans="1:9" x14ac:dyDescent="0.2">
      <c r="A16" s="5"/>
      <c r="B16" s="5"/>
      <c r="C16" s="4">
        <f>Table2451517181920[[#This Row],[end_time]]-Table2451517181920[[#This Row],[start_time]]</f>
        <v>0</v>
      </c>
      <c r="F16" s="15"/>
      <c r="G16" s="15"/>
      <c r="H16" s="14">
        <f t="shared" si="0"/>
        <v>0</v>
      </c>
      <c r="I16" s="15"/>
    </row>
    <row r="17" spans="1:9" x14ac:dyDescent="0.2">
      <c r="A17" s="5"/>
      <c r="B17" s="5"/>
      <c r="C17" s="4">
        <f>Table2451517181920[[#This Row],[end_time]]-Table2451517181920[[#This Row],[start_time]]</f>
        <v>0</v>
      </c>
      <c r="F17" s="11"/>
      <c r="G17" s="11"/>
      <c r="H17" s="16">
        <f t="shared" si="0"/>
        <v>0</v>
      </c>
      <c r="I17" s="11"/>
    </row>
    <row r="18" spans="1:9" x14ac:dyDescent="0.2">
      <c r="A18" s="5"/>
      <c r="B18" s="5"/>
      <c r="C18" s="4">
        <f>Table2451517181920[[#This Row],[end_time]]-Table2451517181920[[#This Row],[start_time]]</f>
        <v>0</v>
      </c>
      <c r="F18" s="15"/>
      <c r="G18" s="15"/>
      <c r="H18" s="14">
        <f t="shared" si="0"/>
        <v>0</v>
      </c>
      <c r="I18" s="15"/>
    </row>
    <row r="19" spans="1:9" x14ac:dyDescent="0.2">
      <c r="A19" s="5"/>
      <c r="B19" s="5"/>
      <c r="C19" s="4">
        <f>Table2451517181920[[#This Row],[end_time]]-Table2451517181920[[#This Row],[start_time]]</f>
        <v>0</v>
      </c>
      <c r="F19" s="11"/>
      <c r="G19" s="11"/>
      <c r="H19" s="16">
        <f t="shared" si="0"/>
        <v>0</v>
      </c>
      <c r="I19" s="11"/>
    </row>
    <row r="20" spans="1:9" x14ac:dyDescent="0.2">
      <c r="A20" s="5"/>
      <c r="B20" s="5"/>
      <c r="C20" s="4">
        <f>Table2451517181920[[#This Row],[end_time]]-Table2451517181920[[#This Row],[start_time]]</f>
        <v>0</v>
      </c>
      <c r="F20" s="15"/>
      <c r="G20" s="15"/>
      <c r="H20" s="14">
        <f t="shared" si="0"/>
        <v>0</v>
      </c>
      <c r="I20" s="15"/>
    </row>
    <row r="21" spans="1:9" x14ac:dyDescent="0.2">
      <c r="A21" s="5"/>
      <c r="B21" s="5"/>
      <c r="C21" s="4">
        <f>Table2451517181920[[#This Row],[end_time]]-Table2451517181920[[#This Row],[start_time]]</f>
        <v>0</v>
      </c>
      <c r="F21" s="11"/>
      <c r="G21" s="11"/>
      <c r="H21" s="16">
        <f t="shared" si="0"/>
        <v>0</v>
      </c>
      <c r="I21" s="11"/>
    </row>
    <row r="22" spans="1:9" x14ac:dyDescent="0.2">
      <c r="A22" s="5"/>
      <c r="B22" s="5"/>
      <c r="C22" s="4">
        <f>Table2451517181920[[#This Row],[end_time]]-Table2451517181920[[#This Row],[start_time]]</f>
        <v>0</v>
      </c>
      <c r="F22" s="15"/>
      <c r="G22" s="15"/>
      <c r="H22" s="14">
        <f t="shared" si="0"/>
        <v>0</v>
      </c>
      <c r="I22" s="15"/>
    </row>
    <row r="23" spans="1:9" x14ac:dyDescent="0.2">
      <c r="A23" s="5"/>
      <c r="B23" s="5"/>
      <c r="C23" s="4">
        <f>Table2451517181920[[#This Row],[end_time]]-Table2451517181920[[#This Row],[start_time]]</f>
        <v>0</v>
      </c>
      <c r="F23" s="11"/>
      <c r="G23" s="11"/>
      <c r="H23" s="16">
        <f t="shared" si="0"/>
        <v>0</v>
      </c>
      <c r="I23" s="11"/>
    </row>
    <row r="24" spans="1:9" x14ac:dyDescent="0.2">
      <c r="A24" s="5"/>
      <c r="B24" s="5"/>
      <c r="C24" s="4">
        <f>Table2451517181920[[#This Row],[end_time]]-Table2451517181920[[#This Row],[start_time]]</f>
        <v>0</v>
      </c>
      <c r="F24" s="15"/>
      <c r="G24" s="15"/>
      <c r="H24" s="14">
        <f t="shared" si="0"/>
        <v>0</v>
      </c>
      <c r="I24" s="15"/>
    </row>
    <row r="25" spans="1:9" x14ac:dyDescent="0.2">
      <c r="A25" s="5"/>
      <c r="B25" s="5"/>
      <c r="C25" s="4">
        <f>Table2451517181920[[#This Row],[end_time]]-Table2451517181920[[#This Row],[start_time]]</f>
        <v>0</v>
      </c>
      <c r="F25" s="11"/>
      <c r="G25" s="11"/>
      <c r="H25" s="16">
        <f t="shared" si="0"/>
        <v>0</v>
      </c>
      <c r="I25" s="11"/>
    </row>
    <row r="26" spans="1:9" x14ac:dyDescent="0.2">
      <c r="A26" s="5"/>
      <c r="B26" s="5"/>
      <c r="C26" s="4">
        <f>Table2451517181920[[#This Row],[end_time]]-Table2451517181920[[#This Row],[start_time]]</f>
        <v>0</v>
      </c>
      <c r="F26" s="15"/>
      <c r="G26" s="15"/>
      <c r="H26" s="14">
        <f t="shared" si="0"/>
        <v>0</v>
      </c>
      <c r="I26" s="15"/>
    </row>
    <row r="27" spans="1:9" x14ac:dyDescent="0.2">
      <c r="A27" s="5"/>
      <c r="B27" s="5"/>
      <c r="C27" s="4">
        <f>Table2451517181920[[#This Row],[end_time]]-Table2451517181920[[#This Row],[start_time]]</f>
        <v>0</v>
      </c>
      <c r="F27" s="11"/>
      <c r="G27" s="11"/>
      <c r="H27" s="16">
        <f t="shared" si="0"/>
        <v>0</v>
      </c>
      <c r="I27" s="11"/>
    </row>
    <row r="28" spans="1:9" x14ac:dyDescent="0.2">
      <c r="A28" s="5"/>
      <c r="B28" s="5"/>
      <c r="C28" s="4">
        <f>Table2451517181920[[#This Row],[end_time]]-Table2451517181920[[#This Row],[start_time]]</f>
        <v>0</v>
      </c>
      <c r="F28" s="15"/>
      <c r="G28" s="15"/>
      <c r="H28" s="14">
        <f t="shared" si="0"/>
        <v>0</v>
      </c>
      <c r="I28" s="15"/>
    </row>
    <row r="29" spans="1:9" x14ac:dyDescent="0.2">
      <c r="A29" s="5"/>
      <c r="B29" s="5"/>
      <c r="C29" s="4">
        <f>Table2451517181920[[#This Row],[end_time]]-Table2451517181920[[#This Row],[start_time]]</f>
        <v>0</v>
      </c>
      <c r="F29" s="11"/>
      <c r="G29" s="11"/>
      <c r="H29" s="16">
        <f t="shared" si="0"/>
        <v>0</v>
      </c>
      <c r="I29" s="11"/>
    </row>
    <row r="30" spans="1:9" x14ac:dyDescent="0.2">
      <c r="A30" s="5"/>
      <c r="B30" s="5"/>
      <c r="C30" s="4">
        <f>Table2451517181920[[#This Row],[end_time]]-Table2451517181920[[#This Row],[start_time]]</f>
        <v>0</v>
      </c>
      <c r="F30" s="15"/>
      <c r="G30" s="15"/>
      <c r="H30" s="14">
        <f t="shared" si="0"/>
        <v>0</v>
      </c>
      <c r="I30" s="15"/>
    </row>
    <row r="31" spans="1:9" x14ac:dyDescent="0.2">
      <c r="A31" s="5"/>
      <c r="B31" s="5"/>
      <c r="C31" s="4">
        <f>Table2451517181920[[#This Row],[end_time]]-Table2451517181920[[#This Row],[start_time]]</f>
        <v>0</v>
      </c>
      <c r="F31" s="17"/>
      <c r="G31" s="17"/>
      <c r="H31" s="20">
        <f t="shared" si="0"/>
        <v>0</v>
      </c>
      <c r="I31" s="17"/>
    </row>
    <row r="32" spans="1:9" x14ac:dyDescent="0.2">
      <c r="E32" s="2"/>
      <c r="F32" s="11"/>
      <c r="G32" s="11"/>
      <c r="H32" s="11"/>
      <c r="I32" s="11"/>
    </row>
    <row r="33" spans="1:9" x14ac:dyDescent="0.2">
      <c r="A33" t="s">
        <v>52</v>
      </c>
      <c r="C33" s="6">
        <f>HOUR(SUM(Table2451517181920[time_diff]))*3600 + MINUTE(SUM(Table2451517181920[time_diff])) * 60 + SECOND(SUM(Table2451517181920[time_diff]))</f>
        <v>2808</v>
      </c>
      <c r="F33" s="11" t="s">
        <v>86</v>
      </c>
      <c r="G33" s="11"/>
      <c r="H33" s="6">
        <f>HOUR(SUM(H2:H31))*3600 + MINUTE(SUM(H2:H31)) * 60 + SECOND(SUM(H2:H31))</f>
        <v>0</v>
      </c>
      <c r="I33" s="11"/>
    </row>
    <row r="34" spans="1:9" x14ac:dyDescent="0.2">
      <c r="C34" s="4"/>
    </row>
    <row r="35" spans="1:9" x14ac:dyDescent="0.2">
      <c r="C35" s="5"/>
    </row>
    <row r="36" spans="1:9" x14ac:dyDescent="0.2">
      <c r="C36" s="5"/>
    </row>
    <row r="37" spans="1:9" x14ac:dyDescent="0.2">
      <c r="C37" s="6"/>
      <c r="E37" s="6"/>
    </row>
    <row r="41" spans="1:9" x14ac:dyDescent="0.2">
      <c r="D41" s="2"/>
    </row>
  </sheetData>
  <pageMargins left="0.7" right="0.7" top="0.75" bottom="0.75" header="0.3" footer="0.3"/>
  <tableParts count="1"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17876-F390-B745-AC60-E45B3A7060E3}">
  <dimension ref="A1:I41"/>
  <sheetViews>
    <sheetView workbookViewId="0">
      <selection activeCell="D25" sqref="D25"/>
    </sheetView>
  </sheetViews>
  <sheetFormatPr baseColWidth="10" defaultRowHeight="16" x14ac:dyDescent="0.2"/>
  <cols>
    <col min="4" max="4" width="72.83203125" customWidth="1"/>
  </cols>
  <sheetData>
    <row r="1" spans="1:9" x14ac:dyDescent="0.2">
      <c r="A1" t="s">
        <v>17</v>
      </c>
      <c r="B1" t="s">
        <v>18</v>
      </c>
      <c r="C1" t="s">
        <v>19</v>
      </c>
      <c r="D1" t="s">
        <v>15</v>
      </c>
      <c r="F1" s="13" t="s">
        <v>17</v>
      </c>
      <c r="G1" s="13" t="s">
        <v>18</v>
      </c>
      <c r="H1" s="13" t="s">
        <v>19</v>
      </c>
      <c r="I1" s="13" t="s">
        <v>15</v>
      </c>
    </row>
    <row r="2" spans="1:9" x14ac:dyDescent="0.2">
      <c r="A2" s="5">
        <v>0.58567129629629633</v>
      </c>
      <c r="B2" s="5">
        <v>0.62017361111111113</v>
      </c>
      <c r="C2" s="4">
        <f>Table24515171819[[#This Row],[end_time]]-Table24515171819[[#This Row],[start_time]]</f>
        <v>3.4502314814814805E-2</v>
      </c>
      <c r="D2" t="s">
        <v>117</v>
      </c>
      <c r="F2" s="14"/>
      <c r="G2" s="14"/>
      <c r="H2" s="14">
        <f>G2-F2</f>
        <v>0</v>
      </c>
      <c r="I2" s="15" t="s">
        <v>116</v>
      </c>
    </row>
    <row r="3" spans="1:9" x14ac:dyDescent="0.2">
      <c r="A3" s="5">
        <v>0.63164351851851852</v>
      </c>
      <c r="B3" s="5">
        <v>0.64270833333333333</v>
      </c>
      <c r="C3" s="4">
        <f>Table24515171819[[#This Row],[end_time]]-Table24515171819[[#This Row],[start_time]]</f>
        <v>1.1064814814814805E-2</v>
      </c>
      <c r="F3" s="16"/>
      <c r="G3" s="16"/>
      <c r="H3" s="16">
        <f>G3-F3</f>
        <v>0</v>
      </c>
      <c r="I3" s="11"/>
    </row>
    <row r="4" spans="1:9" x14ac:dyDescent="0.2">
      <c r="A4" s="5"/>
      <c r="B4" s="5"/>
      <c r="C4" s="4">
        <f>Table24515171819[[#This Row],[end_time]]-Table24515171819[[#This Row],[start_time]]</f>
        <v>0</v>
      </c>
      <c r="F4" s="14"/>
      <c r="G4" s="14"/>
      <c r="H4" s="14">
        <f t="shared" ref="H4:H31" si="0">G4-F4</f>
        <v>0</v>
      </c>
      <c r="I4" s="15"/>
    </row>
    <row r="5" spans="1:9" x14ac:dyDescent="0.2">
      <c r="A5" s="5"/>
      <c r="B5" s="5"/>
      <c r="C5" s="4">
        <f>Table24515171819[[#This Row],[end_time]]-Table24515171819[[#This Row],[start_time]]</f>
        <v>0</v>
      </c>
      <c r="F5" s="16"/>
      <c r="G5" s="16"/>
      <c r="H5" s="16">
        <f t="shared" si="0"/>
        <v>0</v>
      </c>
      <c r="I5" s="11"/>
    </row>
    <row r="6" spans="1:9" x14ac:dyDescent="0.2">
      <c r="A6" s="5"/>
      <c r="B6" s="5"/>
      <c r="C6" s="4">
        <f>Table24515171819[[#This Row],[end_time]]-Table24515171819[[#This Row],[start_time]]</f>
        <v>0</v>
      </c>
      <c r="F6" s="14"/>
      <c r="G6" s="14"/>
      <c r="H6" s="14">
        <f t="shared" si="0"/>
        <v>0</v>
      </c>
      <c r="I6" s="15"/>
    </row>
    <row r="7" spans="1:9" x14ac:dyDescent="0.2">
      <c r="A7" s="5"/>
      <c r="B7" s="5"/>
      <c r="C7" s="4">
        <f>Table24515171819[[#This Row],[end_time]]-Table24515171819[[#This Row],[start_time]]</f>
        <v>0</v>
      </c>
      <c r="F7" s="16"/>
      <c r="G7" s="16"/>
      <c r="H7" s="16">
        <f t="shared" si="0"/>
        <v>0</v>
      </c>
      <c r="I7" s="11"/>
    </row>
    <row r="8" spans="1:9" x14ac:dyDescent="0.2">
      <c r="A8" s="5"/>
      <c r="B8" s="5"/>
      <c r="C8" s="4">
        <f>Table24515171819[[#This Row],[end_time]]-Table24515171819[[#This Row],[start_time]]</f>
        <v>0</v>
      </c>
      <c r="F8" s="15"/>
      <c r="G8" s="15"/>
      <c r="H8" s="14">
        <f t="shared" si="0"/>
        <v>0</v>
      </c>
      <c r="I8" s="15"/>
    </row>
    <row r="9" spans="1:9" x14ac:dyDescent="0.2">
      <c r="A9" s="5"/>
      <c r="B9" s="5"/>
      <c r="C9" s="4">
        <f>Table24515171819[[#This Row],[end_time]]-Table24515171819[[#This Row],[start_time]]</f>
        <v>0</v>
      </c>
      <c r="F9" s="11"/>
      <c r="G9" s="11"/>
      <c r="H9" s="16">
        <f t="shared" si="0"/>
        <v>0</v>
      </c>
      <c r="I9" s="11"/>
    </row>
    <row r="10" spans="1:9" x14ac:dyDescent="0.2">
      <c r="A10" s="5"/>
      <c r="B10" s="5"/>
      <c r="C10" s="4">
        <f>Table24515171819[[#This Row],[end_time]]-Table24515171819[[#This Row],[start_time]]</f>
        <v>0</v>
      </c>
      <c r="F10" s="15"/>
      <c r="G10" s="15"/>
      <c r="H10" s="14">
        <f t="shared" si="0"/>
        <v>0</v>
      </c>
      <c r="I10" s="15"/>
    </row>
    <row r="11" spans="1:9" x14ac:dyDescent="0.2">
      <c r="A11" s="5"/>
      <c r="B11" s="5"/>
      <c r="C11" s="4">
        <f>Table24515171819[[#This Row],[end_time]]-Table24515171819[[#This Row],[start_time]]</f>
        <v>0</v>
      </c>
      <c r="F11" s="11"/>
      <c r="G11" s="11"/>
      <c r="H11" s="16">
        <f t="shared" si="0"/>
        <v>0</v>
      </c>
      <c r="I11" s="11"/>
    </row>
    <row r="12" spans="1:9" x14ac:dyDescent="0.2">
      <c r="A12" s="5"/>
      <c r="B12" s="5"/>
      <c r="C12" s="4">
        <f>Table24515171819[[#This Row],[end_time]]-Table24515171819[[#This Row],[start_time]]</f>
        <v>0</v>
      </c>
      <c r="F12" s="15"/>
      <c r="G12" s="15"/>
      <c r="H12" s="14">
        <f t="shared" si="0"/>
        <v>0</v>
      </c>
      <c r="I12" s="15"/>
    </row>
    <row r="13" spans="1:9" x14ac:dyDescent="0.2">
      <c r="A13" s="5"/>
      <c r="B13" s="5"/>
      <c r="C13" s="4">
        <f>Table24515171819[[#This Row],[end_time]]-Table24515171819[[#This Row],[start_time]]</f>
        <v>0</v>
      </c>
      <c r="F13" s="11"/>
      <c r="G13" s="11"/>
      <c r="H13" s="16">
        <f t="shared" si="0"/>
        <v>0</v>
      </c>
      <c r="I13" s="11"/>
    </row>
    <row r="14" spans="1:9" x14ac:dyDescent="0.2">
      <c r="A14" s="5"/>
      <c r="B14" s="5"/>
      <c r="C14" s="4">
        <f>Table24515171819[[#This Row],[end_time]]-Table24515171819[[#This Row],[start_time]]</f>
        <v>0</v>
      </c>
      <c r="F14" s="15"/>
      <c r="G14" s="15"/>
      <c r="H14" s="14">
        <f t="shared" si="0"/>
        <v>0</v>
      </c>
      <c r="I14" s="15"/>
    </row>
    <row r="15" spans="1:9" x14ac:dyDescent="0.2">
      <c r="A15" s="5"/>
      <c r="B15" s="5"/>
      <c r="C15" s="4">
        <f>Table24515171819[[#This Row],[end_time]]-Table24515171819[[#This Row],[start_time]]</f>
        <v>0</v>
      </c>
      <c r="F15" s="11"/>
      <c r="G15" s="11"/>
      <c r="H15" s="16">
        <f t="shared" si="0"/>
        <v>0</v>
      </c>
      <c r="I15" s="11"/>
    </row>
    <row r="16" spans="1:9" x14ac:dyDescent="0.2">
      <c r="A16" s="5"/>
      <c r="B16" s="5"/>
      <c r="C16" s="4">
        <f>Table24515171819[[#This Row],[end_time]]-Table24515171819[[#This Row],[start_time]]</f>
        <v>0</v>
      </c>
      <c r="F16" s="15"/>
      <c r="G16" s="15"/>
      <c r="H16" s="14">
        <f t="shared" si="0"/>
        <v>0</v>
      </c>
      <c r="I16" s="15"/>
    </row>
    <row r="17" spans="1:9" x14ac:dyDescent="0.2">
      <c r="A17" s="5"/>
      <c r="B17" s="5"/>
      <c r="C17" s="4">
        <f>Table24515171819[[#This Row],[end_time]]-Table24515171819[[#This Row],[start_time]]</f>
        <v>0</v>
      </c>
      <c r="F17" s="11"/>
      <c r="G17" s="11"/>
      <c r="H17" s="16">
        <f t="shared" si="0"/>
        <v>0</v>
      </c>
      <c r="I17" s="11"/>
    </row>
    <row r="18" spans="1:9" x14ac:dyDescent="0.2">
      <c r="A18" s="5"/>
      <c r="B18" s="5"/>
      <c r="C18" s="4">
        <f>Table24515171819[[#This Row],[end_time]]-Table24515171819[[#This Row],[start_time]]</f>
        <v>0</v>
      </c>
      <c r="F18" s="15"/>
      <c r="G18" s="15"/>
      <c r="H18" s="14">
        <f t="shared" si="0"/>
        <v>0</v>
      </c>
      <c r="I18" s="15"/>
    </row>
    <row r="19" spans="1:9" x14ac:dyDescent="0.2">
      <c r="A19" s="5"/>
      <c r="B19" s="5"/>
      <c r="C19" s="4">
        <f>Table24515171819[[#This Row],[end_time]]-Table24515171819[[#This Row],[start_time]]</f>
        <v>0</v>
      </c>
      <c r="F19" s="11"/>
      <c r="G19" s="11"/>
      <c r="H19" s="16">
        <f t="shared" si="0"/>
        <v>0</v>
      </c>
      <c r="I19" s="11"/>
    </row>
    <row r="20" spans="1:9" x14ac:dyDescent="0.2">
      <c r="A20" s="5"/>
      <c r="B20" s="5"/>
      <c r="C20" s="4">
        <f>Table24515171819[[#This Row],[end_time]]-Table24515171819[[#This Row],[start_time]]</f>
        <v>0</v>
      </c>
      <c r="F20" s="15"/>
      <c r="G20" s="15"/>
      <c r="H20" s="14">
        <f t="shared" si="0"/>
        <v>0</v>
      </c>
      <c r="I20" s="15"/>
    </row>
    <row r="21" spans="1:9" x14ac:dyDescent="0.2">
      <c r="A21" s="5"/>
      <c r="B21" s="5"/>
      <c r="C21" s="4">
        <f>Table24515171819[[#This Row],[end_time]]-Table24515171819[[#This Row],[start_time]]</f>
        <v>0</v>
      </c>
      <c r="F21" s="11"/>
      <c r="G21" s="11"/>
      <c r="H21" s="16">
        <f t="shared" si="0"/>
        <v>0</v>
      </c>
      <c r="I21" s="11"/>
    </row>
    <row r="22" spans="1:9" x14ac:dyDescent="0.2">
      <c r="A22" s="5"/>
      <c r="B22" s="5"/>
      <c r="C22" s="4">
        <f>Table24515171819[[#This Row],[end_time]]-Table24515171819[[#This Row],[start_time]]</f>
        <v>0</v>
      </c>
      <c r="F22" s="15"/>
      <c r="G22" s="15"/>
      <c r="H22" s="14">
        <f t="shared" si="0"/>
        <v>0</v>
      </c>
      <c r="I22" s="15"/>
    </row>
    <row r="23" spans="1:9" x14ac:dyDescent="0.2">
      <c r="A23" s="5"/>
      <c r="B23" s="5"/>
      <c r="C23" s="4">
        <f>Table24515171819[[#This Row],[end_time]]-Table24515171819[[#This Row],[start_time]]</f>
        <v>0</v>
      </c>
      <c r="F23" s="11"/>
      <c r="G23" s="11"/>
      <c r="H23" s="16">
        <f t="shared" si="0"/>
        <v>0</v>
      </c>
      <c r="I23" s="11"/>
    </row>
    <row r="24" spans="1:9" x14ac:dyDescent="0.2">
      <c r="A24" s="5"/>
      <c r="B24" s="5"/>
      <c r="C24" s="4">
        <f>Table24515171819[[#This Row],[end_time]]-Table24515171819[[#This Row],[start_time]]</f>
        <v>0</v>
      </c>
      <c r="F24" s="15"/>
      <c r="G24" s="15"/>
      <c r="H24" s="14">
        <f t="shared" si="0"/>
        <v>0</v>
      </c>
      <c r="I24" s="15"/>
    </row>
    <row r="25" spans="1:9" x14ac:dyDescent="0.2">
      <c r="A25" s="5"/>
      <c r="B25" s="5"/>
      <c r="C25" s="4">
        <f>Table24515171819[[#This Row],[end_time]]-Table24515171819[[#This Row],[start_time]]</f>
        <v>0</v>
      </c>
      <c r="F25" s="11"/>
      <c r="G25" s="11"/>
      <c r="H25" s="16">
        <f t="shared" si="0"/>
        <v>0</v>
      </c>
      <c r="I25" s="11"/>
    </row>
    <row r="26" spans="1:9" x14ac:dyDescent="0.2">
      <c r="A26" s="5"/>
      <c r="B26" s="5"/>
      <c r="C26" s="4">
        <f>Table24515171819[[#This Row],[end_time]]-Table24515171819[[#This Row],[start_time]]</f>
        <v>0</v>
      </c>
      <c r="F26" s="15"/>
      <c r="G26" s="15"/>
      <c r="H26" s="14">
        <f t="shared" si="0"/>
        <v>0</v>
      </c>
      <c r="I26" s="15"/>
    </row>
    <row r="27" spans="1:9" x14ac:dyDescent="0.2">
      <c r="A27" s="5"/>
      <c r="B27" s="5"/>
      <c r="C27" s="4">
        <f>Table24515171819[[#This Row],[end_time]]-Table24515171819[[#This Row],[start_time]]</f>
        <v>0</v>
      </c>
      <c r="F27" s="11"/>
      <c r="G27" s="11"/>
      <c r="H27" s="16">
        <f t="shared" si="0"/>
        <v>0</v>
      </c>
      <c r="I27" s="11"/>
    </row>
    <row r="28" spans="1:9" x14ac:dyDescent="0.2">
      <c r="A28" s="5"/>
      <c r="B28" s="5"/>
      <c r="C28" s="4">
        <f>Table24515171819[[#This Row],[end_time]]-Table24515171819[[#This Row],[start_time]]</f>
        <v>0</v>
      </c>
      <c r="F28" s="15"/>
      <c r="G28" s="15"/>
      <c r="H28" s="14">
        <f t="shared" si="0"/>
        <v>0</v>
      </c>
      <c r="I28" s="15"/>
    </row>
    <row r="29" spans="1:9" x14ac:dyDescent="0.2">
      <c r="A29" s="5"/>
      <c r="B29" s="5"/>
      <c r="C29" s="4">
        <f>Table24515171819[[#This Row],[end_time]]-Table24515171819[[#This Row],[start_time]]</f>
        <v>0</v>
      </c>
      <c r="F29" s="11"/>
      <c r="G29" s="11"/>
      <c r="H29" s="16">
        <f t="shared" si="0"/>
        <v>0</v>
      </c>
      <c r="I29" s="11"/>
    </row>
    <row r="30" spans="1:9" x14ac:dyDescent="0.2">
      <c r="A30" s="5"/>
      <c r="B30" s="5"/>
      <c r="C30" s="4">
        <f>Table24515171819[[#This Row],[end_time]]-Table24515171819[[#This Row],[start_time]]</f>
        <v>0</v>
      </c>
      <c r="F30" s="15"/>
      <c r="G30" s="15"/>
      <c r="H30" s="14">
        <f t="shared" si="0"/>
        <v>0</v>
      </c>
      <c r="I30" s="15"/>
    </row>
    <row r="31" spans="1:9" x14ac:dyDescent="0.2">
      <c r="A31" s="5"/>
      <c r="B31" s="5"/>
      <c r="C31" s="4">
        <f>Table24515171819[[#This Row],[end_time]]-Table24515171819[[#This Row],[start_time]]</f>
        <v>0</v>
      </c>
      <c r="F31" s="17"/>
      <c r="G31" s="17"/>
      <c r="H31" s="20">
        <f t="shared" si="0"/>
        <v>0</v>
      </c>
      <c r="I31" s="17"/>
    </row>
    <row r="32" spans="1:9" x14ac:dyDescent="0.2">
      <c r="E32" s="2"/>
      <c r="F32" s="11"/>
      <c r="G32" s="11"/>
      <c r="H32" s="11"/>
      <c r="I32" s="11"/>
    </row>
    <row r="33" spans="1:9" x14ac:dyDescent="0.2">
      <c r="A33" t="s">
        <v>52</v>
      </c>
      <c r="C33" s="6">
        <f>HOUR(SUM(Table24515171819[time_diff]))*3600 + MINUTE(SUM(Table24515171819[time_diff])) * 60 + SECOND(SUM(Table24515171819[time_diff]))</f>
        <v>3937</v>
      </c>
      <c r="F33" s="11" t="s">
        <v>86</v>
      </c>
      <c r="G33" s="11"/>
      <c r="H33" s="6">
        <f>HOUR(SUM(H2:H31))*3600 + MINUTE(SUM(H2:H31)) * 60 + SECOND(SUM(H2:H31))</f>
        <v>0</v>
      </c>
      <c r="I33" s="11"/>
    </row>
    <row r="34" spans="1:9" x14ac:dyDescent="0.2">
      <c r="C34" s="4"/>
    </row>
    <row r="35" spans="1:9" x14ac:dyDescent="0.2">
      <c r="C35" s="5"/>
    </row>
    <row r="36" spans="1:9" x14ac:dyDescent="0.2">
      <c r="C36" s="5"/>
    </row>
    <row r="37" spans="1:9" x14ac:dyDescent="0.2">
      <c r="C37" s="6"/>
      <c r="E37" s="6"/>
    </row>
    <row r="41" spans="1:9" x14ac:dyDescent="0.2">
      <c r="D41" s="2"/>
    </row>
  </sheetData>
  <pageMargins left="0.7" right="0.7" top="0.75" bottom="0.75" header="0.3" footer="0.3"/>
  <tableParts count="1">
    <tablePart r:id="rId1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1BC49-308B-FA4C-9CA6-CBC2105625DA}">
  <dimension ref="A1:I41"/>
  <sheetViews>
    <sheetView workbookViewId="0">
      <selection activeCell="D25" sqref="D25"/>
    </sheetView>
  </sheetViews>
  <sheetFormatPr baseColWidth="10" defaultRowHeight="16" x14ac:dyDescent="0.2"/>
  <cols>
    <col min="4" max="4" width="72.83203125" customWidth="1"/>
  </cols>
  <sheetData>
    <row r="1" spans="1:9" x14ac:dyDescent="0.2">
      <c r="A1" t="s">
        <v>17</v>
      </c>
      <c r="B1" t="s">
        <v>18</v>
      </c>
      <c r="C1" t="s">
        <v>19</v>
      </c>
      <c r="D1" t="s">
        <v>15</v>
      </c>
      <c r="F1" s="13" t="s">
        <v>17</v>
      </c>
      <c r="G1" s="13" t="s">
        <v>18</v>
      </c>
      <c r="H1" s="13" t="s">
        <v>19</v>
      </c>
      <c r="I1" s="13" t="s">
        <v>15</v>
      </c>
    </row>
    <row r="2" spans="1:9" x14ac:dyDescent="0.2">
      <c r="A2" s="5">
        <v>0.39900462962962963</v>
      </c>
      <c r="B2" s="5">
        <v>0.42957175925925928</v>
      </c>
      <c r="C2" s="4">
        <f>Table245151718[[#This Row],[end_time]]-Table245151718[[#This Row],[start_time]]</f>
        <v>3.0567129629629652E-2</v>
      </c>
      <c r="D2" t="s">
        <v>117</v>
      </c>
      <c r="F2" s="14"/>
      <c r="G2" s="14"/>
      <c r="H2" s="14">
        <f>G2-F2</f>
        <v>0</v>
      </c>
      <c r="I2" s="15" t="s">
        <v>116</v>
      </c>
    </row>
    <row r="3" spans="1:9" x14ac:dyDescent="0.2">
      <c r="A3" s="5">
        <v>0.4415277777777778</v>
      </c>
      <c r="B3" s="5">
        <v>0.44961805555555556</v>
      </c>
      <c r="C3" s="4">
        <f>Table245151718[[#This Row],[end_time]]-Table245151718[[#This Row],[start_time]]</f>
        <v>8.0902777777777657E-3</v>
      </c>
      <c r="F3" s="16"/>
      <c r="G3" s="16"/>
      <c r="H3" s="16">
        <f>G3-F3</f>
        <v>0</v>
      </c>
      <c r="I3" s="11"/>
    </row>
    <row r="4" spans="1:9" x14ac:dyDescent="0.2">
      <c r="A4" s="5"/>
      <c r="B4" s="5"/>
      <c r="C4" s="4">
        <f>Table245151718[[#This Row],[end_time]]-Table245151718[[#This Row],[start_time]]</f>
        <v>0</v>
      </c>
      <c r="F4" s="14"/>
      <c r="G4" s="14"/>
      <c r="H4" s="14">
        <f t="shared" ref="H4:H31" si="0">G4-F4</f>
        <v>0</v>
      </c>
      <c r="I4" s="15"/>
    </row>
    <row r="5" spans="1:9" x14ac:dyDescent="0.2">
      <c r="A5" s="5"/>
      <c r="B5" s="5"/>
      <c r="C5" s="4">
        <f>Table245151718[[#This Row],[end_time]]-Table245151718[[#This Row],[start_time]]</f>
        <v>0</v>
      </c>
      <c r="F5" s="16"/>
      <c r="G5" s="16"/>
      <c r="H5" s="16">
        <f t="shared" si="0"/>
        <v>0</v>
      </c>
      <c r="I5" s="11"/>
    </row>
    <row r="6" spans="1:9" x14ac:dyDescent="0.2">
      <c r="A6" s="5"/>
      <c r="B6" s="5"/>
      <c r="C6" s="4">
        <f>Table245151718[[#This Row],[end_time]]-Table245151718[[#This Row],[start_time]]</f>
        <v>0</v>
      </c>
      <c r="F6" s="14"/>
      <c r="G6" s="14"/>
      <c r="H6" s="14">
        <f t="shared" si="0"/>
        <v>0</v>
      </c>
      <c r="I6" s="15"/>
    </row>
    <row r="7" spans="1:9" x14ac:dyDescent="0.2">
      <c r="A7" s="5"/>
      <c r="B7" s="5"/>
      <c r="C7" s="4">
        <f>Table245151718[[#This Row],[end_time]]-Table245151718[[#This Row],[start_time]]</f>
        <v>0</v>
      </c>
      <c r="F7" s="16"/>
      <c r="G7" s="16"/>
      <c r="H7" s="16">
        <f t="shared" si="0"/>
        <v>0</v>
      </c>
      <c r="I7" s="11"/>
    </row>
    <row r="8" spans="1:9" x14ac:dyDescent="0.2">
      <c r="A8" s="5"/>
      <c r="B8" s="5"/>
      <c r="C8" s="4">
        <f>Table245151718[[#This Row],[end_time]]-Table245151718[[#This Row],[start_time]]</f>
        <v>0</v>
      </c>
      <c r="F8" s="15"/>
      <c r="G8" s="15"/>
      <c r="H8" s="14">
        <f t="shared" si="0"/>
        <v>0</v>
      </c>
      <c r="I8" s="15"/>
    </row>
    <row r="9" spans="1:9" x14ac:dyDescent="0.2">
      <c r="A9" s="5"/>
      <c r="B9" s="5"/>
      <c r="C9" s="4">
        <f>Table245151718[[#This Row],[end_time]]-Table245151718[[#This Row],[start_time]]</f>
        <v>0</v>
      </c>
      <c r="F9" s="11"/>
      <c r="G9" s="11"/>
      <c r="H9" s="16">
        <f t="shared" si="0"/>
        <v>0</v>
      </c>
      <c r="I9" s="11"/>
    </row>
    <row r="10" spans="1:9" x14ac:dyDescent="0.2">
      <c r="A10" s="5"/>
      <c r="B10" s="5"/>
      <c r="C10" s="4">
        <f>Table245151718[[#This Row],[end_time]]-Table245151718[[#This Row],[start_time]]</f>
        <v>0</v>
      </c>
      <c r="F10" s="15"/>
      <c r="G10" s="15"/>
      <c r="H10" s="14">
        <f t="shared" si="0"/>
        <v>0</v>
      </c>
      <c r="I10" s="15"/>
    </row>
    <row r="11" spans="1:9" x14ac:dyDescent="0.2">
      <c r="A11" s="5"/>
      <c r="B11" s="5"/>
      <c r="C11" s="4">
        <f>Table245151718[[#This Row],[end_time]]-Table245151718[[#This Row],[start_time]]</f>
        <v>0</v>
      </c>
      <c r="F11" s="11"/>
      <c r="G11" s="11"/>
      <c r="H11" s="16">
        <f t="shared" si="0"/>
        <v>0</v>
      </c>
      <c r="I11" s="11"/>
    </row>
    <row r="12" spans="1:9" x14ac:dyDescent="0.2">
      <c r="A12" s="5"/>
      <c r="B12" s="5"/>
      <c r="C12" s="4">
        <f>Table245151718[[#This Row],[end_time]]-Table245151718[[#This Row],[start_time]]</f>
        <v>0</v>
      </c>
      <c r="F12" s="15"/>
      <c r="G12" s="15"/>
      <c r="H12" s="14">
        <f t="shared" si="0"/>
        <v>0</v>
      </c>
      <c r="I12" s="15"/>
    </row>
    <row r="13" spans="1:9" x14ac:dyDescent="0.2">
      <c r="A13" s="5"/>
      <c r="B13" s="5"/>
      <c r="C13" s="4">
        <f>Table245151718[[#This Row],[end_time]]-Table245151718[[#This Row],[start_time]]</f>
        <v>0</v>
      </c>
      <c r="F13" s="11"/>
      <c r="G13" s="11"/>
      <c r="H13" s="16">
        <f t="shared" si="0"/>
        <v>0</v>
      </c>
      <c r="I13" s="11"/>
    </row>
    <row r="14" spans="1:9" x14ac:dyDescent="0.2">
      <c r="A14" s="5"/>
      <c r="B14" s="5"/>
      <c r="C14" s="4">
        <f>Table245151718[[#This Row],[end_time]]-Table245151718[[#This Row],[start_time]]</f>
        <v>0</v>
      </c>
      <c r="F14" s="15"/>
      <c r="G14" s="15"/>
      <c r="H14" s="14">
        <f t="shared" si="0"/>
        <v>0</v>
      </c>
      <c r="I14" s="15"/>
    </row>
    <row r="15" spans="1:9" x14ac:dyDescent="0.2">
      <c r="A15" s="5"/>
      <c r="B15" s="5"/>
      <c r="C15" s="4">
        <f>Table245151718[[#This Row],[end_time]]-Table245151718[[#This Row],[start_time]]</f>
        <v>0</v>
      </c>
      <c r="F15" s="11"/>
      <c r="G15" s="11"/>
      <c r="H15" s="16">
        <f t="shared" si="0"/>
        <v>0</v>
      </c>
      <c r="I15" s="11"/>
    </row>
    <row r="16" spans="1:9" x14ac:dyDescent="0.2">
      <c r="A16" s="5"/>
      <c r="B16" s="5"/>
      <c r="C16" s="4">
        <f>Table245151718[[#This Row],[end_time]]-Table245151718[[#This Row],[start_time]]</f>
        <v>0</v>
      </c>
      <c r="F16" s="15"/>
      <c r="G16" s="15"/>
      <c r="H16" s="14">
        <f t="shared" si="0"/>
        <v>0</v>
      </c>
      <c r="I16" s="15"/>
    </row>
    <row r="17" spans="1:9" x14ac:dyDescent="0.2">
      <c r="A17" s="5"/>
      <c r="B17" s="5"/>
      <c r="C17" s="4">
        <f>Table245151718[[#This Row],[end_time]]-Table245151718[[#This Row],[start_time]]</f>
        <v>0</v>
      </c>
      <c r="F17" s="11"/>
      <c r="G17" s="11"/>
      <c r="H17" s="16">
        <f t="shared" si="0"/>
        <v>0</v>
      </c>
      <c r="I17" s="11"/>
    </row>
    <row r="18" spans="1:9" x14ac:dyDescent="0.2">
      <c r="A18" s="5"/>
      <c r="B18" s="5"/>
      <c r="C18" s="4">
        <f>Table245151718[[#This Row],[end_time]]-Table245151718[[#This Row],[start_time]]</f>
        <v>0</v>
      </c>
      <c r="F18" s="15"/>
      <c r="G18" s="15"/>
      <c r="H18" s="14">
        <f t="shared" si="0"/>
        <v>0</v>
      </c>
      <c r="I18" s="15"/>
    </row>
    <row r="19" spans="1:9" x14ac:dyDescent="0.2">
      <c r="A19" s="5"/>
      <c r="B19" s="5"/>
      <c r="C19" s="4">
        <f>Table245151718[[#This Row],[end_time]]-Table245151718[[#This Row],[start_time]]</f>
        <v>0</v>
      </c>
      <c r="F19" s="11"/>
      <c r="G19" s="11"/>
      <c r="H19" s="16">
        <f t="shared" si="0"/>
        <v>0</v>
      </c>
      <c r="I19" s="11"/>
    </row>
    <row r="20" spans="1:9" x14ac:dyDescent="0.2">
      <c r="A20" s="5"/>
      <c r="B20" s="5"/>
      <c r="C20" s="4">
        <f>Table245151718[[#This Row],[end_time]]-Table245151718[[#This Row],[start_time]]</f>
        <v>0</v>
      </c>
      <c r="F20" s="15"/>
      <c r="G20" s="15"/>
      <c r="H20" s="14">
        <f t="shared" si="0"/>
        <v>0</v>
      </c>
      <c r="I20" s="15"/>
    </row>
    <row r="21" spans="1:9" x14ac:dyDescent="0.2">
      <c r="A21" s="5"/>
      <c r="B21" s="5"/>
      <c r="C21" s="4">
        <f>Table245151718[[#This Row],[end_time]]-Table245151718[[#This Row],[start_time]]</f>
        <v>0</v>
      </c>
      <c r="F21" s="11"/>
      <c r="G21" s="11"/>
      <c r="H21" s="16">
        <f t="shared" si="0"/>
        <v>0</v>
      </c>
      <c r="I21" s="11"/>
    </row>
    <row r="22" spans="1:9" x14ac:dyDescent="0.2">
      <c r="A22" s="5"/>
      <c r="B22" s="5"/>
      <c r="C22" s="4">
        <f>Table245151718[[#This Row],[end_time]]-Table245151718[[#This Row],[start_time]]</f>
        <v>0</v>
      </c>
      <c r="F22" s="15"/>
      <c r="G22" s="15"/>
      <c r="H22" s="14">
        <f t="shared" si="0"/>
        <v>0</v>
      </c>
      <c r="I22" s="15"/>
    </row>
    <row r="23" spans="1:9" x14ac:dyDescent="0.2">
      <c r="A23" s="5"/>
      <c r="B23" s="5"/>
      <c r="C23" s="4">
        <f>Table245151718[[#This Row],[end_time]]-Table245151718[[#This Row],[start_time]]</f>
        <v>0</v>
      </c>
      <c r="F23" s="11"/>
      <c r="G23" s="11"/>
      <c r="H23" s="16">
        <f t="shared" si="0"/>
        <v>0</v>
      </c>
      <c r="I23" s="11"/>
    </row>
    <row r="24" spans="1:9" x14ac:dyDescent="0.2">
      <c r="A24" s="5"/>
      <c r="B24" s="5"/>
      <c r="C24" s="4">
        <f>Table245151718[[#This Row],[end_time]]-Table245151718[[#This Row],[start_time]]</f>
        <v>0</v>
      </c>
      <c r="F24" s="15"/>
      <c r="G24" s="15"/>
      <c r="H24" s="14">
        <f t="shared" si="0"/>
        <v>0</v>
      </c>
      <c r="I24" s="15"/>
    </row>
    <row r="25" spans="1:9" x14ac:dyDescent="0.2">
      <c r="A25" s="5"/>
      <c r="B25" s="5"/>
      <c r="C25" s="4">
        <f>Table245151718[[#This Row],[end_time]]-Table245151718[[#This Row],[start_time]]</f>
        <v>0</v>
      </c>
      <c r="F25" s="11"/>
      <c r="G25" s="11"/>
      <c r="H25" s="16">
        <f t="shared" si="0"/>
        <v>0</v>
      </c>
      <c r="I25" s="11"/>
    </row>
    <row r="26" spans="1:9" x14ac:dyDescent="0.2">
      <c r="A26" s="5"/>
      <c r="B26" s="5"/>
      <c r="C26" s="4">
        <f>Table245151718[[#This Row],[end_time]]-Table245151718[[#This Row],[start_time]]</f>
        <v>0</v>
      </c>
      <c r="F26" s="15"/>
      <c r="G26" s="15"/>
      <c r="H26" s="14">
        <f t="shared" si="0"/>
        <v>0</v>
      </c>
      <c r="I26" s="15"/>
    </row>
    <row r="27" spans="1:9" x14ac:dyDescent="0.2">
      <c r="A27" s="5"/>
      <c r="B27" s="5"/>
      <c r="C27" s="4">
        <f>Table245151718[[#This Row],[end_time]]-Table245151718[[#This Row],[start_time]]</f>
        <v>0</v>
      </c>
      <c r="F27" s="11"/>
      <c r="G27" s="11"/>
      <c r="H27" s="16">
        <f t="shared" si="0"/>
        <v>0</v>
      </c>
      <c r="I27" s="11"/>
    </row>
    <row r="28" spans="1:9" x14ac:dyDescent="0.2">
      <c r="A28" s="5"/>
      <c r="B28" s="5"/>
      <c r="C28" s="4">
        <f>Table245151718[[#This Row],[end_time]]-Table245151718[[#This Row],[start_time]]</f>
        <v>0</v>
      </c>
      <c r="F28" s="15"/>
      <c r="G28" s="15"/>
      <c r="H28" s="14">
        <f t="shared" si="0"/>
        <v>0</v>
      </c>
      <c r="I28" s="15"/>
    </row>
    <row r="29" spans="1:9" x14ac:dyDescent="0.2">
      <c r="A29" s="5"/>
      <c r="B29" s="5"/>
      <c r="C29" s="4">
        <f>Table245151718[[#This Row],[end_time]]-Table245151718[[#This Row],[start_time]]</f>
        <v>0</v>
      </c>
      <c r="F29" s="11"/>
      <c r="G29" s="11"/>
      <c r="H29" s="16">
        <f t="shared" si="0"/>
        <v>0</v>
      </c>
      <c r="I29" s="11"/>
    </row>
    <row r="30" spans="1:9" x14ac:dyDescent="0.2">
      <c r="A30" s="5"/>
      <c r="B30" s="5"/>
      <c r="C30" s="4">
        <f>Table245151718[[#This Row],[end_time]]-Table245151718[[#This Row],[start_time]]</f>
        <v>0</v>
      </c>
      <c r="F30" s="15"/>
      <c r="G30" s="15"/>
      <c r="H30" s="14">
        <f t="shared" si="0"/>
        <v>0</v>
      </c>
      <c r="I30" s="15"/>
    </row>
    <row r="31" spans="1:9" x14ac:dyDescent="0.2">
      <c r="A31" s="5"/>
      <c r="B31" s="5"/>
      <c r="C31" s="4">
        <f>Table245151718[[#This Row],[end_time]]-Table245151718[[#This Row],[start_time]]</f>
        <v>0</v>
      </c>
      <c r="F31" s="17"/>
      <c r="G31" s="17"/>
      <c r="H31" s="20">
        <f t="shared" si="0"/>
        <v>0</v>
      </c>
      <c r="I31" s="17"/>
    </row>
    <row r="32" spans="1:9" x14ac:dyDescent="0.2">
      <c r="E32" s="2"/>
      <c r="F32" s="11"/>
      <c r="G32" s="11"/>
      <c r="H32" s="11"/>
      <c r="I32" s="11"/>
    </row>
    <row r="33" spans="1:9" x14ac:dyDescent="0.2">
      <c r="A33" t="s">
        <v>52</v>
      </c>
      <c r="C33" s="6">
        <f>HOUR(SUM(Table245151718[time_diff]))*3600 + MINUTE(SUM(Table245151718[time_diff])) * 60 + SECOND(SUM(Table245151718[time_diff]))</f>
        <v>3340</v>
      </c>
      <c r="F33" s="11" t="s">
        <v>86</v>
      </c>
      <c r="G33" s="11"/>
      <c r="H33" s="6">
        <f>HOUR(SUM(H2:H31))*3600 + MINUTE(SUM(H2:H31)) * 60 + SECOND(SUM(H2:H31))</f>
        <v>0</v>
      </c>
      <c r="I33" s="11"/>
    </row>
    <row r="34" spans="1:9" x14ac:dyDescent="0.2">
      <c r="C34" s="4"/>
    </row>
    <row r="35" spans="1:9" x14ac:dyDescent="0.2">
      <c r="C35" s="5"/>
    </row>
    <row r="36" spans="1:9" x14ac:dyDescent="0.2">
      <c r="C36" s="5"/>
    </row>
    <row r="37" spans="1:9" x14ac:dyDescent="0.2">
      <c r="C37" s="6"/>
      <c r="E37" s="6"/>
    </row>
    <row r="41" spans="1:9" x14ac:dyDescent="0.2">
      <c r="D41" s="2"/>
    </row>
  </sheetData>
  <pageMargins left="0.7" right="0.7" top="0.75" bottom="0.75" header="0.3" footer="0.3"/>
  <tableParts count="1">
    <tablePart r:id="rId1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BCA2A-5C9E-4F4F-8CD6-1F01D1D6896C}">
  <dimension ref="A1:I41"/>
  <sheetViews>
    <sheetView workbookViewId="0">
      <selection activeCell="D25" sqref="D25"/>
    </sheetView>
  </sheetViews>
  <sheetFormatPr baseColWidth="10" defaultRowHeight="16" x14ac:dyDescent="0.2"/>
  <cols>
    <col min="4" max="4" width="72.83203125" customWidth="1"/>
  </cols>
  <sheetData>
    <row r="1" spans="1:9" x14ac:dyDescent="0.2">
      <c r="A1" t="s">
        <v>17</v>
      </c>
      <c r="B1" t="s">
        <v>18</v>
      </c>
      <c r="C1" t="s">
        <v>19</v>
      </c>
      <c r="D1" t="s">
        <v>15</v>
      </c>
      <c r="F1" s="13" t="s">
        <v>17</v>
      </c>
      <c r="G1" s="13" t="s">
        <v>18</v>
      </c>
      <c r="H1" s="13" t="s">
        <v>19</v>
      </c>
      <c r="I1" s="13" t="s">
        <v>15</v>
      </c>
    </row>
    <row r="2" spans="1:9" x14ac:dyDescent="0.2">
      <c r="A2" s="5">
        <v>0.53971064814814818</v>
      </c>
      <c r="B2" s="5">
        <v>0.55374999999999996</v>
      </c>
      <c r="C2" s="4">
        <f>Table2451517[[#This Row],[end_time]]-Table2451517[[#This Row],[start_time]]</f>
        <v>1.4039351851851789E-2</v>
      </c>
      <c r="F2" s="14"/>
      <c r="G2" s="14"/>
      <c r="H2" s="14">
        <f>G2-F2</f>
        <v>0</v>
      </c>
      <c r="I2" s="15" t="s">
        <v>116</v>
      </c>
    </row>
    <row r="3" spans="1:9" x14ac:dyDescent="0.2">
      <c r="A3" s="5">
        <v>0.56148148148148147</v>
      </c>
      <c r="B3" s="5">
        <v>0.57256944444444446</v>
      </c>
      <c r="C3" s="4">
        <f>Table2451517[[#This Row],[end_time]]-Table2451517[[#This Row],[start_time]]</f>
        <v>1.1087962962962994E-2</v>
      </c>
      <c r="F3" s="16"/>
      <c r="G3" s="16"/>
      <c r="H3" s="16">
        <f>G3-F3</f>
        <v>0</v>
      </c>
      <c r="I3" s="11"/>
    </row>
    <row r="4" spans="1:9" x14ac:dyDescent="0.2">
      <c r="A4" s="5"/>
      <c r="B4" s="5"/>
      <c r="C4" s="4">
        <f>Table2451517[[#This Row],[end_time]]-Table2451517[[#This Row],[start_time]]</f>
        <v>0</v>
      </c>
      <c r="F4" s="14"/>
      <c r="G4" s="14"/>
      <c r="H4" s="14">
        <f t="shared" ref="H4:H31" si="0">G4-F4</f>
        <v>0</v>
      </c>
      <c r="I4" s="15"/>
    </row>
    <row r="5" spans="1:9" x14ac:dyDescent="0.2">
      <c r="A5" s="5"/>
      <c r="B5" s="5"/>
      <c r="C5" s="4">
        <f>Table2451517[[#This Row],[end_time]]-Table2451517[[#This Row],[start_time]]</f>
        <v>0</v>
      </c>
      <c r="F5" s="16"/>
      <c r="G5" s="16"/>
      <c r="H5" s="16">
        <f t="shared" si="0"/>
        <v>0</v>
      </c>
      <c r="I5" s="11"/>
    </row>
    <row r="6" spans="1:9" x14ac:dyDescent="0.2">
      <c r="A6" s="5"/>
      <c r="B6" s="5"/>
      <c r="C6" s="4">
        <f>Table2451517[[#This Row],[end_time]]-Table2451517[[#This Row],[start_time]]</f>
        <v>0</v>
      </c>
      <c r="F6" s="14"/>
      <c r="G6" s="14"/>
      <c r="H6" s="14">
        <f t="shared" si="0"/>
        <v>0</v>
      </c>
      <c r="I6" s="15"/>
    </row>
    <row r="7" spans="1:9" x14ac:dyDescent="0.2">
      <c r="A7" s="5"/>
      <c r="B7" s="5"/>
      <c r="C7" s="4">
        <f>Table2451517[[#This Row],[end_time]]-Table2451517[[#This Row],[start_time]]</f>
        <v>0</v>
      </c>
      <c r="F7" s="16"/>
      <c r="G7" s="16"/>
      <c r="H7" s="16">
        <f t="shared" si="0"/>
        <v>0</v>
      </c>
      <c r="I7" s="11"/>
    </row>
    <row r="8" spans="1:9" x14ac:dyDescent="0.2">
      <c r="A8" s="5"/>
      <c r="B8" s="5"/>
      <c r="C8" s="4">
        <f>Table2451517[[#This Row],[end_time]]-Table2451517[[#This Row],[start_time]]</f>
        <v>0</v>
      </c>
      <c r="F8" s="15"/>
      <c r="G8" s="15"/>
      <c r="H8" s="14">
        <f t="shared" si="0"/>
        <v>0</v>
      </c>
      <c r="I8" s="15"/>
    </row>
    <row r="9" spans="1:9" x14ac:dyDescent="0.2">
      <c r="A9" s="5"/>
      <c r="B9" s="5"/>
      <c r="C9" s="4">
        <f>Table2451517[[#This Row],[end_time]]-Table2451517[[#This Row],[start_time]]</f>
        <v>0</v>
      </c>
      <c r="F9" s="11"/>
      <c r="G9" s="11"/>
      <c r="H9" s="16">
        <f t="shared" si="0"/>
        <v>0</v>
      </c>
      <c r="I9" s="11"/>
    </row>
    <row r="10" spans="1:9" x14ac:dyDescent="0.2">
      <c r="A10" s="5"/>
      <c r="B10" s="5"/>
      <c r="C10" s="4">
        <f>Table2451517[[#This Row],[end_time]]-Table2451517[[#This Row],[start_time]]</f>
        <v>0</v>
      </c>
      <c r="F10" s="15"/>
      <c r="G10" s="15"/>
      <c r="H10" s="14">
        <f t="shared" si="0"/>
        <v>0</v>
      </c>
      <c r="I10" s="15"/>
    </row>
    <row r="11" spans="1:9" x14ac:dyDescent="0.2">
      <c r="A11" s="5"/>
      <c r="B11" s="5"/>
      <c r="C11" s="4">
        <f>Table2451517[[#This Row],[end_time]]-Table2451517[[#This Row],[start_time]]</f>
        <v>0</v>
      </c>
      <c r="F11" s="11"/>
      <c r="G11" s="11"/>
      <c r="H11" s="16">
        <f t="shared" si="0"/>
        <v>0</v>
      </c>
      <c r="I11" s="11"/>
    </row>
    <row r="12" spans="1:9" x14ac:dyDescent="0.2">
      <c r="A12" s="5"/>
      <c r="B12" s="5"/>
      <c r="C12" s="4">
        <f>Table2451517[[#This Row],[end_time]]-Table2451517[[#This Row],[start_time]]</f>
        <v>0</v>
      </c>
      <c r="F12" s="15"/>
      <c r="G12" s="15"/>
      <c r="H12" s="14">
        <f t="shared" si="0"/>
        <v>0</v>
      </c>
      <c r="I12" s="15"/>
    </row>
    <row r="13" spans="1:9" x14ac:dyDescent="0.2">
      <c r="A13" s="5"/>
      <c r="B13" s="5"/>
      <c r="C13" s="4">
        <f>Table2451517[[#This Row],[end_time]]-Table2451517[[#This Row],[start_time]]</f>
        <v>0</v>
      </c>
      <c r="F13" s="11"/>
      <c r="G13" s="11"/>
      <c r="H13" s="16">
        <f t="shared" si="0"/>
        <v>0</v>
      </c>
      <c r="I13" s="11"/>
    </row>
    <row r="14" spans="1:9" x14ac:dyDescent="0.2">
      <c r="A14" s="5"/>
      <c r="B14" s="5"/>
      <c r="C14" s="4">
        <f>Table2451517[[#This Row],[end_time]]-Table2451517[[#This Row],[start_time]]</f>
        <v>0</v>
      </c>
      <c r="F14" s="15"/>
      <c r="G14" s="15"/>
      <c r="H14" s="14">
        <f t="shared" si="0"/>
        <v>0</v>
      </c>
      <c r="I14" s="15"/>
    </row>
    <row r="15" spans="1:9" x14ac:dyDescent="0.2">
      <c r="A15" s="5"/>
      <c r="B15" s="5"/>
      <c r="C15" s="4">
        <f>Table2451517[[#This Row],[end_time]]-Table2451517[[#This Row],[start_time]]</f>
        <v>0</v>
      </c>
      <c r="F15" s="11"/>
      <c r="G15" s="11"/>
      <c r="H15" s="16">
        <f t="shared" si="0"/>
        <v>0</v>
      </c>
      <c r="I15" s="11"/>
    </row>
    <row r="16" spans="1:9" x14ac:dyDescent="0.2">
      <c r="A16" s="5"/>
      <c r="B16" s="5"/>
      <c r="C16" s="4">
        <f>Table2451517[[#This Row],[end_time]]-Table2451517[[#This Row],[start_time]]</f>
        <v>0</v>
      </c>
      <c r="F16" s="15"/>
      <c r="G16" s="15"/>
      <c r="H16" s="14">
        <f t="shared" si="0"/>
        <v>0</v>
      </c>
      <c r="I16" s="15"/>
    </row>
    <row r="17" spans="1:9" x14ac:dyDescent="0.2">
      <c r="A17" s="5"/>
      <c r="B17" s="5"/>
      <c r="C17" s="4">
        <f>Table2451517[[#This Row],[end_time]]-Table2451517[[#This Row],[start_time]]</f>
        <v>0</v>
      </c>
      <c r="F17" s="11"/>
      <c r="G17" s="11"/>
      <c r="H17" s="16">
        <f t="shared" si="0"/>
        <v>0</v>
      </c>
      <c r="I17" s="11"/>
    </row>
    <row r="18" spans="1:9" x14ac:dyDescent="0.2">
      <c r="A18" s="5"/>
      <c r="B18" s="5"/>
      <c r="C18" s="4">
        <f>Table2451517[[#This Row],[end_time]]-Table2451517[[#This Row],[start_time]]</f>
        <v>0</v>
      </c>
      <c r="F18" s="15"/>
      <c r="G18" s="15"/>
      <c r="H18" s="14">
        <f t="shared" si="0"/>
        <v>0</v>
      </c>
      <c r="I18" s="15"/>
    </row>
    <row r="19" spans="1:9" x14ac:dyDescent="0.2">
      <c r="A19" s="5"/>
      <c r="B19" s="5"/>
      <c r="C19" s="4">
        <f>Table2451517[[#This Row],[end_time]]-Table2451517[[#This Row],[start_time]]</f>
        <v>0</v>
      </c>
      <c r="F19" s="11"/>
      <c r="G19" s="11"/>
      <c r="H19" s="16">
        <f t="shared" si="0"/>
        <v>0</v>
      </c>
      <c r="I19" s="11"/>
    </row>
    <row r="20" spans="1:9" x14ac:dyDescent="0.2">
      <c r="A20" s="5"/>
      <c r="B20" s="5"/>
      <c r="C20" s="4">
        <f>Table2451517[[#This Row],[end_time]]-Table2451517[[#This Row],[start_time]]</f>
        <v>0</v>
      </c>
      <c r="F20" s="15"/>
      <c r="G20" s="15"/>
      <c r="H20" s="14">
        <f t="shared" si="0"/>
        <v>0</v>
      </c>
      <c r="I20" s="15"/>
    </row>
    <row r="21" spans="1:9" x14ac:dyDescent="0.2">
      <c r="A21" s="5"/>
      <c r="B21" s="5"/>
      <c r="C21" s="4">
        <f>Table2451517[[#This Row],[end_time]]-Table2451517[[#This Row],[start_time]]</f>
        <v>0</v>
      </c>
      <c r="F21" s="11"/>
      <c r="G21" s="11"/>
      <c r="H21" s="16">
        <f t="shared" si="0"/>
        <v>0</v>
      </c>
      <c r="I21" s="11"/>
    </row>
    <row r="22" spans="1:9" x14ac:dyDescent="0.2">
      <c r="A22" s="5"/>
      <c r="B22" s="5"/>
      <c r="C22" s="4">
        <f>Table2451517[[#This Row],[end_time]]-Table2451517[[#This Row],[start_time]]</f>
        <v>0</v>
      </c>
      <c r="F22" s="15"/>
      <c r="G22" s="15"/>
      <c r="H22" s="14">
        <f t="shared" si="0"/>
        <v>0</v>
      </c>
      <c r="I22" s="15"/>
    </row>
    <row r="23" spans="1:9" x14ac:dyDescent="0.2">
      <c r="A23" s="5"/>
      <c r="B23" s="5"/>
      <c r="C23" s="4">
        <f>Table2451517[[#This Row],[end_time]]-Table2451517[[#This Row],[start_time]]</f>
        <v>0</v>
      </c>
      <c r="F23" s="11"/>
      <c r="G23" s="11"/>
      <c r="H23" s="16">
        <f t="shared" si="0"/>
        <v>0</v>
      </c>
      <c r="I23" s="11"/>
    </row>
    <row r="24" spans="1:9" x14ac:dyDescent="0.2">
      <c r="A24" s="5"/>
      <c r="B24" s="5"/>
      <c r="C24" s="4">
        <f>Table2451517[[#This Row],[end_time]]-Table2451517[[#This Row],[start_time]]</f>
        <v>0</v>
      </c>
      <c r="F24" s="15"/>
      <c r="G24" s="15"/>
      <c r="H24" s="14">
        <f t="shared" si="0"/>
        <v>0</v>
      </c>
      <c r="I24" s="15"/>
    </row>
    <row r="25" spans="1:9" x14ac:dyDescent="0.2">
      <c r="A25" s="5"/>
      <c r="B25" s="5"/>
      <c r="C25" s="4">
        <f>Table2451517[[#This Row],[end_time]]-Table2451517[[#This Row],[start_time]]</f>
        <v>0</v>
      </c>
      <c r="F25" s="11"/>
      <c r="G25" s="11"/>
      <c r="H25" s="16">
        <f t="shared" si="0"/>
        <v>0</v>
      </c>
      <c r="I25" s="11"/>
    </row>
    <row r="26" spans="1:9" x14ac:dyDescent="0.2">
      <c r="A26" s="5"/>
      <c r="B26" s="5"/>
      <c r="C26" s="4">
        <f>Table2451517[[#This Row],[end_time]]-Table2451517[[#This Row],[start_time]]</f>
        <v>0</v>
      </c>
      <c r="F26" s="15"/>
      <c r="G26" s="15"/>
      <c r="H26" s="14">
        <f t="shared" si="0"/>
        <v>0</v>
      </c>
      <c r="I26" s="15"/>
    </row>
    <row r="27" spans="1:9" x14ac:dyDescent="0.2">
      <c r="A27" s="5"/>
      <c r="B27" s="5"/>
      <c r="C27" s="4">
        <f>Table2451517[[#This Row],[end_time]]-Table2451517[[#This Row],[start_time]]</f>
        <v>0</v>
      </c>
      <c r="F27" s="11"/>
      <c r="G27" s="11"/>
      <c r="H27" s="16">
        <f t="shared" si="0"/>
        <v>0</v>
      </c>
      <c r="I27" s="11"/>
    </row>
    <row r="28" spans="1:9" x14ac:dyDescent="0.2">
      <c r="A28" s="5"/>
      <c r="B28" s="5"/>
      <c r="C28" s="4">
        <f>Table2451517[[#This Row],[end_time]]-Table2451517[[#This Row],[start_time]]</f>
        <v>0</v>
      </c>
      <c r="F28" s="15"/>
      <c r="G28" s="15"/>
      <c r="H28" s="14">
        <f t="shared" si="0"/>
        <v>0</v>
      </c>
      <c r="I28" s="15"/>
    </row>
    <row r="29" spans="1:9" x14ac:dyDescent="0.2">
      <c r="A29" s="5"/>
      <c r="B29" s="5"/>
      <c r="C29" s="4">
        <f>Table2451517[[#This Row],[end_time]]-Table2451517[[#This Row],[start_time]]</f>
        <v>0</v>
      </c>
      <c r="F29" s="11"/>
      <c r="G29" s="11"/>
      <c r="H29" s="16">
        <f t="shared" si="0"/>
        <v>0</v>
      </c>
      <c r="I29" s="11"/>
    </row>
    <row r="30" spans="1:9" x14ac:dyDescent="0.2">
      <c r="A30" s="5"/>
      <c r="B30" s="5"/>
      <c r="C30" s="4">
        <f>Table2451517[[#This Row],[end_time]]-Table2451517[[#This Row],[start_time]]</f>
        <v>0</v>
      </c>
      <c r="F30" s="15"/>
      <c r="G30" s="15"/>
      <c r="H30" s="14">
        <f t="shared" si="0"/>
        <v>0</v>
      </c>
      <c r="I30" s="15"/>
    </row>
    <row r="31" spans="1:9" x14ac:dyDescent="0.2">
      <c r="A31" s="5"/>
      <c r="B31" s="5"/>
      <c r="C31" s="4">
        <f>Table2451517[[#This Row],[end_time]]-Table2451517[[#This Row],[start_time]]</f>
        <v>0</v>
      </c>
      <c r="F31" s="17"/>
      <c r="G31" s="17"/>
      <c r="H31" s="20">
        <f t="shared" si="0"/>
        <v>0</v>
      </c>
      <c r="I31" s="17"/>
    </row>
    <row r="32" spans="1:9" x14ac:dyDescent="0.2">
      <c r="E32" s="2"/>
      <c r="F32" s="11"/>
      <c r="G32" s="11"/>
      <c r="H32" s="11"/>
      <c r="I32" s="11"/>
    </row>
    <row r="33" spans="1:9" x14ac:dyDescent="0.2">
      <c r="A33" t="s">
        <v>52</v>
      </c>
      <c r="C33" s="6">
        <f>HOUR(SUM(Table2451517[time_diff]))*3600 + MINUTE(SUM(Table2451517[time_diff])) * 60 + SECOND(SUM(Table2451517[time_diff]))</f>
        <v>2171</v>
      </c>
      <c r="F33" s="11" t="s">
        <v>86</v>
      </c>
      <c r="G33" s="11"/>
      <c r="H33" s="6">
        <f>HOUR(SUM(H2:H31))*3600 + MINUTE(SUM(H2:H31)) * 60 + SECOND(SUM(H2:H31))</f>
        <v>0</v>
      </c>
      <c r="I33" s="11"/>
    </row>
    <row r="34" spans="1:9" x14ac:dyDescent="0.2">
      <c r="C34" s="4"/>
    </row>
    <row r="35" spans="1:9" x14ac:dyDescent="0.2">
      <c r="C35" s="5"/>
    </row>
    <row r="36" spans="1:9" x14ac:dyDescent="0.2">
      <c r="C36" s="5"/>
    </row>
    <row r="37" spans="1:9" x14ac:dyDescent="0.2">
      <c r="C37" s="6"/>
      <c r="E37" s="6"/>
    </row>
    <row r="41" spans="1:9" x14ac:dyDescent="0.2">
      <c r="D41" s="2"/>
    </row>
  </sheetData>
  <pageMargins left="0.7" right="0.7" top="0.75" bottom="0.75" header="0.3" footer="0.3"/>
  <tableParts count="1">
    <tablePart r:id="rId1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BF6EB-18E3-4A41-A8D4-3F2F2123CF53}">
  <dimension ref="A1:I41"/>
  <sheetViews>
    <sheetView workbookViewId="0">
      <selection activeCell="D25" sqref="D25"/>
    </sheetView>
  </sheetViews>
  <sheetFormatPr baseColWidth="10" defaultRowHeight="16" x14ac:dyDescent="0.2"/>
  <cols>
    <col min="4" max="4" width="72.83203125" customWidth="1"/>
  </cols>
  <sheetData>
    <row r="1" spans="1:9" x14ac:dyDescent="0.2">
      <c r="A1" t="s">
        <v>17</v>
      </c>
      <c r="B1" t="s">
        <v>18</v>
      </c>
      <c r="C1" t="s">
        <v>19</v>
      </c>
      <c r="D1" t="s">
        <v>15</v>
      </c>
      <c r="F1" s="13" t="s">
        <v>17</v>
      </c>
      <c r="G1" s="13" t="s">
        <v>18</v>
      </c>
      <c r="H1" s="13" t="s">
        <v>19</v>
      </c>
      <c r="I1" s="13" t="s">
        <v>15</v>
      </c>
    </row>
    <row r="2" spans="1:9" x14ac:dyDescent="0.2">
      <c r="A2" s="5">
        <v>0.66500000000000004</v>
      </c>
      <c r="B2" s="5">
        <v>0.69502314814814814</v>
      </c>
      <c r="C2" s="4">
        <f>Table2451521[[#This Row],[end_time]]-Table2451521[[#This Row],[start_time]]</f>
        <v>3.0023148148148104E-2</v>
      </c>
      <c r="F2" s="14">
        <v>0.66061342592592598</v>
      </c>
      <c r="G2" s="14">
        <v>0.68576388888888884</v>
      </c>
      <c r="H2" s="14">
        <f>G2-F2</f>
        <v>2.5150462962962861E-2</v>
      </c>
      <c r="I2" s="15"/>
    </row>
    <row r="3" spans="1:9" x14ac:dyDescent="0.2">
      <c r="A3" s="5"/>
      <c r="B3" s="5"/>
      <c r="C3" s="4">
        <f>Table2451521[[#This Row],[end_time]]-Table2451521[[#This Row],[start_time]]</f>
        <v>0</v>
      </c>
      <c r="F3" s="16"/>
      <c r="G3" s="16"/>
      <c r="H3" s="16">
        <f>G3-F3</f>
        <v>0</v>
      </c>
      <c r="I3" s="11"/>
    </row>
    <row r="4" spans="1:9" x14ac:dyDescent="0.2">
      <c r="A4" s="5"/>
      <c r="B4" s="5"/>
      <c r="C4" s="4">
        <f>Table2451521[[#This Row],[end_time]]-Table2451521[[#This Row],[start_time]]</f>
        <v>0</v>
      </c>
      <c r="F4" s="14"/>
      <c r="G4" s="14"/>
      <c r="H4" s="14">
        <f t="shared" ref="H4:H31" si="0">G4-F4</f>
        <v>0</v>
      </c>
      <c r="I4" s="15"/>
    </row>
    <row r="5" spans="1:9" x14ac:dyDescent="0.2">
      <c r="A5" s="5"/>
      <c r="B5" s="5"/>
      <c r="C5" s="4">
        <f>Table2451521[[#This Row],[end_time]]-Table2451521[[#This Row],[start_time]]</f>
        <v>0</v>
      </c>
      <c r="F5" s="16"/>
      <c r="G5" s="16"/>
      <c r="H5" s="16">
        <f t="shared" si="0"/>
        <v>0</v>
      </c>
      <c r="I5" s="11"/>
    </row>
    <row r="6" spans="1:9" x14ac:dyDescent="0.2">
      <c r="A6" s="5"/>
      <c r="B6" s="5"/>
      <c r="C6" s="4">
        <f>Table2451521[[#This Row],[end_time]]-Table2451521[[#This Row],[start_time]]</f>
        <v>0</v>
      </c>
      <c r="F6" s="14"/>
      <c r="G6" s="14"/>
      <c r="H6" s="14">
        <f t="shared" si="0"/>
        <v>0</v>
      </c>
      <c r="I6" s="15"/>
    </row>
    <row r="7" spans="1:9" x14ac:dyDescent="0.2">
      <c r="A7" s="5"/>
      <c r="B7" s="5"/>
      <c r="C7" s="4">
        <f>Table2451521[[#This Row],[end_time]]-Table2451521[[#This Row],[start_time]]</f>
        <v>0</v>
      </c>
      <c r="F7" s="16"/>
      <c r="G7" s="16"/>
      <c r="H7" s="16">
        <f t="shared" si="0"/>
        <v>0</v>
      </c>
      <c r="I7" s="11"/>
    </row>
    <row r="8" spans="1:9" x14ac:dyDescent="0.2">
      <c r="A8" s="5"/>
      <c r="B8" s="5"/>
      <c r="C8" s="4">
        <f>Table2451521[[#This Row],[end_time]]-Table2451521[[#This Row],[start_time]]</f>
        <v>0</v>
      </c>
      <c r="F8" s="15"/>
      <c r="G8" s="15"/>
      <c r="H8" s="14">
        <f t="shared" si="0"/>
        <v>0</v>
      </c>
      <c r="I8" s="15"/>
    </row>
    <row r="9" spans="1:9" x14ac:dyDescent="0.2">
      <c r="A9" s="5"/>
      <c r="B9" s="5"/>
      <c r="C9" s="4">
        <f>Table2451521[[#This Row],[end_time]]-Table2451521[[#This Row],[start_time]]</f>
        <v>0</v>
      </c>
      <c r="F9" s="11"/>
      <c r="G9" s="11"/>
      <c r="H9" s="16">
        <f t="shared" si="0"/>
        <v>0</v>
      </c>
      <c r="I9" s="11"/>
    </row>
    <row r="10" spans="1:9" x14ac:dyDescent="0.2">
      <c r="A10" s="5"/>
      <c r="B10" s="5"/>
      <c r="C10" s="4">
        <f>Table2451521[[#This Row],[end_time]]-Table2451521[[#This Row],[start_time]]</f>
        <v>0</v>
      </c>
      <c r="F10" s="15"/>
      <c r="G10" s="15"/>
      <c r="H10" s="14">
        <f t="shared" si="0"/>
        <v>0</v>
      </c>
      <c r="I10" s="15"/>
    </row>
    <row r="11" spans="1:9" x14ac:dyDescent="0.2">
      <c r="A11" s="5"/>
      <c r="B11" s="5"/>
      <c r="C11" s="4">
        <f>Table2451521[[#This Row],[end_time]]-Table2451521[[#This Row],[start_time]]</f>
        <v>0</v>
      </c>
      <c r="F11" s="11"/>
      <c r="G11" s="11"/>
      <c r="H11" s="16">
        <f t="shared" si="0"/>
        <v>0</v>
      </c>
      <c r="I11" s="11"/>
    </row>
    <row r="12" spans="1:9" x14ac:dyDescent="0.2">
      <c r="A12" s="5"/>
      <c r="B12" s="5"/>
      <c r="C12" s="4">
        <f>Table2451521[[#This Row],[end_time]]-Table2451521[[#This Row],[start_time]]</f>
        <v>0</v>
      </c>
      <c r="F12" s="15"/>
      <c r="G12" s="15"/>
      <c r="H12" s="14">
        <f t="shared" si="0"/>
        <v>0</v>
      </c>
      <c r="I12" s="15"/>
    </row>
    <row r="13" spans="1:9" x14ac:dyDescent="0.2">
      <c r="A13" s="5"/>
      <c r="B13" s="5"/>
      <c r="C13" s="4">
        <f>Table2451521[[#This Row],[end_time]]-Table2451521[[#This Row],[start_time]]</f>
        <v>0</v>
      </c>
      <c r="F13" s="11"/>
      <c r="G13" s="11"/>
      <c r="H13" s="16">
        <f t="shared" si="0"/>
        <v>0</v>
      </c>
      <c r="I13" s="11"/>
    </row>
    <row r="14" spans="1:9" x14ac:dyDescent="0.2">
      <c r="A14" s="5"/>
      <c r="B14" s="5"/>
      <c r="C14" s="4">
        <f>Table2451521[[#This Row],[end_time]]-Table2451521[[#This Row],[start_time]]</f>
        <v>0</v>
      </c>
      <c r="F14" s="15"/>
      <c r="G14" s="15"/>
      <c r="H14" s="14">
        <f t="shared" si="0"/>
        <v>0</v>
      </c>
      <c r="I14" s="15"/>
    </row>
    <row r="15" spans="1:9" x14ac:dyDescent="0.2">
      <c r="A15" s="5"/>
      <c r="B15" s="5"/>
      <c r="C15" s="4">
        <f>Table2451521[[#This Row],[end_time]]-Table2451521[[#This Row],[start_time]]</f>
        <v>0</v>
      </c>
      <c r="F15" s="11"/>
      <c r="G15" s="11"/>
      <c r="H15" s="16">
        <f t="shared" si="0"/>
        <v>0</v>
      </c>
      <c r="I15" s="11"/>
    </row>
    <row r="16" spans="1:9" x14ac:dyDescent="0.2">
      <c r="A16" s="5"/>
      <c r="B16" s="5"/>
      <c r="C16" s="4">
        <f>Table2451521[[#This Row],[end_time]]-Table2451521[[#This Row],[start_time]]</f>
        <v>0</v>
      </c>
      <c r="F16" s="15"/>
      <c r="G16" s="15"/>
      <c r="H16" s="14">
        <f t="shared" si="0"/>
        <v>0</v>
      </c>
      <c r="I16" s="15"/>
    </row>
    <row r="17" spans="1:9" x14ac:dyDescent="0.2">
      <c r="A17" s="5"/>
      <c r="B17" s="5"/>
      <c r="C17" s="4">
        <f>Table2451521[[#This Row],[end_time]]-Table2451521[[#This Row],[start_time]]</f>
        <v>0</v>
      </c>
      <c r="F17" s="11"/>
      <c r="G17" s="11"/>
      <c r="H17" s="16">
        <f t="shared" si="0"/>
        <v>0</v>
      </c>
      <c r="I17" s="11"/>
    </row>
    <row r="18" spans="1:9" x14ac:dyDescent="0.2">
      <c r="A18" s="5"/>
      <c r="B18" s="5"/>
      <c r="C18" s="4">
        <f>Table2451521[[#This Row],[end_time]]-Table2451521[[#This Row],[start_time]]</f>
        <v>0</v>
      </c>
      <c r="F18" s="15"/>
      <c r="G18" s="15"/>
      <c r="H18" s="14">
        <f t="shared" si="0"/>
        <v>0</v>
      </c>
      <c r="I18" s="15"/>
    </row>
    <row r="19" spans="1:9" x14ac:dyDescent="0.2">
      <c r="A19" s="5"/>
      <c r="B19" s="5"/>
      <c r="C19" s="4">
        <f>Table2451521[[#This Row],[end_time]]-Table2451521[[#This Row],[start_time]]</f>
        <v>0</v>
      </c>
      <c r="F19" s="11"/>
      <c r="G19" s="11"/>
      <c r="H19" s="16">
        <f t="shared" si="0"/>
        <v>0</v>
      </c>
      <c r="I19" s="11"/>
    </row>
    <row r="20" spans="1:9" x14ac:dyDescent="0.2">
      <c r="A20" s="5"/>
      <c r="B20" s="5"/>
      <c r="C20" s="4">
        <f>Table2451521[[#This Row],[end_time]]-Table2451521[[#This Row],[start_time]]</f>
        <v>0</v>
      </c>
      <c r="F20" s="15"/>
      <c r="G20" s="15"/>
      <c r="H20" s="14">
        <f t="shared" si="0"/>
        <v>0</v>
      </c>
      <c r="I20" s="15"/>
    </row>
    <row r="21" spans="1:9" x14ac:dyDescent="0.2">
      <c r="A21" s="5"/>
      <c r="B21" s="5"/>
      <c r="C21" s="4">
        <f>Table2451521[[#This Row],[end_time]]-Table2451521[[#This Row],[start_time]]</f>
        <v>0</v>
      </c>
      <c r="F21" s="11"/>
      <c r="G21" s="11"/>
      <c r="H21" s="16">
        <f t="shared" si="0"/>
        <v>0</v>
      </c>
      <c r="I21" s="11"/>
    </row>
    <row r="22" spans="1:9" x14ac:dyDescent="0.2">
      <c r="A22" s="5"/>
      <c r="B22" s="5"/>
      <c r="C22" s="4">
        <f>Table2451521[[#This Row],[end_time]]-Table2451521[[#This Row],[start_time]]</f>
        <v>0</v>
      </c>
      <c r="F22" s="15"/>
      <c r="G22" s="15"/>
      <c r="H22" s="14">
        <f t="shared" si="0"/>
        <v>0</v>
      </c>
      <c r="I22" s="15"/>
    </row>
    <row r="23" spans="1:9" x14ac:dyDescent="0.2">
      <c r="A23" s="5"/>
      <c r="B23" s="5"/>
      <c r="C23" s="4">
        <f>Table2451521[[#This Row],[end_time]]-Table2451521[[#This Row],[start_time]]</f>
        <v>0</v>
      </c>
      <c r="F23" s="11"/>
      <c r="G23" s="11"/>
      <c r="H23" s="16">
        <f t="shared" si="0"/>
        <v>0</v>
      </c>
      <c r="I23" s="11"/>
    </row>
    <row r="24" spans="1:9" x14ac:dyDescent="0.2">
      <c r="A24" s="5"/>
      <c r="B24" s="5"/>
      <c r="C24" s="4">
        <f>Table2451521[[#This Row],[end_time]]-Table2451521[[#This Row],[start_time]]</f>
        <v>0</v>
      </c>
      <c r="F24" s="15"/>
      <c r="G24" s="15"/>
      <c r="H24" s="14">
        <f t="shared" si="0"/>
        <v>0</v>
      </c>
      <c r="I24" s="15"/>
    </row>
    <row r="25" spans="1:9" x14ac:dyDescent="0.2">
      <c r="A25" s="5"/>
      <c r="B25" s="5"/>
      <c r="C25" s="4">
        <f>Table2451521[[#This Row],[end_time]]-Table2451521[[#This Row],[start_time]]</f>
        <v>0</v>
      </c>
      <c r="F25" s="11"/>
      <c r="G25" s="11"/>
      <c r="H25" s="16">
        <f t="shared" si="0"/>
        <v>0</v>
      </c>
      <c r="I25" s="11"/>
    </row>
    <row r="26" spans="1:9" x14ac:dyDescent="0.2">
      <c r="A26" s="5"/>
      <c r="B26" s="5"/>
      <c r="C26" s="4">
        <f>Table2451521[[#This Row],[end_time]]-Table2451521[[#This Row],[start_time]]</f>
        <v>0</v>
      </c>
      <c r="F26" s="15"/>
      <c r="G26" s="15"/>
      <c r="H26" s="14">
        <f t="shared" si="0"/>
        <v>0</v>
      </c>
      <c r="I26" s="15"/>
    </row>
    <row r="27" spans="1:9" x14ac:dyDescent="0.2">
      <c r="A27" s="5"/>
      <c r="B27" s="5"/>
      <c r="C27" s="4">
        <f>Table2451521[[#This Row],[end_time]]-Table2451521[[#This Row],[start_time]]</f>
        <v>0</v>
      </c>
      <c r="F27" s="11"/>
      <c r="G27" s="11"/>
      <c r="H27" s="16">
        <f t="shared" si="0"/>
        <v>0</v>
      </c>
      <c r="I27" s="11"/>
    </row>
    <row r="28" spans="1:9" x14ac:dyDescent="0.2">
      <c r="A28" s="5"/>
      <c r="B28" s="5"/>
      <c r="C28" s="4">
        <f>Table2451521[[#This Row],[end_time]]-Table2451521[[#This Row],[start_time]]</f>
        <v>0</v>
      </c>
      <c r="F28" s="15"/>
      <c r="G28" s="15"/>
      <c r="H28" s="14">
        <f t="shared" si="0"/>
        <v>0</v>
      </c>
      <c r="I28" s="15"/>
    </row>
    <row r="29" spans="1:9" x14ac:dyDescent="0.2">
      <c r="A29" s="5"/>
      <c r="B29" s="5"/>
      <c r="C29" s="4">
        <f>Table2451521[[#This Row],[end_time]]-Table2451521[[#This Row],[start_time]]</f>
        <v>0</v>
      </c>
      <c r="F29" s="11"/>
      <c r="G29" s="11"/>
      <c r="H29" s="16">
        <f t="shared" si="0"/>
        <v>0</v>
      </c>
      <c r="I29" s="11"/>
    </row>
    <row r="30" spans="1:9" x14ac:dyDescent="0.2">
      <c r="A30" s="5"/>
      <c r="B30" s="5"/>
      <c r="C30" s="4">
        <f>Table2451521[[#This Row],[end_time]]-Table2451521[[#This Row],[start_time]]</f>
        <v>0</v>
      </c>
      <c r="F30" s="15"/>
      <c r="G30" s="15"/>
      <c r="H30" s="14">
        <f t="shared" si="0"/>
        <v>0</v>
      </c>
      <c r="I30" s="15"/>
    </row>
    <row r="31" spans="1:9" x14ac:dyDescent="0.2">
      <c r="A31" s="5"/>
      <c r="B31" s="5"/>
      <c r="C31" s="4">
        <f>Table2451521[[#This Row],[end_time]]-Table2451521[[#This Row],[start_time]]</f>
        <v>0</v>
      </c>
      <c r="F31" s="17"/>
      <c r="G31" s="17"/>
      <c r="H31" s="20">
        <f t="shared" si="0"/>
        <v>0</v>
      </c>
      <c r="I31" s="17"/>
    </row>
    <row r="32" spans="1:9" x14ac:dyDescent="0.2">
      <c r="E32" s="2"/>
      <c r="F32" s="11"/>
      <c r="G32" s="11"/>
      <c r="H32" s="11"/>
      <c r="I32" s="11"/>
    </row>
    <row r="33" spans="1:9" x14ac:dyDescent="0.2">
      <c r="A33" t="s">
        <v>52</v>
      </c>
      <c r="C33" s="6">
        <f>HOUR(SUM(Table2451521[time_diff]))*3600 + MINUTE(SUM(Table2451521[time_diff])) * 60 + SECOND(SUM(Table2451521[time_diff]))</f>
        <v>2594</v>
      </c>
      <c r="F33" s="11" t="s">
        <v>86</v>
      </c>
      <c r="G33" s="11"/>
      <c r="H33" s="6">
        <f>HOUR(SUM(H2:H31))*3600 + MINUTE(SUM(H2:H31)) * 60 + SECOND(SUM(H2:H31))</f>
        <v>2173</v>
      </c>
      <c r="I33" s="11"/>
    </row>
    <row r="34" spans="1:9" x14ac:dyDescent="0.2">
      <c r="C34" s="4"/>
    </row>
    <row r="35" spans="1:9" x14ac:dyDescent="0.2">
      <c r="C35" s="5"/>
    </row>
    <row r="36" spans="1:9" x14ac:dyDescent="0.2">
      <c r="C36" s="5"/>
    </row>
    <row r="37" spans="1:9" x14ac:dyDescent="0.2">
      <c r="C37" s="6"/>
      <c r="E37" s="6"/>
    </row>
    <row r="41" spans="1:9" x14ac:dyDescent="0.2">
      <c r="D41" s="2"/>
    </row>
  </sheetData>
  <pageMargins left="0.7" right="0.7" top="0.75" bottom="0.75" header="0.3" footer="0.3"/>
  <tableParts count="1">
    <tablePart r:id="rId1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1CD7E-E089-3541-BF30-FCF8E394DD09}">
  <dimension ref="A1:I41"/>
  <sheetViews>
    <sheetView workbookViewId="0">
      <selection activeCell="D25" sqref="D25"/>
    </sheetView>
  </sheetViews>
  <sheetFormatPr baseColWidth="10" defaultRowHeight="16" x14ac:dyDescent="0.2"/>
  <cols>
    <col min="4" max="4" width="72.83203125" customWidth="1"/>
  </cols>
  <sheetData>
    <row r="1" spans="1:9" x14ac:dyDescent="0.2">
      <c r="A1" t="s">
        <v>17</v>
      </c>
      <c r="B1" t="s">
        <v>18</v>
      </c>
      <c r="C1" t="s">
        <v>19</v>
      </c>
      <c r="D1" t="s">
        <v>15</v>
      </c>
      <c r="F1" s="13" t="s">
        <v>17</v>
      </c>
      <c r="G1" s="13" t="s">
        <v>18</v>
      </c>
      <c r="H1" s="13" t="s">
        <v>19</v>
      </c>
      <c r="I1" s="13" t="s">
        <v>15</v>
      </c>
    </row>
    <row r="2" spans="1:9" x14ac:dyDescent="0.2">
      <c r="A2" s="5">
        <v>0.49012731481481481</v>
      </c>
      <c r="B2" s="5">
        <v>0.50094907407407407</v>
      </c>
      <c r="C2" s="4">
        <f>Table245152122[[#This Row],[end_time]]-Table245152122[[#This Row],[start_time]]</f>
        <v>1.0821759259259267E-2</v>
      </c>
      <c r="F2" s="14">
        <v>0.48032407407407407</v>
      </c>
      <c r="G2" s="14">
        <v>0.51435185185185184</v>
      </c>
      <c r="H2" s="14">
        <f>G2-F2</f>
        <v>3.4027777777777768E-2</v>
      </c>
      <c r="I2" s="15"/>
    </row>
    <row r="3" spans="1:9" x14ac:dyDescent="0.2">
      <c r="A3" s="5"/>
      <c r="B3" s="5"/>
      <c r="C3" s="4">
        <f>Table245152122[[#This Row],[end_time]]-Table245152122[[#This Row],[start_time]]</f>
        <v>0</v>
      </c>
      <c r="F3" s="16"/>
      <c r="G3" s="16"/>
      <c r="H3" s="16">
        <f>G3-F3</f>
        <v>0</v>
      </c>
      <c r="I3" s="11"/>
    </row>
    <row r="4" spans="1:9" x14ac:dyDescent="0.2">
      <c r="A4" s="5"/>
      <c r="B4" s="5"/>
      <c r="C4" s="4">
        <f>Table245152122[[#This Row],[end_time]]-Table245152122[[#This Row],[start_time]]</f>
        <v>0</v>
      </c>
      <c r="F4" s="14"/>
      <c r="G4" s="14"/>
      <c r="H4" s="14">
        <f t="shared" ref="H4:H31" si="0">G4-F4</f>
        <v>0</v>
      </c>
      <c r="I4" s="15"/>
    </row>
    <row r="5" spans="1:9" x14ac:dyDescent="0.2">
      <c r="A5" s="5"/>
      <c r="B5" s="5"/>
      <c r="C5" s="4">
        <f>Table245152122[[#This Row],[end_time]]-Table245152122[[#This Row],[start_time]]</f>
        <v>0</v>
      </c>
      <c r="F5" s="16"/>
      <c r="G5" s="16"/>
      <c r="H5" s="16">
        <f t="shared" si="0"/>
        <v>0</v>
      </c>
      <c r="I5" s="11"/>
    </row>
    <row r="6" spans="1:9" x14ac:dyDescent="0.2">
      <c r="A6" s="5"/>
      <c r="B6" s="5"/>
      <c r="C6" s="4">
        <f>Table245152122[[#This Row],[end_time]]-Table245152122[[#This Row],[start_time]]</f>
        <v>0</v>
      </c>
      <c r="F6" s="14"/>
      <c r="G6" s="14"/>
      <c r="H6" s="14">
        <f t="shared" si="0"/>
        <v>0</v>
      </c>
      <c r="I6" s="15"/>
    </row>
    <row r="7" spans="1:9" x14ac:dyDescent="0.2">
      <c r="A7" s="5"/>
      <c r="B7" s="5"/>
      <c r="C7" s="4">
        <f>Table245152122[[#This Row],[end_time]]-Table245152122[[#This Row],[start_time]]</f>
        <v>0</v>
      </c>
      <c r="F7" s="16"/>
      <c r="G7" s="16"/>
      <c r="H7" s="16">
        <f t="shared" si="0"/>
        <v>0</v>
      </c>
      <c r="I7" s="11"/>
    </row>
    <row r="8" spans="1:9" x14ac:dyDescent="0.2">
      <c r="A8" s="5"/>
      <c r="B8" s="5"/>
      <c r="C8" s="4">
        <f>Table245152122[[#This Row],[end_time]]-Table245152122[[#This Row],[start_time]]</f>
        <v>0</v>
      </c>
      <c r="F8" s="15"/>
      <c r="G8" s="15"/>
      <c r="H8" s="14">
        <f t="shared" si="0"/>
        <v>0</v>
      </c>
      <c r="I8" s="15"/>
    </row>
    <row r="9" spans="1:9" x14ac:dyDescent="0.2">
      <c r="A9" s="5"/>
      <c r="B9" s="5"/>
      <c r="C9" s="4">
        <f>Table245152122[[#This Row],[end_time]]-Table245152122[[#This Row],[start_time]]</f>
        <v>0</v>
      </c>
      <c r="F9" s="11"/>
      <c r="G9" s="11"/>
      <c r="H9" s="16">
        <f t="shared" si="0"/>
        <v>0</v>
      </c>
      <c r="I9" s="11"/>
    </row>
    <row r="10" spans="1:9" x14ac:dyDescent="0.2">
      <c r="A10" s="5"/>
      <c r="B10" s="5"/>
      <c r="C10" s="4">
        <f>Table245152122[[#This Row],[end_time]]-Table245152122[[#This Row],[start_time]]</f>
        <v>0</v>
      </c>
      <c r="F10" s="15"/>
      <c r="G10" s="15"/>
      <c r="H10" s="14">
        <f t="shared" si="0"/>
        <v>0</v>
      </c>
      <c r="I10" s="15"/>
    </row>
    <row r="11" spans="1:9" x14ac:dyDescent="0.2">
      <c r="A11" s="5"/>
      <c r="B11" s="5"/>
      <c r="C11" s="4">
        <f>Table245152122[[#This Row],[end_time]]-Table245152122[[#This Row],[start_time]]</f>
        <v>0</v>
      </c>
      <c r="F11" s="11"/>
      <c r="G11" s="11"/>
      <c r="H11" s="16">
        <f t="shared" si="0"/>
        <v>0</v>
      </c>
      <c r="I11" s="11"/>
    </row>
    <row r="12" spans="1:9" x14ac:dyDescent="0.2">
      <c r="A12" s="5"/>
      <c r="B12" s="5"/>
      <c r="C12" s="4">
        <f>Table245152122[[#This Row],[end_time]]-Table245152122[[#This Row],[start_time]]</f>
        <v>0</v>
      </c>
      <c r="F12" s="15"/>
      <c r="G12" s="15"/>
      <c r="H12" s="14">
        <f t="shared" si="0"/>
        <v>0</v>
      </c>
      <c r="I12" s="15"/>
    </row>
    <row r="13" spans="1:9" x14ac:dyDescent="0.2">
      <c r="A13" s="5"/>
      <c r="B13" s="5"/>
      <c r="C13" s="4">
        <f>Table245152122[[#This Row],[end_time]]-Table245152122[[#This Row],[start_time]]</f>
        <v>0</v>
      </c>
      <c r="F13" s="11"/>
      <c r="G13" s="11"/>
      <c r="H13" s="16">
        <f t="shared" si="0"/>
        <v>0</v>
      </c>
      <c r="I13" s="11"/>
    </row>
    <row r="14" spans="1:9" x14ac:dyDescent="0.2">
      <c r="A14" s="5"/>
      <c r="B14" s="5"/>
      <c r="C14" s="4">
        <f>Table245152122[[#This Row],[end_time]]-Table245152122[[#This Row],[start_time]]</f>
        <v>0</v>
      </c>
      <c r="F14" s="15"/>
      <c r="G14" s="15"/>
      <c r="H14" s="14">
        <f t="shared" si="0"/>
        <v>0</v>
      </c>
      <c r="I14" s="15"/>
    </row>
    <row r="15" spans="1:9" x14ac:dyDescent="0.2">
      <c r="A15" s="5"/>
      <c r="B15" s="5"/>
      <c r="C15" s="4">
        <f>Table245152122[[#This Row],[end_time]]-Table245152122[[#This Row],[start_time]]</f>
        <v>0</v>
      </c>
      <c r="F15" s="11"/>
      <c r="G15" s="11"/>
      <c r="H15" s="16">
        <f t="shared" si="0"/>
        <v>0</v>
      </c>
      <c r="I15" s="11"/>
    </row>
    <row r="16" spans="1:9" x14ac:dyDescent="0.2">
      <c r="A16" s="5"/>
      <c r="B16" s="5"/>
      <c r="C16" s="4">
        <f>Table245152122[[#This Row],[end_time]]-Table245152122[[#This Row],[start_time]]</f>
        <v>0</v>
      </c>
      <c r="F16" s="15"/>
      <c r="G16" s="15"/>
      <c r="H16" s="14">
        <f t="shared" si="0"/>
        <v>0</v>
      </c>
      <c r="I16" s="15"/>
    </row>
    <row r="17" spans="1:9" x14ac:dyDescent="0.2">
      <c r="A17" s="5"/>
      <c r="B17" s="5"/>
      <c r="C17" s="4">
        <f>Table245152122[[#This Row],[end_time]]-Table245152122[[#This Row],[start_time]]</f>
        <v>0</v>
      </c>
      <c r="F17" s="11"/>
      <c r="G17" s="11"/>
      <c r="H17" s="16">
        <f t="shared" si="0"/>
        <v>0</v>
      </c>
      <c r="I17" s="11"/>
    </row>
    <row r="18" spans="1:9" x14ac:dyDescent="0.2">
      <c r="A18" s="5"/>
      <c r="B18" s="5"/>
      <c r="C18" s="4">
        <f>Table245152122[[#This Row],[end_time]]-Table245152122[[#This Row],[start_time]]</f>
        <v>0</v>
      </c>
      <c r="F18" s="15"/>
      <c r="G18" s="15"/>
      <c r="H18" s="14">
        <f t="shared" si="0"/>
        <v>0</v>
      </c>
      <c r="I18" s="15"/>
    </row>
    <row r="19" spans="1:9" x14ac:dyDescent="0.2">
      <c r="A19" s="5"/>
      <c r="B19" s="5"/>
      <c r="C19" s="4">
        <f>Table245152122[[#This Row],[end_time]]-Table245152122[[#This Row],[start_time]]</f>
        <v>0</v>
      </c>
      <c r="F19" s="11"/>
      <c r="G19" s="11"/>
      <c r="H19" s="16">
        <f t="shared" si="0"/>
        <v>0</v>
      </c>
      <c r="I19" s="11"/>
    </row>
    <row r="20" spans="1:9" x14ac:dyDescent="0.2">
      <c r="A20" s="5"/>
      <c r="B20" s="5"/>
      <c r="C20" s="4">
        <f>Table245152122[[#This Row],[end_time]]-Table245152122[[#This Row],[start_time]]</f>
        <v>0</v>
      </c>
      <c r="F20" s="15"/>
      <c r="G20" s="15"/>
      <c r="H20" s="14">
        <f t="shared" si="0"/>
        <v>0</v>
      </c>
      <c r="I20" s="15"/>
    </row>
    <row r="21" spans="1:9" x14ac:dyDescent="0.2">
      <c r="A21" s="5"/>
      <c r="B21" s="5"/>
      <c r="C21" s="4">
        <f>Table245152122[[#This Row],[end_time]]-Table245152122[[#This Row],[start_time]]</f>
        <v>0</v>
      </c>
      <c r="F21" s="11"/>
      <c r="G21" s="11"/>
      <c r="H21" s="16">
        <f t="shared" si="0"/>
        <v>0</v>
      </c>
      <c r="I21" s="11"/>
    </row>
    <row r="22" spans="1:9" x14ac:dyDescent="0.2">
      <c r="A22" s="5"/>
      <c r="B22" s="5"/>
      <c r="C22" s="4">
        <f>Table245152122[[#This Row],[end_time]]-Table245152122[[#This Row],[start_time]]</f>
        <v>0</v>
      </c>
      <c r="F22" s="15"/>
      <c r="G22" s="15"/>
      <c r="H22" s="14">
        <f t="shared" si="0"/>
        <v>0</v>
      </c>
      <c r="I22" s="15"/>
    </row>
    <row r="23" spans="1:9" x14ac:dyDescent="0.2">
      <c r="A23" s="5"/>
      <c r="B23" s="5"/>
      <c r="C23" s="4">
        <f>Table245152122[[#This Row],[end_time]]-Table245152122[[#This Row],[start_time]]</f>
        <v>0</v>
      </c>
      <c r="F23" s="11"/>
      <c r="G23" s="11"/>
      <c r="H23" s="16">
        <f t="shared" si="0"/>
        <v>0</v>
      </c>
      <c r="I23" s="11"/>
    </row>
    <row r="24" spans="1:9" x14ac:dyDescent="0.2">
      <c r="A24" s="5"/>
      <c r="B24" s="5"/>
      <c r="C24" s="4">
        <f>Table245152122[[#This Row],[end_time]]-Table245152122[[#This Row],[start_time]]</f>
        <v>0</v>
      </c>
      <c r="F24" s="15"/>
      <c r="G24" s="15"/>
      <c r="H24" s="14">
        <f t="shared" si="0"/>
        <v>0</v>
      </c>
      <c r="I24" s="15"/>
    </row>
    <row r="25" spans="1:9" x14ac:dyDescent="0.2">
      <c r="A25" s="5"/>
      <c r="B25" s="5"/>
      <c r="C25" s="4">
        <f>Table245152122[[#This Row],[end_time]]-Table245152122[[#This Row],[start_time]]</f>
        <v>0</v>
      </c>
      <c r="F25" s="11"/>
      <c r="G25" s="11"/>
      <c r="H25" s="16">
        <f t="shared" si="0"/>
        <v>0</v>
      </c>
      <c r="I25" s="11"/>
    </row>
    <row r="26" spans="1:9" x14ac:dyDescent="0.2">
      <c r="A26" s="5"/>
      <c r="B26" s="5"/>
      <c r="C26" s="4">
        <f>Table245152122[[#This Row],[end_time]]-Table245152122[[#This Row],[start_time]]</f>
        <v>0</v>
      </c>
      <c r="F26" s="15"/>
      <c r="G26" s="15"/>
      <c r="H26" s="14">
        <f t="shared" si="0"/>
        <v>0</v>
      </c>
      <c r="I26" s="15"/>
    </row>
    <row r="27" spans="1:9" x14ac:dyDescent="0.2">
      <c r="A27" s="5"/>
      <c r="B27" s="5"/>
      <c r="C27" s="4">
        <f>Table245152122[[#This Row],[end_time]]-Table245152122[[#This Row],[start_time]]</f>
        <v>0</v>
      </c>
      <c r="F27" s="11"/>
      <c r="G27" s="11"/>
      <c r="H27" s="16">
        <f t="shared" si="0"/>
        <v>0</v>
      </c>
      <c r="I27" s="11"/>
    </row>
    <row r="28" spans="1:9" x14ac:dyDescent="0.2">
      <c r="A28" s="5"/>
      <c r="B28" s="5"/>
      <c r="C28" s="4">
        <f>Table245152122[[#This Row],[end_time]]-Table245152122[[#This Row],[start_time]]</f>
        <v>0</v>
      </c>
      <c r="F28" s="15"/>
      <c r="G28" s="15"/>
      <c r="H28" s="14">
        <f t="shared" si="0"/>
        <v>0</v>
      </c>
      <c r="I28" s="15"/>
    </row>
    <row r="29" spans="1:9" x14ac:dyDescent="0.2">
      <c r="A29" s="5"/>
      <c r="B29" s="5"/>
      <c r="C29" s="4">
        <f>Table245152122[[#This Row],[end_time]]-Table245152122[[#This Row],[start_time]]</f>
        <v>0</v>
      </c>
      <c r="F29" s="11"/>
      <c r="G29" s="11"/>
      <c r="H29" s="16">
        <f t="shared" si="0"/>
        <v>0</v>
      </c>
      <c r="I29" s="11"/>
    </row>
    <row r="30" spans="1:9" x14ac:dyDescent="0.2">
      <c r="A30" s="5"/>
      <c r="B30" s="5"/>
      <c r="C30" s="4">
        <f>Table245152122[[#This Row],[end_time]]-Table245152122[[#This Row],[start_time]]</f>
        <v>0</v>
      </c>
      <c r="F30" s="15"/>
      <c r="G30" s="15"/>
      <c r="H30" s="14">
        <f t="shared" si="0"/>
        <v>0</v>
      </c>
      <c r="I30" s="15"/>
    </row>
    <row r="31" spans="1:9" x14ac:dyDescent="0.2">
      <c r="A31" s="5"/>
      <c r="B31" s="5"/>
      <c r="C31" s="4">
        <f>Table245152122[[#This Row],[end_time]]-Table245152122[[#This Row],[start_time]]</f>
        <v>0</v>
      </c>
      <c r="F31" s="17"/>
      <c r="G31" s="17"/>
      <c r="H31" s="20">
        <f t="shared" si="0"/>
        <v>0</v>
      </c>
      <c r="I31" s="17"/>
    </row>
    <row r="32" spans="1:9" x14ac:dyDescent="0.2">
      <c r="E32" s="2"/>
      <c r="F32" s="11"/>
      <c r="G32" s="11"/>
      <c r="H32" s="11"/>
      <c r="I32" s="11"/>
    </row>
    <row r="33" spans="1:9" x14ac:dyDescent="0.2">
      <c r="A33" t="s">
        <v>52</v>
      </c>
      <c r="C33" s="6">
        <f>HOUR(SUM(Table245152122[time_diff]))*3600 + MINUTE(SUM(Table245152122[time_diff])) * 60 + SECOND(SUM(Table245152122[time_diff]))</f>
        <v>935</v>
      </c>
      <c r="F33" s="11" t="s">
        <v>86</v>
      </c>
      <c r="G33" s="11"/>
      <c r="H33" s="6">
        <f>HOUR(SUM(H2:H31))*3600 + MINUTE(SUM(H2:H31)) * 60 + SECOND(SUM(H2:H31))</f>
        <v>2940</v>
      </c>
      <c r="I33" s="11"/>
    </row>
    <row r="34" spans="1:9" x14ac:dyDescent="0.2">
      <c r="C34" s="4"/>
    </row>
    <row r="35" spans="1:9" x14ac:dyDescent="0.2">
      <c r="C35" s="5"/>
    </row>
    <row r="36" spans="1:9" x14ac:dyDescent="0.2">
      <c r="C36" s="5"/>
    </row>
    <row r="37" spans="1:9" x14ac:dyDescent="0.2">
      <c r="C37" s="6"/>
      <c r="E37" s="6"/>
    </row>
    <row r="41" spans="1:9" x14ac:dyDescent="0.2">
      <c r="D41" s="2"/>
    </row>
  </sheetData>
  <pageMargins left="0.7" right="0.7" top="0.75" bottom="0.75" header="0.3" footer="0.3"/>
  <tableParts count="1">
    <tablePart r:id="rId1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0EFDF-2312-664F-B18D-0BADE83FE357}">
  <dimension ref="A1:I41"/>
  <sheetViews>
    <sheetView workbookViewId="0">
      <selection activeCell="D25" sqref="D25"/>
    </sheetView>
  </sheetViews>
  <sheetFormatPr baseColWidth="10" defaultRowHeight="16" x14ac:dyDescent="0.2"/>
  <cols>
    <col min="4" max="4" width="72.83203125" customWidth="1"/>
  </cols>
  <sheetData>
    <row r="1" spans="1:9" x14ac:dyDescent="0.2">
      <c r="A1" t="s">
        <v>17</v>
      </c>
      <c r="B1" t="s">
        <v>18</v>
      </c>
      <c r="C1" t="s">
        <v>19</v>
      </c>
      <c r="D1" t="s">
        <v>15</v>
      </c>
      <c r="F1" s="13" t="s">
        <v>17</v>
      </c>
      <c r="G1" s="13" t="s">
        <v>18</v>
      </c>
      <c r="H1" s="13" t="s">
        <v>19</v>
      </c>
      <c r="I1" s="13" t="s">
        <v>15</v>
      </c>
    </row>
    <row r="2" spans="1:9" x14ac:dyDescent="0.2">
      <c r="A2" s="5">
        <v>0.51722222222222225</v>
      </c>
      <c r="B2" s="5">
        <v>0.5370138888888889</v>
      </c>
      <c r="C2" s="4">
        <f>Table2451529[[#This Row],[end_time]]-Table2451529[[#This Row],[start_time]]</f>
        <v>1.9791666666666652E-2</v>
      </c>
      <c r="D2" t="s">
        <v>144</v>
      </c>
      <c r="F2" s="14">
        <v>0.50756944444444441</v>
      </c>
      <c r="G2" s="14">
        <v>0.58113425925925921</v>
      </c>
      <c r="H2" s="14">
        <f>G2-F2</f>
        <v>7.3564814814814805E-2</v>
      </c>
      <c r="I2" s="15" t="s">
        <v>157</v>
      </c>
    </row>
    <row r="3" spans="1:9" x14ac:dyDescent="0.2">
      <c r="A3" s="5">
        <v>0.53917824074074072</v>
      </c>
      <c r="B3" s="5">
        <v>0.53942129629629632</v>
      </c>
      <c r="C3" s="4">
        <f>Table2451529[[#This Row],[end_time]]-Table2451529[[#This Row],[start_time]]</f>
        <v>2.4305555555559355E-4</v>
      </c>
      <c r="D3" t="s">
        <v>145</v>
      </c>
      <c r="F3" s="16">
        <v>0.58136574074074077</v>
      </c>
      <c r="G3" s="16">
        <v>0.58368055555555554</v>
      </c>
      <c r="H3" s="16">
        <f>G3-F3</f>
        <v>2.3148148148147696E-3</v>
      </c>
      <c r="I3" s="11"/>
    </row>
    <row r="4" spans="1:9" x14ac:dyDescent="0.2">
      <c r="A4" s="5">
        <v>0.54099537037037038</v>
      </c>
      <c r="B4" s="5">
        <v>0.54231481481481481</v>
      </c>
      <c r="C4" s="4">
        <f>Table2451529[[#This Row],[end_time]]-Table2451529[[#This Row],[start_time]]</f>
        <v>1.3194444444444287E-3</v>
      </c>
      <c r="D4" t="s">
        <v>146</v>
      </c>
      <c r="F4" s="14">
        <v>0.58384259259259264</v>
      </c>
      <c r="G4" s="14">
        <v>0.58989583333333329</v>
      </c>
      <c r="H4" s="14">
        <f t="shared" ref="H4:H31" si="0">G4-F4</f>
        <v>6.0532407407406508E-3</v>
      </c>
      <c r="I4" s="15"/>
    </row>
    <row r="5" spans="1:9" x14ac:dyDescent="0.2">
      <c r="A5" s="5">
        <v>0.54915509259259254</v>
      </c>
      <c r="B5" s="5">
        <v>0.54986111111111113</v>
      </c>
      <c r="C5" s="4">
        <f>Table2451529[[#This Row],[end_time]]-Table2451529[[#This Row],[start_time]]</f>
        <v>7.0601851851859188E-4</v>
      </c>
      <c r="D5" t="s">
        <v>147</v>
      </c>
      <c r="F5" s="16"/>
      <c r="G5" s="16"/>
      <c r="H5" s="16">
        <f t="shared" si="0"/>
        <v>0</v>
      </c>
      <c r="I5" s="11"/>
    </row>
    <row r="6" spans="1:9" x14ac:dyDescent="0.2">
      <c r="A6" s="5">
        <v>0.55193287037037042</v>
      </c>
      <c r="B6" s="5">
        <v>0.55493055555555559</v>
      </c>
      <c r="C6" s="4">
        <f>Table2451529[[#This Row],[end_time]]-Table2451529[[#This Row],[start_time]]</f>
        <v>2.9976851851851727E-3</v>
      </c>
      <c r="D6" t="s">
        <v>148</v>
      </c>
      <c r="F6" s="14"/>
      <c r="G6" s="14"/>
      <c r="H6" s="14">
        <f t="shared" si="0"/>
        <v>0</v>
      </c>
      <c r="I6" s="15"/>
    </row>
    <row r="7" spans="1:9" x14ac:dyDescent="0.2">
      <c r="A7" s="5">
        <v>0.55577546296296299</v>
      </c>
      <c r="B7" s="5">
        <v>0.55730324074074078</v>
      </c>
      <c r="C7" s="4">
        <f>Table2451529[[#This Row],[end_time]]-Table2451529[[#This Row],[start_time]]</f>
        <v>1.5277777777777946E-3</v>
      </c>
      <c r="D7" t="s">
        <v>148</v>
      </c>
      <c r="F7" s="16"/>
      <c r="G7" s="16"/>
      <c r="H7" s="16">
        <f t="shared" si="0"/>
        <v>0</v>
      </c>
      <c r="I7" s="11"/>
    </row>
    <row r="8" spans="1:9" x14ac:dyDescent="0.2">
      <c r="A8" s="5">
        <v>0.56008101851851855</v>
      </c>
      <c r="B8" s="5">
        <v>0.56168981481481484</v>
      </c>
      <c r="C8" s="4">
        <f>Table2451529[[#This Row],[end_time]]-Table2451529[[#This Row],[start_time]]</f>
        <v>1.6087962962962887E-3</v>
      </c>
      <c r="D8" t="s">
        <v>149</v>
      </c>
      <c r="F8" s="15"/>
      <c r="G8" s="15"/>
      <c r="H8" s="14">
        <f t="shared" si="0"/>
        <v>0</v>
      </c>
      <c r="I8" s="15"/>
    </row>
    <row r="9" spans="1:9" x14ac:dyDescent="0.2">
      <c r="A9" s="5">
        <v>0.56273148148148144</v>
      </c>
      <c r="B9" s="5">
        <v>0.56479166666666669</v>
      </c>
      <c r="C9" s="4">
        <f>Table2451529[[#This Row],[end_time]]-Table2451529[[#This Row],[start_time]]</f>
        <v>2.0601851851852482E-3</v>
      </c>
      <c r="D9" t="s">
        <v>148</v>
      </c>
      <c r="F9" s="11"/>
      <c r="G9" s="11"/>
      <c r="H9" s="16">
        <f t="shared" si="0"/>
        <v>0</v>
      </c>
      <c r="I9" s="11"/>
    </row>
    <row r="10" spans="1:9" x14ac:dyDescent="0.2">
      <c r="A10" s="5">
        <v>0.56594907407407402</v>
      </c>
      <c r="B10" s="5">
        <v>0.56839120370370366</v>
      </c>
      <c r="C10" s="4">
        <f>Table2451529[[#This Row],[end_time]]-Table2451529[[#This Row],[start_time]]</f>
        <v>2.4421296296296413E-3</v>
      </c>
      <c r="D10" t="s">
        <v>148</v>
      </c>
      <c r="F10" s="15"/>
      <c r="G10" s="15"/>
      <c r="H10" s="14">
        <f t="shared" si="0"/>
        <v>0</v>
      </c>
      <c r="I10" s="15"/>
    </row>
    <row r="11" spans="1:9" x14ac:dyDescent="0.2">
      <c r="A11" s="5">
        <v>0.56973379629629628</v>
      </c>
      <c r="B11" s="5">
        <v>0.57194444444444448</v>
      </c>
      <c r="C11" s="4">
        <f>Table2451529[[#This Row],[end_time]]-Table2451529[[#This Row],[start_time]]</f>
        <v>2.2106481481481977E-3</v>
      </c>
      <c r="D11" t="s">
        <v>150</v>
      </c>
      <c r="F11" s="11"/>
      <c r="G11" s="11"/>
      <c r="H11" s="16">
        <f t="shared" si="0"/>
        <v>0</v>
      </c>
      <c r="I11" s="11"/>
    </row>
    <row r="12" spans="1:9" x14ac:dyDescent="0.2">
      <c r="A12" s="5">
        <v>0.57414351851851853</v>
      </c>
      <c r="B12" s="5">
        <v>0.57436342592592593</v>
      </c>
      <c r="C12" s="4">
        <f>Table2451529[[#This Row],[end_time]]-Table2451529[[#This Row],[start_time]]</f>
        <v>2.1990740740740478E-4</v>
      </c>
      <c r="D12" t="s">
        <v>151</v>
      </c>
      <c r="F12" s="15"/>
      <c r="G12" s="15"/>
      <c r="H12" s="14">
        <f t="shared" si="0"/>
        <v>0</v>
      </c>
      <c r="I12" s="15"/>
    </row>
    <row r="13" spans="1:9" x14ac:dyDescent="0.2">
      <c r="A13" s="5">
        <v>0.57953703703703707</v>
      </c>
      <c r="B13" s="5">
        <v>0.57968750000000002</v>
      </c>
      <c r="C13" s="4">
        <f>Table2451529[[#This Row],[end_time]]-Table2451529[[#This Row],[start_time]]</f>
        <v>1.5046296296294948E-4</v>
      </c>
      <c r="D13" t="s">
        <v>152</v>
      </c>
      <c r="F13" s="11"/>
      <c r="G13" s="11"/>
      <c r="H13" s="16">
        <f t="shared" si="0"/>
        <v>0</v>
      </c>
      <c r="I13" s="11"/>
    </row>
    <row r="14" spans="1:9" x14ac:dyDescent="0.2">
      <c r="A14" s="5">
        <v>0.5854166666666667</v>
      </c>
      <c r="B14" s="5">
        <v>0.58694444444444449</v>
      </c>
      <c r="C14" s="4">
        <f>Table2451529[[#This Row],[end_time]]-Table2451529[[#This Row],[start_time]]</f>
        <v>1.5277777777777946E-3</v>
      </c>
      <c r="D14" t="s">
        <v>153</v>
      </c>
      <c r="F14" s="15"/>
      <c r="G14" s="15"/>
      <c r="H14" s="14">
        <f t="shared" si="0"/>
        <v>0</v>
      </c>
      <c r="I14" s="15"/>
    </row>
    <row r="15" spans="1:9" x14ac:dyDescent="0.2">
      <c r="A15" s="5"/>
      <c r="B15" s="5"/>
      <c r="C15" s="4">
        <f>Table2451529[[#This Row],[end_time]]-Table2451529[[#This Row],[start_time]]</f>
        <v>0</v>
      </c>
      <c r="F15" s="11"/>
      <c r="G15" s="11"/>
      <c r="H15" s="16">
        <f t="shared" si="0"/>
        <v>0</v>
      </c>
      <c r="I15" s="11"/>
    </row>
    <row r="16" spans="1:9" x14ac:dyDescent="0.2">
      <c r="A16" s="5"/>
      <c r="B16" s="5"/>
      <c r="C16" s="4">
        <f>Table2451529[[#This Row],[end_time]]-Table2451529[[#This Row],[start_time]]</f>
        <v>0</v>
      </c>
      <c r="F16" s="15"/>
      <c r="G16" s="15"/>
      <c r="H16" s="14">
        <f t="shared" si="0"/>
        <v>0</v>
      </c>
      <c r="I16" s="15"/>
    </row>
    <row r="17" spans="1:9" x14ac:dyDescent="0.2">
      <c r="A17" s="5"/>
      <c r="B17" s="5"/>
      <c r="C17" s="4">
        <f>Table2451529[[#This Row],[end_time]]-Table2451529[[#This Row],[start_time]]</f>
        <v>0</v>
      </c>
      <c r="F17" s="11"/>
      <c r="G17" s="11"/>
      <c r="H17" s="16">
        <f t="shared" si="0"/>
        <v>0</v>
      </c>
      <c r="I17" s="11"/>
    </row>
    <row r="18" spans="1:9" x14ac:dyDescent="0.2">
      <c r="A18" s="5"/>
      <c r="B18" s="5"/>
      <c r="C18" s="4">
        <f>Table2451529[[#This Row],[end_time]]-Table2451529[[#This Row],[start_time]]</f>
        <v>0</v>
      </c>
      <c r="F18" s="15"/>
      <c r="G18" s="15"/>
      <c r="H18" s="14">
        <f t="shared" si="0"/>
        <v>0</v>
      </c>
      <c r="I18" s="15"/>
    </row>
    <row r="19" spans="1:9" x14ac:dyDescent="0.2">
      <c r="A19" s="5"/>
      <c r="B19" s="5"/>
      <c r="C19" s="4">
        <f>Table2451529[[#This Row],[end_time]]-Table2451529[[#This Row],[start_time]]</f>
        <v>0</v>
      </c>
      <c r="F19" s="11"/>
      <c r="G19" s="11"/>
      <c r="H19" s="16">
        <f t="shared" si="0"/>
        <v>0</v>
      </c>
      <c r="I19" s="11"/>
    </row>
    <row r="20" spans="1:9" x14ac:dyDescent="0.2">
      <c r="A20" s="5"/>
      <c r="B20" s="5"/>
      <c r="C20" s="4">
        <f>Table2451529[[#This Row],[end_time]]-Table2451529[[#This Row],[start_time]]</f>
        <v>0</v>
      </c>
      <c r="F20" s="15"/>
      <c r="G20" s="15"/>
      <c r="H20" s="14">
        <f t="shared" si="0"/>
        <v>0</v>
      </c>
      <c r="I20" s="15"/>
    </row>
    <row r="21" spans="1:9" x14ac:dyDescent="0.2">
      <c r="A21" s="5"/>
      <c r="B21" s="5"/>
      <c r="C21" s="4">
        <f>Table2451529[[#This Row],[end_time]]-Table2451529[[#This Row],[start_time]]</f>
        <v>0</v>
      </c>
      <c r="F21" s="11"/>
      <c r="G21" s="11"/>
      <c r="H21" s="16">
        <f t="shared" si="0"/>
        <v>0</v>
      </c>
      <c r="I21" s="11"/>
    </row>
    <row r="22" spans="1:9" x14ac:dyDescent="0.2">
      <c r="A22" s="5"/>
      <c r="B22" s="5"/>
      <c r="C22" s="4">
        <f>Table2451529[[#This Row],[end_time]]-Table2451529[[#This Row],[start_time]]</f>
        <v>0</v>
      </c>
      <c r="F22" s="15"/>
      <c r="G22" s="15"/>
      <c r="H22" s="14">
        <f t="shared" si="0"/>
        <v>0</v>
      </c>
      <c r="I22" s="15"/>
    </row>
    <row r="23" spans="1:9" x14ac:dyDescent="0.2">
      <c r="A23" s="5"/>
      <c r="B23" s="5"/>
      <c r="C23" s="4">
        <f>Table2451529[[#This Row],[end_time]]-Table2451529[[#This Row],[start_time]]</f>
        <v>0</v>
      </c>
      <c r="F23" s="11"/>
      <c r="G23" s="11"/>
      <c r="H23" s="16">
        <f t="shared" si="0"/>
        <v>0</v>
      </c>
      <c r="I23" s="11"/>
    </row>
    <row r="24" spans="1:9" x14ac:dyDescent="0.2">
      <c r="A24" s="5"/>
      <c r="B24" s="5"/>
      <c r="C24" s="4">
        <f>Table2451529[[#This Row],[end_time]]-Table2451529[[#This Row],[start_time]]</f>
        <v>0</v>
      </c>
      <c r="F24" s="15"/>
      <c r="G24" s="15"/>
      <c r="H24" s="14">
        <f t="shared" si="0"/>
        <v>0</v>
      </c>
      <c r="I24" s="15"/>
    </row>
    <row r="25" spans="1:9" x14ac:dyDescent="0.2">
      <c r="A25" s="5"/>
      <c r="B25" s="5"/>
      <c r="C25" s="4">
        <f>Table2451529[[#This Row],[end_time]]-Table2451529[[#This Row],[start_time]]</f>
        <v>0</v>
      </c>
      <c r="F25" s="11"/>
      <c r="G25" s="11"/>
      <c r="H25" s="16">
        <f t="shared" si="0"/>
        <v>0</v>
      </c>
      <c r="I25" s="11"/>
    </row>
    <row r="26" spans="1:9" x14ac:dyDescent="0.2">
      <c r="A26" s="5"/>
      <c r="B26" s="5"/>
      <c r="C26" s="4">
        <f>Table2451529[[#This Row],[end_time]]-Table2451529[[#This Row],[start_time]]</f>
        <v>0</v>
      </c>
      <c r="F26" s="15"/>
      <c r="G26" s="15"/>
      <c r="H26" s="14">
        <f t="shared" si="0"/>
        <v>0</v>
      </c>
      <c r="I26" s="15"/>
    </row>
    <row r="27" spans="1:9" x14ac:dyDescent="0.2">
      <c r="A27" s="5"/>
      <c r="B27" s="5"/>
      <c r="C27" s="4">
        <f>Table2451529[[#This Row],[end_time]]-Table2451529[[#This Row],[start_time]]</f>
        <v>0</v>
      </c>
      <c r="F27" s="11"/>
      <c r="G27" s="11"/>
      <c r="H27" s="16">
        <f t="shared" si="0"/>
        <v>0</v>
      </c>
      <c r="I27" s="11"/>
    </row>
    <row r="28" spans="1:9" x14ac:dyDescent="0.2">
      <c r="A28" s="5"/>
      <c r="B28" s="5"/>
      <c r="C28" s="4">
        <f>Table2451529[[#This Row],[end_time]]-Table2451529[[#This Row],[start_time]]</f>
        <v>0</v>
      </c>
      <c r="F28" s="15"/>
      <c r="G28" s="15"/>
      <c r="H28" s="14">
        <f t="shared" si="0"/>
        <v>0</v>
      </c>
      <c r="I28" s="15"/>
    </row>
    <row r="29" spans="1:9" x14ac:dyDescent="0.2">
      <c r="A29" s="5"/>
      <c r="B29" s="5"/>
      <c r="C29" s="4">
        <f>Table2451529[[#This Row],[end_time]]-Table2451529[[#This Row],[start_time]]</f>
        <v>0</v>
      </c>
      <c r="F29" s="11"/>
      <c r="G29" s="11"/>
      <c r="H29" s="16">
        <f t="shared" si="0"/>
        <v>0</v>
      </c>
      <c r="I29" s="11"/>
    </row>
    <row r="30" spans="1:9" x14ac:dyDescent="0.2">
      <c r="A30" s="5"/>
      <c r="B30" s="5"/>
      <c r="C30" s="4">
        <f>Table2451529[[#This Row],[end_time]]-Table2451529[[#This Row],[start_time]]</f>
        <v>0</v>
      </c>
      <c r="F30" s="15"/>
      <c r="G30" s="15"/>
      <c r="H30" s="14">
        <f t="shared" si="0"/>
        <v>0</v>
      </c>
      <c r="I30" s="15"/>
    </row>
    <row r="31" spans="1:9" x14ac:dyDescent="0.2">
      <c r="A31" s="5"/>
      <c r="B31" s="5"/>
      <c r="C31" s="4">
        <f>Table2451529[[#This Row],[end_time]]-Table2451529[[#This Row],[start_time]]</f>
        <v>0</v>
      </c>
      <c r="F31" s="17"/>
      <c r="G31" s="17"/>
      <c r="H31" s="20">
        <f t="shared" si="0"/>
        <v>0</v>
      </c>
      <c r="I31" s="17"/>
    </row>
    <row r="32" spans="1:9" x14ac:dyDescent="0.2">
      <c r="E32" s="2"/>
      <c r="F32" s="11"/>
      <c r="G32" s="11"/>
      <c r="H32" s="11"/>
      <c r="I32" s="11"/>
    </row>
    <row r="33" spans="1:9" x14ac:dyDescent="0.2">
      <c r="A33" t="s">
        <v>52</v>
      </c>
      <c r="C33" s="6">
        <f>HOUR(SUM(Table2451529[time_diff]))*3600 + MINUTE(SUM(Table2451529[time_diff])) * 60 + SECOND(SUM(Table2451529[time_diff]))</f>
        <v>3180</v>
      </c>
      <c r="F33" s="11" t="s">
        <v>86</v>
      </c>
      <c r="G33" s="11"/>
      <c r="H33" s="6">
        <f>HOUR(SUM(H2:H31))*3600 + MINUTE(SUM(H2:H31)) * 60 + SECOND(SUM(H2:H31))</f>
        <v>7079</v>
      </c>
      <c r="I33" s="11"/>
    </row>
    <row r="34" spans="1:9" x14ac:dyDescent="0.2">
      <c r="C34" s="4"/>
    </row>
    <row r="35" spans="1:9" x14ac:dyDescent="0.2">
      <c r="C35" s="5"/>
    </row>
    <row r="36" spans="1:9" x14ac:dyDescent="0.2">
      <c r="C36" s="5"/>
    </row>
    <row r="37" spans="1:9" x14ac:dyDescent="0.2">
      <c r="C37" s="6"/>
      <c r="E37" s="6"/>
    </row>
    <row r="41" spans="1:9" x14ac:dyDescent="0.2">
      <c r="D41" s="2"/>
    </row>
  </sheetData>
  <pageMargins left="0.7" right="0.7" top="0.75" bottom="0.75" header="0.3" footer="0.3"/>
  <tableParts count="1">
    <tablePart r:id="rId1"/>
  </tablePart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F64D1-A6FB-2446-A0EF-4D62C2E28675}">
  <dimension ref="A1:I41"/>
  <sheetViews>
    <sheetView workbookViewId="0">
      <selection activeCell="D25" sqref="D25"/>
    </sheetView>
  </sheetViews>
  <sheetFormatPr baseColWidth="10" defaultRowHeight="16" x14ac:dyDescent="0.2"/>
  <cols>
    <col min="4" max="4" width="72.83203125" customWidth="1"/>
  </cols>
  <sheetData>
    <row r="1" spans="1:9" x14ac:dyDescent="0.2">
      <c r="A1" t="s">
        <v>17</v>
      </c>
      <c r="B1" t="s">
        <v>18</v>
      </c>
      <c r="C1" t="s">
        <v>19</v>
      </c>
      <c r="D1" t="s">
        <v>15</v>
      </c>
      <c r="F1" s="13" t="s">
        <v>17</v>
      </c>
      <c r="G1" s="13" t="s">
        <v>18</v>
      </c>
      <c r="H1" s="13" t="s">
        <v>19</v>
      </c>
      <c r="I1" s="13" t="s">
        <v>15</v>
      </c>
    </row>
    <row r="2" spans="1:9" x14ac:dyDescent="0.2">
      <c r="A2" s="5"/>
      <c r="B2" s="5"/>
      <c r="C2" s="4">
        <f>Table245152930[[#This Row],[end_time]]-Table245152930[[#This Row],[start_time]]</f>
        <v>0</v>
      </c>
      <c r="F2" s="14"/>
      <c r="G2" s="14"/>
      <c r="H2" s="14">
        <f>G2-F2</f>
        <v>0</v>
      </c>
      <c r="I2" s="15"/>
    </row>
    <row r="3" spans="1:9" x14ac:dyDescent="0.2">
      <c r="A3" s="5"/>
      <c r="B3" s="5"/>
      <c r="C3" s="4">
        <f>Table245152930[[#This Row],[end_time]]-Table245152930[[#This Row],[start_time]]</f>
        <v>0</v>
      </c>
      <c r="F3" s="16"/>
      <c r="G3" s="16"/>
      <c r="H3" s="16">
        <f>G3-F3</f>
        <v>0</v>
      </c>
      <c r="I3" s="11"/>
    </row>
    <row r="4" spans="1:9" x14ac:dyDescent="0.2">
      <c r="A4" s="5"/>
      <c r="B4" s="5"/>
      <c r="C4" s="4">
        <f>Table245152930[[#This Row],[end_time]]-Table245152930[[#This Row],[start_time]]</f>
        <v>0</v>
      </c>
      <c r="F4" s="14"/>
      <c r="G4" s="14"/>
      <c r="H4" s="14">
        <f t="shared" ref="H4:H31" si="0">G4-F4</f>
        <v>0</v>
      </c>
      <c r="I4" s="15"/>
    </row>
    <row r="5" spans="1:9" x14ac:dyDescent="0.2">
      <c r="A5" s="5"/>
      <c r="B5" s="5"/>
      <c r="C5" s="4">
        <f>Table245152930[[#This Row],[end_time]]-Table245152930[[#This Row],[start_time]]</f>
        <v>0</v>
      </c>
      <c r="F5" s="16"/>
      <c r="G5" s="16"/>
      <c r="H5" s="16">
        <f t="shared" si="0"/>
        <v>0</v>
      </c>
      <c r="I5" s="11"/>
    </row>
    <row r="6" spans="1:9" x14ac:dyDescent="0.2">
      <c r="A6" s="5"/>
      <c r="B6" s="5"/>
      <c r="C6" s="4">
        <f>Table245152930[[#This Row],[end_time]]-Table245152930[[#This Row],[start_time]]</f>
        <v>0</v>
      </c>
      <c r="F6" s="14"/>
      <c r="G6" s="14"/>
      <c r="H6" s="14">
        <f t="shared" si="0"/>
        <v>0</v>
      </c>
      <c r="I6" s="15"/>
    </row>
    <row r="7" spans="1:9" x14ac:dyDescent="0.2">
      <c r="A7" s="5"/>
      <c r="B7" s="5"/>
      <c r="C7" s="4">
        <f>Table245152930[[#This Row],[end_time]]-Table245152930[[#This Row],[start_time]]</f>
        <v>0</v>
      </c>
      <c r="F7" s="16"/>
      <c r="G7" s="16"/>
      <c r="H7" s="16">
        <f t="shared" si="0"/>
        <v>0</v>
      </c>
      <c r="I7" s="11"/>
    </row>
    <row r="8" spans="1:9" x14ac:dyDescent="0.2">
      <c r="A8" s="5"/>
      <c r="B8" s="5"/>
      <c r="C8" s="4">
        <f>Table245152930[[#This Row],[end_time]]-Table245152930[[#This Row],[start_time]]</f>
        <v>0</v>
      </c>
      <c r="F8" s="15"/>
      <c r="G8" s="15"/>
      <c r="H8" s="14">
        <f t="shared" si="0"/>
        <v>0</v>
      </c>
      <c r="I8" s="15"/>
    </row>
    <row r="9" spans="1:9" x14ac:dyDescent="0.2">
      <c r="A9" s="5"/>
      <c r="B9" s="5"/>
      <c r="C9" s="4">
        <f>Table245152930[[#This Row],[end_time]]-Table245152930[[#This Row],[start_time]]</f>
        <v>0</v>
      </c>
      <c r="F9" s="11"/>
      <c r="G9" s="11"/>
      <c r="H9" s="16">
        <f t="shared" si="0"/>
        <v>0</v>
      </c>
      <c r="I9" s="11"/>
    </row>
    <row r="10" spans="1:9" x14ac:dyDescent="0.2">
      <c r="A10" s="5"/>
      <c r="B10" s="5"/>
      <c r="C10" s="4">
        <f>Table245152930[[#This Row],[end_time]]-Table245152930[[#This Row],[start_time]]</f>
        <v>0</v>
      </c>
      <c r="F10" s="15"/>
      <c r="G10" s="15"/>
      <c r="H10" s="14">
        <f t="shared" si="0"/>
        <v>0</v>
      </c>
      <c r="I10" s="15"/>
    </row>
    <row r="11" spans="1:9" x14ac:dyDescent="0.2">
      <c r="A11" s="5"/>
      <c r="B11" s="5"/>
      <c r="C11" s="4">
        <f>Table245152930[[#This Row],[end_time]]-Table245152930[[#This Row],[start_time]]</f>
        <v>0</v>
      </c>
      <c r="F11" s="11"/>
      <c r="G11" s="11"/>
      <c r="H11" s="16">
        <f t="shared" si="0"/>
        <v>0</v>
      </c>
      <c r="I11" s="11"/>
    </row>
    <row r="12" spans="1:9" x14ac:dyDescent="0.2">
      <c r="A12" s="5"/>
      <c r="B12" s="5"/>
      <c r="C12" s="4">
        <f>Table245152930[[#This Row],[end_time]]-Table245152930[[#This Row],[start_time]]</f>
        <v>0</v>
      </c>
      <c r="F12" s="15"/>
      <c r="G12" s="15"/>
      <c r="H12" s="14">
        <f t="shared" si="0"/>
        <v>0</v>
      </c>
      <c r="I12" s="15"/>
    </row>
    <row r="13" spans="1:9" x14ac:dyDescent="0.2">
      <c r="A13" s="5"/>
      <c r="B13" s="5"/>
      <c r="C13" s="4">
        <f>Table245152930[[#This Row],[end_time]]-Table245152930[[#This Row],[start_time]]</f>
        <v>0</v>
      </c>
      <c r="F13" s="11"/>
      <c r="G13" s="11"/>
      <c r="H13" s="16">
        <f t="shared" si="0"/>
        <v>0</v>
      </c>
      <c r="I13" s="11"/>
    </row>
    <row r="14" spans="1:9" x14ac:dyDescent="0.2">
      <c r="A14" s="5"/>
      <c r="B14" s="5"/>
      <c r="C14" s="4">
        <f>Table245152930[[#This Row],[end_time]]-Table245152930[[#This Row],[start_time]]</f>
        <v>0</v>
      </c>
      <c r="F14" s="15"/>
      <c r="G14" s="15"/>
      <c r="H14" s="14">
        <f t="shared" si="0"/>
        <v>0</v>
      </c>
      <c r="I14" s="15"/>
    </row>
    <row r="15" spans="1:9" x14ac:dyDescent="0.2">
      <c r="A15" s="5"/>
      <c r="B15" s="5"/>
      <c r="C15" s="4">
        <f>Table245152930[[#This Row],[end_time]]-Table245152930[[#This Row],[start_time]]</f>
        <v>0</v>
      </c>
      <c r="F15" s="11"/>
      <c r="G15" s="11"/>
      <c r="H15" s="16">
        <f t="shared" si="0"/>
        <v>0</v>
      </c>
      <c r="I15" s="11"/>
    </row>
    <row r="16" spans="1:9" x14ac:dyDescent="0.2">
      <c r="A16" s="5"/>
      <c r="B16" s="5"/>
      <c r="C16" s="4">
        <f>Table245152930[[#This Row],[end_time]]-Table245152930[[#This Row],[start_time]]</f>
        <v>0</v>
      </c>
      <c r="F16" s="15"/>
      <c r="G16" s="15"/>
      <c r="H16" s="14">
        <f t="shared" si="0"/>
        <v>0</v>
      </c>
      <c r="I16" s="15"/>
    </row>
    <row r="17" spans="1:9" x14ac:dyDescent="0.2">
      <c r="A17" s="5"/>
      <c r="B17" s="5"/>
      <c r="C17" s="4">
        <f>Table245152930[[#This Row],[end_time]]-Table245152930[[#This Row],[start_time]]</f>
        <v>0</v>
      </c>
      <c r="F17" s="11"/>
      <c r="G17" s="11"/>
      <c r="H17" s="16">
        <f t="shared" si="0"/>
        <v>0</v>
      </c>
      <c r="I17" s="11"/>
    </row>
    <row r="18" spans="1:9" x14ac:dyDescent="0.2">
      <c r="A18" s="5"/>
      <c r="B18" s="5"/>
      <c r="C18" s="4">
        <f>Table245152930[[#This Row],[end_time]]-Table245152930[[#This Row],[start_time]]</f>
        <v>0</v>
      </c>
      <c r="F18" s="15"/>
      <c r="G18" s="15"/>
      <c r="H18" s="14">
        <f t="shared" si="0"/>
        <v>0</v>
      </c>
      <c r="I18" s="15"/>
    </row>
    <row r="19" spans="1:9" x14ac:dyDescent="0.2">
      <c r="A19" s="5"/>
      <c r="B19" s="5"/>
      <c r="C19" s="4">
        <f>Table245152930[[#This Row],[end_time]]-Table245152930[[#This Row],[start_time]]</f>
        <v>0</v>
      </c>
      <c r="F19" s="11"/>
      <c r="G19" s="11"/>
      <c r="H19" s="16">
        <f t="shared" si="0"/>
        <v>0</v>
      </c>
      <c r="I19" s="11"/>
    </row>
    <row r="20" spans="1:9" x14ac:dyDescent="0.2">
      <c r="A20" s="5"/>
      <c r="B20" s="5"/>
      <c r="C20" s="4">
        <f>Table245152930[[#This Row],[end_time]]-Table245152930[[#This Row],[start_time]]</f>
        <v>0</v>
      </c>
      <c r="F20" s="15"/>
      <c r="G20" s="15"/>
      <c r="H20" s="14">
        <f t="shared" si="0"/>
        <v>0</v>
      </c>
      <c r="I20" s="15"/>
    </row>
    <row r="21" spans="1:9" x14ac:dyDescent="0.2">
      <c r="A21" s="5"/>
      <c r="B21" s="5"/>
      <c r="C21" s="4">
        <f>Table245152930[[#This Row],[end_time]]-Table245152930[[#This Row],[start_time]]</f>
        <v>0</v>
      </c>
      <c r="F21" s="11"/>
      <c r="G21" s="11"/>
      <c r="H21" s="16">
        <f t="shared" si="0"/>
        <v>0</v>
      </c>
      <c r="I21" s="11"/>
    </row>
    <row r="22" spans="1:9" x14ac:dyDescent="0.2">
      <c r="A22" s="5"/>
      <c r="B22" s="5"/>
      <c r="C22" s="4">
        <f>Table245152930[[#This Row],[end_time]]-Table245152930[[#This Row],[start_time]]</f>
        <v>0</v>
      </c>
      <c r="F22" s="15"/>
      <c r="G22" s="15"/>
      <c r="H22" s="14">
        <f t="shared" si="0"/>
        <v>0</v>
      </c>
      <c r="I22" s="15"/>
    </row>
    <row r="23" spans="1:9" x14ac:dyDescent="0.2">
      <c r="A23" s="5"/>
      <c r="B23" s="5"/>
      <c r="C23" s="4">
        <f>Table245152930[[#This Row],[end_time]]-Table245152930[[#This Row],[start_time]]</f>
        <v>0</v>
      </c>
      <c r="F23" s="11"/>
      <c r="G23" s="11"/>
      <c r="H23" s="16">
        <f t="shared" si="0"/>
        <v>0</v>
      </c>
      <c r="I23" s="11"/>
    </row>
    <row r="24" spans="1:9" x14ac:dyDescent="0.2">
      <c r="A24" s="5"/>
      <c r="B24" s="5"/>
      <c r="C24" s="4">
        <f>Table245152930[[#This Row],[end_time]]-Table245152930[[#This Row],[start_time]]</f>
        <v>0</v>
      </c>
      <c r="F24" s="15"/>
      <c r="G24" s="15"/>
      <c r="H24" s="14">
        <f t="shared" si="0"/>
        <v>0</v>
      </c>
      <c r="I24" s="15"/>
    </row>
    <row r="25" spans="1:9" x14ac:dyDescent="0.2">
      <c r="A25" s="5"/>
      <c r="B25" s="5"/>
      <c r="C25" s="4">
        <f>Table245152930[[#This Row],[end_time]]-Table245152930[[#This Row],[start_time]]</f>
        <v>0</v>
      </c>
      <c r="F25" s="11"/>
      <c r="G25" s="11"/>
      <c r="H25" s="16">
        <f t="shared" si="0"/>
        <v>0</v>
      </c>
      <c r="I25" s="11"/>
    </row>
    <row r="26" spans="1:9" x14ac:dyDescent="0.2">
      <c r="A26" s="5"/>
      <c r="B26" s="5"/>
      <c r="C26" s="4">
        <f>Table245152930[[#This Row],[end_time]]-Table245152930[[#This Row],[start_time]]</f>
        <v>0</v>
      </c>
      <c r="F26" s="15"/>
      <c r="G26" s="15"/>
      <c r="H26" s="14">
        <f t="shared" si="0"/>
        <v>0</v>
      </c>
      <c r="I26" s="15"/>
    </row>
    <row r="27" spans="1:9" x14ac:dyDescent="0.2">
      <c r="A27" s="5"/>
      <c r="B27" s="5"/>
      <c r="C27" s="4">
        <f>Table245152930[[#This Row],[end_time]]-Table245152930[[#This Row],[start_time]]</f>
        <v>0</v>
      </c>
      <c r="F27" s="11"/>
      <c r="G27" s="11"/>
      <c r="H27" s="16">
        <f t="shared" si="0"/>
        <v>0</v>
      </c>
      <c r="I27" s="11"/>
    </row>
    <row r="28" spans="1:9" x14ac:dyDescent="0.2">
      <c r="A28" s="5"/>
      <c r="B28" s="5"/>
      <c r="C28" s="4">
        <f>Table245152930[[#This Row],[end_time]]-Table245152930[[#This Row],[start_time]]</f>
        <v>0</v>
      </c>
      <c r="F28" s="15"/>
      <c r="G28" s="15"/>
      <c r="H28" s="14">
        <f t="shared" si="0"/>
        <v>0</v>
      </c>
      <c r="I28" s="15"/>
    </row>
    <row r="29" spans="1:9" x14ac:dyDescent="0.2">
      <c r="A29" s="5"/>
      <c r="B29" s="5"/>
      <c r="C29" s="4">
        <f>Table245152930[[#This Row],[end_time]]-Table245152930[[#This Row],[start_time]]</f>
        <v>0</v>
      </c>
      <c r="F29" s="11"/>
      <c r="G29" s="11"/>
      <c r="H29" s="16">
        <f t="shared" si="0"/>
        <v>0</v>
      </c>
      <c r="I29" s="11"/>
    </row>
    <row r="30" spans="1:9" x14ac:dyDescent="0.2">
      <c r="A30" s="5"/>
      <c r="B30" s="5"/>
      <c r="C30" s="4">
        <f>Table245152930[[#This Row],[end_time]]-Table245152930[[#This Row],[start_time]]</f>
        <v>0</v>
      </c>
      <c r="F30" s="15"/>
      <c r="G30" s="15"/>
      <c r="H30" s="14">
        <f t="shared" si="0"/>
        <v>0</v>
      </c>
      <c r="I30" s="15"/>
    </row>
    <row r="31" spans="1:9" x14ac:dyDescent="0.2">
      <c r="A31" s="5"/>
      <c r="B31" s="5"/>
      <c r="C31" s="4">
        <f>Table245152930[[#This Row],[end_time]]-Table245152930[[#This Row],[start_time]]</f>
        <v>0</v>
      </c>
      <c r="F31" s="17"/>
      <c r="G31" s="17"/>
      <c r="H31" s="20">
        <f t="shared" si="0"/>
        <v>0</v>
      </c>
      <c r="I31" s="17"/>
    </row>
    <row r="32" spans="1:9" x14ac:dyDescent="0.2">
      <c r="E32" s="2"/>
      <c r="F32" s="11"/>
      <c r="G32" s="11"/>
      <c r="H32" s="11"/>
      <c r="I32" s="11"/>
    </row>
    <row r="33" spans="1:9" x14ac:dyDescent="0.2">
      <c r="A33" t="s">
        <v>52</v>
      </c>
      <c r="C33" s="6">
        <f>HOUR(SUM(Table245152930[time_diff]))*3600 + MINUTE(SUM(Table245152930[time_diff])) * 60 + SECOND(SUM(Table245152930[time_diff]))</f>
        <v>0</v>
      </c>
      <c r="F33" s="11" t="s">
        <v>86</v>
      </c>
      <c r="G33" s="11"/>
      <c r="H33" s="6">
        <f>HOUR(SUM(H2:H31))*3600 + MINUTE(SUM(H2:H31)) * 60 + SECOND(SUM(H2:H31))</f>
        <v>0</v>
      </c>
      <c r="I33" s="11"/>
    </row>
    <row r="34" spans="1:9" x14ac:dyDescent="0.2">
      <c r="C34" s="4"/>
    </row>
    <row r="35" spans="1:9" x14ac:dyDescent="0.2">
      <c r="C35" s="5"/>
    </row>
    <row r="36" spans="1:9" x14ac:dyDescent="0.2">
      <c r="C36" s="5"/>
    </row>
    <row r="37" spans="1:9" x14ac:dyDescent="0.2">
      <c r="C37" s="6"/>
      <c r="E37" s="6"/>
    </row>
    <row r="41" spans="1:9" x14ac:dyDescent="0.2">
      <c r="D41" s="2"/>
    </row>
  </sheetData>
  <pageMargins left="0.7" right="0.7" top="0.75" bottom="0.75" header="0.3" footer="0.3"/>
  <tableParts count="1">
    <tablePart r:id="rId1"/>
  </tablePart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11F79-E1BC-5540-B6F1-AA52A08590A5}">
  <dimension ref="A1:I41"/>
  <sheetViews>
    <sheetView workbookViewId="0">
      <selection activeCell="D25" sqref="D25"/>
    </sheetView>
  </sheetViews>
  <sheetFormatPr baseColWidth="10" defaultRowHeight="16" x14ac:dyDescent="0.2"/>
  <cols>
    <col min="4" max="4" width="72.83203125" customWidth="1"/>
  </cols>
  <sheetData>
    <row r="1" spans="1:9" x14ac:dyDescent="0.2">
      <c r="A1" t="s">
        <v>17</v>
      </c>
      <c r="B1" t="s">
        <v>18</v>
      </c>
      <c r="C1" t="s">
        <v>19</v>
      </c>
      <c r="D1" t="s">
        <v>15</v>
      </c>
      <c r="F1" s="13" t="s">
        <v>17</v>
      </c>
      <c r="G1" s="13" t="s">
        <v>18</v>
      </c>
      <c r="H1" s="13" t="s">
        <v>19</v>
      </c>
      <c r="I1" s="13" t="s">
        <v>15</v>
      </c>
    </row>
    <row r="2" spans="1:9" x14ac:dyDescent="0.2">
      <c r="A2" s="5">
        <v>0.85569444444444442</v>
      </c>
      <c r="B2" s="5">
        <v>0.85614583333333338</v>
      </c>
      <c r="C2" s="4">
        <f>Table245152931[[#This Row],[end_time]]-Table245152931[[#This Row],[start_time]]</f>
        <v>4.5138888888895945E-4</v>
      </c>
      <c r="D2" t="s">
        <v>158</v>
      </c>
      <c r="F2" s="14">
        <v>0.85078703703703706</v>
      </c>
      <c r="G2" s="14">
        <v>0.86173611111111115</v>
      </c>
      <c r="H2" s="14">
        <f>G2-F2</f>
        <v>1.0949074074074083E-2</v>
      </c>
      <c r="I2" s="15"/>
    </row>
    <row r="3" spans="1:9" x14ac:dyDescent="0.2">
      <c r="A3" s="5">
        <v>0.85850694444444442</v>
      </c>
      <c r="B3" s="5">
        <v>0.86157407407407405</v>
      </c>
      <c r="C3" s="4">
        <f>Table245152931[[#This Row],[end_time]]-Table245152931[[#This Row],[start_time]]</f>
        <v>3.067129629629628E-3</v>
      </c>
      <c r="D3" t="s">
        <v>159</v>
      </c>
      <c r="F3" s="16"/>
      <c r="G3" s="16"/>
      <c r="H3" s="16">
        <f>G3-F3</f>
        <v>0</v>
      </c>
      <c r="I3" s="11"/>
    </row>
    <row r="4" spans="1:9" x14ac:dyDescent="0.2">
      <c r="A4" s="5"/>
      <c r="B4" s="5"/>
      <c r="C4" s="4">
        <f>Table245152931[[#This Row],[end_time]]-Table245152931[[#This Row],[start_time]]</f>
        <v>0</v>
      </c>
      <c r="F4" s="14"/>
      <c r="G4" s="14"/>
      <c r="H4" s="14">
        <f t="shared" ref="H4:H31" si="0">G4-F4</f>
        <v>0</v>
      </c>
      <c r="I4" s="15"/>
    </row>
    <row r="5" spans="1:9" x14ac:dyDescent="0.2">
      <c r="A5" s="5"/>
      <c r="B5" s="5"/>
      <c r="C5" s="4">
        <f>Table245152931[[#This Row],[end_time]]-Table245152931[[#This Row],[start_time]]</f>
        <v>0</v>
      </c>
      <c r="F5" s="16"/>
      <c r="G5" s="16"/>
      <c r="H5" s="16">
        <f t="shared" si="0"/>
        <v>0</v>
      </c>
      <c r="I5" s="11"/>
    </row>
    <row r="6" spans="1:9" x14ac:dyDescent="0.2">
      <c r="A6" s="5"/>
      <c r="B6" s="5"/>
      <c r="C6" s="4">
        <f>Table245152931[[#This Row],[end_time]]-Table245152931[[#This Row],[start_time]]</f>
        <v>0</v>
      </c>
      <c r="F6" s="14"/>
      <c r="G6" s="14"/>
      <c r="H6" s="14">
        <f t="shared" si="0"/>
        <v>0</v>
      </c>
      <c r="I6" s="15"/>
    </row>
    <row r="7" spans="1:9" x14ac:dyDescent="0.2">
      <c r="A7" s="5"/>
      <c r="B7" s="5"/>
      <c r="C7" s="4">
        <f>Table245152931[[#This Row],[end_time]]-Table245152931[[#This Row],[start_time]]</f>
        <v>0</v>
      </c>
      <c r="F7" s="16"/>
      <c r="G7" s="16"/>
      <c r="H7" s="16">
        <f t="shared" si="0"/>
        <v>0</v>
      </c>
      <c r="I7" s="11"/>
    </row>
    <row r="8" spans="1:9" x14ac:dyDescent="0.2">
      <c r="A8" s="5"/>
      <c r="B8" s="5"/>
      <c r="C8" s="4">
        <f>Table245152931[[#This Row],[end_time]]-Table245152931[[#This Row],[start_time]]</f>
        <v>0</v>
      </c>
      <c r="F8" s="15"/>
      <c r="G8" s="15"/>
      <c r="H8" s="14">
        <f t="shared" si="0"/>
        <v>0</v>
      </c>
      <c r="I8" s="15"/>
    </row>
    <row r="9" spans="1:9" x14ac:dyDescent="0.2">
      <c r="A9" s="5"/>
      <c r="B9" s="5"/>
      <c r="C9" s="4">
        <f>Table245152931[[#This Row],[end_time]]-Table245152931[[#This Row],[start_time]]</f>
        <v>0</v>
      </c>
      <c r="F9" s="11"/>
      <c r="G9" s="11"/>
      <c r="H9" s="16">
        <f t="shared" si="0"/>
        <v>0</v>
      </c>
      <c r="I9" s="11"/>
    </row>
    <row r="10" spans="1:9" x14ac:dyDescent="0.2">
      <c r="A10" s="5"/>
      <c r="B10" s="5"/>
      <c r="C10" s="4">
        <f>Table245152931[[#This Row],[end_time]]-Table245152931[[#This Row],[start_time]]</f>
        <v>0</v>
      </c>
      <c r="F10" s="15"/>
      <c r="G10" s="15"/>
      <c r="H10" s="14">
        <f t="shared" si="0"/>
        <v>0</v>
      </c>
      <c r="I10" s="15"/>
    </row>
    <row r="11" spans="1:9" x14ac:dyDescent="0.2">
      <c r="A11" s="5"/>
      <c r="B11" s="5"/>
      <c r="C11" s="4">
        <f>Table245152931[[#This Row],[end_time]]-Table245152931[[#This Row],[start_time]]</f>
        <v>0</v>
      </c>
      <c r="F11" s="11"/>
      <c r="G11" s="11"/>
      <c r="H11" s="16">
        <f t="shared" si="0"/>
        <v>0</v>
      </c>
      <c r="I11" s="11"/>
    </row>
    <row r="12" spans="1:9" x14ac:dyDescent="0.2">
      <c r="A12" s="5"/>
      <c r="B12" s="5"/>
      <c r="C12" s="4">
        <f>Table245152931[[#This Row],[end_time]]-Table245152931[[#This Row],[start_time]]</f>
        <v>0</v>
      </c>
      <c r="F12" s="15"/>
      <c r="G12" s="15"/>
      <c r="H12" s="14">
        <f t="shared" si="0"/>
        <v>0</v>
      </c>
      <c r="I12" s="15"/>
    </row>
    <row r="13" spans="1:9" x14ac:dyDescent="0.2">
      <c r="A13" s="5"/>
      <c r="B13" s="5"/>
      <c r="C13" s="4">
        <f>Table245152931[[#This Row],[end_time]]-Table245152931[[#This Row],[start_time]]</f>
        <v>0</v>
      </c>
      <c r="F13" s="11"/>
      <c r="G13" s="11"/>
      <c r="H13" s="16">
        <f t="shared" si="0"/>
        <v>0</v>
      </c>
      <c r="I13" s="11"/>
    </row>
    <row r="14" spans="1:9" x14ac:dyDescent="0.2">
      <c r="A14" s="5"/>
      <c r="B14" s="5"/>
      <c r="C14" s="4">
        <f>Table245152931[[#This Row],[end_time]]-Table245152931[[#This Row],[start_time]]</f>
        <v>0</v>
      </c>
      <c r="F14" s="15"/>
      <c r="G14" s="15"/>
      <c r="H14" s="14">
        <f t="shared" si="0"/>
        <v>0</v>
      </c>
      <c r="I14" s="15"/>
    </row>
    <row r="15" spans="1:9" x14ac:dyDescent="0.2">
      <c r="A15" s="5"/>
      <c r="B15" s="5"/>
      <c r="C15" s="4">
        <f>Table245152931[[#This Row],[end_time]]-Table245152931[[#This Row],[start_time]]</f>
        <v>0</v>
      </c>
      <c r="F15" s="11"/>
      <c r="G15" s="11"/>
      <c r="H15" s="16">
        <f t="shared" si="0"/>
        <v>0</v>
      </c>
      <c r="I15" s="11"/>
    </row>
    <row r="16" spans="1:9" x14ac:dyDescent="0.2">
      <c r="A16" s="5"/>
      <c r="B16" s="5"/>
      <c r="C16" s="4">
        <f>Table245152931[[#This Row],[end_time]]-Table245152931[[#This Row],[start_time]]</f>
        <v>0</v>
      </c>
      <c r="F16" s="15"/>
      <c r="G16" s="15"/>
      <c r="H16" s="14">
        <f t="shared" si="0"/>
        <v>0</v>
      </c>
      <c r="I16" s="15"/>
    </row>
    <row r="17" spans="1:9" x14ac:dyDescent="0.2">
      <c r="A17" s="5"/>
      <c r="B17" s="5"/>
      <c r="C17" s="4">
        <f>Table245152931[[#This Row],[end_time]]-Table245152931[[#This Row],[start_time]]</f>
        <v>0</v>
      </c>
      <c r="F17" s="11"/>
      <c r="G17" s="11"/>
      <c r="H17" s="16">
        <f t="shared" si="0"/>
        <v>0</v>
      </c>
      <c r="I17" s="11"/>
    </row>
    <row r="18" spans="1:9" x14ac:dyDescent="0.2">
      <c r="A18" s="5"/>
      <c r="B18" s="5"/>
      <c r="C18" s="4">
        <f>Table245152931[[#This Row],[end_time]]-Table245152931[[#This Row],[start_time]]</f>
        <v>0</v>
      </c>
      <c r="F18" s="15"/>
      <c r="G18" s="15"/>
      <c r="H18" s="14">
        <f t="shared" si="0"/>
        <v>0</v>
      </c>
      <c r="I18" s="15"/>
    </row>
    <row r="19" spans="1:9" x14ac:dyDescent="0.2">
      <c r="A19" s="5"/>
      <c r="B19" s="5"/>
      <c r="C19" s="4">
        <f>Table245152931[[#This Row],[end_time]]-Table245152931[[#This Row],[start_time]]</f>
        <v>0</v>
      </c>
      <c r="F19" s="11"/>
      <c r="G19" s="11"/>
      <c r="H19" s="16">
        <f t="shared" si="0"/>
        <v>0</v>
      </c>
      <c r="I19" s="11"/>
    </row>
    <row r="20" spans="1:9" x14ac:dyDescent="0.2">
      <c r="A20" s="5"/>
      <c r="B20" s="5"/>
      <c r="C20" s="4">
        <f>Table245152931[[#This Row],[end_time]]-Table245152931[[#This Row],[start_time]]</f>
        <v>0</v>
      </c>
      <c r="F20" s="15"/>
      <c r="G20" s="15"/>
      <c r="H20" s="14">
        <f t="shared" si="0"/>
        <v>0</v>
      </c>
      <c r="I20" s="15"/>
    </row>
    <row r="21" spans="1:9" x14ac:dyDescent="0.2">
      <c r="A21" s="5"/>
      <c r="B21" s="5"/>
      <c r="C21" s="4">
        <f>Table245152931[[#This Row],[end_time]]-Table245152931[[#This Row],[start_time]]</f>
        <v>0</v>
      </c>
      <c r="F21" s="11"/>
      <c r="G21" s="11"/>
      <c r="H21" s="16">
        <f t="shared" si="0"/>
        <v>0</v>
      </c>
      <c r="I21" s="11"/>
    </row>
    <row r="22" spans="1:9" x14ac:dyDescent="0.2">
      <c r="A22" s="5"/>
      <c r="B22" s="5"/>
      <c r="C22" s="4">
        <f>Table245152931[[#This Row],[end_time]]-Table245152931[[#This Row],[start_time]]</f>
        <v>0</v>
      </c>
      <c r="F22" s="15"/>
      <c r="G22" s="15"/>
      <c r="H22" s="14">
        <f t="shared" si="0"/>
        <v>0</v>
      </c>
      <c r="I22" s="15"/>
    </row>
    <row r="23" spans="1:9" x14ac:dyDescent="0.2">
      <c r="A23" s="5"/>
      <c r="B23" s="5"/>
      <c r="C23" s="4">
        <f>Table245152931[[#This Row],[end_time]]-Table245152931[[#This Row],[start_time]]</f>
        <v>0</v>
      </c>
      <c r="F23" s="11"/>
      <c r="G23" s="11"/>
      <c r="H23" s="16">
        <f t="shared" si="0"/>
        <v>0</v>
      </c>
      <c r="I23" s="11"/>
    </row>
    <row r="24" spans="1:9" x14ac:dyDescent="0.2">
      <c r="A24" s="5"/>
      <c r="B24" s="5"/>
      <c r="C24" s="4">
        <f>Table245152931[[#This Row],[end_time]]-Table245152931[[#This Row],[start_time]]</f>
        <v>0</v>
      </c>
      <c r="F24" s="15"/>
      <c r="G24" s="15"/>
      <c r="H24" s="14">
        <f t="shared" si="0"/>
        <v>0</v>
      </c>
      <c r="I24" s="15"/>
    </row>
    <row r="25" spans="1:9" x14ac:dyDescent="0.2">
      <c r="A25" s="5"/>
      <c r="B25" s="5"/>
      <c r="C25" s="4">
        <f>Table245152931[[#This Row],[end_time]]-Table245152931[[#This Row],[start_time]]</f>
        <v>0</v>
      </c>
      <c r="F25" s="11"/>
      <c r="G25" s="11"/>
      <c r="H25" s="16">
        <f t="shared" si="0"/>
        <v>0</v>
      </c>
      <c r="I25" s="11"/>
    </row>
    <row r="26" spans="1:9" x14ac:dyDescent="0.2">
      <c r="A26" s="5"/>
      <c r="B26" s="5"/>
      <c r="C26" s="4">
        <f>Table245152931[[#This Row],[end_time]]-Table245152931[[#This Row],[start_time]]</f>
        <v>0</v>
      </c>
      <c r="F26" s="15"/>
      <c r="G26" s="15"/>
      <c r="H26" s="14">
        <f t="shared" si="0"/>
        <v>0</v>
      </c>
      <c r="I26" s="15"/>
    </row>
    <row r="27" spans="1:9" x14ac:dyDescent="0.2">
      <c r="A27" s="5"/>
      <c r="B27" s="5"/>
      <c r="C27" s="4">
        <f>Table245152931[[#This Row],[end_time]]-Table245152931[[#This Row],[start_time]]</f>
        <v>0</v>
      </c>
      <c r="F27" s="11"/>
      <c r="G27" s="11"/>
      <c r="H27" s="16">
        <f t="shared" si="0"/>
        <v>0</v>
      </c>
      <c r="I27" s="11"/>
    </row>
    <row r="28" spans="1:9" x14ac:dyDescent="0.2">
      <c r="A28" s="5"/>
      <c r="B28" s="5"/>
      <c r="C28" s="4">
        <f>Table245152931[[#This Row],[end_time]]-Table245152931[[#This Row],[start_time]]</f>
        <v>0</v>
      </c>
      <c r="F28" s="15"/>
      <c r="G28" s="15"/>
      <c r="H28" s="14">
        <f t="shared" si="0"/>
        <v>0</v>
      </c>
      <c r="I28" s="15"/>
    </row>
    <row r="29" spans="1:9" x14ac:dyDescent="0.2">
      <c r="A29" s="5"/>
      <c r="B29" s="5"/>
      <c r="C29" s="4">
        <f>Table245152931[[#This Row],[end_time]]-Table245152931[[#This Row],[start_time]]</f>
        <v>0</v>
      </c>
      <c r="F29" s="11"/>
      <c r="G29" s="11"/>
      <c r="H29" s="16">
        <f t="shared" si="0"/>
        <v>0</v>
      </c>
      <c r="I29" s="11"/>
    </row>
    <row r="30" spans="1:9" x14ac:dyDescent="0.2">
      <c r="A30" s="5"/>
      <c r="B30" s="5"/>
      <c r="C30" s="4">
        <f>Table245152931[[#This Row],[end_time]]-Table245152931[[#This Row],[start_time]]</f>
        <v>0</v>
      </c>
      <c r="F30" s="15"/>
      <c r="G30" s="15"/>
      <c r="H30" s="14">
        <f t="shared" si="0"/>
        <v>0</v>
      </c>
      <c r="I30" s="15"/>
    </row>
    <row r="31" spans="1:9" x14ac:dyDescent="0.2">
      <c r="A31" s="5"/>
      <c r="B31" s="5"/>
      <c r="C31" s="4">
        <f>Table245152931[[#This Row],[end_time]]-Table245152931[[#This Row],[start_time]]</f>
        <v>0</v>
      </c>
      <c r="F31" s="17"/>
      <c r="G31" s="17"/>
      <c r="H31" s="20">
        <f t="shared" si="0"/>
        <v>0</v>
      </c>
      <c r="I31" s="17"/>
    </row>
    <row r="32" spans="1:9" x14ac:dyDescent="0.2">
      <c r="E32" s="2"/>
      <c r="F32" s="11"/>
      <c r="G32" s="11"/>
      <c r="H32" s="11"/>
      <c r="I32" s="11"/>
    </row>
    <row r="33" spans="1:9" x14ac:dyDescent="0.2">
      <c r="A33" t="s">
        <v>52</v>
      </c>
      <c r="C33" s="6">
        <f>HOUR(SUM(Table245152931[time_diff]))*3600 + MINUTE(SUM(Table245152931[time_diff])) * 60 + SECOND(SUM(Table245152931[time_diff]))</f>
        <v>304</v>
      </c>
      <c r="F33" s="11" t="s">
        <v>86</v>
      </c>
      <c r="G33" s="11"/>
      <c r="H33" s="6">
        <f>HOUR(SUM(H2:H31))*3600 + MINUTE(SUM(H2:H31)) * 60 + SECOND(SUM(H2:H31))</f>
        <v>946</v>
      </c>
      <c r="I33" s="11"/>
    </row>
    <row r="34" spans="1:9" x14ac:dyDescent="0.2">
      <c r="C34" s="4"/>
    </row>
    <row r="35" spans="1:9" x14ac:dyDescent="0.2">
      <c r="C35" s="5"/>
    </row>
    <row r="36" spans="1:9" x14ac:dyDescent="0.2">
      <c r="C36" s="5"/>
    </row>
    <row r="37" spans="1:9" x14ac:dyDescent="0.2">
      <c r="C37" s="6"/>
      <c r="E37" s="6"/>
    </row>
    <row r="41" spans="1:9" x14ac:dyDescent="0.2">
      <c r="D41" s="2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D0936-41CB-4D48-9AD9-6C4AF0186848}">
  <dimension ref="A1:I41"/>
  <sheetViews>
    <sheetView workbookViewId="0">
      <selection activeCell="I2" sqref="I2"/>
    </sheetView>
  </sheetViews>
  <sheetFormatPr baseColWidth="10" defaultRowHeight="16" x14ac:dyDescent="0.2"/>
  <cols>
    <col min="4" max="4" width="72.83203125" customWidth="1"/>
  </cols>
  <sheetData>
    <row r="1" spans="1:9" x14ac:dyDescent="0.2">
      <c r="A1" t="s">
        <v>17</v>
      </c>
      <c r="B1" t="s">
        <v>18</v>
      </c>
      <c r="C1" t="s">
        <v>19</v>
      </c>
      <c r="D1" t="s">
        <v>15</v>
      </c>
      <c r="F1" s="13" t="s">
        <v>17</v>
      </c>
      <c r="G1" s="13" t="s">
        <v>18</v>
      </c>
      <c r="H1" s="13" t="s">
        <v>19</v>
      </c>
      <c r="I1" s="13" t="s">
        <v>15</v>
      </c>
    </row>
    <row r="2" spans="1:9" x14ac:dyDescent="0.2">
      <c r="A2" s="5"/>
      <c r="B2" s="5"/>
      <c r="C2" s="4">
        <f>Table24515[[#This Row],[end_time]]-Table24515[[#This Row],[start_time]]</f>
        <v>0</v>
      </c>
      <c r="F2" s="14"/>
      <c r="G2" s="14"/>
      <c r="H2" s="14">
        <f>G2-F2</f>
        <v>0</v>
      </c>
      <c r="I2" s="15" t="s">
        <v>178</v>
      </c>
    </row>
    <row r="3" spans="1:9" x14ac:dyDescent="0.2">
      <c r="A3" s="5"/>
      <c r="B3" s="5"/>
      <c r="C3" s="4">
        <f>Table24515[[#This Row],[end_time]]-Table24515[[#This Row],[start_time]]</f>
        <v>0</v>
      </c>
      <c r="F3" s="16"/>
      <c r="G3" s="16"/>
      <c r="H3" s="16">
        <f>G3-F3</f>
        <v>0</v>
      </c>
      <c r="I3" s="11"/>
    </row>
    <row r="4" spans="1:9" x14ac:dyDescent="0.2">
      <c r="A4" s="5"/>
      <c r="B4" s="5"/>
      <c r="C4" s="4">
        <f>Table24515[[#This Row],[end_time]]-Table24515[[#This Row],[start_time]]</f>
        <v>0</v>
      </c>
      <c r="F4" s="14"/>
      <c r="G4" s="14"/>
      <c r="H4" s="14">
        <f t="shared" ref="H4:H31" si="0">G4-F4</f>
        <v>0</v>
      </c>
      <c r="I4" s="15"/>
    </row>
    <row r="5" spans="1:9" x14ac:dyDescent="0.2">
      <c r="A5" s="5"/>
      <c r="B5" s="5"/>
      <c r="C5" s="4">
        <f>Table24515[[#This Row],[end_time]]-Table24515[[#This Row],[start_time]]</f>
        <v>0</v>
      </c>
      <c r="F5" s="16"/>
      <c r="G5" s="16"/>
      <c r="H5" s="16">
        <f t="shared" si="0"/>
        <v>0</v>
      </c>
      <c r="I5" s="11"/>
    </row>
    <row r="6" spans="1:9" x14ac:dyDescent="0.2">
      <c r="A6" s="5"/>
      <c r="B6" s="5"/>
      <c r="C6" s="4">
        <f>Table24515[[#This Row],[end_time]]-Table24515[[#This Row],[start_time]]</f>
        <v>0</v>
      </c>
      <c r="F6" s="14"/>
      <c r="G6" s="14"/>
      <c r="H6" s="14">
        <f t="shared" si="0"/>
        <v>0</v>
      </c>
      <c r="I6" s="15"/>
    </row>
    <row r="7" spans="1:9" x14ac:dyDescent="0.2">
      <c r="A7" s="5"/>
      <c r="B7" s="5"/>
      <c r="C7" s="4">
        <f>Table24515[[#This Row],[end_time]]-Table24515[[#This Row],[start_time]]</f>
        <v>0</v>
      </c>
      <c r="F7" s="16"/>
      <c r="G7" s="16"/>
      <c r="H7" s="16">
        <f t="shared" si="0"/>
        <v>0</v>
      </c>
      <c r="I7" s="11"/>
    </row>
    <row r="8" spans="1:9" x14ac:dyDescent="0.2">
      <c r="A8" s="5"/>
      <c r="B8" s="5"/>
      <c r="C8" s="4">
        <f>Table24515[[#This Row],[end_time]]-Table24515[[#This Row],[start_time]]</f>
        <v>0</v>
      </c>
      <c r="F8" s="15"/>
      <c r="G8" s="15"/>
      <c r="H8" s="14">
        <f t="shared" si="0"/>
        <v>0</v>
      </c>
      <c r="I8" s="15"/>
    </row>
    <row r="9" spans="1:9" x14ac:dyDescent="0.2">
      <c r="A9" s="5"/>
      <c r="B9" s="5"/>
      <c r="C9" s="4">
        <f>Table24515[[#This Row],[end_time]]-Table24515[[#This Row],[start_time]]</f>
        <v>0</v>
      </c>
      <c r="F9" s="11"/>
      <c r="G9" s="11"/>
      <c r="H9" s="16">
        <f t="shared" si="0"/>
        <v>0</v>
      </c>
      <c r="I9" s="11"/>
    </row>
    <row r="10" spans="1:9" x14ac:dyDescent="0.2">
      <c r="A10" s="5"/>
      <c r="B10" s="5"/>
      <c r="C10" s="4">
        <f>Table24515[[#This Row],[end_time]]-Table24515[[#This Row],[start_time]]</f>
        <v>0</v>
      </c>
      <c r="F10" s="15"/>
      <c r="G10" s="15"/>
      <c r="H10" s="14">
        <f t="shared" si="0"/>
        <v>0</v>
      </c>
      <c r="I10" s="15"/>
    </row>
    <row r="11" spans="1:9" x14ac:dyDescent="0.2">
      <c r="A11" s="5"/>
      <c r="B11" s="5"/>
      <c r="C11" s="4">
        <f>Table24515[[#This Row],[end_time]]-Table24515[[#This Row],[start_time]]</f>
        <v>0</v>
      </c>
      <c r="F11" s="11"/>
      <c r="G11" s="11"/>
      <c r="H11" s="16">
        <f t="shared" si="0"/>
        <v>0</v>
      </c>
      <c r="I11" s="11"/>
    </row>
    <row r="12" spans="1:9" x14ac:dyDescent="0.2">
      <c r="A12" s="5"/>
      <c r="B12" s="5"/>
      <c r="C12" s="4">
        <f>Table24515[[#This Row],[end_time]]-Table24515[[#This Row],[start_time]]</f>
        <v>0</v>
      </c>
      <c r="F12" s="15"/>
      <c r="G12" s="15"/>
      <c r="H12" s="14">
        <f t="shared" si="0"/>
        <v>0</v>
      </c>
      <c r="I12" s="15"/>
    </row>
    <row r="13" spans="1:9" x14ac:dyDescent="0.2">
      <c r="A13" s="5"/>
      <c r="B13" s="5"/>
      <c r="C13" s="4">
        <f>Table24515[[#This Row],[end_time]]-Table24515[[#This Row],[start_time]]</f>
        <v>0</v>
      </c>
      <c r="F13" s="11"/>
      <c r="G13" s="11"/>
      <c r="H13" s="16">
        <f t="shared" si="0"/>
        <v>0</v>
      </c>
      <c r="I13" s="11"/>
    </row>
    <row r="14" spans="1:9" x14ac:dyDescent="0.2">
      <c r="A14" s="5"/>
      <c r="B14" s="5"/>
      <c r="C14" s="4">
        <f>Table24515[[#This Row],[end_time]]-Table24515[[#This Row],[start_time]]</f>
        <v>0</v>
      </c>
      <c r="F14" s="15"/>
      <c r="G14" s="15"/>
      <c r="H14" s="14">
        <f t="shared" si="0"/>
        <v>0</v>
      </c>
      <c r="I14" s="15"/>
    </row>
    <row r="15" spans="1:9" x14ac:dyDescent="0.2">
      <c r="A15" s="5"/>
      <c r="B15" s="5"/>
      <c r="C15" s="4">
        <f>Table24515[[#This Row],[end_time]]-Table24515[[#This Row],[start_time]]</f>
        <v>0</v>
      </c>
      <c r="F15" s="11"/>
      <c r="G15" s="11"/>
      <c r="H15" s="16">
        <f t="shared" si="0"/>
        <v>0</v>
      </c>
      <c r="I15" s="11"/>
    </row>
    <row r="16" spans="1:9" x14ac:dyDescent="0.2">
      <c r="A16" s="5"/>
      <c r="B16" s="5"/>
      <c r="C16" s="4">
        <f>Table24515[[#This Row],[end_time]]-Table24515[[#This Row],[start_time]]</f>
        <v>0</v>
      </c>
      <c r="F16" s="15"/>
      <c r="G16" s="15"/>
      <c r="H16" s="14">
        <f t="shared" si="0"/>
        <v>0</v>
      </c>
      <c r="I16" s="15"/>
    </row>
    <row r="17" spans="1:9" x14ac:dyDescent="0.2">
      <c r="A17" s="5"/>
      <c r="B17" s="5"/>
      <c r="C17" s="4">
        <f>Table24515[[#This Row],[end_time]]-Table24515[[#This Row],[start_time]]</f>
        <v>0</v>
      </c>
      <c r="F17" s="11"/>
      <c r="G17" s="11"/>
      <c r="H17" s="16">
        <f t="shared" si="0"/>
        <v>0</v>
      </c>
      <c r="I17" s="11"/>
    </row>
    <row r="18" spans="1:9" x14ac:dyDescent="0.2">
      <c r="A18" s="5"/>
      <c r="B18" s="5"/>
      <c r="C18" s="4">
        <f>Table24515[[#This Row],[end_time]]-Table24515[[#This Row],[start_time]]</f>
        <v>0</v>
      </c>
      <c r="F18" s="15"/>
      <c r="G18" s="15"/>
      <c r="H18" s="14">
        <f t="shared" si="0"/>
        <v>0</v>
      </c>
      <c r="I18" s="15"/>
    </row>
    <row r="19" spans="1:9" x14ac:dyDescent="0.2">
      <c r="A19" s="5"/>
      <c r="B19" s="5"/>
      <c r="C19" s="4">
        <f>Table24515[[#This Row],[end_time]]-Table24515[[#This Row],[start_time]]</f>
        <v>0</v>
      </c>
      <c r="F19" s="11"/>
      <c r="G19" s="11"/>
      <c r="H19" s="16">
        <f t="shared" si="0"/>
        <v>0</v>
      </c>
      <c r="I19" s="11"/>
    </row>
    <row r="20" spans="1:9" x14ac:dyDescent="0.2">
      <c r="A20" s="5"/>
      <c r="B20" s="5"/>
      <c r="C20" s="4">
        <f>Table24515[[#This Row],[end_time]]-Table24515[[#This Row],[start_time]]</f>
        <v>0</v>
      </c>
      <c r="F20" s="15"/>
      <c r="G20" s="15"/>
      <c r="H20" s="14">
        <f t="shared" si="0"/>
        <v>0</v>
      </c>
      <c r="I20" s="15"/>
    </row>
    <row r="21" spans="1:9" x14ac:dyDescent="0.2">
      <c r="A21" s="5"/>
      <c r="B21" s="5"/>
      <c r="C21" s="4">
        <f>Table24515[[#This Row],[end_time]]-Table24515[[#This Row],[start_time]]</f>
        <v>0</v>
      </c>
      <c r="F21" s="11"/>
      <c r="G21" s="11"/>
      <c r="H21" s="16">
        <f t="shared" si="0"/>
        <v>0</v>
      </c>
      <c r="I21" s="11"/>
    </row>
    <row r="22" spans="1:9" x14ac:dyDescent="0.2">
      <c r="A22" s="5"/>
      <c r="B22" s="5"/>
      <c r="C22" s="4">
        <f>Table24515[[#This Row],[end_time]]-Table24515[[#This Row],[start_time]]</f>
        <v>0</v>
      </c>
      <c r="F22" s="15"/>
      <c r="G22" s="15"/>
      <c r="H22" s="14">
        <f t="shared" si="0"/>
        <v>0</v>
      </c>
      <c r="I22" s="15"/>
    </row>
    <row r="23" spans="1:9" x14ac:dyDescent="0.2">
      <c r="A23" s="5"/>
      <c r="B23" s="5"/>
      <c r="C23" s="4">
        <f>Table24515[[#This Row],[end_time]]-Table24515[[#This Row],[start_time]]</f>
        <v>0</v>
      </c>
      <c r="F23" s="11"/>
      <c r="G23" s="11"/>
      <c r="H23" s="16">
        <f t="shared" si="0"/>
        <v>0</v>
      </c>
      <c r="I23" s="11"/>
    </row>
    <row r="24" spans="1:9" x14ac:dyDescent="0.2">
      <c r="A24" s="5"/>
      <c r="B24" s="5"/>
      <c r="C24" s="4">
        <f>Table24515[[#This Row],[end_time]]-Table24515[[#This Row],[start_time]]</f>
        <v>0</v>
      </c>
      <c r="F24" s="15"/>
      <c r="G24" s="15"/>
      <c r="H24" s="14">
        <f t="shared" si="0"/>
        <v>0</v>
      </c>
      <c r="I24" s="15"/>
    </row>
    <row r="25" spans="1:9" x14ac:dyDescent="0.2">
      <c r="A25" s="5"/>
      <c r="B25" s="5"/>
      <c r="C25" s="4">
        <f>Table24515[[#This Row],[end_time]]-Table24515[[#This Row],[start_time]]</f>
        <v>0</v>
      </c>
      <c r="F25" s="11"/>
      <c r="G25" s="11"/>
      <c r="H25" s="16">
        <f t="shared" si="0"/>
        <v>0</v>
      </c>
      <c r="I25" s="11"/>
    </row>
    <row r="26" spans="1:9" x14ac:dyDescent="0.2">
      <c r="A26" s="5"/>
      <c r="B26" s="5"/>
      <c r="C26" s="4">
        <f>Table24515[[#This Row],[end_time]]-Table24515[[#This Row],[start_time]]</f>
        <v>0</v>
      </c>
      <c r="F26" s="15"/>
      <c r="G26" s="15"/>
      <c r="H26" s="14">
        <f t="shared" si="0"/>
        <v>0</v>
      </c>
      <c r="I26" s="15"/>
    </row>
    <row r="27" spans="1:9" x14ac:dyDescent="0.2">
      <c r="A27" s="5"/>
      <c r="B27" s="5"/>
      <c r="C27" s="4">
        <f>Table24515[[#This Row],[end_time]]-Table24515[[#This Row],[start_time]]</f>
        <v>0</v>
      </c>
      <c r="F27" s="11"/>
      <c r="G27" s="11"/>
      <c r="H27" s="16">
        <f t="shared" si="0"/>
        <v>0</v>
      </c>
      <c r="I27" s="11"/>
    </row>
    <row r="28" spans="1:9" x14ac:dyDescent="0.2">
      <c r="A28" s="5"/>
      <c r="B28" s="5"/>
      <c r="C28" s="4">
        <f>Table24515[[#This Row],[end_time]]-Table24515[[#This Row],[start_time]]</f>
        <v>0</v>
      </c>
      <c r="F28" s="15"/>
      <c r="G28" s="15"/>
      <c r="H28" s="14">
        <f t="shared" si="0"/>
        <v>0</v>
      </c>
      <c r="I28" s="15"/>
    </row>
    <row r="29" spans="1:9" x14ac:dyDescent="0.2">
      <c r="A29" s="5"/>
      <c r="B29" s="5"/>
      <c r="C29" s="4">
        <f>Table24515[[#This Row],[end_time]]-Table24515[[#This Row],[start_time]]</f>
        <v>0</v>
      </c>
      <c r="F29" s="11"/>
      <c r="G29" s="11"/>
      <c r="H29" s="16">
        <f t="shared" si="0"/>
        <v>0</v>
      </c>
      <c r="I29" s="11"/>
    </row>
    <row r="30" spans="1:9" x14ac:dyDescent="0.2">
      <c r="A30" s="5"/>
      <c r="B30" s="5"/>
      <c r="C30" s="4">
        <f>Table24515[[#This Row],[end_time]]-Table24515[[#This Row],[start_time]]</f>
        <v>0</v>
      </c>
      <c r="F30" s="15"/>
      <c r="G30" s="15"/>
      <c r="H30" s="14">
        <f t="shared" si="0"/>
        <v>0</v>
      </c>
      <c r="I30" s="15"/>
    </row>
    <row r="31" spans="1:9" x14ac:dyDescent="0.2">
      <c r="A31" s="5"/>
      <c r="B31" s="5"/>
      <c r="C31" s="4">
        <f>Table24515[[#This Row],[end_time]]-Table24515[[#This Row],[start_time]]</f>
        <v>0</v>
      </c>
      <c r="F31" s="17"/>
      <c r="G31" s="17"/>
      <c r="H31" s="20">
        <f t="shared" si="0"/>
        <v>0</v>
      </c>
      <c r="I31" s="17"/>
    </row>
    <row r="32" spans="1:9" x14ac:dyDescent="0.2">
      <c r="E32" s="2"/>
      <c r="F32" s="11"/>
      <c r="G32" s="11"/>
      <c r="H32" s="11"/>
      <c r="I32" s="11"/>
    </row>
    <row r="33" spans="1:9" x14ac:dyDescent="0.2">
      <c r="A33" t="s">
        <v>52</v>
      </c>
      <c r="C33" s="6">
        <f>HOUR(SUM(Table24515[time_diff]))*3600 + MINUTE(SUM(Table24515[time_diff])) * 60 + SECOND(SUM(Table24515[time_diff]))</f>
        <v>0</v>
      </c>
      <c r="F33" s="11" t="s">
        <v>86</v>
      </c>
      <c r="G33" s="11"/>
      <c r="H33" s="6">
        <f>HOUR(SUM(H2:H31))*3600 + MINUTE(SUM(H2:H31)) * 60 + SECOND(SUM(H2:H31))</f>
        <v>0</v>
      </c>
      <c r="I33" s="11"/>
    </row>
    <row r="34" spans="1:9" x14ac:dyDescent="0.2">
      <c r="C34" s="4"/>
    </row>
    <row r="35" spans="1:9" x14ac:dyDescent="0.2">
      <c r="C35" s="5"/>
    </row>
    <row r="36" spans="1:9" x14ac:dyDescent="0.2">
      <c r="C36" s="5"/>
    </row>
    <row r="37" spans="1:9" x14ac:dyDescent="0.2">
      <c r="C37" s="6"/>
      <c r="E37" s="6"/>
    </row>
    <row r="41" spans="1:9" x14ac:dyDescent="0.2">
      <c r="D41" s="2"/>
    </row>
  </sheetData>
  <pageMargins left="0.7" right="0.7" top="0.75" bottom="0.75" header="0.3" footer="0.3"/>
  <tableParts count="1">
    <tablePart r:id="rId1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5A81E-515A-D441-8DF9-2AC517ABE7B2}">
  <dimension ref="A1:I41"/>
  <sheetViews>
    <sheetView workbookViewId="0">
      <selection activeCell="D25" sqref="D25"/>
    </sheetView>
  </sheetViews>
  <sheetFormatPr baseColWidth="10" defaultRowHeight="16" x14ac:dyDescent="0.2"/>
  <cols>
    <col min="4" max="4" width="72.83203125" customWidth="1"/>
  </cols>
  <sheetData>
    <row r="1" spans="1:9" x14ac:dyDescent="0.2">
      <c r="A1" t="s">
        <v>17</v>
      </c>
      <c r="B1" t="s">
        <v>18</v>
      </c>
      <c r="C1" t="s">
        <v>19</v>
      </c>
      <c r="D1" t="s">
        <v>15</v>
      </c>
      <c r="F1" s="13" t="s">
        <v>17</v>
      </c>
      <c r="G1" s="13" t="s">
        <v>18</v>
      </c>
      <c r="H1" s="13" t="s">
        <v>19</v>
      </c>
      <c r="I1" s="13" t="s">
        <v>15</v>
      </c>
    </row>
    <row r="2" spans="1:9" x14ac:dyDescent="0.2">
      <c r="A2" s="5">
        <v>0.64723379629629629</v>
      </c>
      <c r="B2" s="5">
        <v>0.66172453703703704</v>
      </c>
      <c r="C2" s="4">
        <f>Table24515293132[[#This Row],[end_time]]-Table24515293132[[#This Row],[start_time]]</f>
        <v>1.4490740740740748E-2</v>
      </c>
      <c r="D2" t="s">
        <v>161</v>
      </c>
      <c r="F2" s="14">
        <v>0.64076388888888891</v>
      </c>
      <c r="G2" s="14">
        <v>0.66223379629629631</v>
      </c>
      <c r="H2" s="14">
        <f>G2-F2</f>
        <v>2.1469907407407396E-2</v>
      </c>
      <c r="I2" s="15"/>
    </row>
    <row r="3" spans="1:9" x14ac:dyDescent="0.2">
      <c r="A3" s="5">
        <v>0.6733217592592593</v>
      </c>
      <c r="B3" s="5">
        <v>0.67431712962962964</v>
      </c>
      <c r="C3" s="4">
        <f>Table24515293132[[#This Row],[end_time]]-Table24515293132[[#This Row],[start_time]]</f>
        <v>9.9537037037034093E-4</v>
      </c>
      <c r="F3" s="16">
        <v>0.66320601851851857</v>
      </c>
      <c r="G3" s="16">
        <v>0.66427083333333337</v>
      </c>
      <c r="H3" s="16">
        <f>G3-F3</f>
        <v>1.0648148148147962E-3</v>
      </c>
      <c r="I3" s="11"/>
    </row>
    <row r="4" spans="1:9" x14ac:dyDescent="0.2">
      <c r="A4" s="5"/>
      <c r="B4" s="5"/>
      <c r="C4" s="4">
        <f>Table24515293132[[#This Row],[end_time]]-Table24515293132[[#This Row],[start_time]]</f>
        <v>0</v>
      </c>
      <c r="F4" s="14">
        <v>0.67282407407407407</v>
      </c>
      <c r="G4" s="14">
        <v>0.67464120370370373</v>
      </c>
      <c r="H4" s="14">
        <f t="shared" ref="H4:H31" si="0">G4-F4</f>
        <v>1.8171296296296546E-3</v>
      </c>
      <c r="I4" s="15"/>
    </row>
    <row r="5" spans="1:9" x14ac:dyDescent="0.2">
      <c r="A5" s="5"/>
      <c r="B5" s="5"/>
      <c r="C5" s="4">
        <f>Table24515293132[[#This Row],[end_time]]-Table24515293132[[#This Row],[start_time]]</f>
        <v>0</v>
      </c>
      <c r="F5" s="16"/>
      <c r="G5" s="16"/>
      <c r="H5" s="16">
        <f t="shared" si="0"/>
        <v>0</v>
      </c>
      <c r="I5" s="11"/>
    </row>
    <row r="6" spans="1:9" x14ac:dyDescent="0.2">
      <c r="A6" s="5"/>
      <c r="B6" s="5"/>
      <c r="C6" s="4">
        <f>Table24515293132[[#This Row],[end_time]]-Table24515293132[[#This Row],[start_time]]</f>
        <v>0</v>
      </c>
      <c r="F6" s="14"/>
      <c r="G6" s="14"/>
      <c r="H6" s="14">
        <f t="shared" si="0"/>
        <v>0</v>
      </c>
      <c r="I6" s="15"/>
    </row>
    <row r="7" spans="1:9" x14ac:dyDescent="0.2">
      <c r="A7" s="5"/>
      <c r="B7" s="5"/>
      <c r="C7" s="4">
        <f>Table24515293132[[#This Row],[end_time]]-Table24515293132[[#This Row],[start_time]]</f>
        <v>0</v>
      </c>
      <c r="F7" s="16"/>
      <c r="G7" s="16"/>
      <c r="H7" s="16">
        <f t="shared" si="0"/>
        <v>0</v>
      </c>
      <c r="I7" s="11"/>
    </row>
    <row r="8" spans="1:9" x14ac:dyDescent="0.2">
      <c r="A8" s="5"/>
      <c r="B8" s="5"/>
      <c r="C8" s="4">
        <f>Table24515293132[[#This Row],[end_time]]-Table24515293132[[#This Row],[start_time]]</f>
        <v>0</v>
      </c>
      <c r="F8" s="15"/>
      <c r="G8" s="15"/>
      <c r="H8" s="14">
        <f t="shared" si="0"/>
        <v>0</v>
      </c>
      <c r="I8" s="15"/>
    </row>
    <row r="9" spans="1:9" x14ac:dyDescent="0.2">
      <c r="A9" s="5"/>
      <c r="B9" s="5"/>
      <c r="C9" s="4">
        <f>Table24515293132[[#This Row],[end_time]]-Table24515293132[[#This Row],[start_time]]</f>
        <v>0</v>
      </c>
      <c r="F9" s="11"/>
      <c r="G9" s="11"/>
      <c r="H9" s="16">
        <f t="shared" si="0"/>
        <v>0</v>
      </c>
      <c r="I9" s="11"/>
    </row>
    <row r="10" spans="1:9" x14ac:dyDescent="0.2">
      <c r="A10" s="5"/>
      <c r="B10" s="5"/>
      <c r="C10" s="4">
        <f>Table24515293132[[#This Row],[end_time]]-Table24515293132[[#This Row],[start_time]]</f>
        <v>0</v>
      </c>
      <c r="F10" s="15"/>
      <c r="G10" s="15"/>
      <c r="H10" s="14">
        <f t="shared" si="0"/>
        <v>0</v>
      </c>
      <c r="I10" s="15"/>
    </row>
    <row r="11" spans="1:9" x14ac:dyDescent="0.2">
      <c r="A11" s="5"/>
      <c r="B11" s="5"/>
      <c r="C11" s="4">
        <f>Table24515293132[[#This Row],[end_time]]-Table24515293132[[#This Row],[start_time]]</f>
        <v>0</v>
      </c>
      <c r="F11" s="11"/>
      <c r="G11" s="11"/>
      <c r="H11" s="16">
        <f t="shared" si="0"/>
        <v>0</v>
      </c>
      <c r="I11" s="11"/>
    </row>
    <row r="12" spans="1:9" x14ac:dyDescent="0.2">
      <c r="A12" s="5"/>
      <c r="B12" s="5"/>
      <c r="C12" s="4">
        <f>Table24515293132[[#This Row],[end_time]]-Table24515293132[[#This Row],[start_time]]</f>
        <v>0</v>
      </c>
      <c r="F12" s="15"/>
      <c r="G12" s="15"/>
      <c r="H12" s="14">
        <f t="shared" si="0"/>
        <v>0</v>
      </c>
      <c r="I12" s="15"/>
    </row>
    <row r="13" spans="1:9" x14ac:dyDescent="0.2">
      <c r="A13" s="5"/>
      <c r="B13" s="5"/>
      <c r="C13" s="4">
        <f>Table24515293132[[#This Row],[end_time]]-Table24515293132[[#This Row],[start_time]]</f>
        <v>0</v>
      </c>
      <c r="F13" s="11"/>
      <c r="G13" s="11"/>
      <c r="H13" s="16">
        <f t="shared" si="0"/>
        <v>0</v>
      </c>
      <c r="I13" s="11"/>
    </row>
    <row r="14" spans="1:9" x14ac:dyDescent="0.2">
      <c r="A14" s="5"/>
      <c r="B14" s="5"/>
      <c r="C14" s="4">
        <f>Table24515293132[[#This Row],[end_time]]-Table24515293132[[#This Row],[start_time]]</f>
        <v>0</v>
      </c>
      <c r="F14" s="15"/>
      <c r="G14" s="15"/>
      <c r="H14" s="14">
        <f t="shared" si="0"/>
        <v>0</v>
      </c>
      <c r="I14" s="15"/>
    </row>
    <row r="15" spans="1:9" x14ac:dyDescent="0.2">
      <c r="A15" s="5"/>
      <c r="B15" s="5"/>
      <c r="C15" s="4">
        <f>Table24515293132[[#This Row],[end_time]]-Table24515293132[[#This Row],[start_time]]</f>
        <v>0</v>
      </c>
      <c r="F15" s="11"/>
      <c r="G15" s="11"/>
      <c r="H15" s="16">
        <f t="shared" si="0"/>
        <v>0</v>
      </c>
      <c r="I15" s="11"/>
    </row>
    <row r="16" spans="1:9" x14ac:dyDescent="0.2">
      <c r="A16" s="5"/>
      <c r="B16" s="5"/>
      <c r="C16" s="4">
        <f>Table24515293132[[#This Row],[end_time]]-Table24515293132[[#This Row],[start_time]]</f>
        <v>0</v>
      </c>
      <c r="F16" s="15"/>
      <c r="G16" s="15"/>
      <c r="H16" s="14">
        <f t="shared" si="0"/>
        <v>0</v>
      </c>
      <c r="I16" s="15"/>
    </row>
    <row r="17" spans="1:9" x14ac:dyDescent="0.2">
      <c r="A17" s="5"/>
      <c r="B17" s="5"/>
      <c r="C17" s="4">
        <f>Table24515293132[[#This Row],[end_time]]-Table24515293132[[#This Row],[start_time]]</f>
        <v>0</v>
      </c>
      <c r="F17" s="11"/>
      <c r="G17" s="11"/>
      <c r="H17" s="16">
        <f t="shared" si="0"/>
        <v>0</v>
      </c>
      <c r="I17" s="11"/>
    </row>
    <row r="18" spans="1:9" x14ac:dyDescent="0.2">
      <c r="A18" s="5"/>
      <c r="B18" s="5"/>
      <c r="C18" s="4">
        <f>Table24515293132[[#This Row],[end_time]]-Table24515293132[[#This Row],[start_time]]</f>
        <v>0</v>
      </c>
      <c r="F18" s="15"/>
      <c r="G18" s="15"/>
      <c r="H18" s="14">
        <f t="shared" si="0"/>
        <v>0</v>
      </c>
      <c r="I18" s="15"/>
    </row>
    <row r="19" spans="1:9" x14ac:dyDescent="0.2">
      <c r="A19" s="5"/>
      <c r="B19" s="5"/>
      <c r="C19" s="4">
        <f>Table24515293132[[#This Row],[end_time]]-Table24515293132[[#This Row],[start_time]]</f>
        <v>0</v>
      </c>
      <c r="F19" s="11"/>
      <c r="G19" s="11"/>
      <c r="H19" s="16">
        <f t="shared" si="0"/>
        <v>0</v>
      </c>
      <c r="I19" s="11"/>
    </row>
    <row r="20" spans="1:9" x14ac:dyDescent="0.2">
      <c r="A20" s="5"/>
      <c r="B20" s="5"/>
      <c r="C20" s="4">
        <f>Table24515293132[[#This Row],[end_time]]-Table24515293132[[#This Row],[start_time]]</f>
        <v>0</v>
      </c>
      <c r="F20" s="15"/>
      <c r="G20" s="15"/>
      <c r="H20" s="14">
        <f t="shared" si="0"/>
        <v>0</v>
      </c>
      <c r="I20" s="15"/>
    </row>
    <row r="21" spans="1:9" x14ac:dyDescent="0.2">
      <c r="A21" s="5"/>
      <c r="B21" s="5"/>
      <c r="C21" s="4">
        <f>Table24515293132[[#This Row],[end_time]]-Table24515293132[[#This Row],[start_time]]</f>
        <v>0</v>
      </c>
      <c r="F21" s="11"/>
      <c r="G21" s="11"/>
      <c r="H21" s="16">
        <f t="shared" si="0"/>
        <v>0</v>
      </c>
      <c r="I21" s="11"/>
    </row>
    <row r="22" spans="1:9" x14ac:dyDescent="0.2">
      <c r="A22" s="5"/>
      <c r="B22" s="5"/>
      <c r="C22" s="4">
        <f>Table24515293132[[#This Row],[end_time]]-Table24515293132[[#This Row],[start_time]]</f>
        <v>0</v>
      </c>
      <c r="F22" s="15"/>
      <c r="G22" s="15"/>
      <c r="H22" s="14">
        <f t="shared" si="0"/>
        <v>0</v>
      </c>
      <c r="I22" s="15"/>
    </row>
    <row r="23" spans="1:9" x14ac:dyDescent="0.2">
      <c r="A23" s="5"/>
      <c r="B23" s="5"/>
      <c r="C23" s="4">
        <f>Table24515293132[[#This Row],[end_time]]-Table24515293132[[#This Row],[start_time]]</f>
        <v>0</v>
      </c>
      <c r="F23" s="11"/>
      <c r="G23" s="11"/>
      <c r="H23" s="16">
        <f t="shared" si="0"/>
        <v>0</v>
      </c>
      <c r="I23" s="11"/>
    </row>
    <row r="24" spans="1:9" x14ac:dyDescent="0.2">
      <c r="A24" s="5"/>
      <c r="B24" s="5"/>
      <c r="C24" s="4">
        <f>Table24515293132[[#This Row],[end_time]]-Table24515293132[[#This Row],[start_time]]</f>
        <v>0</v>
      </c>
      <c r="F24" s="15"/>
      <c r="G24" s="15"/>
      <c r="H24" s="14">
        <f t="shared" si="0"/>
        <v>0</v>
      </c>
      <c r="I24" s="15"/>
    </row>
    <row r="25" spans="1:9" x14ac:dyDescent="0.2">
      <c r="A25" s="5"/>
      <c r="B25" s="5"/>
      <c r="C25" s="4">
        <f>Table24515293132[[#This Row],[end_time]]-Table24515293132[[#This Row],[start_time]]</f>
        <v>0</v>
      </c>
      <c r="F25" s="11"/>
      <c r="G25" s="11"/>
      <c r="H25" s="16">
        <f t="shared" si="0"/>
        <v>0</v>
      </c>
      <c r="I25" s="11"/>
    </row>
    <row r="26" spans="1:9" x14ac:dyDescent="0.2">
      <c r="A26" s="5"/>
      <c r="B26" s="5"/>
      <c r="C26" s="4">
        <f>Table24515293132[[#This Row],[end_time]]-Table24515293132[[#This Row],[start_time]]</f>
        <v>0</v>
      </c>
      <c r="F26" s="15"/>
      <c r="G26" s="15"/>
      <c r="H26" s="14">
        <f t="shared" si="0"/>
        <v>0</v>
      </c>
      <c r="I26" s="15"/>
    </row>
    <row r="27" spans="1:9" x14ac:dyDescent="0.2">
      <c r="A27" s="5"/>
      <c r="B27" s="5"/>
      <c r="C27" s="4">
        <f>Table24515293132[[#This Row],[end_time]]-Table24515293132[[#This Row],[start_time]]</f>
        <v>0</v>
      </c>
      <c r="F27" s="11"/>
      <c r="G27" s="11"/>
      <c r="H27" s="16">
        <f t="shared" si="0"/>
        <v>0</v>
      </c>
      <c r="I27" s="11"/>
    </row>
    <row r="28" spans="1:9" x14ac:dyDescent="0.2">
      <c r="A28" s="5"/>
      <c r="B28" s="5"/>
      <c r="C28" s="4">
        <f>Table24515293132[[#This Row],[end_time]]-Table24515293132[[#This Row],[start_time]]</f>
        <v>0</v>
      </c>
      <c r="F28" s="15"/>
      <c r="G28" s="15"/>
      <c r="H28" s="14">
        <f t="shared" si="0"/>
        <v>0</v>
      </c>
      <c r="I28" s="15"/>
    </row>
    <row r="29" spans="1:9" x14ac:dyDescent="0.2">
      <c r="A29" s="5"/>
      <c r="B29" s="5"/>
      <c r="C29" s="4">
        <f>Table24515293132[[#This Row],[end_time]]-Table24515293132[[#This Row],[start_time]]</f>
        <v>0</v>
      </c>
      <c r="F29" s="11"/>
      <c r="G29" s="11"/>
      <c r="H29" s="16">
        <f t="shared" si="0"/>
        <v>0</v>
      </c>
      <c r="I29" s="11"/>
    </row>
    <row r="30" spans="1:9" x14ac:dyDescent="0.2">
      <c r="A30" s="5"/>
      <c r="B30" s="5"/>
      <c r="C30" s="4">
        <f>Table24515293132[[#This Row],[end_time]]-Table24515293132[[#This Row],[start_time]]</f>
        <v>0</v>
      </c>
      <c r="F30" s="15"/>
      <c r="G30" s="15"/>
      <c r="H30" s="14">
        <f t="shared" si="0"/>
        <v>0</v>
      </c>
      <c r="I30" s="15"/>
    </row>
    <row r="31" spans="1:9" x14ac:dyDescent="0.2">
      <c r="A31" s="5"/>
      <c r="B31" s="5"/>
      <c r="C31" s="4">
        <f>Table24515293132[[#This Row],[end_time]]-Table24515293132[[#This Row],[start_time]]</f>
        <v>0</v>
      </c>
      <c r="F31" s="17"/>
      <c r="G31" s="17"/>
      <c r="H31" s="20">
        <f t="shared" si="0"/>
        <v>0</v>
      </c>
      <c r="I31" s="17"/>
    </row>
    <row r="32" spans="1:9" x14ac:dyDescent="0.2">
      <c r="E32" s="2"/>
      <c r="F32" s="11"/>
      <c r="G32" s="11"/>
      <c r="H32" s="11"/>
      <c r="I32" s="11"/>
    </row>
    <row r="33" spans="1:9" x14ac:dyDescent="0.2">
      <c r="A33" t="s">
        <v>52</v>
      </c>
      <c r="C33" s="6">
        <f>HOUR(SUM(Table24515293132[time_diff]))*3600 + MINUTE(SUM(Table24515293132[time_diff])) * 60 + SECOND(SUM(Table24515293132[time_diff]))</f>
        <v>1338</v>
      </c>
      <c r="F33" s="11" t="s">
        <v>86</v>
      </c>
      <c r="G33" s="11"/>
      <c r="H33" s="6">
        <f>HOUR(SUM(H2:H31))*3600 + MINUTE(SUM(H2:H31)) * 60 + SECOND(SUM(H2:H31))</f>
        <v>2104</v>
      </c>
      <c r="I33" s="11"/>
    </row>
    <row r="34" spans="1:9" x14ac:dyDescent="0.2">
      <c r="C34" s="4"/>
    </row>
    <row r="35" spans="1:9" x14ac:dyDescent="0.2">
      <c r="C35" s="5"/>
    </row>
    <row r="36" spans="1:9" x14ac:dyDescent="0.2">
      <c r="C36" s="5"/>
    </row>
    <row r="37" spans="1:9" x14ac:dyDescent="0.2">
      <c r="C37" s="6"/>
      <c r="E37" s="6"/>
    </row>
    <row r="41" spans="1:9" x14ac:dyDescent="0.2">
      <c r="D41" s="2"/>
    </row>
  </sheetData>
  <pageMargins left="0.7" right="0.7" top="0.75" bottom="0.75" header="0.3" footer="0.3"/>
  <tableParts count="1">
    <tablePart r:id="rId1"/>
  </tableParts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00F07-6F7D-BC4B-9E0C-BCAADD61651A}">
  <dimension ref="A1:I41"/>
  <sheetViews>
    <sheetView workbookViewId="0">
      <selection activeCell="D39" sqref="D39"/>
    </sheetView>
  </sheetViews>
  <sheetFormatPr baseColWidth="10" defaultRowHeight="16" x14ac:dyDescent="0.2"/>
  <cols>
    <col min="4" max="4" width="72.83203125" customWidth="1"/>
  </cols>
  <sheetData>
    <row r="1" spans="1:9" x14ac:dyDescent="0.2">
      <c r="A1" t="s">
        <v>17</v>
      </c>
      <c r="B1" t="s">
        <v>18</v>
      </c>
      <c r="C1" t="s">
        <v>19</v>
      </c>
      <c r="D1" t="s">
        <v>15</v>
      </c>
      <c r="F1" s="13" t="s">
        <v>17</v>
      </c>
      <c r="G1" s="13" t="s">
        <v>18</v>
      </c>
      <c r="H1" s="13" t="s">
        <v>19</v>
      </c>
      <c r="I1" s="13" t="s">
        <v>15</v>
      </c>
    </row>
    <row r="2" spans="1:9" x14ac:dyDescent="0.2">
      <c r="A2" s="5">
        <v>0.46142361111111113</v>
      </c>
      <c r="B2" s="5">
        <v>0.48586805555555557</v>
      </c>
      <c r="C2" s="4">
        <f>Table2451533[[#This Row],[end_time]]-Table2451533[[#This Row],[start_time]]</f>
        <v>2.4444444444444435E-2</v>
      </c>
      <c r="F2" s="14">
        <v>0.45619212962962963</v>
      </c>
      <c r="G2" s="14">
        <v>0.49988425925925928</v>
      </c>
      <c r="H2" s="14">
        <f>G2-F2</f>
        <v>4.369212962962965E-2</v>
      </c>
      <c r="I2" s="15"/>
    </row>
    <row r="3" spans="1:9" x14ac:dyDescent="0.2">
      <c r="A3" s="5"/>
      <c r="B3" s="5"/>
      <c r="C3" s="4">
        <f>Table2451533[[#This Row],[end_time]]-Table2451533[[#This Row],[start_time]]</f>
        <v>0</v>
      </c>
      <c r="F3" s="16"/>
      <c r="G3" s="16"/>
      <c r="H3" s="16">
        <f>G3-F3</f>
        <v>0</v>
      </c>
      <c r="I3" s="11"/>
    </row>
    <row r="4" spans="1:9" x14ac:dyDescent="0.2">
      <c r="A4" s="5"/>
      <c r="B4" s="5"/>
      <c r="C4" s="4">
        <f>Table2451533[[#This Row],[end_time]]-Table2451533[[#This Row],[start_time]]</f>
        <v>0</v>
      </c>
      <c r="F4" s="14"/>
      <c r="G4" s="14"/>
      <c r="H4" s="14">
        <f t="shared" ref="H4:H31" si="0">G4-F4</f>
        <v>0</v>
      </c>
      <c r="I4" s="15"/>
    </row>
    <row r="5" spans="1:9" x14ac:dyDescent="0.2">
      <c r="A5" s="5"/>
      <c r="B5" s="5"/>
      <c r="C5" s="4">
        <f>Table2451533[[#This Row],[end_time]]-Table2451533[[#This Row],[start_time]]</f>
        <v>0</v>
      </c>
      <c r="F5" s="16"/>
      <c r="G5" s="16"/>
      <c r="H5" s="16">
        <f t="shared" si="0"/>
        <v>0</v>
      </c>
      <c r="I5" s="11"/>
    </row>
    <row r="6" spans="1:9" x14ac:dyDescent="0.2">
      <c r="A6" s="5"/>
      <c r="B6" s="5"/>
      <c r="C6" s="4">
        <f>Table2451533[[#This Row],[end_time]]-Table2451533[[#This Row],[start_time]]</f>
        <v>0</v>
      </c>
      <c r="F6" s="14"/>
      <c r="G6" s="14"/>
      <c r="H6" s="14">
        <f t="shared" si="0"/>
        <v>0</v>
      </c>
      <c r="I6" s="15"/>
    </row>
    <row r="7" spans="1:9" x14ac:dyDescent="0.2">
      <c r="A7" s="5"/>
      <c r="B7" s="5"/>
      <c r="C7" s="4">
        <f>Table2451533[[#This Row],[end_time]]-Table2451533[[#This Row],[start_time]]</f>
        <v>0</v>
      </c>
      <c r="F7" s="16"/>
      <c r="G7" s="16"/>
      <c r="H7" s="16">
        <f t="shared" si="0"/>
        <v>0</v>
      </c>
      <c r="I7" s="11"/>
    </row>
    <row r="8" spans="1:9" x14ac:dyDescent="0.2">
      <c r="A8" s="5"/>
      <c r="B8" s="5"/>
      <c r="C8" s="4">
        <f>Table2451533[[#This Row],[end_time]]-Table2451533[[#This Row],[start_time]]</f>
        <v>0</v>
      </c>
      <c r="F8" s="15"/>
      <c r="G8" s="15"/>
      <c r="H8" s="14">
        <f t="shared" si="0"/>
        <v>0</v>
      </c>
      <c r="I8" s="15"/>
    </row>
    <row r="9" spans="1:9" x14ac:dyDescent="0.2">
      <c r="A9" s="5"/>
      <c r="B9" s="5"/>
      <c r="C9" s="4">
        <f>Table2451533[[#This Row],[end_time]]-Table2451533[[#This Row],[start_time]]</f>
        <v>0</v>
      </c>
      <c r="F9" s="11"/>
      <c r="G9" s="11"/>
      <c r="H9" s="16">
        <f t="shared" si="0"/>
        <v>0</v>
      </c>
      <c r="I9" s="11"/>
    </row>
    <row r="10" spans="1:9" x14ac:dyDescent="0.2">
      <c r="A10" s="5"/>
      <c r="B10" s="5"/>
      <c r="C10" s="4">
        <f>Table2451533[[#This Row],[end_time]]-Table2451533[[#This Row],[start_time]]</f>
        <v>0</v>
      </c>
      <c r="F10" s="15"/>
      <c r="G10" s="15"/>
      <c r="H10" s="14">
        <f t="shared" si="0"/>
        <v>0</v>
      </c>
      <c r="I10" s="15"/>
    </row>
    <row r="11" spans="1:9" x14ac:dyDescent="0.2">
      <c r="A11" s="5"/>
      <c r="B11" s="5"/>
      <c r="C11" s="4">
        <f>Table2451533[[#This Row],[end_time]]-Table2451533[[#This Row],[start_time]]</f>
        <v>0</v>
      </c>
      <c r="F11" s="11"/>
      <c r="G11" s="11"/>
      <c r="H11" s="16">
        <f t="shared" si="0"/>
        <v>0</v>
      </c>
      <c r="I11" s="11"/>
    </row>
    <row r="12" spans="1:9" x14ac:dyDescent="0.2">
      <c r="A12" s="5"/>
      <c r="B12" s="5"/>
      <c r="C12" s="4">
        <f>Table2451533[[#This Row],[end_time]]-Table2451533[[#This Row],[start_time]]</f>
        <v>0</v>
      </c>
      <c r="F12" s="15"/>
      <c r="G12" s="15"/>
      <c r="H12" s="14">
        <f t="shared" si="0"/>
        <v>0</v>
      </c>
      <c r="I12" s="15"/>
    </row>
    <row r="13" spans="1:9" x14ac:dyDescent="0.2">
      <c r="A13" s="5"/>
      <c r="B13" s="5"/>
      <c r="C13" s="4">
        <f>Table2451533[[#This Row],[end_time]]-Table2451533[[#This Row],[start_time]]</f>
        <v>0</v>
      </c>
      <c r="F13" s="11"/>
      <c r="G13" s="11"/>
      <c r="H13" s="16">
        <f t="shared" si="0"/>
        <v>0</v>
      </c>
      <c r="I13" s="11"/>
    </row>
    <row r="14" spans="1:9" x14ac:dyDescent="0.2">
      <c r="A14" s="5"/>
      <c r="B14" s="5"/>
      <c r="C14" s="4">
        <f>Table2451533[[#This Row],[end_time]]-Table2451533[[#This Row],[start_time]]</f>
        <v>0</v>
      </c>
      <c r="F14" s="15"/>
      <c r="G14" s="15"/>
      <c r="H14" s="14">
        <f t="shared" si="0"/>
        <v>0</v>
      </c>
      <c r="I14" s="15"/>
    </row>
    <row r="15" spans="1:9" x14ac:dyDescent="0.2">
      <c r="A15" s="5"/>
      <c r="B15" s="5"/>
      <c r="C15" s="4">
        <f>Table2451533[[#This Row],[end_time]]-Table2451533[[#This Row],[start_time]]</f>
        <v>0</v>
      </c>
      <c r="F15" s="11"/>
      <c r="G15" s="11"/>
      <c r="H15" s="16">
        <f t="shared" si="0"/>
        <v>0</v>
      </c>
      <c r="I15" s="11"/>
    </row>
    <row r="16" spans="1:9" x14ac:dyDescent="0.2">
      <c r="A16" s="5"/>
      <c r="B16" s="5"/>
      <c r="C16" s="4">
        <f>Table2451533[[#This Row],[end_time]]-Table2451533[[#This Row],[start_time]]</f>
        <v>0</v>
      </c>
      <c r="F16" s="15"/>
      <c r="G16" s="15"/>
      <c r="H16" s="14">
        <f t="shared" si="0"/>
        <v>0</v>
      </c>
      <c r="I16" s="15"/>
    </row>
    <row r="17" spans="1:9" x14ac:dyDescent="0.2">
      <c r="A17" s="5"/>
      <c r="B17" s="5"/>
      <c r="C17" s="4">
        <f>Table2451533[[#This Row],[end_time]]-Table2451533[[#This Row],[start_time]]</f>
        <v>0</v>
      </c>
      <c r="F17" s="11"/>
      <c r="G17" s="11"/>
      <c r="H17" s="16">
        <f t="shared" si="0"/>
        <v>0</v>
      </c>
      <c r="I17" s="11"/>
    </row>
    <row r="18" spans="1:9" x14ac:dyDescent="0.2">
      <c r="A18" s="5"/>
      <c r="B18" s="5"/>
      <c r="C18" s="4">
        <f>Table2451533[[#This Row],[end_time]]-Table2451533[[#This Row],[start_time]]</f>
        <v>0</v>
      </c>
      <c r="F18" s="15"/>
      <c r="G18" s="15"/>
      <c r="H18" s="14">
        <f t="shared" si="0"/>
        <v>0</v>
      </c>
      <c r="I18" s="15"/>
    </row>
    <row r="19" spans="1:9" x14ac:dyDescent="0.2">
      <c r="A19" s="5"/>
      <c r="B19" s="5"/>
      <c r="C19" s="4">
        <f>Table2451533[[#This Row],[end_time]]-Table2451533[[#This Row],[start_time]]</f>
        <v>0</v>
      </c>
      <c r="F19" s="11"/>
      <c r="G19" s="11"/>
      <c r="H19" s="16">
        <f t="shared" si="0"/>
        <v>0</v>
      </c>
      <c r="I19" s="11"/>
    </row>
    <row r="20" spans="1:9" x14ac:dyDescent="0.2">
      <c r="A20" s="5"/>
      <c r="B20" s="5"/>
      <c r="C20" s="4">
        <f>Table2451533[[#This Row],[end_time]]-Table2451533[[#This Row],[start_time]]</f>
        <v>0</v>
      </c>
      <c r="F20" s="15"/>
      <c r="G20" s="15"/>
      <c r="H20" s="14">
        <f t="shared" si="0"/>
        <v>0</v>
      </c>
      <c r="I20" s="15"/>
    </row>
    <row r="21" spans="1:9" x14ac:dyDescent="0.2">
      <c r="A21" s="5"/>
      <c r="B21" s="5"/>
      <c r="C21" s="4">
        <f>Table2451533[[#This Row],[end_time]]-Table2451533[[#This Row],[start_time]]</f>
        <v>0</v>
      </c>
      <c r="F21" s="11"/>
      <c r="G21" s="11"/>
      <c r="H21" s="16">
        <f t="shared" si="0"/>
        <v>0</v>
      </c>
      <c r="I21" s="11"/>
    </row>
    <row r="22" spans="1:9" x14ac:dyDescent="0.2">
      <c r="A22" s="5"/>
      <c r="B22" s="5"/>
      <c r="C22" s="4">
        <f>Table2451533[[#This Row],[end_time]]-Table2451533[[#This Row],[start_time]]</f>
        <v>0</v>
      </c>
      <c r="F22" s="15"/>
      <c r="G22" s="15"/>
      <c r="H22" s="14">
        <f t="shared" si="0"/>
        <v>0</v>
      </c>
      <c r="I22" s="15"/>
    </row>
    <row r="23" spans="1:9" x14ac:dyDescent="0.2">
      <c r="A23" s="5"/>
      <c r="B23" s="5"/>
      <c r="C23" s="4">
        <f>Table2451533[[#This Row],[end_time]]-Table2451533[[#This Row],[start_time]]</f>
        <v>0</v>
      </c>
      <c r="F23" s="11"/>
      <c r="G23" s="11"/>
      <c r="H23" s="16">
        <f t="shared" si="0"/>
        <v>0</v>
      </c>
      <c r="I23" s="11"/>
    </row>
    <row r="24" spans="1:9" x14ac:dyDescent="0.2">
      <c r="A24" s="5"/>
      <c r="B24" s="5"/>
      <c r="C24" s="4">
        <f>Table2451533[[#This Row],[end_time]]-Table2451533[[#This Row],[start_time]]</f>
        <v>0</v>
      </c>
      <c r="F24" s="15"/>
      <c r="G24" s="15"/>
      <c r="H24" s="14">
        <f t="shared" si="0"/>
        <v>0</v>
      </c>
      <c r="I24" s="15"/>
    </row>
    <row r="25" spans="1:9" x14ac:dyDescent="0.2">
      <c r="A25" s="5"/>
      <c r="B25" s="5"/>
      <c r="C25" s="4">
        <f>Table2451533[[#This Row],[end_time]]-Table2451533[[#This Row],[start_time]]</f>
        <v>0</v>
      </c>
      <c r="F25" s="11"/>
      <c r="G25" s="11"/>
      <c r="H25" s="16">
        <f t="shared" si="0"/>
        <v>0</v>
      </c>
      <c r="I25" s="11"/>
    </row>
    <row r="26" spans="1:9" x14ac:dyDescent="0.2">
      <c r="A26" s="5"/>
      <c r="B26" s="5"/>
      <c r="C26" s="4">
        <f>Table2451533[[#This Row],[end_time]]-Table2451533[[#This Row],[start_time]]</f>
        <v>0</v>
      </c>
      <c r="F26" s="15"/>
      <c r="G26" s="15"/>
      <c r="H26" s="14">
        <f t="shared" si="0"/>
        <v>0</v>
      </c>
      <c r="I26" s="15"/>
    </row>
    <row r="27" spans="1:9" x14ac:dyDescent="0.2">
      <c r="A27" s="5"/>
      <c r="B27" s="5"/>
      <c r="C27" s="4">
        <f>Table2451533[[#This Row],[end_time]]-Table2451533[[#This Row],[start_time]]</f>
        <v>0</v>
      </c>
      <c r="F27" s="11"/>
      <c r="G27" s="11"/>
      <c r="H27" s="16">
        <f t="shared" si="0"/>
        <v>0</v>
      </c>
      <c r="I27" s="11"/>
    </row>
    <row r="28" spans="1:9" x14ac:dyDescent="0.2">
      <c r="A28" s="5"/>
      <c r="B28" s="5"/>
      <c r="C28" s="4">
        <f>Table2451533[[#This Row],[end_time]]-Table2451533[[#This Row],[start_time]]</f>
        <v>0</v>
      </c>
      <c r="F28" s="15"/>
      <c r="G28" s="15"/>
      <c r="H28" s="14">
        <f t="shared" si="0"/>
        <v>0</v>
      </c>
      <c r="I28" s="15"/>
    </row>
    <row r="29" spans="1:9" x14ac:dyDescent="0.2">
      <c r="A29" s="5"/>
      <c r="B29" s="5"/>
      <c r="C29" s="4">
        <f>Table2451533[[#This Row],[end_time]]-Table2451533[[#This Row],[start_time]]</f>
        <v>0</v>
      </c>
      <c r="F29" s="11"/>
      <c r="G29" s="11"/>
      <c r="H29" s="16">
        <f t="shared" si="0"/>
        <v>0</v>
      </c>
      <c r="I29" s="11"/>
    </row>
    <row r="30" spans="1:9" x14ac:dyDescent="0.2">
      <c r="A30" s="5"/>
      <c r="B30" s="5"/>
      <c r="C30" s="4">
        <f>Table2451533[[#This Row],[end_time]]-Table2451533[[#This Row],[start_time]]</f>
        <v>0</v>
      </c>
      <c r="F30" s="15"/>
      <c r="G30" s="15"/>
      <c r="H30" s="14">
        <f t="shared" si="0"/>
        <v>0</v>
      </c>
      <c r="I30" s="15"/>
    </row>
    <row r="31" spans="1:9" x14ac:dyDescent="0.2">
      <c r="A31" s="5"/>
      <c r="B31" s="5"/>
      <c r="C31" s="4">
        <f>Table2451533[[#This Row],[end_time]]-Table2451533[[#This Row],[start_time]]</f>
        <v>0</v>
      </c>
      <c r="F31" s="17"/>
      <c r="G31" s="17"/>
      <c r="H31" s="20">
        <f t="shared" si="0"/>
        <v>0</v>
      </c>
      <c r="I31" s="17"/>
    </row>
    <row r="32" spans="1:9" x14ac:dyDescent="0.2">
      <c r="E32" s="2"/>
      <c r="F32" s="11"/>
      <c r="G32" s="11"/>
      <c r="H32" s="11"/>
      <c r="I32" s="11"/>
    </row>
    <row r="33" spans="1:9" x14ac:dyDescent="0.2">
      <c r="A33" t="s">
        <v>52</v>
      </c>
      <c r="C33" s="6">
        <f>HOUR(SUM(Table2451533[time_diff]))*3600 + MINUTE(SUM(Table2451533[time_diff])) * 60 + SECOND(SUM(Table2451533[time_diff]))</f>
        <v>2112</v>
      </c>
      <c r="F33" s="11" t="s">
        <v>86</v>
      </c>
      <c r="G33" s="11"/>
      <c r="H33" s="6">
        <f>HOUR(SUM(H2:H31))*3600 + MINUTE(SUM(H2:H31)) * 60 + SECOND(SUM(H2:H31))</f>
        <v>3775</v>
      </c>
      <c r="I33" s="11"/>
    </row>
    <row r="34" spans="1:9" x14ac:dyDescent="0.2">
      <c r="C34" s="4"/>
    </row>
    <row r="35" spans="1:9" x14ac:dyDescent="0.2">
      <c r="C35" s="5"/>
    </row>
    <row r="36" spans="1:9" x14ac:dyDescent="0.2">
      <c r="C36" s="5"/>
    </row>
    <row r="37" spans="1:9" x14ac:dyDescent="0.2">
      <c r="C37" s="6"/>
      <c r="E37" s="6"/>
    </row>
    <row r="41" spans="1:9" x14ac:dyDescent="0.2">
      <c r="D41" s="2"/>
    </row>
  </sheetData>
  <pageMargins left="0.7" right="0.7" top="0.75" bottom="0.75" header="0.3" footer="0.3"/>
  <tableParts count="1">
    <tablePart r:id="rId1"/>
  </tableParts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C3755-3FEC-2044-A90C-C2D3BB18642F}">
  <dimension ref="A1:I41"/>
  <sheetViews>
    <sheetView workbookViewId="0">
      <selection activeCell="I5" sqref="I5"/>
    </sheetView>
  </sheetViews>
  <sheetFormatPr baseColWidth="10" defaultRowHeight="16" x14ac:dyDescent="0.2"/>
  <cols>
    <col min="4" max="4" width="72.83203125" customWidth="1"/>
  </cols>
  <sheetData>
    <row r="1" spans="1:9" x14ac:dyDescent="0.2">
      <c r="A1" t="s">
        <v>17</v>
      </c>
      <c r="B1" t="s">
        <v>18</v>
      </c>
      <c r="C1" t="s">
        <v>19</v>
      </c>
      <c r="D1" t="s">
        <v>15</v>
      </c>
      <c r="F1" s="13" t="s">
        <v>17</v>
      </c>
      <c r="G1" s="13" t="s">
        <v>18</v>
      </c>
      <c r="H1" s="13" t="s">
        <v>19</v>
      </c>
      <c r="I1" s="13" t="s">
        <v>15</v>
      </c>
    </row>
    <row r="2" spans="1:9" x14ac:dyDescent="0.2">
      <c r="A2" s="5">
        <v>0.47834490740740743</v>
      </c>
      <c r="B2" s="5">
        <v>0.48207175925925927</v>
      </c>
      <c r="C2" s="4">
        <f>Table245153334[[#This Row],[end_time]]-Table245153334[[#This Row],[start_time]]</f>
        <v>3.7268518518518423E-3</v>
      </c>
      <c r="F2" s="14">
        <v>0.4755671296296296</v>
      </c>
      <c r="G2" s="14">
        <v>0.48466435185185186</v>
      </c>
      <c r="H2" s="14">
        <f>G2-F2</f>
        <v>9.0972222222222565E-3</v>
      </c>
      <c r="I2" s="15" t="s">
        <v>165</v>
      </c>
    </row>
    <row r="3" spans="1:9" x14ac:dyDescent="0.2">
      <c r="A3" s="5">
        <v>0.48743055555555553</v>
      </c>
      <c r="B3" s="5">
        <v>0.49681712962962965</v>
      </c>
      <c r="C3" s="4">
        <f>Table245153334[[#This Row],[end_time]]-Table245153334[[#This Row],[start_time]]</f>
        <v>9.3865740740741166E-3</v>
      </c>
      <c r="D3" t="s">
        <v>166</v>
      </c>
      <c r="F3" s="16">
        <v>0.48652777777777778</v>
      </c>
      <c r="G3" s="16">
        <v>0.4971990740740741</v>
      </c>
      <c r="H3" s="16">
        <f>G3-F3</f>
        <v>1.0671296296296318E-2</v>
      </c>
      <c r="I3" s="11"/>
    </row>
    <row r="4" spans="1:9" x14ac:dyDescent="0.2">
      <c r="A4" s="5">
        <v>0.50685185185185189</v>
      </c>
      <c r="B4" s="5">
        <v>0.51010416666666669</v>
      </c>
      <c r="C4" s="4">
        <f>Table245153334[[#This Row],[end_time]]-Table245153334[[#This Row],[start_time]]</f>
        <v>3.2523148148148051E-3</v>
      </c>
      <c r="D4" t="s">
        <v>167</v>
      </c>
      <c r="F4" s="14">
        <v>0.50609953703703703</v>
      </c>
      <c r="G4" s="14">
        <v>0.51021990740740741</v>
      </c>
      <c r="H4" s="14">
        <f t="shared" ref="H4:H31" si="0">G4-F4</f>
        <v>4.1203703703703853E-3</v>
      </c>
      <c r="I4" s="15" t="s">
        <v>168</v>
      </c>
    </row>
    <row r="5" spans="1:9" x14ac:dyDescent="0.2">
      <c r="A5" s="5"/>
      <c r="B5" s="5"/>
      <c r="C5" s="4">
        <f>Table245153334[[#This Row],[end_time]]-Table245153334[[#This Row],[start_time]]</f>
        <v>0</v>
      </c>
      <c r="F5" s="16"/>
      <c r="G5" s="16"/>
      <c r="H5" s="16">
        <f t="shared" si="0"/>
        <v>0</v>
      </c>
      <c r="I5" s="11"/>
    </row>
    <row r="6" spans="1:9" x14ac:dyDescent="0.2">
      <c r="A6" s="5"/>
      <c r="B6" s="5"/>
      <c r="C6" s="4">
        <f>Table245153334[[#This Row],[end_time]]-Table245153334[[#This Row],[start_time]]</f>
        <v>0</v>
      </c>
      <c r="F6" s="14"/>
      <c r="G6" s="14"/>
      <c r="H6" s="14">
        <f t="shared" si="0"/>
        <v>0</v>
      </c>
      <c r="I6" s="15"/>
    </row>
    <row r="7" spans="1:9" x14ac:dyDescent="0.2">
      <c r="A7" s="5"/>
      <c r="B7" s="5"/>
      <c r="C7" s="4">
        <f>Table245153334[[#This Row],[end_time]]-Table245153334[[#This Row],[start_time]]</f>
        <v>0</v>
      </c>
      <c r="F7" s="16"/>
      <c r="G7" s="16"/>
      <c r="H7" s="16">
        <f t="shared" si="0"/>
        <v>0</v>
      </c>
      <c r="I7" s="11"/>
    </row>
    <row r="8" spans="1:9" x14ac:dyDescent="0.2">
      <c r="A8" s="5"/>
      <c r="B8" s="5"/>
      <c r="C8" s="4">
        <f>Table245153334[[#This Row],[end_time]]-Table245153334[[#This Row],[start_time]]</f>
        <v>0</v>
      </c>
      <c r="F8" s="15"/>
      <c r="G8" s="15"/>
      <c r="H8" s="14">
        <f t="shared" si="0"/>
        <v>0</v>
      </c>
      <c r="I8" s="15"/>
    </row>
    <row r="9" spans="1:9" x14ac:dyDescent="0.2">
      <c r="A9" s="5"/>
      <c r="B9" s="5"/>
      <c r="C9" s="4">
        <f>Table245153334[[#This Row],[end_time]]-Table245153334[[#This Row],[start_time]]</f>
        <v>0</v>
      </c>
      <c r="F9" s="11"/>
      <c r="G9" s="11"/>
      <c r="H9" s="16">
        <f t="shared" si="0"/>
        <v>0</v>
      </c>
      <c r="I9" s="11"/>
    </row>
    <row r="10" spans="1:9" x14ac:dyDescent="0.2">
      <c r="A10" s="5"/>
      <c r="B10" s="5"/>
      <c r="C10" s="4">
        <f>Table245153334[[#This Row],[end_time]]-Table245153334[[#This Row],[start_time]]</f>
        <v>0</v>
      </c>
      <c r="F10" s="15"/>
      <c r="G10" s="15"/>
      <c r="H10" s="14">
        <f t="shared" si="0"/>
        <v>0</v>
      </c>
      <c r="I10" s="15"/>
    </row>
    <row r="11" spans="1:9" x14ac:dyDescent="0.2">
      <c r="A11" s="5"/>
      <c r="B11" s="5"/>
      <c r="C11" s="4">
        <f>Table245153334[[#This Row],[end_time]]-Table245153334[[#This Row],[start_time]]</f>
        <v>0</v>
      </c>
      <c r="F11" s="11"/>
      <c r="G11" s="11"/>
      <c r="H11" s="16">
        <f t="shared" si="0"/>
        <v>0</v>
      </c>
      <c r="I11" s="11"/>
    </row>
    <row r="12" spans="1:9" x14ac:dyDescent="0.2">
      <c r="A12" s="5"/>
      <c r="B12" s="5"/>
      <c r="C12" s="4">
        <f>Table245153334[[#This Row],[end_time]]-Table245153334[[#This Row],[start_time]]</f>
        <v>0</v>
      </c>
      <c r="F12" s="15"/>
      <c r="G12" s="15"/>
      <c r="H12" s="14">
        <f t="shared" si="0"/>
        <v>0</v>
      </c>
      <c r="I12" s="15"/>
    </row>
    <row r="13" spans="1:9" x14ac:dyDescent="0.2">
      <c r="A13" s="5"/>
      <c r="B13" s="5"/>
      <c r="C13" s="4">
        <f>Table245153334[[#This Row],[end_time]]-Table245153334[[#This Row],[start_time]]</f>
        <v>0</v>
      </c>
      <c r="F13" s="11"/>
      <c r="G13" s="11"/>
      <c r="H13" s="16">
        <f t="shared" si="0"/>
        <v>0</v>
      </c>
      <c r="I13" s="11"/>
    </row>
    <row r="14" spans="1:9" x14ac:dyDescent="0.2">
      <c r="A14" s="5"/>
      <c r="B14" s="5"/>
      <c r="C14" s="4">
        <f>Table245153334[[#This Row],[end_time]]-Table245153334[[#This Row],[start_time]]</f>
        <v>0</v>
      </c>
      <c r="F14" s="15"/>
      <c r="G14" s="15"/>
      <c r="H14" s="14">
        <f t="shared" si="0"/>
        <v>0</v>
      </c>
      <c r="I14" s="15"/>
    </row>
    <row r="15" spans="1:9" x14ac:dyDescent="0.2">
      <c r="A15" s="5"/>
      <c r="B15" s="5"/>
      <c r="C15" s="4">
        <f>Table245153334[[#This Row],[end_time]]-Table245153334[[#This Row],[start_time]]</f>
        <v>0</v>
      </c>
      <c r="F15" s="11"/>
      <c r="G15" s="11"/>
      <c r="H15" s="16">
        <f t="shared" si="0"/>
        <v>0</v>
      </c>
      <c r="I15" s="11"/>
    </row>
    <row r="16" spans="1:9" x14ac:dyDescent="0.2">
      <c r="A16" s="5"/>
      <c r="B16" s="5"/>
      <c r="C16" s="4">
        <f>Table245153334[[#This Row],[end_time]]-Table245153334[[#This Row],[start_time]]</f>
        <v>0</v>
      </c>
      <c r="F16" s="15"/>
      <c r="G16" s="15"/>
      <c r="H16" s="14">
        <f t="shared" si="0"/>
        <v>0</v>
      </c>
      <c r="I16" s="15"/>
    </row>
    <row r="17" spans="1:9" x14ac:dyDescent="0.2">
      <c r="A17" s="5"/>
      <c r="B17" s="5"/>
      <c r="C17" s="4">
        <f>Table245153334[[#This Row],[end_time]]-Table245153334[[#This Row],[start_time]]</f>
        <v>0</v>
      </c>
      <c r="F17" s="11"/>
      <c r="G17" s="11"/>
      <c r="H17" s="16">
        <f t="shared" si="0"/>
        <v>0</v>
      </c>
      <c r="I17" s="11"/>
    </row>
    <row r="18" spans="1:9" x14ac:dyDescent="0.2">
      <c r="A18" s="5"/>
      <c r="B18" s="5"/>
      <c r="C18" s="4">
        <f>Table245153334[[#This Row],[end_time]]-Table245153334[[#This Row],[start_time]]</f>
        <v>0</v>
      </c>
      <c r="F18" s="15"/>
      <c r="G18" s="15"/>
      <c r="H18" s="14">
        <f t="shared" si="0"/>
        <v>0</v>
      </c>
      <c r="I18" s="15"/>
    </row>
    <row r="19" spans="1:9" x14ac:dyDescent="0.2">
      <c r="A19" s="5"/>
      <c r="B19" s="5"/>
      <c r="C19" s="4">
        <f>Table245153334[[#This Row],[end_time]]-Table245153334[[#This Row],[start_time]]</f>
        <v>0</v>
      </c>
      <c r="F19" s="11"/>
      <c r="G19" s="11"/>
      <c r="H19" s="16">
        <f t="shared" si="0"/>
        <v>0</v>
      </c>
      <c r="I19" s="11"/>
    </row>
    <row r="20" spans="1:9" x14ac:dyDescent="0.2">
      <c r="A20" s="5"/>
      <c r="B20" s="5"/>
      <c r="C20" s="4">
        <f>Table245153334[[#This Row],[end_time]]-Table245153334[[#This Row],[start_time]]</f>
        <v>0</v>
      </c>
      <c r="F20" s="15"/>
      <c r="G20" s="15"/>
      <c r="H20" s="14">
        <f t="shared" si="0"/>
        <v>0</v>
      </c>
      <c r="I20" s="15"/>
    </row>
    <row r="21" spans="1:9" x14ac:dyDescent="0.2">
      <c r="A21" s="5"/>
      <c r="B21" s="5"/>
      <c r="C21" s="4">
        <f>Table245153334[[#This Row],[end_time]]-Table245153334[[#This Row],[start_time]]</f>
        <v>0</v>
      </c>
      <c r="F21" s="11"/>
      <c r="G21" s="11"/>
      <c r="H21" s="16">
        <f t="shared" si="0"/>
        <v>0</v>
      </c>
      <c r="I21" s="11"/>
    </row>
    <row r="22" spans="1:9" x14ac:dyDescent="0.2">
      <c r="A22" s="5"/>
      <c r="B22" s="5"/>
      <c r="C22" s="4">
        <f>Table245153334[[#This Row],[end_time]]-Table245153334[[#This Row],[start_time]]</f>
        <v>0</v>
      </c>
      <c r="F22" s="15"/>
      <c r="G22" s="15"/>
      <c r="H22" s="14">
        <f t="shared" si="0"/>
        <v>0</v>
      </c>
      <c r="I22" s="15"/>
    </row>
    <row r="23" spans="1:9" x14ac:dyDescent="0.2">
      <c r="A23" s="5"/>
      <c r="B23" s="5"/>
      <c r="C23" s="4">
        <f>Table245153334[[#This Row],[end_time]]-Table245153334[[#This Row],[start_time]]</f>
        <v>0</v>
      </c>
      <c r="F23" s="11"/>
      <c r="G23" s="11"/>
      <c r="H23" s="16">
        <f t="shared" si="0"/>
        <v>0</v>
      </c>
      <c r="I23" s="11"/>
    </row>
    <row r="24" spans="1:9" x14ac:dyDescent="0.2">
      <c r="A24" s="5"/>
      <c r="B24" s="5"/>
      <c r="C24" s="4">
        <f>Table245153334[[#This Row],[end_time]]-Table245153334[[#This Row],[start_time]]</f>
        <v>0</v>
      </c>
      <c r="F24" s="15"/>
      <c r="G24" s="15"/>
      <c r="H24" s="14">
        <f t="shared" si="0"/>
        <v>0</v>
      </c>
      <c r="I24" s="15"/>
    </row>
    <row r="25" spans="1:9" x14ac:dyDescent="0.2">
      <c r="A25" s="5"/>
      <c r="B25" s="5"/>
      <c r="C25" s="4">
        <f>Table245153334[[#This Row],[end_time]]-Table245153334[[#This Row],[start_time]]</f>
        <v>0</v>
      </c>
      <c r="F25" s="11"/>
      <c r="G25" s="11"/>
      <c r="H25" s="16">
        <f t="shared" si="0"/>
        <v>0</v>
      </c>
      <c r="I25" s="11"/>
    </row>
    <row r="26" spans="1:9" x14ac:dyDescent="0.2">
      <c r="A26" s="5"/>
      <c r="B26" s="5"/>
      <c r="C26" s="4">
        <f>Table245153334[[#This Row],[end_time]]-Table245153334[[#This Row],[start_time]]</f>
        <v>0</v>
      </c>
      <c r="F26" s="15"/>
      <c r="G26" s="15"/>
      <c r="H26" s="14">
        <f t="shared" si="0"/>
        <v>0</v>
      </c>
      <c r="I26" s="15"/>
    </row>
    <row r="27" spans="1:9" x14ac:dyDescent="0.2">
      <c r="A27" s="5"/>
      <c r="B27" s="5"/>
      <c r="C27" s="4">
        <f>Table245153334[[#This Row],[end_time]]-Table245153334[[#This Row],[start_time]]</f>
        <v>0</v>
      </c>
      <c r="F27" s="11"/>
      <c r="G27" s="11"/>
      <c r="H27" s="16">
        <f t="shared" si="0"/>
        <v>0</v>
      </c>
      <c r="I27" s="11"/>
    </row>
    <row r="28" spans="1:9" x14ac:dyDescent="0.2">
      <c r="A28" s="5"/>
      <c r="B28" s="5"/>
      <c r="C28" s="4">
        <f>Table245153334[[#This Row],[end_time]]-Table245153334[[#This Row],[start_time]]</f>
        <v>0</v>
      </c>
      <c r="F28" s="15"/>
      <c r="G28" s="15"/>
      <c r="H28" s="14">
        <f t="shared" si="0"/>
        <v>0</v>
      </c>
      <c r="I28" s="15"/>
    </row>
    <row r="29" spans="1:9" x14ac:dyDescent="0.2">
      <c r="A29" s="5"/>
      <c r="B29" s="5"/>
      <c r="C29" s="4">
        <f>Table245153334[[#This Row],[end_time]]-Table245153334[[#This Row],[start_time]]</f>
        <v>0</v>
      </c>
      <c r="F29" s="11"/>
      <c r="G29" s="11"/>
      <c r="H29" s="16">
        <f t="shared" si="0"/>
        <v>0</v>
      </c>
      <c r="I29" s="11"/>
    </row>
    <row r="30" spans="1:9" x14ac:dyDescent="0.2">
      <c r="A30" s="5"/>
      <c r="B30" s="5"/>
      <c r="C30" s="4">
        <f>Table245153334[[#This Row],[end_time]]-Table245153334[[#This Row],[start_time]]</f>
        <v>0</v>
      </c>
      <c r="F30" s="15"/>
      <c r="G30" s="15"/>
      <c r="H30" s="14">
        <f t="shared" si="0"/>
        <v>0</v>
      </c>
      <c r="I30" s="15"/>
    </row>
    <row r="31" spans="1:9" x14ac:dyDescent="0.2">
      <c r="A31" s="5"/>
      <c r="B31" s="5"/>
      <c r="C31" s="4">
        <f>Table245153334[[#This Row],[end_time]]-Table245153334[[#This Row],[start_time]]</f>
        <v>0</v>
      </c>
      <c r="F31" s="17"/>
      <c r="G31" s="17"/>
      <c r="H31" s="20">
        <f t="shared" si="0"/>
        <v>0</v>
      </c>
      <c r="I31" s="17"/>
    </row>
    <row r="32" spans="1:9" x14ac:dyDescent="0.2">
      <c r="E32" s="2"/>
      <c r="F32" s="11"/>
      <c r="G32" s="11"/>
      <c r="H32" s="11"/>
      <c r="I32" s="11"/>
    </row>
    <row r="33" spans="1:9" x14ac:dyDescent="0.2">
      <c r="A33" t="s">
        <v>52</v>
      </c>
      <c r="C33" s="6">
        <f>HOUR(SUM(Table245153334[time_diff]))*3600 + MINUTE(SUM(Table245153334[time_diff])) * 60 + SECOND(SUM(Table245153334[time_diff]))</f>
        <v>1414</v>
      </c>
      <c r="F33" s="11" t="s">
        <v>86</v>
      </c>
      <c r="G33" s="11"/>
      <c r="H33" s="6">
        <f>HOUR(SUM(H2:H31))*3600 + MINUTE(SUM(H2:H31)) * 60 + SECOND(SUM(H2:H31))</f>
        <v>2064</v>
      </c>
      <c r="I33" s="11"/>
    </row>
    <row r="34" spans="1:9" x14ac:dyDescent="0.2">
      <c r="C34" s="4"/>
    </row>
    <row r="35" spans="1:9" x14ac:dyDescent="0.2">
      <c r="C35" s="5"/>
    </row>
    <row r="36" spans="1:9" x14ac:dyDescent="0.2">
      <c r="C36" s="5"/>
    </row>
    <row r="37" spans="1:9" x14ac:dyDescent="0.2">
      <c r="C37" s="6"/>
      <c r="E37" s="6"/>
    </row>
    <row r="41" spans="1:9" x14ac:dyDescent="0.2">
      <c r="D41" s="2"/>
    </row>
  </sheetData>
  <pageMargins left="0.7" right="0.7" top="0.75" bottom="0.75" header="0.3" footer="0.3"/>
  <tableParts count="1">
    <tablePart r:id="rId1"/>
  </tableParts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E074B-E732-4149-809C-7CD1165D3F98}">
  <dimension ref="A1:I41"/>
  <sheetViews>
    <sheetView workbookViewId="0">
      <selection activeCell="D21" sqref="D21"/>
    </sheetView>
  </sheetViews>
  <sheetFormatPr baseColWidth="10" defaultRowHeight="16" x14ac:dyDescent="0.2"/>
  <cols>
    <col min="4" max="4" width="72.83203125" customWidth="1"/>
  </cols>
  <sheetData>
    <row r="1" spans="1:9" x14ac:dyDescent="0.2">
      <c r="A1" t="s">
        <v>17</v>
      </c>
      <c r="B1" t="s">
        <v>18</v>
      </c>
      <c r="C1" t="s">
        <v>19</v>
      </c>
      <c r="D1" t="s">
        <v>15</v>
      </c>
      <c r="F1" s="13" t="s">
        <v>17</v>
      </c>
      <c r="G1" s="13" t="s">
        <v>18</v>
      </c>
      <c r="H1" s="13" t="s">
        <v>19</v>
      </c>
      <c r="I1" s="13" t="s">
        <v>15</v>
      </c>
    </row>
    <row r="2" spans="1:9" x14ac:dyDescent="0.2">
      <c r="A2" s="5">
        <v>0.96634259259259259</v>
      </c>
      <c r="B2" s="5">
        <v>0.98324074074074075</v>
      </c>
      <c r="C2" s="4">
        <f>Table2451535[[#This Row],[end_time]]-Table2451535[[#This Row],[start_time]]</f>
        <v>1.6898148148148162E-2</v>
      </c>
      <c r="F2" s="14">
        <v>0.96311342592592597</v>
      </c>
      <c r="G2" s="14">
        <v>0.98449074074074072</v>
      </c>
      <c r="H2" s="14">
        <f>G2-F2</f>
        <v>2.1377314814814752E-2</v>
      </c>
      <c r="I2" s="15"/>
    </row>
    <row r="3" spans="1:9" x14ac:dyDescent="0.2">
      <c r="A3" s="5"/>
      <c r="B3" s="5"/>
      <c r="C3" s="4">
        <f>Table2451535[[#This Row],[end_time]]-Table2451535[[#This Row],[start_time]]</f>
        <v>0</v>
      </c>
      <c r="F3" s="16"/>
      <c r="G3" s="16"/>
      <c r="H3" s="16">
        <f>G3-F3</f>
        <v>0</v>
      </c>
      <c r="I3" s="11"/>
    </row>
    <row r="4" spans="1:9" x14ac:dyDescent="0.2">
      <c r="A4" s="5"/>
      <c r="B4" s="5"/>
      <c r="C4" s="4">
        <f>Table2451535[[#This Row],[end_time]]-Table2451535[[#This Row],[start_time]]</f>
        <v>0</v>
      </c>
      <c r="F4" s="14"/>
      <c r="G4" s="14"/>
      <c r="H4" s="14">
        <f t="shared" ref="H4:H31" si="0">G4-F4</f>
        <v>0</v>
      </c>
      <c r="I4" s="15"/>
    </row>
    <row r="5" spans="1:9" x14ac:dyDescent="0.2">
      <c r="A5" s="5"/>
      <c r="B5" s="5"/>
      <c r="C5" s="4">
        <f>Table2451535[[#This Row],[end_time]]-Table2451535[[#This Row],[start_time]]</f>
        <v>0</v>
      </c>
      <c r="F5" s="16"/>
      <c r="G5" s="16"/>
      <c r="H5" s="16">
        <f t="shared" si="0"/>
        <v>0</v>
      </c>
      <c r="I5" s="11"/>
    </row>
    <row r="6" spans="1:9" x14ac:dyDescent="0.2">
      <c r="A6" s="5"/>
      <c r="B6" s="5"/>
      <c r="C6" s="4">
        <f>Table2451535[[#This Row],[end_time]]-Table2451535[[#This Row],[start_time]]</f>
        <v>0</v>
      </c>
      <c r="F6" s="14"/>
      <c r="G6" s="14"/>
      <c r="H6" s="14">
        <f t="shared" si="0"/>
        <v>0</v>
      </c>
      <c r="I6" s="15"/>
    </row>
    <row r="7" spans="1:9" x14ac:dyDescent="0.2">
      <c r="A7" s="5"/>
      <c r="B7" s="5"/>
      <c r="C7" s="4">
        <f>Table2451535[[#This Row],[end_time]]-Table2451535[[#This Row],[start_time]]</f>
        <v>0</v>
      </c>
      <c r="F7" s="16"/>
      <c r="G7" s="16"/>
      <c r="H7" s="16">
        <f t="shared" si="0"/>
        <v>0</v>
      </c>
      <c r="I7" s="11"/>
    </row>
    <row r="8" spans="1:9" x14ac:dyDescent="0.2">
      <c r="A8" s="5"/>
      <c r="B8" s="5"/>
      <c r="C8" s="4">
        <f>Table2451535[[#This Row],[end_time]]-Table2451535[[#This Row],[start_time]]</f>
        <v>0</v>
      </c>
      <c r="F8" s="15"/>
      <c r="G8" s="15"/>
      <c r="H8" s="14">
        <f t="shared" si="0"/>
        <v>0</v>
      </c>
      <c r="I8" s="15"/>
    </row>
    <row r="9" spans="1:9" x14ac:dyDescent="0.2">
      <c r="A9" s="5"/>
      <c r="B9" s="5"/>
      <c r="C9" s="4">
        <f>Table2451535[[#This Row],[end_time]]-Table2451535[[#This Row],[start_time]]</f>
        <v>0</v>
      </c>
      <c r="F9" s="11"/>
      <c r="G9" s="11"/>
      <c r="H9" s="16">
        <f t="shared" si="0"/>
        <v>0</v>
      </c>
      <c r="I9" s="11"/>
    </row>
    <row r="10" spans="1:9" x14ac:dyDescent="0.2">
      <c r="A10" s="5"/>
      <c r="B10" s="5"/>
      <c r="C10" s="4">
        <f>Table2451535[[#This Row],[end_time]]-Table2451535[[#This Row],[start_time]]</f>
        <v>0</v>
      </c>
      <c r="F10" s="15"/>
      <c r="G10" s="15"/>
      <c r="H10" s="14">
        <f t="shared" si="0"/>
        <v>0</v>
      </c>
      <c r="I10" s="15"/>
    </row>
    <row r="11" spans="1:9" x14ac:dyDescent="0.2">
      <c r="A11" s="5"/>
      <c r="B11" s="5"/>
      <c r="C11" s="4">
        <f>Table2451535[[#This Row],[end_time]]-Table2451535[[#This Row],[start_time]]</f>
        <v>0</v>
      </c>
      <c r="F11" s="11"/>
      <c r="G11" s="11"/>
      <c r="H11" s="16">
        <f t="shared" si="0"/>
        <v>0</v>
      </c>
      <c r="I11" s="11"/>
    </row>
    <row r="12" spans="1:9" x14ac:dyDescent="0.2">
      <c r="A12" s="5"/>
      <c r="B12" s="5"/>
      <c r="C12" s="4">
        <f>Table2451535[[#This Row],[end_time]]-Table2451535[[#This Row],[start_time]]</f>
        <v>0</v>
      </c>
      <c r="F12" s="15"/>
      <c r="G12" s="15"/>
      <c r="H12" s="14">
        <f t="shared" si="0"/>
        <v>0</v>
      </c>
      <c r="I12" s="15"/>
    </row>
    <row r="13" spans="1:9" x14ac:dyDescent="0.2">
      <c r="A13" s="5"/>
      <c r="B13" s="5"/>
      <c r="C13" s="4">
        <f>Table2451535[[#This Row],[end_time]]-Table2451535[[#This Row],[start_time]]</f>
        <v>0</v>
      </c>
      <c r="F13" s="11"/>
      <c r="G13" s="11"/>
      <c r="H13" s="16">
        <f t="shared" si="0"/>
        <v>0</v>
      </c>
      <c r="I13" s="11"/>
    </row>
    <row r="14" spans="1:9" x14ac:dyDescent="0.2">
      <c r="A14" s="5"/>
      <c r="B14" s="5"/>
      <c r="C14" s="4">
        <f>Table2451535[[#This Row],[end_time]]-Table2451535[[#This Row],[start_time]]</f>
        <v>0</v>
      </c>
      <c r="F14" s="15"/>
      <c r="G14" s="15"/>
      <c r="H14" s="14">
        <f t="shared" si="0"/>
        <v>0</v>
      </c>
      <c r="I14" s="15"/>
    </row>
    <row r="15" spans="1:9" x14ac:dyDescent="0.2">
      <c r="A15" s="5"/>
      <c r="B15" s="5"/>
      <c r="C15" s="4">
        <f>Table2451535[[#This Row],[end_time]]-Table2451535[[#This Row],[start_time]]</f>
        <v>0</v>
      </c>
      <c r="F15" s="11"/>
      <c r="G15" s="11"/>
      <c r="H15" s="16">
        <f t="shared" si="0"/>
        <v>0</v>
      </c>
      <c r="I15" s="11"/>
    </row>
    <row r="16" spans="1:9" x14ac:dyDescent="0.2">
      <c r="A16" s="5"/>
      <c r="B16" s="5"/>
      <c r="C16" s="4">
        <f>Table2451535[[#This Row],[end_time]]-Table2451535[[#This Row],[start_time]]</f>
        <v>0</v>
      </c>
      <c r="F16" s="15"/>
      <c r="G16" s="15"/>
      <c r="H16" s="14">
        <f t="shared" si="0"/>
        <v>0</v>
      </c>
      <c r="I16" s="15"/>
    </row>
    <row r="17" spans="1:9" x14ac:dyDescent="0.2">
      <c r="A17" s="5"/>
      <c r="B17" s="5"/>
      <c r="C17" s="4">
        <f>Table2451535[[#This Row],[end_time]]-Table2451535[[#This Row],[start_time]]</f>
        <v>0</v>
      </c>
      <c r="F17" s="11"/>
      <c r="G17" s="11"/>
      <c r="H17" s="16">
        <f t="shared" si="0"/>
        <v>0</v>
      </c>
      <c r="I17" s="11"/>
    </row>
    <row r="18" spans="1:9" x14ac:dyDescent="0.2">
      <c r="A18" s="5"/>
      <c r="B18" s="5"/>
      <c r="C18" s="4">
        <f>Table2451535[[#This Row],[end_time]]-Table2451535[[#This Row],[start_time]]</f>
        <v>0</v>
      </c>
      <c r="F18" s="15"/>
      <c r="G18" s="15"/>
      <c r="H18" s="14">
        <f t="shared" si="0"/>
        <v>0</v>
      </c>
      <c r="I18" s="15"/>
    </row>
    <row r="19" spans="1:9" x14ac:dyDescent="0.2">
      <c r="A19" s="5"/>
      <c r="B19" s="5"/>
      <c r="C19" s="4">
        <f>Table2451535[[#This Row],[end_time]]-Table2451535[[#This Row],[start_time]]</f>
        <v>0</v>
      </c>
      <c r="F19" s="11"/>
      <c r="G19" s="11"/>
      <c r="H19" s="16">
        <f t="shared" si="0"/>
        <v>0</v>
      </c>
      <c r="I19" s="11"/>
    </row>
    <row r="20" spans="1:9" x14ac:dyDescent="0.2">
      <c r="A20" s="5"/>
      <c r="B20" s="5"/>
      <c r="C20" s="4">
        <f>Table2451535[[#This Row],[end_time]]-Table2451535[[#This Row],[start_time]]</f>
        <v>0</v>
      </c>
      <c r="F20" s="15"/>
      <c r="G20" s="15"/>
      <c r="H20" s="14">
        <f t="shared" si="0"/>
        <v>0</v>
      </c>
      <c r="I20" s="15"/>
    </row>
    <row r="21" spans="1:9" x14ac:dyDescent="0.2">
      <c r="A21" s="5"/>
      <c r="B21" s="5"/>
      <c r="C21" s="4">
        <f>Table2451535[[#This Row],[end_time]]-Table2451535[[#This Row],[start_time]]</f>
        <v>0</v>
      </c>
      <c r="F21" s="11"/>
      <c r="G21" s="11"/>
      <c r="H21" s="16">
        <f t="shared" si="0"/>
        <v>0</v>
      </c>
      <c r="I21" s="11"/>
    </row>
    <row r="22" spans="1:9" x14ac:dyDescent="0.2">
      <c r="A22" s="5"/>
      <c r="B22" s="5"/>
      <c r="C22" s="4">
        <f>Table2451535[[#This Row],[end_time]]-Table2451535[[#This Row],[start_time]]</f>
        <v>0</v>
      </c>
      <c r="F22" s="15"/>
      <c r="G22" s="15"/>
      <c r="H22" s="14">
        <f t="shared" si="0"/>
        <v>0</v>
      </c>
      <c r="I22" s="15"/>
    </row>
    <row r="23" spans="1:9" x14ac:dyDescent="0.2">
      <c r="A23" s="5"/>
      <c r="B23" s="5"/>
      <c r="C23" s="4">
        <f>Table2451535[[#This Row],[end_time]]-Table2451535[[#This Row],[start_time]]</f>
        <v>0</v>
      </c>
      <c r="F23" s="11"/>
      <c r="G23" s="11"/>
      <c r="H23" s="16">
        <f t="shared" si="0"/>
        <v>0</v>
      </c>
      <c r="I23" s="11"/>
    </row>
    <row r="24" spans="1:9" x14ac:dyDescent="0.2">
      <c r="A24" s="5"/>
      <c r="B24" s="5"/>
      <c r="C24" s="4">
        <f>Table2451535[[#This Row],[end_time]]-Table2451535[[#This Row],[start_time]]</f>
        <v>0</v>
      </c>
      <c r="F24" s="15"/>
      <c r="G24" s="15"/>
      <c r="H24" s="14">
        <f t="shared" si="0"/>
        <v>0</v>
      </c>
      <c r="I24" s="15"/>
    </row>
    <row r="25" spans="1:9" x14ac:dyDescent="0.2">
      <c r="A25" s="5"/>
      <c r="B25" s="5"/>
      <c r="C25" s="4">
        <f>Table2451535[[#This Row],[end_time]]-Table2451535[[#This Row],[start_time]]</f>
        <v>0</v>
      </c>
      <c r="F25" s="11"/>
      <c r="G25" s="11"/>
      <c r="H25" s="16">
        <f t="shared" si="0"/>
        <v>0</v>
      </c>
      <c r="I25" s="11"/>
    </row>
    <row r="26" spans="1:9" x14ac:dyDescent="0.2">
      <c r="A26" s="5"/>
      <c r="B26" s="5"/>
      <c r="C26" s="4">
        <f>Table2451535[[#This Row],[end_time]]-Table2451535[[#This Row],[start_time]]</f>
        <v>0</v>
      </c>
      <c r="F26" s="15"/>
      <c r="G26" s="15"/>
      <c r="H26" s="14">
        <f t="shared" si="0"/>
        <v>0</v>
      </c>
      <c r="I26" s="15"/>
    </row>
    <row r="27" spans="1:9" x14ac:dyDescent="0.2">
      <c r="A27" s="5"/>
      <c r="B27" s="5"/>
      <c r="C27" s="4">
        <f>Table2451535[[#This Row],[end_time]]-Table2451535[[#This Row],[start_time]]</f>
        <v>0</v>
      </c>
      <c r="F27" s="11"/>
      <c r="G27" s="11"/>
      <c r="H27" s="16">
        <f t="shared" si="0"/>
        <v>0</v>
      </c>
      <c r="I27" s="11"/>
    </row>
    <row r="28" spans="1:9" x14ac:dyDescent="0.2">
      <c r="A28" s="5"/>
      <c r="B28" s="5"/>
      <c r="C28" s="4">
        <f>Table2451535[[#This Row],[end_time]]-Table2451535[[#This Row],[start_time]]</f>
        <v>0</v>
      </c>
      <c r="F28" s="15"/>
      <c r="G28" s="15"/>
      <c r="H28" s="14">
        <f t="shared" si="0"/>
        <v>0</v>
      </c>
      <c r="I28" s="15"/>
    </row>
    <row r="29" spans="1:9" x14ac:dyDescent="0.2">
      <c r="A29" s="5"/>
      <c r="B29" s="5"/>
      <c r="C29" s="4">
        <f>Table2451535[[#This Row],[end_time]]-Table2451535[[#This Row],[start_time]]</f>
        <v>0</v>
      </c>
      <c r="F29" s="11"/>
      <c r="G29" s="11"/>
      <c r="H29" s="16">
        <f t="shared" si="0"/>
        <v>0</v>
      </c>
      <c r="I29" s="11"/>
    </row>
    <row r="30" spans="1:9" x14ac:dyDescent="0.2">
      <c r="A30" s="5"/>
      <c r="B30" s="5"/>
      <c r="C30" s="4">
        <f>Table2451535[[#This Row],[end_time]]-Table2451535[[#This Row],[start_time]]</f>
        <v>0</v>
      </c>
      <c r="F30" s="15"/>
      <c r="G30" s="15"/>
      <c r="H30" s="14">
        <f t="shared" si="0"/>
        <v>0</v>
      </c>
      <c r="I30" s="15"/>
    </row>
    <row r="31" spans="1:9" x14ac:dyDescent="0.2">
      <c r="A31" s="5"/>
      <c r="B31" s="5"/>
      <c r="C31" s="4">
        <f>Table2451535[[#This Row],[end_time]]-Table2451535[[#This Row],[start_time]]</f>
        <v>0</v>
      </c>
      <c r="F31" s="17"/>
      <c r="G31" s="17"/>
      <c r="H31" s="20">
        <f t="shared" si="0"/>
        <v>0</v>
      </c>
      <c r="I31" s="17"/>
    </row>
    <row r="32" spans="1:9" x14ac:dyDescent="0.2">
      <c r="E32" s="2"/>
      <c r="F32" s="11"/>
      <c r="G32" s="11"/>
      <c r="H32" s="11"/>
      <c r="I32" s="11"/>
    </row>
    <row r="33" spans="1:9" x14ac:dyDescent="0.2">
      <c r="A33" t="s">
        <v>52</v>
      </c>
      <c r="C33" s="6">
        <f>HOUR(SUM(Table2451535[time_diff]))*3600 + MINUTE(SUM(Table2451535[time_diff])) * 60 + SECOND(SUM(Table2451535[time_diff]))</f>
        <v>1460</v>
      </c>
      <c r="F33" s="11" t="s">
        <v>86</v>
      </c>
      <c r="G33" s="11"/>
      <c r="H33" s="6">
        <f>HOUR(SUM(H2:H31))*3600 + MINUTE(SUM(H2:H31)) * 60 + SECOND(SUM(H2:H31))</f>
        <v>1847</v>
      </c>
      <c r="I33" s="11"/>
    </row>
    <row r="34" spans="1:9" x14ac:dyDescent="0.2">
      <c r="C34" s="4"/>
    </row>
    <row r="35" spans="1:9" x14ac:dyDescent="0.2">
      <c r="C35" s="5"/>
    </row>
    <row r="36" spans="1:9" x14ac:dyDescent="0.2">
      <c r="C36" s="5"/>
    </row>
    <row r="37" spans="1:9" x14ac:dyDescent="0.2">
      <c r="C37" s="6"/>
      <c r="E37" s="6"/>
    </row>
    <row r="41" spans="1:9" x14ac:dyDescent="0.2">
      <c r="D41" s="2"/>
    </row>
  </sheetData>
  <pageMargins left="0.7" right="0.7" top="0.75" bottom="0.75" header="0.3" footer="0.3"/>
  <tableParts count="1">
    <tablePart r:id="rId1"/>
  </tableParts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5C548-B102-2143-AD2B-F2781FEC6437}">
  <dimension ref="A1:I41"/>
  <sheetViews>
    <sheetView workbookViewId="0">
      <selection activeCell="B4" sqref="B4"/>
    </sheetView>
  </sheetViews>
  <sheetFormatPr baseColWidth="10" defaultRowHeight="16" x14ac:dyDescent="0.2"/>
  <cols>
    <col min="4" max="4" width="72.83203125" customWidth="1"/>
  </cols>
  <sheetData>
    <row r="1" spans="1:9" x14ac:dyDescent="0.2">
      <c r="A1" t="s">
        <v>17</v>
      </c>
      <c r="B1" t="s">
        <v>18</v>
      </c>
      <c r="C1" t="s">
        <v>19</v>
      </c>
      <c r="D1" t="s">
        <v>15</v>
      </c>
      <c r="F1" s="13" t="s">
        <v>17</v>
      </c>
      <c r="G1" s="13" t="s">
        <v>18</v>
      </c>
      <c r="H1" s="13" t="s">
        <v>19</v>
      </c>
      <c r="I1" s="13" t="s">
        <v>15</v>
      </c>
    </row>
    <row r="2" spans="1:9" x14ac:dyDescent="0.2">
      <c r="A2" s="5">
        <v>0.39863425925925927</v>
      </c>
      <c r="B2" s="5">
        <v>0.40758101851851852</v>
      </c>
      <c r="C2" s="4">
        <f>Table245153637[[#This Row],[end_time]]-Table245153637[[#This Row],[start_time]]</f>
        <v>8.9467592592592515E-3</v>
      </c>
      <c r="D2" t="s">
        <v>179</v>
      </c>
      <c r="F2" s="14"/>
      <c r="G2" s="14"/>
      <c r="H2" s="14">
        <f>G2-F2</f>
        <v>0</v>
      </c>
      <c r="I2" s="15" t="s">
        <v>178</v>
      </c>
    </row>
    <row r="3" spans="1:9" x14ac:dyDescent="0.2">
      <c r="A3" s="5">
        <v>0.41472222222222221</v>
      </c>
      <c r="B3" s="5">
        <v>0.41597222222222224</v>
      </c>
      <c r="C3" s="4">
        <f>Table245153637[[#This Row],[end_time]]-Table245153637[[#This Row],[start_time]]</f>
        <v>1.2500000000000289E-3</v>
      </c>
      <c r="F3" s="16"/>
      <c r="G3" s="16"/>
      <c r="H3" s="16">
        <f>G3-F3</f>
        <v>0</v>
      </c>
      <c r="I3" s="11"/>
    </row>
    <row r="4" spans="1:9" x14ac:dyDescent="0.2">
      <c r="A4" s="5"/>
      <c r="B4" s="5"/>
      <c r="C4" s="4">
        <f>Table245153637[[#This Row],[end_time]]-Table245153637[[#This Row],[start_time]]</f>
        <v>0</v>
      </c>
      <c r="F4" s="14"/>
      <c r="G4" s="14"/>
      <c r="H4" s="14">
        <f t="shared" ref="H4:H31" si="0">G4-F4</f>
        <v>0</v>
      </c>
      <c r="I4" s="15"/>
    </row>
    <row r="5" spans="1:9" x14ac:dyDescent="0.2">
      <c r="A5" s="5"/>
      <c r="B5" s="5"/>
      <c r="C5" s="4">
        <f>Table245153637[[#This Row],[end_time]]-Table245153637[[#This Row],[start_time]]</f>
        <v>0</v>
      </c>
      <c r="F5" s="16"/>
      <c r="G5" s="16"/>
      <c r="H5" s="16">
        <f t="shared" si="0"/>
        <v>0</v>
      </c>
      <c r="I5" s="11"/>
    </row>
    <row r="6" spans="1:9" x14ac:dyDescent="0.2">
      <c r="A6" s="5"/>
      <c r="B6" s="5"/>
      <c r="C6" s="4">
        <f>Table245153637[[#This Row],[end_time]]-Table245153637[[#This Row],[start_time]]</f>
        <v>0</v>
      </c>
      <c r="F6" s="14"/>
      <c r="G6" s="14"/>
      <c r="H6" s="14">
        <f t="shared" si="0"/>
        <v>0</v>
      </c>
      <c r="I6" s="15"/>
    </row>
    <row r="7" spans="1:9" x14ac:dyDescent="0.2">
      <c r="A7" s="5"/>
      <c r="B7" s="5"/>
      <c r="C7" s="4">
        <f>Table245153637[[#This Row],[end_time]]-Table245153637[[#This Row],[start_time]]</f>
        <v>0</v>
      </c>
      <c r="F7" s="16"/>
      <c r="G7" s="16"/>
      <c r="H7" s="16">
        <f t="shared" si="0"/>
        <v>0</v>
      </c>
      <c r="I7" s="11"/>
    </row>
    <row r="8" spans="1:9" x14ac:dyDescent="0.2">
      <c r="A8" s="5"/>
      <c r="B8" s="5"/>
      <c r="C8" s="4">
        <f>Table245153637[[#This Row],[end_time]]-Table245153637[[#This Row],[start_time]]</f>
        <v>0</v>
      </c>
      <c r="F8" s="15"/>
      <c r="G8" s="15"/>
      <c r="H8" s="14">
        <f t="shared" si="0"/>
        <v>0</v>
      </c>
      <c r="I8" s="15"/>
    </row>
    <row r="9" spans="1:9" x14ac:dyDescent="0.2">
      <c r="A9" s="5"/>
      <c r="B9" s="5"/>
      <c r="C9" s="4">
        <f>Table245153637[[#This Row],[end_time]]-Table245153637[[#This Row],[start_time]]</f>
        <v>0</v>
      </c>
      <c r="F9" s="11"/>
      <c r="G9" s="11"/>
      <c r="H9" s="16">
        <f t="shared" si="0"/>
        <v>0</v>
      </c>
      <c r="I9" s="11"/>
    </row>
    <row r="10" spans="1:9" x14ac:dyDescent="0.2">
      <c r="A10" s="5"/>
      <c r="B10" s="5"/>
      <c r="C10" s="4">
        <f>Table245153637[[#This Row],[end_time]]-Table245153637[[#This Row],[start_time]]</f>
        <v>0</v>
      </c>
      <c r="F10" s="15"/>
      <c r="G10" s="15"/>
      <c r="H10" s="14">
        <f t="shared" si="0"/>
        <v>0</v>
      </c>
      <c r="I10" s="15"/>
    </row>
    <row r="11" spans="1:9" x14ac:dyDescent="0.2">
      <c r="A11" s="5"/>
      <c r="B11" s="5"/>
      <c r="C11" s="4">
        <f>Table245153637[[#This Row],[end_time]]-Table245153637[[#This Row],[start_time]]</f>
        <v>0</v>
      </c>
      <c r="F11" s="11"/>
      <c r="G11" s="11"/>
      <c r="H11" s="16">
        <f t="shared" si="0"/>
        <v>0</v>
      </c>
      <c r="I11" s="11"/>
    </row>
    <row r="12" spans="1:9" x14ac:dyDescent="0.2">
      <c r="A12" s="5"/>
      <c r="B12" s="5"/>
      <c r="C12" s="4">
        <f>Table245153637[[#This Row],[end_time]]-Table245153637[[#This Row],[start_time]]</f>
        <v>0</v>
      </c>
      <c r="F12" s="15"/>
      <c r="G12" s="15"/>
      <c r="H12" s="14">
        <f t="shared" si="0"/>
        <v>0</v>
      </c>
      <c r="I12" s="15"/>
    </row>
    <row r="13" spans="1:9" x14ac:dyDescent="0.2">
      <c r="A13" s="5"/>
      <c r="B13" s="5"/>
      <c r="C13" s="4">
        <f>Table245153637[[#This Row],[end_time]]-Table245153637[[#This Row],[start_time]]</f>
        <v>0</v>
      </c>
      <c r="F13" s="11"/>
      <c r="G13" s="11"/>
      <c r="H13" s="16">
        <f t="shared" si="0"/>
        <v>0</v>
      </c>
      <c r="I13" s="11"/>
    </row>
    <row r="14" spans="1:9" x14ac:dyDescent="0.2">
      <c r="A14" s="5"/>
      <c r="B14" s="5"/>
      <c r="C14" s="4">
        <f>Table245153637[[#This Row],[end_time]]-Table245153637[[#This Row],[start_time]]</f>
        <v>0</v>
      </c>
      <c r="F14" s="15"/>
      <c r="G14" s="15"/>
      <c r="H14" s="14">
        <f t="shared" si="0"/>
        <v>0</v>
      </c>
      <c r="I14" s="15"/>
    </row>
    <row r="15" spans="1:9" x14ac:dyDescent="0.2">
      <c r="A15" s="5"/>
      <c r="B15" s="5"/>
      <c r="C15" s="4">
        <f>Table245153637[[#This Row],[end_time]]-Table245153637[[#This Row],[start_time]]</f>
        <v>0</v>
      </c>
      <c r="F15" s="11"/>
      <c r="G15" s="11"/>
      <c r="H15" s="16">
        <f t="shared" si="0"/>
        <v>0</v>
      </c>
      <c r="I15" s="11"/>
    </row>
    <row r="16" spans="1:9" x14ac:dyDescent="0.2">
      <c r="A16" s="5"/>
      <c r="B16" s="5"/>
      <c r="C16" s="4">
        <f>Table245153637[[#This Row],[end_time]]-Table245153637[[#This Row],[start_time]]</f>
        <v>0</v>
      </c>
      <c r="F16" s="15"/>
      <c r="G16" s="15"/>
      <c r="H16" s="14">
        <f t="shared" si="0"/>
        <v>0</v>
      </c>
      <c r="I16" s="15"/>
    </row>
    <row r="17" spans="1:9" x14ac:dyDescent="0.2">
      <c r="A17" s="5"/>
      <c r="B17" s="5"/>
      <c r="C17" s="4">
        <f>Table245153637[[#This Row],[end_time]]-Table245153637[[#This Row],[start_time]]</f>
        <v>0</v>
      </c>
      <c r="F17" s="11"/>
      <c r="G17" s="11"/>
      <c r="H17" s="16">
        <f t="shared" si="0"/>
        <v>0</v>
      </c>
      <c r="I17" s="11"/>
    </row>
    <row r="18" spans="1:9" x14ac:dyDescent="0.2">
      <c r="A18" s="5"/>
      <c r="B18" s="5"/>
      <c r="C18" s="4">
        <f>Table245153637[[#This Row],[end_time]]-Table245153637[[#This Row],[start_time]]</f>
        <v>0</v>
      </c>
      <c r="F18" s="15"/>
      <c r="G18" s="15"/>
      <c r="H18" s="14">
        <f t="shared" si="0"/>
        <v>0</v>
      </c>
      <c r="I18" s="15"/>
    </row>
    <row r="19" spans="1:9" x14ac:dyDescent="0.2">
      <c r="A19" s="5"/>
      <c r="B19" s="5"/>
      <c r="C19" s="4">
        <f>Table245153637[[#This Row],[end_time]]-Table245153637[[#This Row],[start_time]]</f>
        <v>0</v>
      </c>
      <c r="F19" s="11"/>
      <c r="G19" s="11"/>
      <c r="H19" s="16">
        <f t="shared" si="0"/>
        <v>0</v>
      </c>
      <c r="I19" s="11"/>
    </row>
    <row r="20" spans="1:9" x14ac:dyDescent="0.2">
      <c r="A20" s="5"/>
      <c r="B20" s="5"/>
      <c r="C20" s="4">
        <f>Table245153637[[#This Row],[end_time]]-Table245153637[[#This Row],[start_time]]</f>
        <v>0</v>
      </c>
      <c r="F20" s="15"/>
      <c r="G20" s="15"/>
      <c r="H20" s="14">
        <f t="shared" si="0"/>
        <v>0</v>
      </c>
      <c r="I20" s="15"/>
    </row>
    <row r="21" spans="1:9" x14ac:dyDescent="0.2">
      <c r="A21" s="5"/>
      <c r="B21" s="5"/>
      <c r="C21" s="4">
        <f>Table245153637[[#This Row],[end_time]]-Table245153637[[#This Row],[start_time]]</f>
        <v>0</v>
      </c>
      <c r="F21" s="11"/>
      <c r="G21" s="11"/>
      <c r="H21" s="16">
        <f t="shared" si="0"/>
        <v>0</v>
      </c>
      <c r="I21" s="11"/>
    </row>
    <row r="22" spans="1:9" x14ac:dyDescent="0.2">
      <c r="A22" s="5"/>
      <c r="B22" s="5"/>
      <c r="C22" s="4">
        <f>Table245153637[[#This Row],[end_time]]-Table245153637[[#This Row],[start_time]]</f>
        <v>0</v>
      </c>
      <c r="F22" s="15"/>
      <c r="G22" s="15"/>
      <c r="H22" s="14">
        <f t="shared" si="0"/>
        <v>0</v>
      </c>
      <c r="I22" s="15"/>
    </row>
    <row r="23" spans="1:9" x14ac:dyDescent="0.2">
      <c r="A23" s="5"/>
      <c r="B23" s="5"/>
      <c r="C23" s="4">
        <f>Table245153637[[#This Row],[end_time]]-Table245153637[[#This Row],[start_time]]</f>
        <v>0</v>
      </c>
      <c r="F23" s="11"/>
      <c r="G23" s="11"/>
      <c r="H23" s="16">
        <f t="shared" si="0"/>
        <v>0</v>
      </c>
      <c r="I23" s="11"/>
    </row>
    <row r="24" spans="1:9" x14ac:dyDescent="0.2">
      <c r="A24" s="5"/>
      <c r="B24" s="5"/>
      <c r="C24" s="4">
        <f>Table245153637[[#This Row],[end_time]]-Table245153637[[#This Row],[start_time]]</f>
        <v>0</v>
      </c>
      <c r="F24" s="15"/>
      <c r="G24" s="15"/>
      <c r="H24" s="14">
        <f t="shared" si="0"/>
        <v>0</v>
      </c>
      <c r="I24" s="15"/>
    </row>
    <row r="25" spans="1:9" x14ac:dyDescent="0.2">
      <c r="A25" s="5"/>
      <c r="B25" s="5"/>
      <c r="C25" s="4">
        <f>Table245153637[[#This Row],[end_time]]-Table245153637[[#This Row],[start_time]]</f>
        <v>0</v>
      </c>
      <c r="F25" s="11"/>
      <c r="G25" s="11"/>
      <c r="H25" s="16">
        <f t="shared" si="0"/>
        <v>0</v>
      </c>
      <c r="I25" s="11"/>
    </row>
    <row r="26" spans="1:9" x14ac:dyDescent="0.2">
      <c r="A26" s="5"/>
      <c r="B26" s="5"/>
      <c r="C26" s="4">
        <f>Table245153637[[#This Row],[end_time]]-Table245153637[[#This Row],[start_time]]</f>
        <v>0</v>
      </c>
      <c r="F26" s="15"/>
      <c r="G26" s="15"/>
      <c r="H26" s="14">
        <f t="shared" si="0"/>
        <v>0</v>
      </c>
      <c r="I26" s="15"/>
    </row>
    <row r="27" spans="1:9" x14ac:dyDescent="0.2">
      <c r="A27" s="5"/>
      <c r="B27" s="5"/>
      <c r="C27" s="4">
        <f>Table245153637[[#This Row],[end_time]]-Table245153637[[#This Row],[start_time]]</f>
        <v>0</v>
      </c>
      <c r="F27" s="11"/>
      <c r="G27" s="11"/>
      <c r="H27" s="16">
        <f t="shared" si="0"/>
        <v>0</v>
      </c>
      <c r="I27" s="11"/>
    </row>
    <row r="28" spans="1:9" x14ac:dyDescent="0.2">
      <c r="A28" s="5"/>
      <c r="B28" s="5"/>
      <c r="C28" s="4">
        <f>Table245153637[[#This Row],[end_time]]-Table245153637[[#This Row],[start_time]]</f>
        <v>0</v>
      </c>
      <c r="F28" s="15"/>
      <c r="G28" s="15"/>
      <c r="H28" s="14">
        <f t="shared" si="0"/>
        <v>0</v>
      </c>
      <c r="I28" s="15"/>
    </row>
    <row r="29" spans="1:9" x14ac:dyDescent="0.2">
      <c r="A29" s="5"/>
      <c r="B29" s="5"/>
      <c r="C29" s="4">
        <f>Table245153637[[#This Row],[end_time]]-Table245153637[[#This Row],[start_time]]</f>
        <v>0</v>
      </c>
      <c r="F29" s="11"/>
      <c r="G29" s="11"/>
      <c r="H29" s="16">
        <f t="shared" si="0"/>
        <v>0</v>
      </c>
      <c r="I29" s="11"/>
    </row>
    <row r="30" spans="1:9" x14ac:dyDescent="0.2">
      <c r="A30" s="5"/>
      <c r="B30" s="5"/>
      <c r="C30" s="4">
        <f>Table245153637[[#This Row],[end_time]]-Table245153637[[#This Row],[start_time]]</f>
        <v>0</v>
      </c>
      <c r="F30" s="15"/>
      <c r="G30" s="15"/>
      <c r="H30" s="14">
        <f t="shared" si="0"/>
        <v>0</v>
      </c>
      <c r="I30" s="15"/>
    </row>
    <row r="31" spans="1:9" x14ac:dyDescent="0.2">
      <c r="A31" s="5"/>
      <c r="B31" s="5"/>
      <c r="C31" s="4">
        <f>Table245153637[[#This Row],[end_time]]-Table245153637[[#This Row],[start_time]]</f>
        <v>0</v>
      </c>
      <c r="F31" s="17"/>
      <c r="G31" s="17"/>
      <c r="H31" s="20">
        <f t="shared" si="0"/>
        <v>0</v>
      </c>
      <c r="I31" s="17"/>
    </row>
    <row r="32" spans="1:9" x14ac:dyDescent="0.2">
      <c r="E32" s="2"/>
      <c r="F32" s="11"/>
      <c r="G32" s="11"/>
      <c r="H32" s="11"/>
      <c r="I32" s="11"/>
    </row>
    <row r="33" spans="1:9" x14ac:dyDescent="0.2">
      <c r="A33" t="s">
        <v>52</v>
      </c>
      <c r="C33" s="6">
        <f>HOUR(SUM(Table245153637[time_diff]))*3600 + MINUTE(SUM(Table245153637[time_diff])) * 60 + SECOND(SUM(Table245153637[time_diff]))</f>
        <v>881</v>
      </c>
      <c r="F33" s="11" t="s">
        <v>86</v>
      </c>
      <c r="G33" s="11"/>
      <c r="H33" s="6">
        <f>HOUR(SUM(H2:H31))*3600 + MINUTE(SUM(H2:H31)) * 60 + SECOND(SUM(H2:H31))</f>
        <v>0</v>
      </c>
      <c r="I33" s="11"/>
    </row>
    <row r="34" spans="1:9" x14ac:dyDescent="0.2">
      <c r="C34" s="4"/>
    </row>
    <row r="35" spans="1:9" x14ac:dyDescent="0.2">
      <c r="C35" s="5"/>
    </row>
    <row r="36" spans="1:9" x14ac:dyDescent="0.2">
      <c r="C36" s="5"/>
    </row>
    <row r="37" spans="1:9" x14ac:dyDescent="0.2">
      <c r="C37" s="6"/>
      <c r="E37" s="6"/>
    </row>
    <row r="41" spans="1:9" x14ac:dyDescent="0.2">
      <c r="D41" s="2"/>
    </row>
  </sheetData>
  <pageMargins left="0.7" right="0.7" top="0.75" bottom="0.75" header="0.3" footer="0.3"/>
  <tableParts count="1">
    <tablePart r:id="rId1"/>
  </tableParts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3449-7645-8D4E-947C-1A7FBC1B4D0C}">
  <dimension ref="A1:I41"/>
  <sheetViews>
    <sheetView workbookViewId="0">
      <selection activeCell="B3" sqref="B3"/>
    </sheetView>
  </sheetViews>
  <sheetFormatPr baseColWidth="10" defaultRowHeight="16" x14ac:dyDescent="0.2"/>
  <cols>
    <col min="4" max="4" width="72.83203125" customWidth="1"/>
  </cols>
  <sheetData>
    <row r="1" spans="1:9" x14ac:dyDescent="0.2">
      <c r="A1" t="s">
        <v>17</v>
      </c>
      <c r="B1" t="s">
        <v>18</v>
      </c>
      <c r="C1" t="s">
        <v>19</v>
      </c>
      <c r="D1" t="s">
        <v>15</v>
      </c>
      <c r="F1" s="13" t="s">
        <v>17</v>
      </c>
      <c r="G1" s="13" t="s">
        <v>18</v>
      </c>
      <c r="H1" s="13" t="s">
        <v>19</v>
      </c>
      <c r="I1" s="13" t="s">
        <v>15</v>
      </c>
    </row>
    <row r="2" spans="1:9" x14ac:dyDescent="0.2">
      <c r="A2" s="5">
        <v>0.51321759259259259</v>
      </c>
      <c r="B2" s="5">
        <v>0.53157407407407409</v>
      </c>
      <c r="C2" s="4">
        <f>Table245153638[[#This Row],[end_time]]-Table245153638[[#This Row],[start_time]]</f>
        <v>1.8356481481481501E-2</v>
      </c>
      <c r="F2" s="14"/>
      <c r="G2" s="14"/>
      <c r="H2" s="14">
        <f>G2-F2</f>
        <v>0</v>
      </c>
      <c r="I2" s="15" t="s">
        <v>178</v>
      </c>
    </row>
    <row r="3" spans="1:9" x14ac:dyDescent="0.2">
      <c r="A3" s="5"/>
      <c r="B3" s="5"/>
      <c r="C3" s="4">
        <f>Table245153638[[#This Row],[end_time]]-Table245153638[[#This Row],[start_time]]</f>
        <v>0</v>
      </c>
      <c r="F3" s="16"/>
      <c r="G3" s="16"/>
      <c r="H3" s="16">
        <f>G3-F3</f>
        <v>0</v>
      </c>
      <c r="I3" s="11"/>
    </row>
    <row r="4" spans="1:9" x14ac:dyDescent="0.2">
      <c r="A4" s="5"/>
      <c r="B4" s="5"/>
      <c r="C4" s="4">
        <f>Table245153638[[#This Row],[end_time]]-Table245153638[[#This Row],[start_time]]</f>
        <v>0</v>
      </c>
      <c r="F4" s="14"/>
      <c r="G4" s="14"/>
      <c r="H4" s="14">
        <f t="shared" ref="H4:H31" si="0">G4-F4</f>
        <v>0</v>
      </c>
      <c r="I4" s="15"/>
    </row>
    <row r="5" spans="1:9" x14ac:dyDescent="0.2">
      <c r="A5" s="5"/>
      <c r="B5" s="5"/>
      <c r="C5" s="4">
        <f>Table245153638[[#This Row],[end_time]]-Table245153638[[#This Row],[start_time]]</f>
        <v>0</v>
      </c>
      <c r="F5" s="16"/>
      <c r="G5" s="16"/>
      <c r="H5" s="16">
        <f t="shared" si="0"/>
        <v>0</v>
      </c>
      <c r="I5" s="11"/>
    </row>
    <row r="6" spans="1:9" x14ac:dyDescent="0.2">
      <c r="A6" s="5"/>
      <c r="B6" s="5"/>
      <c r="C6" s="4">
        <f>Table245153638[[#This Row],[end_time]]-Table245153638[[#This Row],[start_time]]</f>
        <v>0</v>
      </c>
      <c r="F6" s="14"/>
      <c r="G6" s="14"/>
      <c r="H6" s="14">
        <f t="shared" si="0"/>
        <v>0</v>
      </c>
      <c r="I6" s="15"/>
    </row>
    <row r="7" spans="1:9" x14ac:dyDescent="0.2">
      <c r="A7" s="5"/>
      <c r="B7" s="5"/>
      <c r="C7" s="4">
        <f>Table245153638[[#This Row],[end_time]]-Table245153638[[#This Row],[start_time]]</f>
        <v>0</v>
      </c>
      <c r="F7" s="16"/>
      <c r="G7" s="16"/>
      <c r="H7" s="16">
        <f t="shared" si="0"/>
        <v>0</v>
      </c>
      <c r="I7" s="11"/>
    </row>
    <row r="8" spans="1:9" x14ac:dyDescent="0.2">
      <c r="A8" s="5"/>
      <c r="B8" s="5"/>
      <c r="C8" s="4">
        <f>Table245153638[[#This Row],[end_time]]-Table245153638[[#This Row],[start_time]]</f>
        <v>0</v>
      </c>
      <c r="F8" s="15"/>
      <c r="G8" s="15"/>
      <c r="H8" s="14">
        <f t="shared" si="0"/>
        <v>0</v>
      </c>
      <c r="I8" s="15"/>
    </row>
    <row r="9" spans="1:9" x14ac:dyDescent="0.2">
      <c r="A9" s="5"/>
      <c r="B9" s="5"/>
      <c r="C9" s="4">
        <f>Table245153638[[#This Row],[end_time]]-Table245153638[[#This Row],[start_time]]</f>
        <v>0</v>
      </c>
      <c r="F9" s="11"/>
      <c r="G9" s="11"/>
      <c r="H9" s="16">
        <f t="shared" si="0"/>
        <v>0</v>
      </c>
      <c r="I9" s="11"/>
    </row>
    <row r="10" spans="1:9" x14ac:dyDescent="0.2">
      <c r="A10" s="5"/>
      <c r="B10" s="5"/>
      <c r="C10" s="4">
        <f>Table245153638[[#This Row],[end_time]]-Table245153638[[#This Row],[start_time]]</f>
        <v>0</v>
      </c>
      <c r="F10" s="15"/>
      <c r="G10" s="15"/>
      <c r="H10" s="14">
        <f t="shared" si="0"/>
        <v>0</v>
      </c>
      <c r="I10" s="15"/>
    </row>
    <row r="11" spans="1:9" x14ac:dyDescent="0.2">
      <c r="A11" s="5"/>
      <c r="B11" s="5"/>
      <c r="C11" s="4">
        <f>Table245153638[[#This Row],[end_time]]-Table245153638[[#This Row],[start_time]]</f>
        <v>0</v>
      </c>
      <c r="F11" s="11"/>
      <c r="G11" s="11"/>
      <c r="H11" s="16">
        <f t="shared" si="0"/>
        <v>0</v>
      </c>
      <c r="I11" s="11"/>
    </row>
    <row r="12" spans="1:9" x14ac:dyDescent="0.2">
      <c r="A12" s="5"/>
      <c r="B12" s="5"/>
      <c r="C12" s="4">
        <f>Table245153638[[#This Row],[end_time]]-Table245153638[[#This Row],[start_time]]</f>
        <v>0</v>
      </c>
      <c r="F12" s="15"/>
      <c r="G12" s="15"/>
      <c r="H12" s="14">
        <f t="shared" si="0"/>
        <v>0</v>
      </c>
      <c r="I12" s="15"/>
    </row>
    <row r="13" spans="1:9" x14ac:dyDescent="0.2">
      <c r="A13" s="5"/>
      <c r="B13" s="5"/>
      <c r="C13" s="4">
        <f>Table245153638[[#This Row],[end_time]]-Table245153638[[#This Row],[start_time]]</f>
        <v>0</v>
      </c>
      <c r="F13" s="11"/>
      <c r="G13" s="11"/>
      <c r="H13" s="16">
        <f t="shared" si="0"/>
        <v>0</v>
      </c>
      <c r="I13" s="11"/>
    </row>
    <row r="14" spans="1:9" x14ac:dyDescent="0.2">
      <c r="A14" s="5"/>
      <c r="B14" s="5"/>
      <c r="C14" s="4">
        <f>Table245153638[[#This Row],[end_time]]-Table245153638[[#This Row],[start_time]]</f>
        <v>0</v>
      </c>
      <c r="F14" s="15"/>
      <c r="G14" s="15"/>
      <c r="H14" s="14">
        <f t="shared" si="0"/>
        <v>0</v>
      </c>
      <c r="I14" s="15"/>
    </row>
    <row r="15" spans="1:9" x14ac:dyDescent="0.2">
      <c r="A15" s="5"/>
      <c r="B15" s="5"/>
      <c r="C15" s="4">
        <f>Table245153638[[#This Row],[end_time]]-Table245153638[[#This Row],[start_time]]</f>
        <v>0</v>
      </c>
      <c r="F15" s="11"/>
      <c r="G15" s="11"/>
      <c r="H15" s="16">
        <f t="shared" si="0"/>
        <v>0</v>
      </c>
      <c r="I15" s="11"/>
    </row>
    <row r="16" spans="1:9" x14ac:dyDescent="0.2">
      <c r="A16" s="5"/>
      <c r="B16" s="5"/>
      <c r="C16" s="4">
        <f>Table245153638[[#This Row],[end_time]]-Table245153638[[#This Row],[start_time]]</f>
        <v>0</v>
      </c>
      <c r="F16" s="15"/>
      <c r="G16" s="15"/>
      <c r="H16" s="14">
        <f t="shared" si="0"/>
        <v>0</v>
      </c>
      <c r="I16" s="15"/>
    </row>
    <row r="17" spans="1:9" x14ac:dyDescent="0.2">
      <c r="A17" s="5"/>
      <c r="B17" s="5"/>
      <c r="C17" s="4">
        <f>Table245153638[[#This Row],[end_time]]-Table245153638[[#This Row],[start_time]]</f>
        <v>0</v>
      </c>
      <c r="F17" s="11"/>
      <c r="G17" s="11"/>
      <c r="H17" s="16">
        <f t="shared" si="0"/>
        <v>0</v>
      </c>
      <c r="I17" s="11"/>
    </row>
    <row r="18" spans="1:9" x14ac:dyDescent="0.2">
      <c r="A18" s="5"/>
      <c r="B18" s="5"/>
      <c r="C18" s="4">
        <f>Table245153638[[#This Row],[end_time]]-Table245153638[[#This Row],[start_time]]</f>
        <v>0</v>
      </c>
      <c r="F18" s="15"/>
      <c r="G18" s="15"/>
      <c r="H18" s="14">
        <f t="shared" si="0"/>
        <v>0</v>
      </c>
      <c r="I18" s="15"/>
    </row>
    <row r="19" spans="1:9" x14ac:dyDescent="0.2">
      <c r="A19" s="5"/>
      <c r="B19" s="5"/>
      <c r="C19" s="4">
        <f>Table245153638[[#This Row],[end_time]]-Table245153638[[#This Row],[start_time]]</f>
        <v>0</v>
      </c>
      <c r="F19" s="11"/>
      <c r="G19" s="11"/>
      <c r="H19" s="16">
        <f t="shared" si="0"/>
        <v>0</v>
      </c>
      <c r="I19" s="11"/>
    </row>
    <row r="20" spans="1:9" x14ac:dyDescent="0.2">
      <c r="A20" s="5"/>
      <c r="B20" s="5"/>
      <c r="C20" s="4">
        <f>Table245153638[[#This Row],[end_time]]-Table245153638[[#This Row],[start_time]]</f>
        <v>0</v>
      </c>
      <c r="F20" s="15"/>
      <c r="G20" s="15"/>
      <c r="H20" s="14">
        <f t="shared" si="0"/>
        <v>0</v>
      </c>
      <c r="I20" s="15"/>
    </row>
    <row r="21" spans="1:9" x14ac:dyDescent="0.2">
      <c r="A21" s="5"/>
      <c r="B21" s="5"/>
      <c r="C21" s="4">
        <f>Table245153638[[#This Row],[end_time]]-Table245153638[[#This Row],[start_time]]</f>
        <v>0</v>
      </c>
      <c r="F21" s="11"/>
      <c r="G21" s="11"/>
      <c r="H21" s="16">
        <f t="shared" si="0"/>
        <v>0</v>
      </c>
      <c r="I21" s="11"/>
    </row>
    <row r="22" spans="1:9" x14ac:dyDescent="0.2">
      <c r="A22" s="5"/>
      <c r="B22" s="5"/>
      <c r="C22" s="4">
        <f>Table245153638[[#This Row],[end_time]]-Table245153638[[#This Row],[start_time]]</f>
        <v>0</v>
      </c>
      <c r="F22" s="15"/>
      <c r="G22" s="15"/>
      <c r="H22" s="14">
        <f t="shared" si="0"/>
        <v>0</v>
      </c>
      <c r="I22" s="15"/>
    </row>
    <row r="23" spans="1:9" x14ac:dyDescent="0.2">
      <c r="A23" s="5"/>
      <c r="B23" s="5"/>
      <c r="C23" s="4">
        <f>Table245153638[[#This Row],[end_time]]-Table245153638[[#This Row],[start_time]]</f>
        <v>0</v>
      </c>
      <c r="F23" s="11"/>
      <c r="G23" s="11"/>
      <c r="H23" s="16">
        <f t="shared" si="0"/>
        <v>0</v>
      </c>
      <c r="I23" s="11"/>
    </row>
    <row r="24" spans="1:9" x14ac:dyDescent="0.2">
      <c r="A24" s="5"/>
      <c r="B24" s="5"/>
      <c r="C24" s="4">
        <f>Table245153638[[#This Row],[end_time]]-Table245153638[[#This Row],[start_time]]</f>
        <v>0</v>
      </c>
      <c r="F24" s="15"/>
      <c r="G24" s="15"/>
      <c r="H24" s="14">
        <f t="shared" si="0"/>
        <v>0</v>
      </c>
      <c r="I24" s="15"/>
    </row>
    <row r="25" spans="1:9" x14ac:dyDescent="0.2">
      <c r="A25" s="5"/>
      <c r="B25" s="5"/>
      <c r="C25" s="4">
        <f>Table245153638[[#This Row],[end_time]]-Table245153638[[#This Row],[start_time]]</f>
        <v>0</v>
      </c>
      <c r="F25" s="11"/>
      <c r="G25" s="11"/>
      <c r="H25" s="16">
        <f t="shared" si="0"/>
        <v>0</v>
      </c>
      <c r="I25" s="11"/>
    </row>
    <row r="26" spans="1:9" x14ac:dyDescent="0.2">
      <c r="A26" s="5"/>
      <c r="B26" s="5"/>
      <c r="C26" s="4">
        <f>Table245153638[[#This Row],[end_time]]-Table245153638[[#This Row],[start_time]]</f>
        <v>0</v>
      </c>
      <c r="F26" s="15"/>
      <c r="G26" s="15"/>
      <c r="H26" s="14">
        <f t="shared" si="0"/>
        <v>0</v>
      </c>
      <c r="I26" s="15"/>
    </row>
    <row r="27" spans="1:9" x14ac:dyDescent="0.2">
      <c r="A27" s="5"/>
      <c r="B27" s="5"/>
      <c r="C27" s="4">
        <f>Table245153638[[#This Row],[end_time]]-Table245153638[[#This Row],[start_time]]</f>
        <v>0</v>
      </c>
      <c r="F27" s="11"/>
      <c r="G27" s="11"/>
      <c r="H27" s="16">
        <f t="shared" si="0"/>
        <v>0</v>
      </c>
      <c r="I27" s="11"/>
    </row>
    <row r="28" spans="1:9" x14ac:dyDescent="0.2">
      <c r="A28" s="5"/>
      <c r="B28" s="5"/>
      <c r="C28" s="4">
        <f>Table245153638[[#This Row],[end_time]]-Table245153638[[#This Row],[start_time]]</f>
        <v>0</v>
      </c>
      <c r="F28" s="15"/>
      <c r="G28" s="15"/>
      <c r="H28" s="14">
        <f t="shared" si="0"/>
        <v>0</v>
      </c>
      <c r="I28" s="15"/>
    </row>
    <row r="29" spans="1:9" x14ac:dyDescent="0.2">
      <c r="A29" s="5"/>
      <c r="B29" s="5"/>
      <c r="C29" s="4">
        <f>Table245153638[[#This Row],[end_time]]-Table245153638[[#This Row],[start_time]]</f>
        <v>0</v>
      </c>
      <c r="F29" s="11"/>
      <c r="G29" s="11"/>
      <c r="H29" s="16">
        <f t="shared" si="0"/>
        <v>0</v>
      </c>
      <c r="I29" s="11"/>
    </row>
    <row r="30" spans="1:9" x14ac:dyDescent="0.2">
      <c r="A30" s="5"/>
      <c r="B30" s="5"/>
      <c r="C30" s="4">
        <f>Table245153638[[#This Row],[end_time]]-Table245153638[[#This Row],[start_time]]</f>
        <v>0</v>
      </c>
      <c r="F30" s="15"/>
      <c r="G30" s="15"/>
      <c r="H30" s="14">
        <f t="shared" si="0"/>
        <v>0</v>
      </c>
      <c r="I30" s="15"/>
    </row>
    <row r="31" spans="1:9" x14ac:dyDescent="0.2">
      <c r="A31" s="5"/>
      <c r="B31" s="5"/>
      <c r="C31" s="4">
        <f>Table245153638[[#This Row],[end_time]]-Table245153638[[#This Row],[start_time]]</f>
        <v>0</v>
      </c>
      <c r="F31" s="17"/>
      <c r="G31" s="17"/>
      <c r="H31" s="20">
        <f t="shared" si="0"/>
        <v>0</v>
      </c>
      <c r="I31" s="17"/>
    </row>
    <row r="32" spans="1:9" x14ac:dyDescent="0.2">
      <c r="E32" s="2"/>
      <c r="F32" s="11"/>
      <c r="G32" s="11"/>
      <c r="H32" s="11"/>
      <c r="I32" s="11"/>
    </row>
    <row r="33" spans="1:9" x14ac:dyDescent="0.2">
      <c r="A33" t="s">
        <v>52</v>
      </c>
      <c r="C33" s="6">
        <f>HOUR(SUM(Table245153638[time_diff]))*3600 + MINUTE(SUM(Table245153638[time_diff])) * 60 + SECOND(SUM(Table245153638[time_diff]))</f>
        <v>1586</v>
      </c>
      <c r="F33" s="11" t="s">
        <v>86</v>
      </c>
      <c r="G33" s="11"/>
      <c r="H33" s="6">
        <f>HOUR(SUM(H2:H31))*3600 + MINUTE(SUM(H2:H31)) * 60 + SECOND(SUM(H2:H31))</f>
        <v>0</v>
      </c>
      <c r="I33" s="11"/>
    </row>
    <row r="34" spans="1:9" x14ac:dyDescent="0.2">
      <c r="C34" s="4"/>
    </row>
    <row r="35" spans="1:9" x14ac:dyDescent="0.2">
      <c r="C35" s="5"/>
    </row>
    <row r="36" spans="1:9" x14ac:dyDescent="0.2">
      <c r="C36" s="5"/>
    </row>
    <row r="37" spans="1:9" x14ac:dyDescent="0.2">
      <c r="C37" s="6"/>
      <c r="E37" s="6"/>
    </row>
    <row r="41" spans="1:9" x14ac:dyDescent="0.2">
      <c r="D41" s="2"/>
    </row>
  </sheetData>
  <pageMargins left="0.7" right="0.7" top="0.75" bottom="0.75" header="0.3" footer="0.3"/>
  <tableParts count="1">
    <tablePart r:id="rId1"/>
  </tableParts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32B35-F510-EF49-A19E-31A154E898E0}">
  <dimension ref="A1:I41"/>
  <sheetViews>
    <sheetView workbookViewId="0">
      <selection activeCell="D2" sqref="D2"/>
    </sheetView>
  </sheetViews>
  <sheetFormatPr baseColWidth="10" defaultRowHeight="16" x14ac:dyDescent="0.2"/>
  <cols>
    <col min="4" max="4" width="72.83203125" customWidth="1"/>
  </cols>
  <sheetData>
    <row r="1" spans="1:9" x14ac:dyDescent="0.2">
      <c r="A1" t="s">
        <v>17</v>
      </c>
      <c r="B1" t="s">
        <v>18</v>
      </c>
      <c r="C1" t="s">
        <v>19</v>
      </c>
      <c r="D1" t="s">
        <v>15</v>
      </c>
      <c r="F1" s="13" t="s">
        <v>17</v>
      </c>
      <c r="G1" s="13" t="s">
        <v>18</v>
      </c>
      <c r="H1" s="13" t="s">
        <v>19</v>
      </c>
      <c r="I1" s="13" t="s">
        <v>15</v>
      </c>
    </row>
    <row r="2" spans="1:9" x14ac:dyDescent="0.2">
      <c r="A2" s="5">
        <v>0.50282407407407403</v>
      </c>
      <c r="B2" s="5">
        <v>0.51019675925925922</v>
      </c>
      <c r="C2" s="4">
        <f>Table2451536[[#This Row],[end_time]]-Table2451536[[#This Row],[start_time]]</f>
        <v>7.3726851851851904E-3</v>
      </c>
      <c r="F2" s="14"/>
      <c r="G2" s="14"/>
      <c r="H2" s="14">
        <f>G2-F2</f>
        <v>0</v>
      </c>
      <c r="I2" s="15" t="s">
        <v>178</v>
      </c>
    </row>
    <row r="3" spans="1:9" x14ac:dyDescent="0.2">
      <c r="A3" s="5"/>
      <c r="B3" s="5"/>
      <c r="C3" s="4">
        <f>Table2451536[[#This Row],[end_time]]-Table2451536[[#This Row],[start_time]]</f>
        <v>0</v>
      </c>
      <c r="F3" s="16"/>
      <c r="G3" s="16"/>
      <c r="H3" s="16">
        <f>G3-F3</f>
        <v>0</v>
      </c>
      <c r="I3" s="11"/>
    </row>
    <row r="4" spans="1:9" x14ac:dyDescent="0.2">
      <c r="A4" s="5"/>
      <c r="B4" s="5"/>
      <c r="C4" s="4">
        <f>Table2451536[[#This Row],[end_time]]-Table2451536[[#This Row],[start_time]]</f>
        <v>0</v>
      </c>
      <c r="F4" s="14"/>
      <c r="G4" s="14"/>
      <c r="H4" s="14">
        <f t="shared" ref="H4:H31" si="0">G4-F4</f>
        <v>0</v>
      </c>
      <c r="I4" s="15"/>
    </row>
    <row r="5" spans="1:9" x14ac:dyDescent="0.2">
      <c r="A5" s="5"/>
      <c r="B5" s="5"/>
      <c r="C5" s="4">
        <f>Table2451536[[#This Row],[end_time]]-Table2451536[[#This Row],[start_time]]</f>
        <v>0</v>
      </c>
      <c r="F5" s="16"/>
      <c r="G5" s="16"/>
      <c r="H5" s="16">
        <f t="shared" si="0"/>
        <v>0</v>
      </c>
      <c r="I5" s="11"/>
    </row>
    <row r="6" spans="1:9" x14ac:dyDescent="0.2">
      <c r="A6" s="5"/>
      <c r="B6" s="5"/>
      <c r="C6" s="4">
        <f>Table2451536[[#This Row],[end_time]]-Table2451536[[#This Row],[start_time]]</f>
        <v>0</v>
      </c>
      <c r="F6" s="14"/>
      <c r="G6" s="14"/>
      <c r="H6" s="14">
        <f t="shared" si="0"/>
        <v>0</v>
      </c>
      <c r="I6" s="15"/>
    </row>
    <row r="7" spans="1:9" x14ac:dyDescent="0.2">
      <c r="A7" s="5"/>
      <c r="B7" s="5"/>
      <c r="C7" s="4">
        <f>Table2451536[[#This Row],[end_time]]-Table2451536[[#This Row],[start_time]]</f>
        <v>0</v>
      </c>
      <c r="F7" s="16"/>
      <c r="G7" s="16"/>
      <c r="H7" s="16">
        <f t="shared" si="0"/>
        <v>0</v>
      </c>
      <c r="I7" s="11"/>
    </row>
    <row r="8" spans="1:9" x14ac:dyDescent="0.2">
      <c r="A8" s="5"/>
      <c r="B8" s="5"/>
      <c r="C8" s="4">
        <f>Table2451536[[#This Row],[end_time]]-Table2451536[[#This Row],[start_time]]</f>
        <v>0</v>
      </c>
      <c r="F8" s="15"/>
      <c r="G8" s="15"/>
      <c r="H8" s="14">
        <f t="shared" si="0"/>
        <v>0</v>
      </c>
      <c r="I8" s="15"/>
    </row>
    <row r="9" spans="1:9" x14ac:dyDescent="0.2">
      <c r="A9" s="5"/>
      <c r="B9" s="5"/>
      <c r="C9" s="4">
        <f>Table2451536[[#This Row],[end_time]]-Table2451536[[#This Row],[start_time]]</f>
        <v>0</v>
      </c>
      <c r="F9" s="11"/>
      <c r="G9" s="11"/>
      <c r="H9" s="16">
        <f t="shared" si="0"/>
        <v>0</v>
      </c>
      <c r="I9" s="11"/>
    </row>
    <row r="10" spans="1:9" x14ac:dyDescent="0.2">
      <c r="A10" s="5"/>
      <c r="B10" s="5"/>
      <c r="C10" s="4">
        <f>Table2451536[[#This Row],[end_time]]-Table2451536[[#This Row],[start_time]]</f>
        <v>0</v>
      </c>
      <c r="F10" s="15"/>
      <c r="G10" s="15"/>
      <c r="H10" s="14">
        <f t="shared" si="0"/>
        <v>0</v>
      </c>
      <c r="I10" s="15"/>
    </row>
    <row r="11" spans="1:9" x14ac:dyDescent="0.2">
      <c r="A11" s="5"/>
      <c r="B11" s="5"/>
      <c r="C11" s="4">
        <f>Table2451536[[#This Row],[end_time]]-Table2451536[[#This Row],[start_time]]</f>
        <v>0</v>
      </c>
      <c r="F11" s="11"/>
      <c r="G11" s="11"/>
      <c r="H11" s="16">
        <f t="shared" si="0"/>
        <v>0</v>
      </c>
      <c r="I11" s="11"/>
    </row>
    <row r="12" spans="1:9" x14ac:dyDescent="0.2">
      <c r="A12" s="5"/>
      <c r="B12" s="5"/>
      <c r="C12" s="4">
        <f>Table2451536[[#This Row],[end_time]]-Table2451536[[#This Row],[start_time]]</f>
        <v>0</v>
      </c>
      <c r="F12" s="15"/>
      <c r="G12" s="15"/>
      <c r="H12" s="14">
        <f t="shared" si="0"/>
        <v>0</v>
      </c>
      <c r="I12" s="15"/>
    </row>
    <row r="13" spans="1:9" x14ac:dyDescent="0.2">
      <c r="A13" s="5"/>
      <c r="B13" s="5"/>
      <c r="C13" s="4">
        <f>Table2451536[[#This Row],[end_time]]-Table2451536[[#This Row],[start_time]]</f>
        <v>0</v>
      </c>
      <c r="F13" s="11"/>
      <c r="G13" s="11"/>
      <c r="H13" s="16">
        <f t="shared" si="0"/>
        <v>0</v>
      </c>
      <c r="I13" s="11"/>
    </row>
    <row r="14" spans="1:9" x14ac:dyDescent="0.2">
      <c r="A14" s="5"/>
      <c r="B14" s="5"/>
      <c r="C14" s="4">
        <f>Table2451536[[#This Row],[end_time]]-Table2451536[[#This Row],[start_time]]</f>
        <v>0</v>
      </c>
      <c r="F14" s="15"/>
      <c r="G14" s="15"/>
      <c r="H14" s="14">
        <f t="shared" si="0"/>
        <v>0</v>
      </c>
      <c r="I14" s="15"/>
    </row>
    <row r="15" spans="1:9" x14ac:dyDescent="0.2">
      <c r="A15" s="5"/>
      <c r="B15" s="5"/>
      <c r="C15" s="4">
        <f>Table2451536[[#This Row],[end_time]]-Table2451536[[#This Row],[start_time]]</f>
        <v>0</v>
      </c>
      <c r="F15" s="11"/>
      <c r="G15" s="11"/>
      <c r="H15" s="16">
        <f t="shared" si="0"/>
        <v>0</v>
      </c>
      <c r="I15" s="11"/>
    </row>
    <row r="16" spans="1:9" x14ac:dyDescent="0.2">
      <c r="A16" s="5"/>
      <c r="B16" s="5"/>
      <c r="C16" s="4">
        <f>Table2451536[[#This Row],[end_time]]-Table2451536[[#This Row],[start_time]]</f>
        <v>0</v>
      </c>
      <c r="F16" s="15"/>
      <c r="G16" s="15"/>
      <c r="H16" s="14">
        <f t="shared" si="0"/>
        <v>0</v>
      </c>
      <c r="I16" s="15"/>
    </row>
    <row r="17" spans="1:9" x14ac:dyDescent="0.2">
      <c r="A17" s="5"/>
      <c r="B17" s="5"/>
      <c r="C17" s="4">
        <f>Table2451536[[#This Row],[end_time]]-Table2451536[[#This Row],[start_time]]</f>
        <v>0</v>
      </c>
      <c r="F17" s="11"/>
      <c r="G17" s="11"/>
      <c r="H17" s="16">
        <f t="shared" si="0"/>
        <v>0</v>
      </c>
      <c r="I17" s="11"/>
    </row>
    <row r="18" spans="1:9" x14ac:dyDescent="0.2">
      <c r="A18" s="5"/>
      <c r="B18" s="5"/>
      <c r="C18" s="4">
        <f>Table2451536[[#This Row],[end_time]]-Table2451536[[#This Row],[start_time]]</f>
        <v>0</v>
      </c>
      <c r="F18" s="15"/>
      <c r="G18" s="15"/>
      <c r="H18" s="14">
        <f t="shared" si="0"/>
        <v>0</v>
      </c>
      <c r="I18" s="15"/>
    </row>
    <row r="19" spans="1:9" x14ac:dyDescent="0.2">
      <c r="A19" s="5"/>
      <c r="B19" s="5"/>
      <c r="C19" s="4">
        <f>Table2451536[[#This Row],[end_time]]-Table2451536[[#This Row],[start_time]]</f>
        <v>0</v>
      </c>
      <c r="F19" s="11"/>
      <c r="G19" s="11"/>
      <c r="H19" s="16">
        <f t="shared" si="0"/>
        <v>0</v>
      </c>
      <c r="I19" s="11"/>
    </row>
    <row r="20" spans="1:9" x14ac:dyDescent="0.2">
      <c r="A20" s="5"/>
      <c r="B20" s="5"/>
      <c r="C20" s="4">
        <f>Table2451536[[#This Row],[end_time]]-Table2451536[[#This Row],[start_time]]</f>
        <v>0</v>
      </c>
      <c r="F20" s="15"/>
      <c r="G20" s="15"/>
      <c r="H20" s="14">
        <f t="shared" si="0"/>
        <v>0</v>
      </c>
      <c r="I20" s="15"/>
    </row>
    <row r="21" spans="1:9" x14ac:dyDescent="0.2">
      <c r="A21" s="5"/>
      <c r="B21" s="5"/>
      <c r="C21" s="4">
        <f>Table2451536[[#This Row],[end_time]]-Table2451536[[#This Row],[start_time]]</f>
        <v>0</v>
      </c>
      <c r="F21" s="11"/>
      <c r="G21" s="11"/>
      <c r="H21" s="16">
        <f t="shared" si="0"/>
        <v>0</v>
      </c>
      <c r="I21" s="11"/>
    </row>
    <row r="22" spans="1:9" x14ac:dyDescent="0.2">
      <c r="A22" s="5"/>
      <c r="B22" s="5"/>
      <c r="C22" s="4">
        <f>Table2451536[[#This Row],[end_time]]-Table2451536[[#This Row],[start_time]]</f>
        <v>0</v>
      </c>
      <c r="F22" s="15"/>
      <c r="G22" s="15"/>
      <c r="H22" s="14">
        <f t="shared" si="0"/>
        <v>0</v>
      </c>
      <c r="I22" s="15"/>
    </row>
    <row r="23" spans="1:9" x14ac:dyDescent="0.2">
      <c r="A23" s="5"/>
      <c r="B23" s="5"/>
      <c r="C23" s="4">
        <f>Table2451536[[#This Row],[end_time]]-Table2451536[[#This Row],[start_time]]</f>
        <v>0</v>
      </c>
      <c r="F23" s="11"/>
      <c r="G23" s="11"/>
      <c r="H23" s="16">
        <f t="shared" si="0"/>
        <v>0</v>
      </c>
      <c r="I23" s="11"/>
    </row>
    <row r="24" spans="1:9" x14ac:dyDescent="0.2">
      <c r="A24" s="5"/>
      <c r="B24" s="5"/>
      <c r="C24" s="4">
        <f>Table2451536[[#This Row],[end_time]]-Table2451536[[#This Row],[start_time]]</f>
        <v>0</v>
      </c>
      <c r="F24" s="15"/>
      <c r="G24" s="15"/>
      <c r="H24" s="14">
        <f t="shared" si="0"/>
        <v>0</v>
      </c>
      <c r="I24" s="15"/>
    </row>
    <row r="25" spans="1:9" x14ac:dyDescent="0.2">
      <c r="A25" s="5"/>
      <c r="B25" s="5"/>
      <c r="C25" s="4">
        <f>Table2451536[[#This Row],[end_time]]-Table2451536[[#This Row],[start_time]]</f>
        <v>0</v>
      </c>
      <c r="F25" s="11"/>
      <c r="G25" s="11"/>
      <c r="H25" s="16">
        <f t="shared" si="0"/>
        <v>0</v>
      </c>
      <c r="I25" s="11"/>
    </row>
    <row r="26" spans="1:9" x14ac:dyDescent="0.2">
      <c r="A26" s="5"/>
      <c r="B26" s="5"/>
      <c r="C26" s="4">
        <f>Table2451536[[#This Row],[end_time]]-Table2451536[[#This Row],[start_time]]</f>
        <v>0</v>
      </c>
      <c r="F26" s="15"/>
      <c r="G26" s="15"/>
      <c r="H26" s="14">
        <f t="shared" si="0"/>
        <v>0</v>
      </c>
      <c r="I26" s="15"/>
    </row>
    <row r="27" spans="1:9" x14ac:dyDescent="0.2">
      <c r="A27" s="5"/>
      <c r="B27" s="5"/>
      <c r="C27" s="4">
        <f>Table2451536[[#This Row],[end_time]]-Table2451536[[#This Row],[start_time]]</f>
        <v>0</v>
      </c>
      <c r="F27" s="11"/>
      <c r="G27" s="11"/>
      <c r="H27" s="16">
        <f t="shared" si="0"/>
        <v>0</v>
      </c>
      <c r="I27" s="11"/>
    </row>
    <row r="28" spans="1:9" x14ac:dyDescent="0.2">
      <c r="A28" s="5"/>
      <c r="B28" s="5"/>
      <c r="C28" s="4">
        <f>Table2451536[[#This Row],[end_time]]-Table2451536[[#This Row],[start_time]]</f>
        <v>0</v>
      </c>
      <c r="F28" s="15"/>
      <c r="G28" s="15"/>
      <c r="H28" s="14">
        <f t="shared" si="0"/>
        <v>0</v>
      </c>
      <c r="I28" s="15"/>
    </row>
    <row r="29" spans="1:9" x14ac:dyDescent="0.2">
      <c r="A29" s="5"/>
      <c r="B29" s="5"/>
      <c r="C29" s="4">
        <f>Table2451536[[#This Row],[end_time]]-Table2451536[[#This Row],[start_time]]</f>
        <v>0</v>
      </c>
      <c r="F29" s="11"/>
      <c r="G29" s="11"/>
      <c r="H29" s="16">
        <f t="shared" si="0"/>
        <v>0</v>
      </c>
      <c r="I29" s="11"/>
    </row>
    <row r="30" spans="1:9" x14ac:dyDescent="0.2">
      <c r="A30" s="5"/>
      <c r="B30" s="5"/>
      <c r="C30" s="4">
        <f>Table2451536[[#This Row],[end_time]]-Table2451536[[#This Row],[start_time]]</f>
        <v>0</v>
      </c>
      <c r="F30" s="15"/>
      <c r="G30" s="15"/>
      <c r="H30" s="14">
        <f t="shared" si="0"/>
        <v>0</v>
      </c>
      <c r="I30" s="15"/>
    </row>
    <row r="31" spans="1:9" x14ac:dyDescent="0.2">
      <c r="A31" s="5"/>
      <c r="B31" s="5"/>
      <c r="C31" s="4">
        <f>Table2451536[[#This Row],[end_time]]-Table2451536[[#This Row],[start_time]]</f>
        <v>0</v>
      </c>
      <c r="F31" s="17"/>
      <c r="G31" s="17"/>
      <c r="H31" s="20">
        <f t="shared" si="0"/>
        <v>0</v>
      </c>
      <c r="I31" s="17"/>
    </row>
    <row r="32" spans="1:9" x14ac:dyDescent="0.2">
      <c r="E32" s="2"/>
      <c r="F32" s="11"/>
      <c r="G32" s="11"/>
      <c r="H32" s="11"/>
      <c r="I32" s="11"/>
    </row>
    <row r="33" spans="1:9" x14ac:dyDescent="0.2">
      <c r="A33" t="s">
        <v>52</v>
      </c>
      <c r="C33" s="6">
        <f>HOUR(SUM(Table2451536[time_diff]))*3600 + MINUTE(SUM(Table2451536[time_diff])) * 60 + SECOND(SUM(Table2451536[time_diff]))</f>
        <v>637</v>
      </c>
      <c r="F33" s="11" t="s">
        <v>86</v>
      </c>
      <c r="G33" s="11"/>
      <c r="H33" s="6">
        <f>HOUR(SUM(H2:H31))*3600 + MINUTE(SUM(H2:H31)) * 60 + SECOND(SUM(H2:H31))</f>
        <v>0</v>
      </c>
      <c r="I33" s="11"/>
    </row>
    <row r="34" spans="1:9" x14ac:dyDescent="0.2">
      <c r="C34" s="4"/>
    </row>
    <row r="35" spans="1:9" x14ac:dyDescent="0.2">
      <c r="C35" s="5"/>
    </row>
    <row r="36" spans="1:9" x14ac:dyDescent="0.2">
      <c r="C36" s="5"/>
    </row>
    <row r="37" spans="1:9" x14ac:dyDescent="0.2">
      <c r="C37" s="6"/>
      <c r="E37" s="6"/>
    </row>
    <row r="41" spans="1:9" x14ac:dyDescent="0.2">
      <c r="D41" s="2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B8D96-118F-A248-83C6-FD8A563415A9}">
  <dimension ref="A1:I37"/>
  <sheetViews>
    <sheetView workbookViewId="0">
      <selection activeCell="H33" sqref="H33"/>
    </sheetView>
  </sheetViews>
  <sheetFormatPr baseColWidth="10" defaultRowHeight="16" x14ac:dyDescent="0.2"/>
  <cols>
    <col min="1" max="1" width="11.83203125" customWidth="1"/>
    <col min="2" max="2" width="11" customWidth="1"/>
    <col min="4" max="4" width="71.6640625" customWidth="1"/>
  </cols>
  <sheetData>
    <row r="1" spans="1:9" x14ac:dyDescent="0.2">
      <c r="A1" t="s">
        <v>17</v>
      </c>
      <c r="B1" t="s">
        <v>18</v>
      </c>
      <c r="C1" t="s">
        <v>19</v>
      </c>
      <c r="D1" t="s">
        <v>15</v>
      </c>
      <c r="F1" t="s">
        <v>17</v>
      </c>
      <c r="G1" t="s">
        <v>18</v>
      </c>
      <c r="H1" t="s">
        <v>19</v>
      </c>
      <c r="I1" t="s">
        <v>15</v>
      </c>
    </row>
    <row r="2" spans="1:9" x14ac:dyDescent="0.2">
      <c r="A2" s="4">
        <v>8.3229166666666674E-2</v>
      </c>
      <c r="B2" s="4">
        <v>8.3275462962962968E-2</v>
      </c>
      <c r="C2" s="4">
        <f>Table2[[#This Row],[end_time]]-Table2[[#This Row],[start_time]]</f>
        <v>4.6296296296294281E-5</v>
      </c>
      <c r="D2" t="s">
        <v>24</v>
      </c>
      <c r="F2" s="4">
        <v>5.8738425925925923E-2</v>
      </c>
      <c r="G2" s="4">
        <v>0.11223379629629629</v>
      </c>
      <c r="H2" s="4">
        <f>Table213[[#This Row],[end_time]]-Table213[[#This Row],[start_time]]</f>
        <v>5.3495370370370367E-2</v>
      </c>
    </row>
    <row r="3" spans="1:9" x14ac:dyDescent="0.2">
      <c r="A3" s="4">
        <v>0.11481481481481481</v>
      </c>
      <c r="B3" s="4">
        <v>0.11921296296296297</v>
      </c>
      <c r="C3" s="4">
        <f>Table2[[#This Row],[end_time]]-Table2[[#This Row],[start_time]]</f>
        <v>4.398148148148151E-3</v>
      </c>
      <c r="D3" t="s">
        <v>27</v>
      </c>
      <c r="F3" s="4">
        <v>0.13056712962962963</v>
      </c>
      <c r="G3" s="4">
        <v>0.14017361111111112</v>
      </c>
      <c r="H3" s="4">
        <f>Table213[[#This Row],[end_time]]-Table213[[#This Row],[start_time]]</f>
        <v>9.6064814814814936E-3</v>
      </c>
    </row>
    <row r="4" spans="1:9" x14ac:dyDescent="0.2">
      <c r="A4" s="4">
        <v>0.12328703703703704</v>
      </c>
      <c r="B4" s="4">
        <v>0.14479166666666668</v>
      </c>
      <c r="C4" s="4">
        <f>Table2[[#This Row],[end_time]]-Table2[[#This Row],[start_time]]</f>
        <v>2.1504629629629637E-2</v>
      </c>
      <c r="D4" t="s">
        <v>30</v>
      </c>
      <c r="F4" s="4">
        <v>0.14438657407407407</v>
      </c>
      <c r="G4" s="4">
        <v>0.15596064814814814</v>
      </c>
      <c r="H4" s="4">
        <f>Table213[[#This Row],[end_time]]-Table213[[#This Row],[start_time]]</f>
        <v>1.157407407407407E-2</v>
      </c>
    </row>
    <row r="5" spans="1:9" x14ac:dyDescent="0.2">
      <c r="A5" s="4">
        <v>0.17002314814814815</v>
      </c>
      <c r="B5" s="4">
        <v>0.17060185185185187</v>
      </c>
      <c r="C5" s="4">
        <f>Table2[[#This Row],[end_time]]-Table2[[#This Row],[start_time]]</f>
        <v>5.7870370370372015E-4</v>
      </c>
      <c r="D5" t="s">
        <v>31</v>
      </c>
      <c r="F5" s="4"/>
      <c r="G5" s="4"/>
      <c r="H5" s="4">
        <f>Table213[[#This Row],[end_time]]-Table213[[#This Row],[start_time]]</f>
        <v>0</v>
      </c>
    </row>
    <row r="6" spans="1:9" x14ac:dyDescent="0.2">
      <c r="A6" s="4">
        <v>0.1865162037037037</v>
      </c>
      <c r="B6" s="4">
        <v>0.18686342592592592</v>
      </c>
      <c r="C6" s="4">
        <f>Table2[[#This Row],[end_time]]-Table2[[#This Row],[start_time]]</f>
        <v>3.4722222222222099E-4</v>
      </c>
      <c r="D6" t="s">
        <v>32</v>
      </c>
      <c r="F6" s="4"/>
      <c r="G6" s="4"/>
      <c r="H6" s="4">
        <f>Table213[[#This Row],[end_time]]-Table213[[#This Row],[start_time]]</f>
        <v>0</v>
      </c>
    </row>
    <row r="7" spans="1:9" x14ac:dyDescent="0.2">
      <c r="A7" s="4">
        <v>0.19687499999999999</v>
      </c>
      <c r="B7" s="4">
        <v>0.20241898148148149</v>
      </c>
      <c r="C7" s="4">
        <f>Table2[[#This Row],[end_time]]-Table2[[#This Row],[start_time]]</f>
        <v>5.5439814814814969E-3</v>
      </c>
      <c r="D7" t="s">
        <v>33</v>
      </c>
      <c r="F7" s="4"/>
      <c r="G7" s="4"/>
      <c r="H7" s="4">
        <f>Table213[[#This Row],[end_time]]-Table213[[#This Row],[start_time]]</f>
        <v>0</v>
      </c>
    </row>
    <row r="8" spans="1:9" x14ac:dyDescent="0.2">
      <c r="C8" s="4">
        <f>Table2[[#This Row],[end_time]]-Table2[[#This Row],[start_time]]</f>
        <v>0</v>
      </c>
      <c r="H8" s="4">
        <f>Table213[[#This Row],[end_time]]-Table213[[#This Row],[start_time]]</f>
        <v>0</v>
      </c>
    </row>
    <row r="9" spans="1:9" x14ac:dyDescent="0.2">
      <c r="C9" s="4">
        <f>Table2[[#This Row],[end_time]]-Table2[[#This Row],[start_time]]</f>
        <v>0</v>
      </c>
      <c r="H9" s="4">
        <f>Table213[[#This Row],[end_time]]-Table213[[#This Row],[start_time]]</f>
        <v>0</v>
      </c>
    </row>
    <row r="10" spans="1:9" x14ac:dyDescent="0.2">
      <c r="C10" s="4">
        <f>Table2[[#This Row],[end_time]]-Table2[[#This Row],[start_time]]</f>
        <v>0</v>
      </c>
      <c r="H10" s="4">
        <f>Table213[[#This Row],[end_time]]-Table213[[#This Row],[start_time]]</f>
        <v>0</v>
      </c>
    </row>
    <row r="11" spans="1:9" x14ac:dyDescent="0.2">
      <c r="C11" s="4">
        <f>Table2[[#This Row],[end_time]]-Table2[[#This Row],[start_time]]</f>
        <v>0</v>
      </c>
      <c r="H11" s="4">
        <f>Table213[[#This Row],[end_time]]-Table213[[#This Row],[start_time]]</f>
        <v>0</v>
      </c>
    </row>
    <row r="12" spans="1:9" x14ac:dyDescent="0.2">
      <c r="C12" s="4">
        <f>Table2[[#This Row],[end_time]]-Table2[[#This Row],[start_time]]</f>
        <v>0</v>
      </c>
      <c r="H12" s="4">
        <f>Table213[[#This Row],[end_time]]-Table213[[#This Row],[start_time]]</f>
        <v>0</v>
      </c>
    </row>
    <row r="13" spans="1:9" x14ac:dyDescent="0.2">
      <c r="C13" s="4">
        <f>Table2[[#This Row],[end_time]]-Table2[[#This Row],[start_time]]</f>
        <v>0</v>
      </c>
      <c r="H13" s="4">
        <f>Table213[[#This Row],[end_time]]-Table213[[#This Row],[start_time]]</f>
        <v>0</v>
      </c>
    </row>
    <row r="14" spans="1:9" x14ac:dyDescent="0.2">
      <c r="C14" s="4">
        <f>Table2[[#This Row],[end_time]]-Table2[[#This Row],[start_time]]</f>
        <v>0</v>
      </c>
      <c r="H14" s="4">
        <f>Table213[[#This Row],[end_time]]-Table213[[#This Row],[start_time]]</f>
        <v>0</v>
      </c>
    </row>
    <row r="15" spans="1:9" x14ac:dyDescent="0.2">
      <c r="C15" s="4">
        <f>Table2[[#This Row],[end_time]]-Table2[[#This Row],[start_time]]</f>
        <v>0</v>
      </c>
      <c r="H15" s="4">
        <f>Table213[[#This Row],[end_time]]-Table213[[#This Row],[start_time]]</f>
        <v>0</v>
      </c>
    </row>
    <row r="16" spans="1:9" x14ac:dyDescent="0.2">
      <c r="C16" s="4">
        <f>Table2[[#This Row],[end_time]]-Table2[[#This Row],[start_time]]</f>
        <v>0</v>
      </c>
      <c r="H16" s="4">
        <f>Table213[[#This Row],[end_time]]-Table213[[#This Row],[start_time]]</f>
        <v>0</v>
      </c>
    </row>
    <row r="17" spans="3:8" x14ac:dyDescent="0.2">
      <c r="C17" s="4">
        <f>Table2[[#This Row],[end_time]]-Table2[[#This Row],[start_time]]</f>
        <v>0</v>
      </c>
      <c r="H17" s="4">
        <f>Table213[[#This Row],[end_time]]-Table213[[#This Row],[start_time]]</f>
        <v>0</v>
      </c>
    </row>
    <row r="18" spans="3:8" x14ac:dyDescent="0.2">
      <c r="C18" s="4">
        <f>Table2[[#This Row],[end_time]]-Table2[[#This Row],[start_time]]</f>
        <v>0</v>
      </c>
      <c r="H18" s="4">
        <f>Table213[[#This Row],[end_time]]-Table213[[#This Row],[start_time]]</f>
        <v>0</v>
      </c>
    </row>
    <row r="19" spans="3:8" x14ac:dyDescent="0.2">
      <c r="C19" s="4">
        <f>Table2[[#This Row],[end_time]]-Table2[[#This Row],[start_time]]</f>
        <v>0</v>
      </c>
      <c r="H19" s="4">
        <f>Table213[[#This Row],[end_time]]-Table213[[#This Row],[start_time]]</f>
        <v>0</v>
      </c>
    </row>
    <row r="20" spans="3:8" x14ac:dyDescent="0.2">
      <c r="C20" s="4">
        <f>Table2[[#This Row],[end_time]]-Table2[[#This Row],[start_time]]</f>
        <v>0</v>
      </c>
      <c r="H20" s="4">
        <f>Table213[[#This Row],[end_time]]-Table213[[#This Row],[start_time]]</f>
        <v>0</v>
      </c>
    </row>
    <row r="21" spans="3:8" x14ac:dyDescent="0.2">
      <c r="C21" s="4">
        <f>Table2[[#This Row],[end_time]]-Table2[[#This Row],[start_time]]</f>
        <v>0</v>
      </c>
      <c r="H21" s="4">
        <f>Table213[[#This Row],[end_time]]-Table213[[#This Row],[start_time]]</f>
        <v>0</v>
      </c>
    </row>
    <row r="22" spans="3:8" x14ac:dyDescent="0.2">
      <c r="C22" s="4">
        <f>Table2[[#This Row],[end_time]]-Table2[[#This Row],[start_time]]</f>
        <v>0</v>
      </c>
      <c r="H22" s="4">
        <f>Table213[[#This Row],[end_time]]-Table213[[#This Row],[start_time]]</f>
        <v>0</v>
      </c>
    </row>
    <row r="23" spans="3:8" x14ac:dyDescent="0.2">
      <c r="C23" s="4">
        <f>Table2[[#This Row],[end_time]]-Table2[[#This Row],[start_time]]</f>
        <v>0</v>
      </c>
      <c r="H23" s="4">
        <f>Table213[[#This Row],[end_time]]-Table213[[#This Row],[start_time]]</f>
        <v>0</v>
      </c>
    </row>
    <row r="24" spans="3:8" x14ac:dyDescent="0.2">
      <c r="C24" s="4">
        <f>Table2[[#This Row],[end_time]]-Table2[[#This Row],[start_time]]</f>
        <v>0</v>
      </c>
      <c r="H24" s="4">
        <f>Table213[[#This Row],[end_time]]-Table213[[#This Row],[start_time]]</f>
        <v>0</v>
      </c>
    </row>
    <row r="25" spans="3:8" x14ac:dyDescent="0.2">
      <c r="C25" s="4">
        <f>Table2[[#This Row],[end_time]]-Table2[[#This Row],[start_time]]</f>
        <v>0</v>
      </c>
      <c r="H25" s="4">
        <f>Table213[[#This Row],[end_time]]-Table213[[#This Row],[start_time]]</f>
        <v>0</v>
      </c>
    </row>
    <row r="26" spans="3:8" x14ac:dyDescent="0.2">
      <c r="C26" s="4">
        <f>Table2[[#This Row],[end_time]]-Table2[[#This Row],[start_time]]</f>
        <v>0</v>
      </c>
      <c r="H26" s="4">
        <f>Table213[[#This Row],[end_time]]-Table213[[#This Row],[start_time]]</f>
        <v>0</v>
      </c>
    </row>
    <row r="27" spans="3:8" x14ac:dyDescent="0.2">
      <c r="C27" s="4">
        <f>Table2[[#This Row],[end_time]]-Table2[[#This Row],[start_time]]</f>
        <v>0</v>
      </c>
      <c r="H27" s="4">
        <f>Table213[[#This Row],[end_time]]-Table213[[#This Row],[start_time]]</f>
        <v>0</v>
      </c>
    </row>
    <row r="28" spans="3:8" x14ac:dyDescent="0.2">
      <c r="C28" s="4">
        <f>Table2[[#This Row],[end_time]]-Table2[[#This Row],[start_time]]</f>
        <v>0</v>
      </c>
      <c r="H28" s="4">
        <f>Table213[[#This Row],[end_time]]-Table213[[#This Row],[start_time]]</f>
        <v>0</v>
      </c>
    </row>
    <row r="29" spans="3:8" x14ac:dyDescent="0.2">
      <c r="C29" s="4">
        <f>Table2[[#This Row],[end_time]]-Table2[[#This Row],[start_time]]</f>
        <v>0</v>
      </c>
      <c r="H29" s="4">
        <f>Table213[[#This Row],[end_time]]-Table213[[#This Row],[start_time]]</f>
        <v>0</v>
      </c>
    </row>
    <row r="30" spans="3:8" x14ac:dyDescent="0.2">
      <c r="C30" s="4">
        <f>Table2[[#This Row],[end_time]]-Table2[[#This Row],[start_time]]</f>
        <v>0</v>
      </c>
      <c r="H30" s="4">
        <f>Table213[[#This Row],[end_time]]-Table213[[#This Row],[start_time]]</f>
        <v>0</v>
      </c>
    </row>
    <row r="31" spans="3:8" x14ac:dyDescent="0.2">
      <c r="C31" s="4">
        <f>Table2[[#This Row],[end_time]]-Table2[[#This Row],[start_time]]</f>
        <v>0</v>
      </c>
      <c r="H31" s="4">
        <f>Table213[[#This Row],[end_time]]-Table213[[#This Row],[start_time]]</f>
        <v>0</v>
      </c>
    </row>
    <row r="33" spans="1:8" x14ac:dyDescent="0.2">
      <c r="A33" t="s">
        <v>52</v>
      </c>
      <c r="C33" s="6">
        <f>HOUR(SUM(Table2[time_diff]))*3600 + MINUTE(SUM(Table2[time_diff])) * 60 + SECOND(SUM(Table2[time_diff]))</f>
        <v>2801</v>
      </c>
      <c r="F33" t="s">
        <v>86</v>
      </c>
      <c r="H33" s="6">
        <f>HOUR(SUM(Table213[time_diff]))*3600 + MINUTE(SUM(Table213[time_diff])) * 60 + SECOND(SUM(Table213[time_diff]))</f>
        <v>6452</v>
      </c>
    </row>
    <row r="34" spans="1:8" x14ac:dyDescent="0.2">
      <c r="A34" t="s">
        <v>48</v>
      </c>
      <c r="C34" s="4"/>
      <c r="H34" s="5"/>
    </row>
    <row r="35" spans="1:8" x14ac:dyDescent="0.2">
      <c r="A35" t="s">
        <v>46</v>
      </c>
      <c r="C35" s="5">
        <v>0.37847222222222221</v>
      </c>
      <c r="H35" s="5"/>
    </row>
    <row r="36" spans="1:8" x14ac:dyDescent="0.2">
      <c r="A36" t="s">
        <v>49</v>
      </c>
      <c r="C36" s="5">
        <v>0.62847222222222221</v>
      </c>
      <c r="H36" s="6"/>
    </row>
    <row r="37" spans="1:8" x14ac:dyDescent="0.2">
      <c r="A37" t="s">
        <v>47</v>
      </c>
      <c r="C37" s="6">
        <f>SUM(HOUR(C36-C35)*3600 + MINUTE(C36-C35)*60 + SECOND(C36-C35))</f>
        <v>21600</v>
      </c>
      <c r="D37" t="s">
        <v>50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9F9B0-7F62-0F40-BBEB-48DA30804DB0}">
  <dimension ref="A1:I42"/>
  <sheetViews>
    <sheetView workbookViewId="0">
      <selection activeCell="H33" sqref="H33"/>
    </sheetView>
  </sheetViews>
  <sheetFormatPr baseColWidth="10" defaultRowHeight="16" x14ac:dyDescent="0.2"/>
  <cols>
    <col min="4" max="4" width="72.83203125" customWidth="1"/>
  </cols>
  <sheetData>
    <row r="1" spans="1:9" x14ac:dyDescent="0.2">
      <c r="A1" t="s">
        <v>17</v>
      </c>
      <c r="B1" t="s">
        <v>18</v>
      </c>
      <c r="C1" t="s">
        <v>19</v>
      </c>
      <c r="D1" t="s">
        <v>15</v>
      </c>
      <c r="F1" t="s">
        <v>17</v>
      </c>
      <c r="G1" t="s">
        <v>18</v>
      </c>
      <c r="H1" t="s">
        <v>19</v>
      </c>
      <c r="I1" t="s">
        <v>15</v>
      </c>
    </row>
    <row r="2" spans="1:9" x14ac:dyDescent="0.2">
      <c r="A2" s="5">
        <v>9.4745370370370369E-2</v>
      </c>
      <c r="B2" s="5">
        <v>9.6180555555555561E-2</v>
      </c>
      <c r="C2" s="4">
        <f>Table246[[#This Row],[end_time]]-Table246[[#This Row],[start_time]]</f>
        <v>1.4351851851851921E-3</v>
      </c>
      <c r="D2" t="s">
        <v>82</v>
      </c>
      <c r="F2" s="4">
        <v>9.087962962962963E-2</v>
      </c>
      <c r="G2" s="4">
        <v>0.1549537037037037</v>
      </c>
      <c r="H2" s="4">
        <f>Table21314[[#This Row],[end_time]]-Table21314[[#This Row],[start_time]]</f>
        <v>6.4074074074074075E-2</v>
      </c>
    </row>
    <row r="3" spans="1:9" x14ac:dyDescent="0.2">
      <c r="A3" s="5">
        <v>9.8032407407407401E-2</v>
      </c>
      <c r="B3" s="5">
        <v>0.10219907407407407</v>
      </c>
      <c r="C3" s="4">
        <f>Table246[[#This Row],[end_time]]-Table246[[#This Row],[start_time]]</f>
        <v>4.1666666666666657E-3</v>
      </c>
      <c r="D3" t="s">
        <v>83</v>
      </c>
      <c r="H3" s="4">
        <f>Table21314[[#This Row],[end_time]]-Table21314[[#This Row],[start_time]]</f>
        <v>0</v>
      </c>
    </row>
    <row r="4" spans="1:9" x14ac:dyDescent="0.2">
      <c r="A4" s="5">
        <v>0.10553240740740741</v>
      </c>
      <c r="B4" s="5">
        <v>0.11081018518518519</v>
      </c>
      <c r="C4" s="4">
        <f>Table246[[#This Row],[end_time]]-Table246[[#This Row],[start_time]]</f>
        <v>5.277777777777784E-3</v>
      </c>
      <c r="D4" t="s">
        <v>84</v>
      </c>
      <c r="F4" s="4"/>
      <c r="G4" s="4"/>
      <c r="H4" s="4">
        <f>Table21314[[#This Row],[end_time]]-Table21314[[#This Row],[start_time]]</f>
        <v>0</v>
      </c>
    </row>
    <row r="5" spans="1:9" x14ac:dyDescent="0.2">
      <c r="A5" s="5">
        <v>0.11532407407407408</v>
      </c>
      <c r="B5" s="5">
        <v>0.11841435185185185</v>
      </c>
      <c r="C5" s="4">
        <f>Table246[[#This Row],[end_time]]-Table246[[#This Row],[start_time]]</f>
        <v>3.0902777777777751E-3</v>
      </c>
      <c r="D5" t="s">
        <v>34</v>
      </c>
      <c r="F5" s="4"/>
      <c r="G5" s="4"/>
      <c r="H5" s="4">
        <f>Table21314[[#This Row],[end_time]]-Table21314[[#This Row],[start_time]]</f>
        <v>0</v>
      </c>
    </row>
    <row r="6" spans="1:9" x14ac:dyDescent="0.2">
      <c r="A6" s="5">
        <v>0.11849537037037038</v>
      </c>
      <c r="B6" s="5">
        <v>0.12291666666666666</v>
      </c>
      <c r="C6" s="4">
        <f>Table246[[#This Row],[end_time]]-Table246[[#This Row],[start_time]]</f>
        <v>4.4212962962962843E-3</v>
      </c>
      <c r="D6" t="s">
        <v>35</v>
      </c>
      <c r="F6" s="4"/>
      <c r="G6" s="4"/>
      <c r="H6" s="4">
        <f>Table21314[[#This Row],[end_time]]-Table21314[[#This Row],[start_time]]</f>
        <v>0</v>
      </c>
    </row>
    <row r="7" spans="1:9" x14ac:dyDescent="0.2">
      <c r="A7" s="5">
        <v>0.12600694444444444</v>
      </c>
      <c r="B7" s="5">
        <v>0.15243055555555557</v>
      </c>
      <c r="C7" s="4">
        <f>Table246[[#This Row],[end_time]]-Table246[[#This Row],[start_time]]</f>
        <v>2.6423611111111134E-2</v>
      </c>
      <c r="D7" t="s">
        <v>36</v>
      </c>
      <c r="F7" s="4"/>
      <c r="G7" s="4"/>
      <c r="H7" s="4">
        <f>Table21314[[#This Row],[end_time]]-Table21314[[#This Row],[start_time]]</f>
        <v>0</v>
      </c>
    </row>
    <row r="8" spans="1:9" x14ac:dyDescent="0.2">
      <c r="A8" s="5">
        <v>0.16231481481481483</v>
      </c>
      <c r="B8" s="5">
        <v>0.16296296296296298</v>
      </c>
      <c r="C8" s="4">
        <f>Table246[[#This Row],[end_time]]-Table246[[#This Row],[start_time]]</f>
        <v>6.481481481481477E-4</v>
      </c>
      <c r="D8" t="s">
        <v>37</v>
      </c>
      <c r="H8" s="4">
        <f>Table21314[[#This Row],[end_time]]-Table21314[[#This Row],[start_time]]</f>
        <v>0</v>
      </c>
    </row>
    <row r="9" spans="1:9" x14ac:dyDescent="0.2">
      <c r="A9" s="5">
        <v>0.1713888888888889</v>
      </c>
      <c r="B9" s="5">
        <v>0.17181712962962964</v>
      </c>
      <c r="C9" s="4">
        <f>Table246[[#This Row],[end_time]]-Table246[[#This Row],[start_time]]</f>
        <v>4.2824074074074292E-4</v>
      </c>
      <c r="D9" t="s">
        <v>38</v>
      </c>
      <c r="H9" s="4">
        <f>Table21314[[#This Row],[end_time]]-Table21314[[#This Row],[start_time]]</f>
        <v>0</v>
      </c>
    </row>
    <row r="10" spans="1:9" x14ac:dyDescent="0.2">
      <c r="A10" s="5"/>
      <c r="B10" s="5"/>
      <c r="C10" s="4">
        <f>Table246[[#This Row],[end_time]]-Table246[[#This Row],[start_time]]</f>
        <v>0</v>
      </c>
      <c r="H10" s="4">
        <f>Table21314[[#This Row],[end_time]]-Table21314[[#This Row],[start_time]]</f>
        <v>0</v>
      </c>
    </row>
    <row r="11" spans="1:9" x14ac:dyDescent="0.2">
      <c r="A11" s="5"/>
      <c r="B11" s="5"/>
      <c r="C11" s="4">
        <f>Table246[[#This Row],[end_time]]-Table246[[#This Row],[start_time]]</f>
        <v>0</v>
      </c>
      <c r="H11" s="4">
        <f>Table21314[[#This Row],[end_time]]-Table21314[[#This Row],[start_time]]</f>
        <v>0</v>
      </c>
    </row>
    <row r="12" spans="1:9" x14ac:dyDescent="0.2">
      <c r="A12" s="5"/>
      <c r="B12" s="5"/>
      <c r="C12" s="4">
        <f>Table246[[#This Row],[end_time]]-Table246[[#This Row],[start_time]]</f>
        <v>0</v>
      </c>
      <c r="H12" s="4">
        <f>Table21314[[#This Row],[end_time]]-Table21314[[#This Row],[start_time]]</f>
        <v>0</v>
      </c>
    </row>
    <row r="13" spans="1:9" x14ac:dyDescent="0.2">
      <c r="A13" s="5"/>
      <c r="B13" s="5"/>
      <c r="C13" s="4">
        <f>Table246[[#This Row],[end_time]]-Table246[[#This Row],[start_time]]</f>
        <v>0</v>
      </c>
      <c r="H13" s="4">
        <f>Table21314[[#This Row],[end_time]]-Table21314[[#This Row],[start_time]]</f>
        <v>0</v>
      </c>
    </row>
    <row r="14" spans="1:9" x14ac:dyDescent="0.2">
      <c r="A14" s="5"/>
      <c r="B14" s="5"/>
      <c r="C14" s="4">
        <f>Table246[[#This Row],[end_time]]-Table246[[#This Row],[start_time]]</f>
        <v>0</v>
      </c>
      <c r="H14" s="4">
        <f>Table21314[[#This Row],[end_time]]-Table21314[[#This Row],[start_time]]</f>
        <v>0</v>
      </c>
    </row>
    <row r="15" spans="1:9" x14ac:dyDescent="0.2">
      <c r="A15" s="5"/>
      <c r="B15" s="5"/>
      <c r="C15" s="4">
        <f>Table246[[#This Row],[end_time]]-Table246[[#This Row],[start_time]]</f>
        <v>0</v>
      </c>
      <c r="H15" s="4">
        <f>Table21314[[#This Row],[end_time]]-Table21314[[#This Row],[start_time]]</f>
        <v>0</v>
      </c>
    </row>
    <row r="16" spans="1:9" x14ac:dyDescent="0.2">
      <c r="A16" s="5"/>
      <c r="B16" s="5"/>
      <c r="C16" s="4">
        <f>Table246[[#This Row],[end_time]]-Table246[[#This Row],[start_time]]</f>
        <v>0</v>
      </c>
      <c r="H16" s="4">
        <f>Table21314[[#This Row],[end_time]]-Table21314[[#This Row],[start_time]]</f>
        <v>0</v>
      </c>
    </row>
    <row r="17" spans="1:8" x14ac:dyDescent="0.2">
      <c r="A17" s="5"/>
      <c r="B17" s="5"/>
      <c r="C17" s="4">
        <f>Table246[[#This Row],[end_time]]-Table246[[#This Row],[start_time]]</f>
        <v>0</v>
      </c>
      <c r="H17" s="4">
        <f>Table21314[[#This Row],[end_time]]-Table21314[[#This Row],[start_time]]</f>
        <v>0</v>
      </c>
    </row>
    <row r="18" spans="1:8" x14ac:dyDescent="0.2">
      <c r="A18" s="5"/>
      <c r="B18" s="5"/>
      <c r="C18" s="4">
        <f>Table246[[#This Row],[end_time]]-Table246[[#This Row],[start_time]]</f>
        <v>0</v>
      </c>
      <c r="H18" s="4">
        <f>Table21314[[#This Row],[end_time]]-Table21314[[#This Row],[start_time]]</f>
        <v>0</v>
      </c>
    </row>
    <row r="19" spans="1:8" x14ac:dyDescent="0.2">
      <c r="A19" s="5"/>
      <c r="B19" s="5"/>
      <c r="C19" s="4">
        <f>Table246[[#This Row],[end_time]]-Table246[[#This Row],[start_time]]</f>
        <v>0</v>
      </c>
      <c r="H19" s="4">
        <f>Table21314[[#This Row],[end_time]]-Table21314[[#This Row],[start_time]]</f>
        <v>0</v>
      </c>
    </row>
    <row r="20" spans="1:8" x14ac:dyDescent="0.2">
      <c r="A20" s="5"/>
      <c r="B20" s="5"/>
      <c r="C20" s="4">
        <f>Table246[[#This Row],[end_time]]-Table246[[#This Row],[start_time]]</f>
        <v>0</v>
      </c>
      <c r="H20" s="4">
        <f>Table21314[[#This Row],[end_time]]-Table21314[[#This Row],[start_time]]</f>
        <v>0</v>
      </c>
    </row>
    <row r="21" spans="1:8" x14ac:dyDescent="0.2">
      <c r="A21" s="5"/>
      <c r="B21" s="5"/>
      <c r="C21" s="4">
        <f>Table246[[#This Row],[end_time]]-Table246[[#This Row],[start_time]]</f>
        <v>0</v>
      </c>
      <c r="H21" s="4">
        <f>Table21314[[#This Row],[end_time]]-Table21314[[#This Row],[start_time]]</f>
        <v>0</v>
      </c>
    </row>
    <row r="22" spans="1:8" x14ac:dyDescent="0.2">
      <c r="A22" s="5"/>
      <c r="B22" s="5"/>
      <c r="C22" s="4">
        <f>Table246[[#This Row],[end_time]]-Table246[[#This Row],[start_time]]</f>
        <v>0</v>
      </c>
      <c r="H22" s="4">
        <f>Table21314[[#This Row],[end_time]]-Table21314[[#This Row],[start_time]]</f>
        <v>0</v>
      </c>
    </row>
    <row r="23" spans="1:8" x14ac:dyDescent="0.2">
      <c r="A23" s="5"/>
      <c r="B23" s="5"/>
      <c r="C23" s="4">
        <f>Table246[[#This Row],[end_time]]-Table246[[#This Row],[start_time]]</f>
        <v>0</v>
      </c>
      <c r="H23" s="4">
        <f>Table21314[[#This Row],[end_time]]-Table21314[[#This Row],[start_time]]</f>
        <v>0</v>
      </c>
    </row>
    <row r="24" spans="1:8" x14ac:dyDescent="0.2">
      <c r="A24" s="5"/>
      <c r="B24" s="5"/>
      <c r="C24" s="4">
        <f>Table246[[#This Row],[end_time]]-Table246[[#This Row],[start_time]]</f>
        <v>0</v>
      </c>
      <c r="H24" s="4">
        <f>Table21314[[#This Row],[end_time]]-Table21314[[#This Row],[start_time]]</f>
        <v>0</v>
      </c>
    </row>
    <row r="25" spans="1:8" x14ac:dyDescent="0.2">
      <c r="A25" s="5"/>
      <c r="B25" s="5"/>
      <c r="C25" s="4">
        <f>Table246[[#This Row],[end_time]]-Table246[[#This Row],[start_time]]</f>
        <v>0</v>
      </c>
      <c r="H25" s="4">
        <f>Table21314[[#This Row],[end_time]]-Table21314[[#This Row],[start_time]]</f>
        <v>0</v>
      </c>
    </row>
    <row r="26" spans="1:8" x14ac:dyDescent="0.2">
      <c r="A26" s="5"/>
      <c r="B26" s="5"/>
      <c r="C26" s="4">
        <f>Table246[[#This Row],[end_time]]-Table246[[#This Row],[start_time]]</f>
        <v>0</v>
      </c>
      <c r="H26" s="4">
        <f>Table21314[[#This Row],[end_time]]-Table21314[[#This Row],[start_time]]</f>
        <v>0</v>
      </c>
    </row>
    <row r="27" spans="1:8" x14ac:dyDescent="0.2">
      <c r="A27" s="5"/>
      <c r="B27" s="5"/>
      <c r="C27" s="4">
        <f>Table246[[#This Row],[end_time]]-Table246[[#This Row],[start_time]]</f>
        <v>0</v>
      </c>
      <c r="H27" s="4">
        <f>Table21314[[#This Row],[end_time]]-Table21314[[#This Row],[start_time]]</f>
        <v>0</v>
      </c>
    </row>
    <row r="28" spans="1:8" x14ac:dyDescent="0.2">
      <c r="A28" s="5"/>
      <c r="B28" s="5"/>
      <c r="C28" s="4">
        <f>Table246[[#This Row],[end_time]]-Table246[[#This Row],[start_time]]</f>
        <v>0</v>
      </c>
      <c r="H28" s="4">
        <f>Table21314[[#This Row],[end_time]]-Table21314[[#This Row],[start_time]]</f>
        <v>0</v>
      </c>
    </row>
    <row r="29" spans="1:8" x14ac:dyDescent="0.2">
      <c r="A29" s="5"/>
      <c r="B29" s="5"/>
      <c r="C29" s="4">
        <f>Table246[[#This Row],[end_time]]-Table246[[#This Row],[start_time]]</f>
        <v>0</v>
      </c>
      <c r="H29" s="4">
        <f>Table21314[[#This Row],[end_time]]-Table21314[[#This Row],[start_time]]</f>
        <v>0</v>
      </c>
    </row>
    <row r="30" spans="1:8" x14ac:dyDescent="0.2">
      <c r="A30" s="5"/>
      <c r="B30" s="5"/>
      <c r="C30" s="4">
        <f>Table246[[#This Row],[end_time]]-Table246[[#This Row],[start_time]]</f>
        <v>0</v>
      </c>
      <c r="H30" s="4">
        <f>Table21314[[#This Row],[end_time]]-Table21314[[#This Row],[start_time]]</f>
        <v>0</v>
      </c>
    </row>
    <row r="31" spans="1:8" x14ac:dyDescent="0.2">
      <c r="A31" s="5"/>
      <c r="B31" s="5"/>
      <c r="C31" s="4">
        <f>Table246[[#This Row],[end_time]]-Table246[[#This Row],[start_time]]</f>
        <v>0</v>
      </c>
      <c r="H31" s="4">
        <f>Table21314[[#This Row],[end_time]]-Table21314[[#This Row],[start_time]]</f>
        <v>0</v>
      </c>
    </row>
    <row r="33" spans="1:8" x14ac:dyDescent="0.2">
      <c r="A33" t="s">
        <v>52</v>
      </c>
      <c r="C33" s="6">
        <f>HOUR(SUM(Table246[time_diff]))*3600 + MINUTE(SUM(Table246[time_diff])) * 60 + SECOND(SUM(Table246[time_diff]))</f>
        <v>3965</v>
      </c>
      <c r="F33" t="s">
        <v>86</v>
      </c>
      <c r="H33" s="6">
        <f>HOUR(SUM(Table21314[time_diff]))*3600 + MINUTE(SUM(Table21314[time_diff])) * 60 + SECOND(SUM(Table21314[time_diff]))</f>
        <v>5536</v>
      </c>
    </row>
    <row r="34" spans="1:8" x14ac:dyDescent="0.2">
      <c r="A34" t="s">
        <v>48</v>
      </c>
      <c r="C34" s="4"/>
    </row>
    <row r="35" spans="1:8" x14ac:dyDescent="0.2">
      <c r="A35" t="s">
        <v>46</v>
      </c>
      <c r="C35" s="5">
        <v>0.37847222222222221</v>
      </c>
    </row>
    <row r="36" spans="1:8" x14ac:dyDescent="0.2">
      <c r="A36" t="s">
        <v>49</v>
      </c>
      <c r="C36" s="5">
        <v>0.57638888888888884</v>
      </c>
    </row>
    <row r="37" spans="1:8" x14ac:dyDescent="0.2">
      <c r="A37" t="s">
        <v>47</v>
      </c>
      <c r="C37" s="6">
        <f>SUM(HOUR(C36-C35)*3600 + MINUTE(C36-C35)*60 + SECOND(C36-C35))</f>
        <v>17100</v>
      </c>
      <c r="D37" t="s">
        <v>50</v>
      </c>
    </row>
    <row r="39" spans="1:8" x14ac:dyDescent="0.2">
      <c r="C39" s="4"/>
    </row>
    <row r="40" spans="1:8" x14ac:dyDescent="0.2">
      <c r="C40" s="5"/>
    </row>
    <row r="41" spans="1:8" x14ac:dyDescent="0.2">
      <c r="C41" s="5"/>
    </row>
    <row r="42" spans="1:8" x14ac:dyDescent="0.2">
      <c r="C42" s="6"/>
    </row>
  </sheetData>
  <pageMargins left="0.7" right="0.7" top="0.75" bottom="0.75" header="0.3" footer="0.3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B4C29-79A5-7D4A-81E5-3D44352480B0}">
  <dimension ref="A1:I41"/>
  <sheetViews>
    <sheetView workbookViewId="0">
      <selection activeCell="H33" sqref="H33"/>
    </sheetView>
  </sheetViews>
  <sheetFormatPr baseColWidth="10" defaultRowHeight="16" x14ac:dyDescent="0.2"/>
  <cols>
    <col min="4" max="4" width="72.83203125" customWidth="1"/>
  </cols>
  <sheetData>
    <row r="1" spans="1:9" x14ac:dyDescent="0.2">
      <c r="A1" t="s">
        <v>17</v>
      </c>
      <c r="B1" t="s">
        <v>18</v>
      </c>
      <c r="C1" t="s">
        <v>19</v>
      </c>
      <c r="D1" t="s">
        <v>15</v>
      </c>
      <c r="F1" s="13" t="s">
        <v>17</v>
      </c>
      <c r="G1" s="13" t="s">
        <v>18</v>
      </c>
      <c r="H1" s="13" t="s">
        <v>19</v>
      </c>
      <c r="I1" s="13" t="s">
        <v>15</v>
      </c>
    </row>
    <row r="2" spans="1:9" x14ac:dyDescent="0.2">
      <c r="A2" s="5">
        <v>0.94329861111111113</v>
      </c>
      <c r="B2" s="5">
        <v>0.94342592592592589</v>
      </c>
      <c r="C2" s="4">
        <f>Table24515345678[[#This Row],[end_time]]-Table24515345678[[#This Row],[start_time]]</f>
        <v>1.273148148147607E-4</v>
      </c>
      <c r="F2" s="14"/>
      <c r="G2" s="14"/>
      <c r="H2" s="14">
        <f t="shared" ref="H2:H31" si="0">G2-F2</f>
        <v>0</v>
      </c>
      <c r="I2" s="15"/>
    </row>
    <row r="3" spans="1:9" x14ac:dyDescent="0.2">
      <c r="A3" s="5"/>
      <c r="B3" s="5"/>
      <c r="C3" s="4">
        <f>Table24515345678[[#This Row],[end_time]]-Table24515345678[[#This Row],[start_time]]</f>
        <v>0</v>
      </c>
      <c r="F3" s="16"/>
      <c r="G3" s="16"/>
      <c r="H3" s="16">
        <f t="shared" si="0"/>
        <v>0</v>
      </c>
      <c r="I3" s="11"/>
    </row>
    <row r="4" spans="1:9" x14ac:dyDescent="0.2">
      <c r="A4" s="5"/>
      <c r="B4" s="5"/>
      <c r="C4" s="4">
        <f>Table24515345678[[#This Row],[end_time]]-Table24515345678[[#This Row],[start_time]]</f>
        <v>0</v>
      </c>
      <c r="F4" s="14"/>
      <c r="G4" s="14"/>
      <c r="H4" s="14">
        <f t="shared" si="0"/>
        <v>0</v>
      </c>
      <c r="I4" s="15"/>
    </row>
    <row r="5" spans="1:9" x14ac:dyDescent="0.2">
      <c r="A5" s="5"/>
      <c r="B5" s="5"/>
      <c r="C5" s="4">
        <f>Table24515345678[[#This Row],[end_time]]-Table24515345678[[#This Row],[start_time]]</f>
        <v>0</v>
      </c>
      <c r="F5" s="16"/>
      <c r="G5" s="16"/>
      <c r="H5" s="16">
        <f t="shared" si="0"/>
        <v>0</v>
      </c>
      <c r="I5" s="11"/>
    </row>
    <row r="6" spans="1:9" x14ac:dyDescent="0.2">
      <c r="A6" s="5"/>
      <c r="B6" s="5"/>
      <c r="C6" s="4">
        <f>Table24515345678[[#This Row],[end_time]]-Table24515345678[[#This Row],[start_time]]</f>
        <v>0</v>
      </c>
      <c r="F6" s="14"/>
      <c r="G6" s="14"/>
      <c r="H6" s="14">
        <f t="shared" si="0"/>
        <v>0</v>
      </c>
      <c r="I6" s="15"/>
    </row>
    <row r="7" spans="1:9" x14ac:dyDescent="0.2">
      <c r="A7" s="5"/>
      <c r="B7" s="5"/>
      <c r="C7" s="4">
        <f>Table24515345678[[#This Row],[end_time]]-Table24515345678[[#This Row],[start_time]]</f>
        <v>0</v>
      </c>
      <c r="F7" s="16"/>
      <c r="G7" s="16"/>
      <c r="H7" s="16">
        <f t="shared" si="0"/>
        <v>0</v>
      </c>
      <c r="I7" s="11"/>
    </row>
    <row r="8" spans="1:9" x14ac:dyDescent="0.2">
      <c r="A8" s="5"/>
      <c r="B8" s="5"/>
      <c r="C8" s="4">
        <f>Table24515345678[[#This Row],[end_time]]-Table24515345678[[#This Row],[start_time]]</f>
        <v>0</v>
      </c>
      <c r="F8" s="15"/>
      <c r="G8" s="15"/>
      <c r="H8" s="14">
        <f t="shared" si="0"/>
        <v>0</v>
      </c>
      <c r="I8" s="15"/>
    </row>
    <row r="9" spans="1:9" x14ac:dyDescent="0.2">
      <c r="A9" s="5"/>
      <c r="B9" s="5"/>
      <c r="C9" s="4">
        <f>Table24515345678[[#This Row],[end_time]]-Table24515345678[[#This Row],[start_time]]</f>
        <v>0</v>
      </c>
      <c r="F9" s="11"/>
      <c r="G9" s="11"/>
      <c r="H9" s="16">
        <f t="shared" si="0"/>
        <v>0</v>
      </c>
      <c r="I9" s="11"/>
    </row>
    <row r="10" spans="1:9" x14ac:dyDescent="0.2">
      <c r="A10" s="5"/>
      <c r="B10" s="5"/>
      <c r="C10" s="4">
        <f>Table24515345678[[#This Row],[end_time]]-Table24515345678[[#This Row],[start_time]]</f>
        <v>0</v>
      </c>
      <c r="F10" s="15"/>
      <c r="G10" s="15"/>
      <c r="H10" s="14">
        <f t="shared" si="0"/>
        <v>0</v>
      </c>
      <c r="I10" s="15"/>
    </row>
    <row r="11" spans="1:9" x14ac:dyDescent="0.2">
      <c r="A11" s="5"/>
      <c r="B11" s="5"/>
      <c r="C11" s="4">
        <f>Table24515345678[[#This Row],[end_time]]-Table24515345678[[#This Row],[start_time]]</f>
        <v>0</v>
      </c>
      <c r="F11" s="11"/>
      <c r="G11" s="11"/>
      <c r="H11" s="16">
        <f t="shared" si="0"/>
        <v>0</v>
      </c>
      <c r="I11" s="11"/>
    </row>
    <row r="12" spans="1:9" x14ac:dyDescent="0.2">
      <c r="A12" s="5"/>
      <c r="B12" s="5"/>
      <c r="C12" s="4">
        <f>Table24515345678[[#This Row],[end_time]]-Table24515345678[[#This Row],[start_time]]</f>
        <v>0</v>
      </c>
      <c r="F12" s="15"/>
      <c r="G12" s="15"/>
      <c r="H12" s="14">
        <f t="shared" si="0"/>
        <v>0</v>
      </c>
      <c r="I12" s="15"/>
    </row>
    <row r="13" spans="1:9" x14ac:dyDescent="0.2">
      <c r="A13" s="5"/>
      <c r="B13" s="5"/>
      <c r="C13" s="4">
        <f>Table24515345678[[#This Row],[end_time]]-Table24515345678[[#This Row],[start_time]]</f>
        <v>0</v>
      </c>
      <c r="F13" s="11"/>
      <c r="G13" s="11"/>
      <c r="H13" s="16">
        <f t="shared" si="0"/>
        <v>0</v>
      </c>
      <c r="I13" s="11"/>
    </row>
    <row r="14" spans="1:9" x14ac:dyDescent="0.2">
      <c r="A14" s="5"/>
      <c r="B14" s="5"/>
      <c r="C14" s="4">
        <f>Table24515345678[[#This Row],[end_time]]-Table24515345678[[#This Row],[start_time]]</f>
        <v>0</v>
      </c>
      <c r="F14" s="15"/>
      <c r="G14" s="15"/>
      <c r="H14" s="14">
        <f t="shared" si="0"/>
        <v>0</v>
      </c>
      <c r="I14" s="15"/>
    </row>
    <row r="15" spans="1:9" x14ac:dyDescent="0.2">
      <c r="A15" s="5"/>
      <c r="B15" s="5"/>
      <c r="C15" s="4">
        <f>Table24515345678[[#This Row],[end_time]]-Table24515345678[[#This Row],[start_time]]</f>
        <v>0</v>
      </c>
      <c r="F15" s="11"/>
      <c r="G15" s="11"/>
      <c r="H15" s="16">
        <f t="shared" si="0"/>
        <v>0</v>
      </c>
      <c r="I15" s="11"/>
    </row>
    <row r="16" spans="1:9" x14ac:dyDescent="0.2">
      <c r="A16" s="5"/>
      <c r="B16" s="5"/>
      <c r="C16" s="4">
        <f>Table24515345678[[#This Row],[end_time]]-Table24515345678[[#This Row],[start_time]]</f>
        <v>0</v>
      </c>
      <c r="F16" s="15"/>
      <c r="G16" s="15"/>
      <c r="H16" s="14">
        <f t="shared" si="0"/>
        <v>0</v>
      </c>
      <c r="I16" s="15"/>
    </row>
    <row r="17" spans="1:9" x14ac:dyDescent="0.2">
      <c r="A17" s="5"/>
      <c r="B17" s="5"/>
      <c r="C17" s="4">
        <f>Table24515345678[[#This Row],[end_time]]-Table24515345678[[#This Row],[start_time]]</f>
        <v>0</v>
      </c>
      <c r="F17" s="11"/>
      <c r="G17" s="11"/>
      <c r="H17" s="16">
        <f t="shared" si="0"/>
        <v>0</v>
      </c>
      <c r="I17" s="11"/>
    </row>
    <row r="18" spans="1:9" x14ac:dyDescent="0.2">
      <c r="A18" s="5"/>
      <c r="B18" s="5"/>
      <c r="C18" s="4">
        <f>Table24515345678[[#This Row],[end_time]]-Table24515345678[[#This Row],[start_time]]</f>
        <v>0</v>
      </c>
      <c r="F18" s="15"/>
      <c r="G18" s="15"/>
      <c r="H18" s="14">
        <f t="shared" si="0"/>
        <v>0</v>
      </c>
      <c r="I18" s="15"/>
    </row>
    <row r="19" spans="1:9" x14ac:dyDescent="0.2">
      <c r="A19" s="5"/>
      <c r="B19" s="5"/>
      <c r="C19" s="4">
        <f>Table24515345678[[#This Row],[end_time]]-Table24515345678[[#This Row],[start_time]]</f>
        <v>0</v>
      </c>
      <c r="F19" s="11"/>
      <c r="G19" s="11"/>
      <c r="H19" s="16">
        <f t="shared" si="0"/>
        <v>0</v>
      </c>
      <c r="I19" s="11"/>
    </row>
    <row r="20" spans="1:9" x14ac:dyDescent="0.2">
      <c r="A20" s="5"/>
      <c r="B20" s="5"/>
      <c r="C20" s="4">
        <f>Table24515345678[[#This Row],[end_time]]-Table24515345678[[#This Row],[start_time]]</f>
        <v>0</v>
      </c>
      <c r="F20" s="15"/>
      <c r="G20" s="15"/>
      <c r="H20" s="14">
        <f t="shared" si="0"/>
        <v>0</v>
      </c>
      <c r="I20" s="15"/>
    </row>
    <row r="21" spans="1:9" x14ac:dyDescent="0.2">
      <c r="A21" s="5"/>
      <c r="B21" s="5"/>
      <c r="C21" s="4">
        <f>Table24515345678[[#This Row],[end_time]]-Table24515345678[[#This Row],[start_time]]</f>
        <v>0</v>
      </c>
      <c r="F21" s="11"/>
      <c r="G21" s="11"/>
      <c r="H21" s="16">
        <f t="shared" si="0"/>
        <v>0</v>
      </c>
      <c r="I21" s="11"/>
    </row>
    <row r="22" spans="1:9" x14ac:dyDescent="0.2">
      <c r="A22" s="5"/>
      <c r="B22" s="5"/>
      <c r="C22" s="4">
        <f>Table24515345678[[#This Row],[end_time]]-Table24515345678[[#This Row],[start_time]]</f>
        <v>0</v>
      </c>
      <c r="F22" s="15"/>
      <c r="G22" s="15"/>
      <c r="H22" s="14">
        <f t="shared" si="0"/>
        <v>0</v>
      </c>
      <c r="I22" s="15"/>
    </row>
    <row r="23" spans="1:9" x14ac:dyDescent="0.2">
      <c r="A23" s="5"/>
      <c r="B23" s="5"/>
      <c r="C23" s="4">
        <f>Table24515345678[[#This Row],[end_time]]-Table24515345678[[#This Row],[start_time]]</f>
        <v>0</v>
      </c>
      <c r="F23" s="11"/>
      <c r="G23" s="11"/>
      <c r="H23" s="16">
        <f t="shared" si="0"/>
        <v>0</v>
      </c>
      <c r="I23" s="11"/>
    </row>
    <row r="24" spans="1:9" x14ac:dyDescent="0.2">
      <c r="A24" s="5"/>
      <c r="B24" s="5"/>
      <c r="C24" s="4">
        <f>Table24515345678[[#This Row],[end_time]]-Table24515345678[[#This Row],[start_time]]</f>
        <v>0</v>
      </c>
      <c r="F24" s="15"/>
      <c r="G24" s="15"/>
      <c r="H24" s="14">
        <f t="shared" si="0"/>
        <v>0</v>
      </c>
      <c r="I24" s="15"/>
    </row>
    <row r="25" spans="1:9" x14ac:dyDescent="0.2">
      <c r="A25" s="5"/>
      <c r="B25" s="5"/>
      <c r="C25" s="4">
        <f>Table24515345678[[#This Row],[end_time]]-Table24515345678[[#This Row],[start_time]]</f>
        <v>0</v>
      </c>
      <c r="F25" s="11"/>
      <c r="G25" s="11"/>
      <c r="H25" s="16">
        <f t="shared" si="0"/>
        <v>0</v>
      </c>
      <c r="I25" s="11"/>
    </row>
    <row r="26" spans="1:9" x14ac:dyDescent="0.2">
      <c r="A26" s="5"/>
      <c r="B26" s="5"/>
      <c r="C26" s="4">
        <f>Table24515345678[[#This Row],[end_time]]-Table24515345678[[#This Row],[start_time]]</f>
        <v>0</v>
      </c>
      <c r="F26" s="15"/>
      <c r="G26" s="15"/>
      <c r="H26" s="14">
        <f t="shared" si="0"/>
        <v>0</v>
      </c>
      <c r="I26" s="15"/>
    </row>
    <row r="27" spans="1:9" x14ac:dyDescent="0.2">
      <c r="A27" s="5"/>
      <c r="B27" s="5"/>
      <c r="C27" s="4">
        <f>Table24515345678[[#This Row],[end_time]]-Table24515345678[[#This Row],[start_time]]</f>
        <v>0</v>
      </c>
      <c r="F27" s="11"/>
      <c r="G27" s="11"/>
      <c r="H27" s="16">
        <f t="shared" si="0"/>
        <v>0</v>
      </c>
      <c r="I27" s="11"/>
    </row>
    <row r="28" spans="1:9" x14ac:dyDescent="0.2">
      <c r="A28" s="5"/>
      <c r="B28" s="5"/>
      <c r="C28" s="4">
        <f>Table24515345678[[#This Row],[end_time]]-Table24515345678[[#This Row],[start_time]]</f>
        <v>0</v>
      </c>
      <c r="F28" s="15"/>
      <c r="G28" s="15"/>
      <c r="H28" s="14">
        <f t="shared" si="0"/>
        <v>0</v>
      </c>
      <c r="I28" s="15"/>
    </row>
    <row r="29" spans="1:9" x14ac:dyDescent="0.2">
      <c r="A29" s="5"/>
      <c r="B29" s="5"/>
      <c r="C29" s="4">
        <f>Table24515345678[[#This Row],[end_time]]-Table24515345678[[#This Row],[start_time]]</f>
        <v>0</v>
      </c>
      <c r="F29" s="11"/>
      <c r="G29" s="11"/>
      <c r="H29" s="16">
        <f t="shared" si="0"/>
        <v>0</v>
      </c>
      <c r="I29" s="11"/>
    </row>
    <row r="30" spans="1:9" x14ac:dyDescent="0.2">
      <c r="A30" s="5"/>
      <c r="B30" s="5"/>
      <c r="C30" s="4">
        <f>Table24515345678[[#This Row],[end_time]]-Table24515345678[[#This Row],[start_time]]</f>
        <v>0</v>
      </c>
      <c r="F30" s="15"/>
      <c r="G30" s="15"/>
      <c r="H30" s="14">
        <f t="shared" si="0"/>
        <v>0</v>
      </c>
      <c r="I30" s="15"/>
    </row>
    <row r="31" spans="1:9" x14ac:dyDescent="0.2">
      <c r="A31" s="5"/>
      <c r="B31" s="5"/>
      <c r="C31" s="4">
        <f>Table24515345678[[#This Row],[end_time]]-Table24515345678[[#This Row],[start_time]]</f>
        <v>0</v>
      </c>
      <c r="F31" s="17"/>
      <c r="G31" s="17"/>
      <c r="H31" s="20">
        <f t="shared" si="0"/>
        <v>0</v>
      </c>
      <c r="I31" s="17"/>
    </row>
    <row r="32" spans="1:9" x14ac:dyDescent="0.2">
      <c r="E32" s="2"/>
      <c r="F32" s="11"/>
      <c r="G32" s="11"/>
      <c r="H32" s="11"/>
      <c r="I32" s="11"/>
    </row>
    <row r="33" spans="1:9" x14ac:dyDescent="0.2">
      <c r="A33" t="s">
        <v>52</v>
      </c>
      <c r="C33" s="6">
        <f>HOUR(SUM(Table24515345678[time_diff]))*3600 + MINUTE(SUM(Table24515345678[time_diff])) * 60 + SECOND(SUM(Table24515345678[time_diff]))</f>
        <v>11</v>
      </c>
      <c r="F33" s="11" t="s">
        <v>86</v>
      </c>
      <c r="G33" s="11"/>
      <c r="H33" s="6">
        <f>HOUR(SUM(H2:H31))*3600 + MINUTE(SUM(H2:H31)) * 60 + SECOND(SUM(H2:H31))</f>
        <v>0</v>
      </c>
      <c r="I33" s="11"/>
    </row>
    <row r="34" spans="1:9" x14ac:dyDescent="0.2">
      <c r="C34" s="4"/>
    </row>
    <row r="35" spans="1:9" x14ac:dyDescent="0.2">
      <c r="C35" s="5"/>
    </row>
    <row r="36" spans="1:9" x14ac:dyDescent="0.2">
      <c r="C36" s="5"/>
    </row>
    <row r="37" spans="1:9" x14ac:dyDescent="0.2">
      <c r="C37" s="6"/>
      <c r="E37" s="6"/>
    </row>
    <row r="41" spans="1:9" x14ac:dyDescent="0.2">
      <c r="D41" s="2"/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B7EB7-BD39-644E-9532-01C51BF006F7}">
  <dimension ref="A1:I41"/>
  <sheetViews>
    <sheetView workbookViewId="0">
      <selection activeCell="H33" sqref="H33"/>
    </sheetView>
  </sheetViews>
  <sheetFormatPr baseColWidth="10" defaultRowHeight="16" x14ac:dyDescent="0.2"/>
  <cols>
    <col min="4" max="4" width="72.83203125" customWidth="1"/>
  </cols>
  <sheetData>
    <row r="1" spans="1:9" x14ac:dyDescent="0.2">
      <c r="A1" t="s">
        <v>17</v>
      </c>
      <c r="B1" t="s">
        <v>18</v>
      </c>
      <c r="C1" t="s">
        <v>19</v>
      </c>
      <c r="D1" t="s">
        <v>15</v>
      </c>
      <c r="F1" s="13" t="s">
        <v>17</v>
      </c>
      <c r="G1" s="13" t="s">
        <v>18</v>
      </c>
      <c r="H1" s="13" t="s">
        <v>19</v>
      </c>
      <c r="I1" s="13" t="s">
        <v>15</v>
      </c>
    </row>
    <row r="2" spans="1:9" x14ac:dyDescent="0.2">
      <c r="A2" s="5">
        <v>0.48804398148148148</v>
      </c>
      <c r="B2" s="5">
        <v>0.48824074074074075</v>
      </c>
      <c r="C2" s="4">
        <f>Table2451534567[[#This Row],[end_time]]-Table2451534567[[#This Row],[start_time]]</f>
        <v>1.9675925925927151E-4</v>
      </c>
      <c r="D2" t="s">
        <v>121</v>
      </c>
      <c r="F2" s="14"/>
      <c r="G2" s="14"/>
      <c r="H2" s="14">
        <f t="shared" ref="H2:H31" si="0">G2-F2</f>
        <v>0</v>
      </c>
      <c r="I2" s="15"/>
    </row>
    <row r="3" spans="1:9" x14ac:dyDescent="0.2">
      <c r="A3" s="5">
        <v>0.50414351851851846</v>
      </c>
      <c r="B3" s="5">
        <v>0.50460648148148146</v>
      </c>
      <c r="C3" s="4">
        <f>Table2451534567[[#This Row],[end_time]]-Table2451534567[[#This Row],[start_time]]</f>
        <v>4.6296296296299833E-4</v>
      </c>
      <c r="F3" s="16"/>
      <c r="G3" s="16"/>
      <c r="H3" s="16">
        <f t="shared" si="0"/>
        <v>0</v>
      </c>
      <c r="I3" s="11"/>
    </row>
    <row r="4" spans="1:9" x14ac:dyDescent="0.2">
      <c r="A4" s="5"/>
      <c r="B4" s="5"/>
      <c r="C4" s="4">
        <f>Table2451534567[[#This Row],[end_time]]-Table2451534567[[#This Row],[start_time]]</f>
        <v>0</v>
      </c>
      <c r="F4" s="14"/>
      <c r="G4" s="14"/>
      <c r="H4" s="14">
        <f t="shared" si="0"/>
        <v>0</v>
      </c>
      <c r="I4" s="15"/>
    </row>
    <row r="5" spans="1:9" x14ac:dyDescent="0.2">
      <c r="A5" s="5"/>
      <c r="B5" s="5"/>
      <c r="C5" s="4">
        <f>Table2451534567[[#This Row],[end_time]]-Table2451534567[[#This Row],[start_time]]</f>
        <v>0</v>
      </c>
      <c r="F5" s="16"/>
      <c r="G5" s="16"/>
      <c r="H5" s="16">
        <f t="shared" si="0"/>
        <v>0</v>
      </c>
      <c r="I5" s="11"/>
    </row>
    <row r="6" spans="1:9" x14ac:dyDescent="0.2">
      <c r="A6" s="5"/>
      <c r="B6" s="5"/>
      <c r="C6" s="4">
        <f>Table2451534567[[#This Row],[end_time]]-Table2451534567[[#This Row],[start_time]]</f>
        <v>0</v>
      </c>
      <c r="F6" s="14"/>
      <c r="G6" s="14"/>
      <c r="H6" s="14">
        <f t="shared" si="0"/>
        <v>0</v>
      </c>
      <c r="I6" s="15"/>
    </row>
    <row r="7" spans="1:9" x14ac:dyDescent="0.2">
      <c r="A7" s="5"/>
      <c r="B7" s="5"/>
      <c r="C7" s="4">
        <f>Table2451534567[[#This Row],[end_time]]-Table2451534567[[#This Row],[start_time]]</f>
        <v>0</v>
      </c>
      <c r="F7" s="16"/>
      <c r="G7" s="16"/>
      <c r="H7" s="16">
        <f t="shared" si="0"/>
        <v>0</v>
      </c>
      <c r="I7" s="11"/>
    </row>
    <row r="8" spans="1:9" x14ac:dyDescent="0.2">
      <c r="A8" s="5"/>
      <c r="B8" s="5"/>
      <c r="C8" s="4">
        <f>Table2451534567[[#This Row],[end_time]]-Table2451534567[[#This Row],[start_time]]</f>
        <v>0</v>
      </c>
      <c r="F8" s="15"/>
      <c r="G8" s="15"/>
      <c r="H8" s="14">
        <f t="shared" si="0"/>
        <v>0</v>
      </c>
      <c r="I8" s="15"/>
    </row>
    <row r="9" spans="1:9" x14ac:dyDescent="0.2">
      <c r="A9" s="5"/>
      <c r="B9" s="5"/>
      <c r="C9" s="4">
        <f>Table2451534567[[#This Row],[end_time]]-Table2451534567[[#This Row],[start_time]]</f>
        <v>0</v>
      </c>
      <c r="F9" s="11"/>
      <c r="G9" s="11"/>
      <c r="H9" s="16">
        <f t="shared" si="0"/>
        <v>0</v>
      </c>
      <c r="I9" s="11"/>
    </row>
    <row r="10" spans="1:9" x14ac:dyDescent="0.2">
      <c r="A10" s="5"/>
      <c r="B10" s="5"/>
      <c r="C10" s="4">
        <f>Table2451534567[[#This Row],[end_time]]-Table2451534567[[#This Row],[start_time]]</f>
        <v>0</v>
      </c>
      <c r="F10" s="15"/>
      <c r="G10" s="15"/>
      <c r="H10" s="14">
        <f t="shared" si="0"/>
        <v>0</v>
      </c>
      <c r="I10" s="15"/>
    </row>
    <row r="11" spans="1:9" x14ac:dyDescent="0.2">
      <c r="A11" s="5"/>
      <c r="B11" s="5"/>
      <c r="C11" s="4">
        <f>Table2451534567[[#This Row],[end_time]]-Table2451534567[[#This Row],[start_time]]</f>
        <v>0</v>
      </c>
      <c r="F11" s="11"/>
      <c r="G11" s="11"/>
      <c r="H11" s="16">
        <f t="shared" si="0"/>
        <v>0</v>
      </c>
      <c r="I11" s="11"/>
    </row>
    <row r="12" spans="1:9" x14ac:dyDescent="0.2">
      <c r="A12" s="5"/>
      <c r="B12" s="5"/>
      <c r="C12" s="4">
        <f>Table2451534567[[#This Row],[end_time]]-Table2451534567[[#This Row],[start_time]]</f>
        <v>0</v>
      </c>
      <c r="F12" s="15"/>
      <c r="G12" s="15"/>
      <c r="H12" s="14">
        <f t="shared" si="0"/>
        <v>0</v>
      </c>
      <c r="I12" s="15"/>
    </row>
    <row r="13" spans="1:9" x14ac:dyDescent="0.2">
      <c r="A13" s="5"/>
      <c r="B13" s="5"/>
      <c r="C13" s="4">
        <f>Table2451534567[[#This Row],[end_time]]-Table2451534567[[#This Row],[start_time]]</f>
        <v>0</v>
      </c>
      <c r="F13" s="11"/>
      <c r="G13" s="11"/>
      <c r="H13" s="16">
        <f t="shared" si="0"/>
        <v>0</v>
      </c>
      <c r="I13" s="11"/>
    </row>
    <row r="14" spans="1:9" x14ac:dyDescent="0.2">
      <c r="A14" s="5"/>
      <c r="B14" s="5"/>
      <c r="C14" s="4">
        <f>Table2451534567[[#This Row],[end_time]]-Table2451534567[[#This Row],[start_time]]</f>
        <v>0</v>
      </c>
      <c r="F14" s="15"/>
      <c r="G14" s="15"/>
      <c r="H14" s="14">
        <f t="shared" si="0"/>
        <v>0</v>
      </c>
      <c r="I14" s="15"/>
    </row>
    <row r="15" spans="1:9" x14ac:dyDescent="0.2">
      <c r="A15" s="5"/>
      <c r="B15" s="5"/>
      <c r="C15" s="4">
        <f>Table2451534567[[#This Row],[end_time]]-Table2451534567[[#This Row],[start_time]]</f>
        <v>0</v>
      </c>
      <c r="F15" s="11"/>
      <c r="G15" s="11"/>
      <c r="H15" s="16">
        <f t="shared" si="0"/>
        <v>0</v>
      </c>
      <c r="I15" s="11"/>
    </row>
    <row r="16" spans="1:9" x14ac:dyDescent="0.2">
      <c r="A16" s="5"/>
      <c r="B16" s="5"/>
      <c r="C16" s="4">
        <f>Table2451534567[[#This Row],[end_time]]-Table2451534567[[#This Row],[start_time]]</f>
        <v>0</v>
      </c>
      <c r="F16" s="15"/>
      <c r="G16" s="15"/>
      <c r="H16" s="14">
        <f t="shared" si="0"/>
        <v>0</v>
      </c>
      <c r="I16" s="15"/>
    </row>
    <row r="17" spans="1:9" x14ac:dyDescent="0.2">
      <c r="A17" s="5"/>
      <c r="B17" s="5"/>
      <c r="C17" s="4">
        <f>Table2451534567[[#This Row],[end_time]]-Table2451534567[[#This Row],[start_time]]</f>
        <v>0</v>
      </c>
      <c r="F17" s="11"/>
      <c r="G17" s="11"/>
      <c r="H17" s="16">
        <f t="shared" si="0"/>
        <v>0</v>
      </c>
      <c r="I17" s="11"/>
    </row>
    <row r="18" spans="1:9" x14ac:dyDescent="0.2">
      <c r="A18" s="5"/>
      <c r="B18" s="5"/>
      <c r="C18" s="4">
        <f>Table2451534567[[#This Row],[end_time]]-Table2451534567[[#This Row],[start_time]]</f>
        <v>0</v>
      </c>
      <c r="F18" s="15"/>
      <c r="G18" s="15"/>
      <c r="H18" s="14">
        <f t="shared" si="0"/>
        <v>0</v>
      </c>
      <c r="I18" s="15"/>
    </row>
    <row r="19" spans="1:9" x14ac:dyDescent="0.2">
      <c r="A19" s="5"/>
      <c r="B19" s="5"/>
      <c r="C19" s="4">
        <f>Table2451534567[[#This Row],[end_time]]-Table2451534567[[#This Row],[start_time]]</f>
        <v>0</v>
      </c>
      <c r="F19" s="11"/>
      <c r="G19" s="11"/>
      <c r="H19" s="16">
        <f t="shared" si="0"/>
        <v>0</v>
      </c>
      <c r="I19" s="11"/>
    </row>
    <row r="20" spans="1:9" x14ac:dyDescent="0.2">
      <c r="A20" s="5"/>
      <c r="B20" s="5"/>
      <c r="C20" s="4">
        <f>Table2451534567[[#This Row],[end_time]]-Table2451534567[[#This Row],[start_time]]</f>
        <v>0</v>
      </c>
      <c r="F20" s="15"/>
      <c r="G20" s="15"/>
      <c r="H20" s="14">
        <f t="shared" si="0"/>
        <v>0</v>
      </c>
      <c r="I20" s="15"/>
    </row>
    <row r="21" spans="1:9" x14ac:dyDescent="0.2">
      <c r="A21" s="5"/>
      <c r="B21" s="5"/>
      <c r="C21" s="4">
        <f>Table2451534567[[#This Row],[end_time]]-Table2451534567[[#This Row],[start_time]]</f>
        <v>0</v>
      </c>
      <c r="F21" s="11"/>
      <c r="G21" s="11"/>
      <c r="H21" s="16">
        <f t="shared" si="0"/>
        <v>0</v>
      </c>
      <c r="I21" s="11"/>
    </row>
    <row r="22" spans="1:9" x14ac:dyDescent="0.2">
      <c r="A22" s="5"/>
      <c r="B22" s="5"/>
      <c r="C22" s="4">
        <f>Table2451534567[[#This Row],[end_time]]-Table2451534567[[#This Row],[start_time]]</f>
        <v>0</v>
      </c>
      <c r="F22" s="15"/>
      <c r="G22" s="15"/>
      <c r="H22" s="14">
        <f t="shared" si="0"/>
        <v>0</v>
      </c>
      <c r="I22" s="15"/>
    </row>
    <row r="23" spans="1:9" x14ac:dyDescent="0.2">
      <c r="A23" s="5"/>
      <c r="B23" s="5"/>
      <c r="C23" s="4">
        <f>Table2451534567[[#This Row],[end_time]]-Table2451534567[[#This Row],[start_time]]</f>
        <v>0</v>
      </c>
      <c r="F23" s="11"/>
      <c r="G23" s="11"/>
      <c r="H23" s="16">
        <f t="shared" si="0"/>
        <v>0</v>
      </c>
      <c r="I23" s="11"/>
    </row>
    <row r="24" spans="1:9" x14ac:dyDescent="0.2">
      <c r="A24" s="5"/>
      <c r="B24" s="5"/>
      <c r="C24" s="4">
        <f>Table2451534567[[#This Row],[end_time]]-Table2451534567[[#This Row],[start_time]]</f>
        <v>0</v>
      </c>
      <c r="F24" s="15"/>
      <c r="G24" s="15"/>
      <c r="H24" s="14">
        <f t="shared" si="0"/>
        <v>0</v>
      </c>
      <c r="I24" s="15"/>
    </row>
    <row r="25" spans="1:9" x14ac:dyDescent="0.2">
      <c r="A25" s="5"/>
      <c r="B25" s="5"/>
      <c r="C25" s="4">
        <f>Table2451534567[[#This Row],[end_time]]-Table2451534567[[#This Row],[start_time]]</f>
        <v>0</v>
      </c>
      <c r="F25" s="11"/>
      <c r="G25" s="11"/>
      <c r="H25" s="16">
        <f t="shared" si="0"/>
        <v>0</v>
      </c>
      <c r="I25" s="11"/>
    </row>
    <row r="26" spans="1:9" x14ac:dyDescent="0.2">
      <c r="A26" s="5"/>
      <c r="B26" s="5"/>
      <c r="C26" s="4">
        <f>Table2451534567[[#This Row],[end_time]]-Table2451534567[[#This Row],[start_time]]</f>
        <v>0</v>
      </c>
      <c r="F26" s="15"/>
      <c r="G26" s="15"/>
      <c r="H26" s="14">
        <f t="shared" si="0"/>
        <v>0</v>
      </c>
      <c r="I26" s="15"/>
    </row>
    <row r="27" spans="1:9" x14ac:dyDescent="0.2">
      <c r="A27" s="5"/>
      <c r="B27" s="5"/>
      <c r="C27" s="4">
        <f>Table2451534567[[#This Row],[end_time]]-Table2451534567[[#This Row],[start_time]]</f>
        <v>0</v>
      </c>
      <c r="F27" s="11"/>
      <c r="G27" s="11"/>
      <c r="H27" s="16">
        <f t="shared" si="0"/>
        <v>0</v>
      </c>
      <c r="I27" s="11"/>
    </row>
    <row r="28" spans="1:9" x14ac:dyDescent="0.2">
      <c r="A28" s="5"/>
      <c r="B28" s="5"/>
      <c r="C28" s="4">
        <f>Table2451534567[[#This Row],[end_time]]-Table2451534567[[#This Row],[start_time]]</f>
        <v>0</v>
      </c>
      <c r="F28" s="15"/>
      <c r="G28" s="15"/>
      <c r="H28" s="14">
        <f t="shared" si="0"/>
        <v>0</v>
      </c>
      <c r="I28" s="15"/>
    </row>
    <row r="29" spans="1:9" x14ac:dyDescent="0.2">
      <c r="A29" s="5"/>
      <c r="B29" s="5"/>
      <c r="C29" s="4">
        <f>Table2451534567[[#This Row],[end_time]]-Table2451534567[[#This Row],[start_time]]</f>
        <v>0</v>
      </c>
      <c r="F29" s="11"/>
      <c r="G29" s="11"/>
      <c r="H29" s="16">
        <f t="shared" si="0"/>
        <v>0</v>
      </c>
      <c r="I29" s="11"/>
    </row>
    <row r="30" spans="1:9" x14ac:dyDescent="0.2">
      <c r="A30" s="5"/>
      <c r="B30" s="5"/>
      <c r="C30" s="4">
        <f>Table2451534567[[#This Row],[end_time]]-Table2451534567[[#This Row],[start_time]]</f>
        <v>0</v>
      </c>
      <c r="F30" s="15"/>
      <c r="G30" s="15"/>
      <c r="H30" s="14">
        <f t="shared" si="0"/>
        <v>0</v>
      </c>
      <c r="I30" s="15"/>
    </row>
    <row r="31" spans="1:9" x14ac:dyDescent="0.2">
      <c r="A31" s="5"/>
      <c r="B31" s="5"/>
      <c r="C31" s="4">
        <f>Table2451534567[[#This Row],[end_time]]-Table2451534567[[#This Row],[start_time]]</f>
        <v>0</v>
      </c>
      <c r="F31" s="17"/>
      <c r="G31" s="17"/>
      <c r="H31" s="20">
        <f t="shared" si="0"/>
        <v>0</v>
      </c>
      <c r="I31" s="17"/>
    </row>
    <row r="32" spans="1:9" x14ac:dyDescent="0.2">
      <c r="E32" s="2"/>
      <c r="F32" s="11"/>
      <c r="G32" s="11"/>
      <c r="H32" s="11"/>
      <c r="I32" s="11"/>
    </row>
    <row r="33" spans="1:9" x14ac:dyDescent="0.2">
      <c r="A33" t="s">
        <v>52</v>
      </c>
      <c r="C33" s="6">
        <f>HOUR(SUM(Table2451534567[time_diff]))*3600 + MINUTE(SUM(Table2451534567[time_diff])) * 60 + SECOND(SUM(Table2451534567[time_diff]))</f>
        <v>57</v>
      </c>
      <c r="F33" s="11" t="s">
        <v>86</v>
      </c>
      <c r="G33" s="11"/>
      <c r="H33" s="6">
        <f>HOUR(SUM(H2:H31))*3600 + MINUTE(SUM(H2:H31)) * 60 + SECOND(SUM(H2:H31))</f>
        <v>0</v>
      </c>
      <c r="I33" s="11"/>
    </row>
    <row r="34" spans="1:9" x14ac:dyDescent="0.2">
      <c r="C34" s="4"/>
    </row>
    <row r="35" spans="1:9" x14ac:dyDescent="0.2">
      <c r="C35" s="5"/>
    </row>
    <row r="36" spans="1:9" x14ac:dyDescent="0.2">
      <c r="C36" s="5"/>
    </row>
    <row r="37" spans="1:9" x14ac:dyDescent="0.2">
      <c r="C37" s="6"/>
      <c r="E37" s="6"/>
    </row>
    <row r="41" spans="1:9" x14ac:dyDescent="0.2">
      <c r="D41" s="2"/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2F5E9-1E20-D04B-A430-E1A4492E325E}">
  <dimension ref="A1:I42"/>
  <sheetViews>
    <sheetView workbookViewId="0">
      <selection activeCell="H33" sqref="H33"/>
    </sheetView>
  </sheetViews>
  <sheetFormatPr baseColWidth="10" defaultRowHeight="16" x14ac:dyDescent="0.2"/>
  <cols>
    <col min="4" max="4" width="72.83203125" customWidth="1"/>
  </cols>
  <sheetData>
    <row r="1" spans="1:9" x14ac:dyDescent="0.2">
      <c r="A1" t="s">
        <v>17</v>
      </c>
      <c r="B1" t="s">
        <v>18</v>
      </c>
      <c r="C1" t="s">
        <v>19</v>
      </c>
      <c r="D1" t="s">
        <v>15</v>
      </c>
      <c r="F1" s="13" t="s">
        <v>17</v>
      </c>
      <c r="G1" s="13" t="s">
        <v>18</v>
      </c>
      <c r="H1" s="13" t="s">
        <v>19</v>
      </c>
      <c r="I1" s="13" t="s">
        <v>15</v>
      </c>
    </row>
    <row r="2" spans="1:9" x14ac:dyDescent="0.2">
      <c r="A2" s="5">
        <v>0.64217592592592587</v>
      </c>
      <c r="B2" s="5">
        <v>0.65585648148148146</v>
      </c>
      <c r="C2" s="4">
        <f>Table247[[#This Row],[end_time]]-Table247[[#This Row],[start_time]]</f>
        <v>1.3680555555555585E-2</v>
      </c>
      <c r="D2" t="s">
        <v>39</v>
      </c>
      <c r="F2" s="14">
        <v>0.62666666666666671</v>
      </c>
      <c r="G2" s="14">
        <v>0.63581018518518517</v>
      </c>
      <c r="H2" s="19">
        <f>G2-F2</f>
        <v>9.1435185185184675E-3</v>
      </c>
      <c r="I2" s="15"/>
    </row>
    <row r="3" spans="1:9" x14ac:dyDescent="0.2">
      <c r="A3" s="5">
        <v>0.6694444444444444</v>
      </c>
      <c r="B3" s="5">
        <v>0.67078703703703701</v>
      </c>
      <c r="C3" s="4">
        <f>Table247[[#This Row],[end_time]]-Table247[[#This Row],[start_time]]</f>
        <v>1.3425925925926174E-3</v>
      </c>
      <c r="D3" t="s">
        <v>65</v>
      </c>
      <c r="F3" s="16">
        <v>0.63871527777777781</v>
      </c>
      <c r="G3" s="16">
        <v>0.6579976851851852</v>
      </c>
      <c r="H3" s="16">
        <f>G3-F3</f>
        <v>1.9282407407407387E-2</v>
      </c>
      <c r="I3" s="11"/>
    </row>
    <row r="4" spans="1:9" x14ac:dyDescent="0.2">
      <c r="A4" s="5">
        <v>0.68248842592592596</v>
      </c>
      <c r="B4" s="5">
        <v>0.68859953703703702</v>
      </c>
      <c r="C4" s="4">
        <f>Table247[[#This Row],[end_time]]-Table247[[#This Row],[start_time]]</f>
        <v>6.1111111111110672E-3</v>
      </c>
      <c r="D4" t="s">
        <v>66</v>
      </c>
      <c r="F4" s="14">
        <v>0.66612268518518514</v>
      </c>
      <c r="G4" s="14">
        <v>0.6950115740740741</v>
      </c>
      <c r="H4" s="14">
        <f>G4-F4</f>
        <v>2.8888888888888964E-2</v>
      </c>
      <c r="I4" s="15"/>
    </row>
    <row r="5" spans="1:9" x14ac:dyDescent="0.2">
      <c r="A5" s="5">
        <v>3.8310185185185183E-3</v>
      </c>
      <c r="B5" s="5">
        <v>6.7129629629629631E-3</v>
      </c>
      <c r="C5" s="4">
        <f>Table247[[#This Row],[end_time]]-Table247[[#This Row],[start_time]]</f>
        <v>2.8819444444444448E-3</v>
      </c>
      <c r="D5" t="s">
        <v>67</v>
      </c>
      <c r="F5" s="16">
        <v>0.69787037037037036</v>
      </c>
      <c r="G5" s="16">
        <v>0.70275462962962965</v>
      </c>
      <c r="H5" s="16">
        <f>G5-F5</f>
        <v>4.8842592592592826E-3</v>
      </c>
      <c r="I5" s="11"/>
    </row>
    <row r="6" spans="1:9" x14ac:dyDescent="0.2">
      <c r="A6" s="5"/>
      <c r="B6" s="5"/>
      <c r="C6" s="4">
        <f>Table247[[#This Row],[end_time]]-Table247[[#This Row],[start_time]]</f>
        <v>0</v>
      </c>
      <c r="F6" s="14"/>
      <c r="G6" s="14"/>
      <c r="H6" s="14">
        <v>0</v>
      </c>
      <c r="I6" s="15"/>
    </row>
    <row r="7" spans="1:9" x14ac:dyDescent="0.2">
      <c r="A7" s="5"/>
      <c r="B7" s="5"/>
      <c r="C7" s="4">
        <f>Table247[[#This Row],[end_time]]-Table247[[#This Row],[start_time]]</f>
        <v>0</v>
      </c>
      <c r="F7" s="16"/>
      <c r="G7" s="16"/>
      <c r="H7" s="16">
        <v>0</v>
      </c>
      <c r="I7" s="11"/>
    </row>
    <row r="8" spans="1:9" x14ac:dyDescent="0.2">
      <c r="A8" s="5"/>
      <c r="B8" s="5"/>
      <c r="C8" s="4">
        <f>Table247[[#This Row],[end_time]]-Table247[[#This Row],[start_time]]</f>
        <v>0</v>
      </c>
      <c r="F8" s="15"/>
      <c r="G8" s="15"/>
      <c r="H8" s="14">
        <v>0</v>
      </c>
      <c r="I8" s="15"/>
    </row>
    <row r="9" spans="1:9" x14ac:dyDescent="0.2">
      <c r="A9" s="5"/>
      <c r="B9" s="5"/>
      <c r="C9" s="4">
        <f>Table247[[#This Row],[end_time]]-Table247[[#This Row],[start_time]]</f>
        <v>0</v>
      </c>
      <c r="F9" s="11"/>
      <c r="G9" s="11"/>
      <c r="H9" s="16">
        <v>0</v>
      </c>
      <c r="I9" s="11"/>
    </row>
    <row r="10" spans="1:9" x14ac:dyDescent="0.2">
      <c r="A10" s="5"/>
      <c r="B10" s="5"/>
      <c r="C10" s="4">
        <f>Table247[[#This Row],[end_time]]-Table247[[#This Row],[start_time]]</f>
        <v>0</v>
      </c>
      <c r="F10" s="15"/>
      <c r="G10" s="15"/>
      <c r="H10" s="14">
        <v>0</v>
      </c>
      <c r="I10" s="15"/>
    </row>
    <row r="11" spans="1:9" x14ac:dyDescent="0.2">
      <c r="A11" s="5"/>
      <c r="B11" s="5"/>
      <c r="C11" s="4">
        <f>Table247[[#This Row],[end_time]]-Table247[[#This Row],[start_time]]</f>
        <v>0</v>
      </c>
      <c r="F11" s="11"/>
      <c r="G11" s="11"/>
      <c r="H11" s="16">
        <v>0</v>
      </c>
      <c r="I11" s="11"/>
    </row>
    <row r="12" spans="1:9" x14ac:dyDescent="0.2">
      <c r="A12" s="5"/>
      <c r="B12" s="5"/>
      <c r="C12" s="4">
        <f>Table247[[#This Row],[end_time]]-Table247[[#This Row],[start_time]]</f>
        <v>0</v>
      </c>
      <c r="F12" s="15"/>
      <c r="G12" s="15"/>
      <c r="H12" s="14">
        <v>0</v>
      </c>
      <c r="I12" s="15"/>
    </row>
    <row r="13" spans="1:9" x14ac:dyDescent="0.2">
      <c r="A13" s="5"/>
      <c r="B13" s="5"/>
      <c r="C13" s="4">
        <f>Table247[[#This Row],[end_time]]-Table247[[#This Row],[start_time]]</f>
        <v>0</v>
      </c>
      <c r="F13" s="11"/>
      <c r="G13" s="11"/>
      <c r="H13" s="16">
        <v>0</v>
      </c>
      <c r="I13" s="11"/>
    </row>
    <row r="14" spans="1:9" x14ac:dyDescent="0.2">
      <c r="A14" s="5"/>
      <c r="B14" s="5"/>
      <c r="C14" s="4">
        <f>Table247[[#This Row],[end_time]]-Table247[[#This Row],[start_time]]</f>
        <v>0</v>
      </c>
      <c r="F14" s="15"/>
      <c r="G14" s="15"/>
      <c r="H14" s="14">
        <v>0</v>
      </c>
      <c r="I14" s="15"/>
    </row>
    <row r="15" spans="1:9" x14ac:dyDescent="0.2">
      <c r="A15" s="5"/>
      <c r="B15" s="5"/>
      <c r="C15" s="4">
        <f>Table247[[#This Row],[end_time]]-Table247[[#This Row],[start_time]]</f>
        <v>0</v>
      </c>
      <c r="F15" s="11"/>
      <c r="G15" s="11"/>
      <c r="H15" s="16">
        <v>0</v>
      </c>
      <c r="I15" s="11"/>
    </row>
    <row r="16" spans="1:9" x14ac:dyDescent="0.2">
      <c r="A16" s="5"/>
      <c r="B16" s="5"/>
      <c r="C16" s="4">
        <f>Table247[[#This Row],[end_time]]-Table247[[#This Row],[start_time]]</f>
        <v>0</v>
      </c>
      <c r="F16" s="15"/>
      <c r="G16" s="15"/>
      <c r="H16" s="14">
        <v>0</v>
      </c>
      <c r="I16" s="15"/>
    </row>
    <row r="17" spans="1:9" x14ac:dyDescent="0.2">
      <c r="A17" s="5"/>
      <c r="B17" s="5"/>
      <c r="C17" s="4">
        <f>Table247[[#This Row],[end_time]]-Table247[[#This Row],[start_time]]</f>
        <v>0</v>
      </c>
      <c r="F17" s="11"/>
      <c r="G17" s="11"/>
      <c r="H17" s="16">
        <v>0</v>
      </c>
      <c r="I17" s="11"/>
    </row>
    <row r="18" spans="1:9" x14ac:dyDescent="0.2">
      <c r="A18" s="5"/>
      <c r="B18" s="5"/>
      <c r="C18" s="4">
        <f>Table247[[#This Row],[end_time]]-Table247[[#This Row],[start_time]]</f>
        <v>0</v>
      </c>
      <c r="F18" s="15"/>
      <c r="G18" s="15"/>
      <c r="H18" s="14">
        <v>0</v>
      </c>
      <c r="I18" s="15"/>
    </row>
    <row r="19" spans="1:9" x14ac:dyDescent="0.2">
      <c r="A19" s="5"/>
      <c r="B19" s="5"/>
      <c r="C19" s="4">
        <f>Table247[[#This Row],[end_time]]-Table247[[#This Row],[start_time]]</f>
        <v>0</v>
      </c>
      <c r="F19" s="11"/>
      <c r="G19" s="11"/>
      <c r="H19" s="16">
        <v>0</v>
      </c>
      <c r="I19" s="11"/>
    </row>
    <row r="20" spans="1:9" x14ac:dyDescent="0.2">
      <c r="A20" s="5"/>
      <c r="B20" s="5"/>
      <c r="C20" s="4">
        <f>Table247[[#This Row],[end_time]]-Table247[[#This Row],[start_time]]</f>
        <v>0</v>
      </c>
      <c r="F20" s="15"/>
      <c r="G20" s="15"/>
      <c r="H20" s="14">
        <v>0</v>
      </c>
      <c r="I20" s="15"/>
    </row>
    <row r="21" spans="1:9" x14ac:dyDescent="0.2">
      <c r="A21" s="5"/>
      <c r="B21" s="5"/>
      <c r="C21" s="4">
        <f>Table247[[#This Row],[end_time]]-Table247[[#This Row],[start_time]]</f>
        <v>0</v>
      </c>
      <c r="F21" s="11"/>
      <c r="G21" s="11"/>
      <c r="H21" s="16">
        <v>0</v>
      </c>
      <c r="I21" s="11"/>
    </row>
    <row r="22" spans="1:9" x14ac:dyDescent="0.2">
      <c r="A22" s="5"/>
      <c r="B22" s="5"/>
      <c r="C22" s="4">
        <f>Table247[[#This Row],[end_time]]-Table247[[#This Row],[start_time]]</f>
        <v>0</v>
      </c>
      <c r="F22" s="15"/>
      <c r="G22" s="15"/>
      <c r="H22" s="14">
        <v>0</v>
      </c>
      <c r="I22" s="15"/>
    </row>
    <row r="23" spans="1:9" x14ac:dyDescent="0.2">
      <c r="A23" s="5"/>
      <c r="B23" s="5"/>
      <c r="C23" s="4">
        <f>Table247[[#This Row],[end_time]]-Table247[[#This Row],[start_time]]</f>
        <v>0</v>
      </c>
      <c r="F23" s="11"/>
      <c r="G23" s="11"/>
      <c r="H23" s="16">
        <v>0</v>
      </c>
      <c r="I23" s="11"/>
    </row>
    <row r="24" spans="1:9" x14ac:dyDescent="0.2">
      <c r="A24" s="5"/>
      <c r="B24" s="5"/>
      <c r="C24" s="4">
        <f>Table247[[#This Row],[end_time]]-Table247[[#This Row],[start_time]]</f>
        <v>0</v>
      </c>
      <c r="F24" s="15"/>
      <c r="G24" s="15"/>
      <c r="H24" s="14">
        <v>0</v>
      </c>
      <c r="I24" s="15"/>
    </row>
    <row r="25" spans="1:9" x14ac:dyDescent="0.2">
      <c r="A25" s="5"/>
      <c r="B25" s="5"/>
      <c r="C25" s="4">
        <f>Table247[[#This Row],[end_time]]-Table247[[#This Row],[start_time]]</f>
        <v>0</v>
      </c>
      <c r="F25" s="11"/>
      <c r="G25" s="11"/>
      <c r="H25" s="16">
        <v>0</v>
      </c>
      <c r="I25" s="11"/>
    </row>
    <row r="26" spans="1:9" x14ac:dyDescent="0.2">
      <c r="A26" s="5"/>
      <c r="B26" s="5"/>
      <c r="C26" s="4">
        <f>Table247[[#This Row],[end_time]]-Table247[[#This Row],[start_time]]</f>
        <v>0</v>
      </c>
      <c r="F26" s="15"/>
      <c r="G26" s="15"/>
      <c r="H26" s="14">
        <v>0</v>
      </c>
      <c r="I26" s="15"/>
    </row>
    <row r="27" spans="1:9" x14ac:dyDescent="0.2">
      <c r="A27" s="5"/>
      <c r="B27" s="5"/>
      <c r="C27" s="4">
        <f>Table247[[#This Row],[end_time]]-Table247[[#This Row],[start_time]]</f>
        <v>0</v>
      </c>
      <c r="F27" s="11"/>
      <c r="G27" s="11"/>
      <c r="H27" s="16">
        <v>0</v>
      </c>
      <c r="I27" s="11"/>
    </row>
    <row r="28" spans="1:9" x14ac:dyDescent="0.2">
      <c r="A28" s="5"/>
      <c r="B28" s="5"/>
      <c r="C28" s="4">
        <f>Table247[[#This Row],[end_time]]-Table247[[#This Row],[start_time]]</f>
        <v>0</v>
      </c>
      <c r="F28" s="15"/>
      <c r="G28" s="15"/>
      <c r="H28" s="14">
        <v>0</v>
      </c>
      <c r="I28" s="15"/>
    </row>
    <row r="29" spans="1:9" x14ac:dyDescent="0.2">
      <c r="A29" s="5"/>
      <c r="B29" s="5"/>
      <c r="C29" s="4">
        <f>Table247[[#This Row],[end_time]]-Table247[[#This Row],[start_time]]</f>
        <v>0</v>
      </c>
      <c r="F29" s="11"/>
      <c r="G29" s="11"/>
      <c r="H29" s="16">
        <v>0</v>
      </c>
      <c r="I29" s="11"/>
    </row>
    <row r="30" spans="1:9" x14ac:dyDescent="0.2">
      <c r="A30" s="5"/>
      <c r="B30" s="5"/>
      <c r="C30" s="4">
        <f>Table247[[#This Row],[end_time]]-Table247[[#This Row],[start_time]]</f>
        <v>0</v>
      </c>
      <c r="F30" s="15"/>
      <c r="G30" s="15"/>
      <c r="H30" s="14">
        <v>0</v>
      </c>
      <c r="I30" s="15"/>
    </row>
    <row r="31" spans="1:9" x14ac:dyDescent="0.2">
      <c r="A31" s="5"/>
      <c r="B31" s="5"/>
      <c r="C31" s="4">
        <f>Table247[[#This Row],[end_time]]-Table247[[#This Row],[start_time]]</f>
        <v>0</v>
      </c>
      <c r="F31" s="17"/>
      <c r="G31" s="17"/>
      <c r="H31" s="18">
        <v>0</v>
      </c>
      <c r="I31" s="17"/>
    </row>
    <row r="32" spans="1:9" x14ac:dyDescent="0.2">
      <c r="F32" s="11"/>
      <c r="G32" s="11"/>
      <c r="H32" s="11"/>
      <c r="I32" s="11"/>
    </row>
    <row r="33" spans="1:9" x14ac:dyDescent="0.2">
      <c r="A33" t="s">
        <v>52</v>
      </c>
      <c r="C33" s="6">
        <f>HOUR(SUM(Table247[time_diff]))*3600 + MINUTE(SUM(Table247[time_diff])) * 60 + SECOND(SUM(Table247[time_diff]))</f>
        <v>2075</v>
      </c>
      <c r="F33" s="11" t="s">
        <v>86</v>
      </c>
      <c r="G33" s="11"/>
      <c r="H33" s="6">
        <f>HOUR(SUM(H2:H31))*3600 + MINUTE(SUM(H2:H31)) * 60 + SECOND(SUM(H2:H31))</f>
        <v>5374</v>
      </c>
      <c r="I33" s="11"/>
    </row>
    <row r="34" spans="1:9" x14ac:dyDescent="0.2">
      <c r="A34" t="s">
        <v>48</v>
      </c>
      <c r="C34" s="4"/>
    </row>
    <row r="35" spans="1:9" x14ac:dyDescent="0.2">
      <c r="A35" t="s">
        <v>46</v>
      </c>
      <c r="C35" s="5">
        <v>0</v>
      </c>
    </row>
    <row r="36" spans="1:9" x14ac:dyDescent="0.2">
      <c r="A36" t="s">
        <v>49</v>
      </c>
      <c r="C36" s="5">
        <v>0.21180555555555555</v>
      </c>
    </row>
    <row r="37" spans="1:9" x14ac:dyDescent="0.2">
      <c r="A37" t="s">
        <v>47</v>
      </c>
      <c r="C37" s="10">
        <f>SUM(HOUR(C36-C35)*3600 + MINUTE(C36-C35)*60 + SECOND(C36-C35))</f>
        <v>18300</v>
      </c>
      <c r="D37" t="s">
        <v>50</v>
      </c>
    </row>
    <row r="39" spans="1:9" x14ac:dyDescent="0.2">
      <c r="C39" s="4"/>
    </row>
    <row r="40" spans="1:9" x14ac:dyDescent="0.2">
      <c r="C40" s="5"/>
    </row>
    <row r="41" spans="1:9" x14ac:dyDescent="0.2">
      <c r="C41" s="5"/>
    </row>
    <row r="42" spans="1:9" x14ac:dyDescent="0.2">
      <c r="C42" s="6"/>
    </row>
  </sheetData>
  <pageMargins left="0.7" right="0.7" top="0.75" bottom="0.75" header="0.3" footer="0.3"/>
  <legacy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E92CE-29F7-6D4F-BC97-A709947D3371}">
  <dimension ref="A1:F37"/>
  <sheetViews>
    <sheetView workbookViewId="0">
      <selection activeCell="D5" sqref="D5:D13"/>
    </sheetView>
  </sheetViews>
  <sheetFormatPr baseColWidth="10" defaultRowHeight="16" x14ac:dyDescent="0.2"/>
  <cols>
    <col min="4" max="4" width="72.83203125" customWidth="1"/>
  </cols>
  <sheetData>
    <row r="1" spans="1:6" x14ac:dyDescent="0.2">
      <c r="A1" t="s">
        <v>17</v>
      </c>
      <c r="B1" t="s">
        <v>18</v>
      </c>
      <c r="C1" t="s">
        <v>19</v>
      </c>
      <c r="D1" t="s">
        <v>15</v>
      </c>
    </row>
    <row r="2" spans="1:6" x14ac:dyDescent="0.2">
      <c r="A2" s="5">
        <v>2.1956018518518517E-2</v>
      </c>
      <c r="B2" s="5">
        <v>2.4641203703703703E-2</v>
      </c>
      <c r="C2" s="4">
        <f>Table24812[[#This Row],[end_time]]-Table24812[[#This Row],[start_time]]</f>
        <v>2.6851851851851863E-3</v>
      </c>
      <c r="D2" t="s">
        <v>40</v>
      </c>
    </row>
    <row r="3" spans="1:6" x14ac:dyDescent="0.2">
      <c r="A3" s="5">
        <v>5.7141203703703701E-2</v>
      </c>
      <c r="B3" s="5">
        <v>5.752314814814815E-2</v>
      </c>
      <c r="C3" s="4">
        <f>Table24812[[#This Row],[end_time]]-Table24812[[#This Row],[start_time]]</f>
        <v>3.8194444444444864E-4</v>
      </c>
    </row>
    <row r="4" spans="1:6" x14ac:dyDescent="0.2">
      <c r="A4" s="5">
        <v>7.5046296296296292E-2</v>
      </c>
      <c r="B4" s="5">
        <v>7.8252314814814816E-2</v>
      </c>
      <c r="C4" s="4">
        <f>Table24812[[#This Row],[end_time]]-Table24812[[#This Row],[start_time]]</f>
        <v>3.2060185185185247E-3</v>
      </c>
    </row>
    <row r="5" spans="1:6" x14ac:dyDescent="0.2">
      <c r="A5" s="5"/>
      <c r="B5" s="5"/>
      <c r="C5" s="4">
        <f>Table24812[[#This Row],[end_time]]-Table24812[[#This Row],[start_time]]</f>
        <v>0</v>
      </c>
    </row>
    <row r="6" spans="1:6" x14ac:dyDescent="0.2">
      <c r="A6" s="5"/>
      <c r="B6" s="5"/>
      <c r="C6" s="4">
        <f>Table24812[[#This Row],[end_time]]-Table24812[[#This Row],[start_time]]</f>
        <v>0</v>
      </c>
    </row>
    <row r="7" spans="1:6" x14ac:dyDescent="0.2">
      <c r="A7" s="5"/>
      <c r="B7" s="5"/>
      <c r="C7" s="4">
        <f>Table24812[[#This Row],[end_time]]-Table24812[[#This Row],[start_time]]</f>
        <v>0</v>
      </c>
    </row>
    <row r="8" spans="1:6" x14ac:dyDescent="0.2">
      <c r="A8" s="5"/>
      <c r="B8" s="5"/>
      <c r="C8" s="4">
        <f>Table24812[[#This Row],[end_time]]-Table24812[[#This Row],[start_time]]</f>
        <v>0</v>
      </c>
    </row>
    <row r="9" spans="1:6" x14ac:dyDescent="0.2">
      <c r="A9" s="5"/>
      <c r="B9" s="5"/>
      <c r="C9" s="4">
        <f>Table24812[[#This Row],[end_time]]-Table24812[[#This Row],[start_time]]</f>
        <v>0</v>
      </c>
    </row>
    <row r="10" spans="1:6" x14ac:dyDescent="0.2">
      <c r="A10" s="5"/>
      <c r="B10" s="5"/>
      <c r="C10" s="4">
        <f>Table24812[[#This Row],[end_time]]-Table24812[[#This Row],[start_time]]</f>
        <v>0</v>
      </c>
    </row>
    <row r="11" spans="1:6" x14ac:dyDescent="0.2">
      <c r="A11" s="5"/>
      <c r="B11" s="5"/>
      <c r="C11" s="4">
        <f>Table24812[[#This Row],[end_time]]-Table24812[[#This Row],[start_time]]</f>
        <v>0</v>
      </c>
    </row>
    <row r="12" spans="1:6" x14ac:dyDescent="0.2">
      <c r="A12" s="5"/>
      <c r="B12" s="5"/>
      <c r="C12" s="4">
        <f>Table24812[[#This Row],[end_time]]-Table24812[[#This Row],[start_time]]</f>
        <v>0</v>
      </c>
    </row>
    <row r="13" spans="1:6" x14ac:dyDescent="0.2">
      <c r="A13" s="5"/>
      <c r="B13" s="5"/>
      <c r="C13" s="4">
        <f>Table24812[[#This Row],[end_time]]-Table24812[[#This Row],[start_time]]</f>
        <v>0</v>
      </c>
    </row>
    <row r="14" spans="1:6" x14ac:dyDescent="0.2">
      <c r="A14" s="5"/>
      <c r="B14" s="5"/>
      <c r="C14" s="4">
        <f>Table24812[[#This Row],[end_time]]-Table24812[[#This Row],[start_time]]</f>
        <v>0</v>
      </c>
      <c r="F14" t="s">
        <v>81</v>
      </c>
    </row>
    <row r="15" spans="1:6" x14ac:dyDescent="0.2">
      <c r="A15" s="5"/>
      <c r="B15" s="5"/>
      <c r="C15" s="4">
        <f>Table24812[[#This Row],[end_time]]-Table24812[[#This Row],[start_time]]</f>
        <v>0</v>
      </c>
    </row>
    <row r="16" spans="1:6" x14ac:dyDescent="0.2">
      <c r="A16" s="5"/>
      <c r="B16" s="5"/>
      <c r="C16" s="4">
        <f>Table24812[[#This Row],[end_time]]-Table24812[[#This Row],[start_time]]</f>
        <v>0</v>
      </c>
    </row>
    <row r="17" spans="1:3" x14ac:dyDescent="0.2">
      <c r="A17" s="5"/>
      <c r="B17" s="5"/>
      <c r="C17" s="4">
        <f>Table24812[[#This Row],[end_time]]-Table24812[[#This Row],[start_time]]</f>
        <v>0</v>
      </c>
    </row>
    <row r="18" spans="1:3" x14ac:dyDescent="0.2">
      <c r="A18" s="5"/>
      <c r="B18" s="5"/>
      <c r="C18" s="4">
        <f>Table24812[[#This Row],[end_time]]-Table24812[[#This Row],[start_time]]</f>
        <v>0</v>
      </c>
    </row>
    <row r="19" spans="1:3" x14ac:dyDescent="0.2">
      <c r="A19" s="5"/>
      <c r="B19" s="5"/>
      <c r="C19" s="4">
        <f>Table24812[[#This Row],[end_time]]-Table24812[[#This Row],[start_time]]</f>
        <v>0</v>
      </c>
    </row>
    <row r="20" spans="1:3" x14ac:dyDescent="0.2">
      <c r="A20" s="5"/>
      <c r="B20" s="5"/>
      <c r="C20" s="4">
        <f>Table24812[[#This Row],[end_time]]-Table24812[[#This Row],[start_time]]</f>
        <v>0</v>
      </c>
    </row>
    <row r="21" spans="1:3" x14ac:dyDescent="0.2">
      <c r="A21" s="5"/>
      <c r="B21" s="5"/>
      <c r="C21" s="4">
        <f>Table24812[[#This Row],[end_time]]-Table24812[[#This Row],[start_time]]</f>
        <v>0</v>
      </c>
    </row>
    <row r="22" spans="1:3" x14ac:dyDescent="0.2">
      <c r="A22" s="5"/>
      <c r="B22" s="5"/>
      <c r="C22" s="4">
        <f>Table24812[[#This Row],[end_time]]-Table24812[[#This Row],[start_time]]</f>
        <v>0</v>
      </c>
    </row>
    <row r="23" spans="1:3" x14ac:dyDescent="0.2">
      <c r="A23" s="5"/>
      <c r="B23" s="5"/>
      <c r="C23" s="4">
        <f>Table24812[[#This Row],[end_time]]-Table24812[[#This Row],[start_time]]</f>
        <v>0</v>
      </c>
    </row>
    <row r="24" spans="1:3" x14ac:dyDescent="0.2">
      <c r="A24" s="5"/>
      <c r="B24" s="5"/>
      <c r="C24" s="4">
        <f>Table24812[[#This Row],[end_time]]-Table24812[[#This Row],[start_time]]</f>
        <v>0</v>
      </c>
    </row>
    <row r="25" spans="1:3" x14ac:dyDescent="0.2">
      <c r="A25" s="5"/>
      <c r="B25" s="5"/>
      <c r="C25" s="4">
        <f>Table24812[[#This Row],[end_time]]-Table24812[[#This Row],[start_time]]</f>
        <v>0</v>
      </c>
    </row>
    <row r="26" spans="1:3" x14ac:dyDescent="0.2">
      <c r="A26" s="5"/>
      <c r="B26" s="5"/>
      <c r="C26" s="4">
        <f>Table24812[[#This Row],[end_time]]-Table24812[[#This Row],[start_time]]</f>
        <v>0</v>
      </c>
    </row>
    <row r="27" spans="1:3" x14ac:dyDescent="0.2">
      <c r="A27" s="5"/>
      <c r="B27" s="5"/>
      <c r="C27" s="4">
        <f>Table24812[[#This Row],[end_time]]-Table24812[[#This Row],[start_time]]</f>
        <v>0</v>
      </c>
    </row>
    <row r="28" spans="1:3" x14ac:dyDescent="0.2">
      <c r="A28" s="5"/>
      <c r="B28" s="5"/>
      <c r="C28" s="4">
        <f>Table24812[[#This Row],[end_time]]-Table24812[[#This Row],[start_time]]</f>
        <v>0</v>
      </c>
    </row>
    <row r="29" spans="1:3" x14ac:dyDescent="0.2">
      <c r="A29" s="5"/>
      <c r="B29" s="5"/>
      <c r="C29" s="4">
        <f>Table24812[[#This Row],[end_time]]-Table24812[[#This Row],[start_time]]</f>
        <v>0</v>
      </c>
    </row>
    <row r="30" spans="1:3" x14ac:dyDescent="0.2">
      <c r="A30" s="5"/>
      <c r="B30" s="5"/>
      <c r="C30" s="4">
        <f>Table24812[[#This Row],[end_time]]-Table24812[[#This Row],[start_time]]</f>
        <v>0</v>
      </c>
    </row>
    <row r="31" spans="1:3" x14ac:dyDescent="0.2">
      <c r="A31" s="5"/>
      <c r="B31" s="5"/>
      <c r="C31" s="4">
        <f>Table24812[[#This Row],[end_time]]-Table24812[[#This Row],[start_time]]</f>
        <v>0</v>
      </c>
    </row>
    <row r="33" spans="1:4" x14ac:dyDescent="0.2">
      <c r="A33" t="s">
        <v>52</v>
      </c>
      <c r="C33" s="6">
        <f>HOUR(SUM(Table24812[time_diff]))*3600 + MINUTE(SUM(Table24812[time_diff])) * 60 + SECOND(SUM(Table24812[time_diff]))</f>
        <v>542</v>
      </c>
    </row>
    <row r="34" spans="1:4" x14ac:dyDescent="0.2">
      <c r="A34" t="s">
        <v>48</v>
      </c>
      <c r="C34" s="4"/>
    </row>
    <row r="35" spans="1:4" x14ac:dyDescent="0.2">
      <c r="A35" t="s">
        <v>46</v>
      </c>
      <c r="C35" s="5">
        <v>0.36527777777777776</v>
      </c>
    </row>
    <row r="36" spans="1:4" x14ac:dyDescent="0.2">
      <c r="A36" t="s">
        <v>49</v>
      </c>
      <c r="C36" s="5">
        <v>0.5708333333333333</v>
      </c>
    </row>
    <row r="37" spans="1:4" x14ac:dyDescent="0.2">
      <c r="A37" t="s">
        <v>47</v>
      </c>
      <c r="C37" s="6">
        <f>SUM(HOUR(C36-C35)*3600 + MINUTE(C36-C35)*60 + SECOND(C36-C35))</f>
        <v>17760</v>
      </c>
      <c r="D37" t="s">
        <v>50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F6C17F5D6D98C42BF7485206F8FA016" ma:contentTypeVersion="15" ma:contentTypeDescription="Create a new document." ma:contentTypeScope="" ma:versionID="d5edc83b350af0a5b53db876fcbb948f">
  <xsd:schema xmlns:xsd="http://www.w3.org/2001/XMLSchema" xmlns:xs="http://www.w3.org/2001/XMLSchema" xmlns:p="http://schemas.microsoft.com/office/2006/metadata/properties" xmlns:ns2="3322fca5-43da-49d1-b081-466ee88b9b9d" xmlns:ns3="08edd21d-9f77-405a-872a-1371c16ee465" targetNamespace="http://schemas.microsoft.com/office/2006/metadata/properties" ma:root="true" ma:fieldsID="af4f449426634c4d4ecdf601b9961ca0" ns2:_="" ns3:_="">
    <xsd:import namespace="3322fca5-43da-49d1-b081-466ee88b9b9d"/>
    <xsd:import namespace="08edd21d-9f77-405a-872a-1371c16ee46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2:MediaServiceLocation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322fca5-43da-49d1-b081-466ee88b9b9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a3d95e20-5f1a-482d-be6c-37239ffcf4b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edd21d-9f77-405a-872a-1371c16ee465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028dae52-3c60-43db-9f15-0c80ab686d1f}" ma:internalName="TaxCatchAll" ma:showField="CatchAllData" ma:web="08edd21d-9f77-405a-872a-1371c16ee46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322fca5-43da-49d1-b081-466ee88b9b9d">
      <Terms xmlns="http://schemas.microsoft.com/office/infopath/2007/PartnerControls"/>
    </lcf76f155ced4ddcb4097134ff3c332f>
    <TaxCatchAll xmlns="08edd21d-9f77-405a-872a-1371c16ee465" xsi:nil="true"/>
  </documentManagement>
</p:properties>
</file>

<file path=customXml/itemProps1.xml><?xml version="1.0" encoding="utf-8"?>
<ds:datastoreItem xmlns:ds="http://schemas.openxmlformats.org/officeDocument/2006/customXml" ds:itemID="{84C9AB0F-2376-4442-8FD0-7F9F6F9B731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10E5675-4834-416E-A2AA-AFEE37EB2CC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322fca5-43da-49d1-b081-466ee88b9b9d"/>
    <ds:schemaRef ds:uri="08edd21d-9f77-405a-872a-1371c16ee46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11BD0AE-A67E-4DE0-BFB7-7F2D919E2D80}">
  <ds:schemaRefs>
    <ds:schemaRef ds:uri="http://purl.org/dc/dcmitype/"/>
    <ds:schemaRef ds:uri="http://schemas.microsoft.com/office/infopath/2007/PartnerControls"/>
    <ds:schemaRef ds:uri="08edd21d-9f77-405a-872a-1371c16ee465"/>
    <ds:schemaRef ds:uri="http://purl.org/dc/terms/"/>
    <ds:schemaRef ds:uri="3322fca5-43da-49d1-b081-466ee88b9b9d"/>
    <ds:schemaRef ds:uri="http://schemas.openxmlformats.org/package/2006/metadata/core-properties"/>
    <ds:schemaRef ds:uri="http://www.w3.org/XML/1998/namespace"/>
    <ds:schemaRef ds:uri="http://schemas.microsoft.com/office/2006/documentManagement/types"/>
    <ds:schemaRef ds:uri="http://schemas.microsoft.com/office/2006/metadata/properties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36</vt:i4>
      </vt:variant>
    </vt:vector>
  </HeadingPairs>
  <TitlesOfParts>
    <vt:vector size="36" baseType="lpstr">
      <vt:lpstr>Notes</vt:lpstr>
      <vt:lpstr>results</vt:lpstr>
      <vt:lpstr>template</vt:lpstr>
      <vt:lpstr>1-001</vt:lpstr>
      <vt:lpstr>1-002</vt:lpstr>
      <vt:lpstr>1-003</vt:lpstr>
      <vt:lpstr>1-004</vt:lpstr>
      <vt:lpstr>1-005</vt:lpstr>
      <vt:lpstr>1-010-original</vt:lpstr>
      <vt:lpstr>1-006</vt:lpstr>
      <vt:lpstr>1-007</vt:lpstr>
      <vt:lpstr>1-008</vt:lpstr>
      <vt:lpstr>1-009</vt:lpstr>
      <vt:lpstr>1-010</vt:lpstr>
      <vt:lpstr>1-012</vt:lpstr>
      <vt:lpstr>1-013</vt:lpstr>
      <vt:lpstr>1-014</vt:lpstr>
      <vt:lpstr>1-015</vt:lpstr>
      <vt:lpstr>1-016</vt:lpstr>
      <vt:lpstr>1-017</vt:lpstr>
      <vt:lpstr>3-001</vt:lpstr>
      <vt:lpstr>3-002</vt:lpstr>
      <vt:lpstr>3-003</vt:lpstr>
      <vt:lpstr>3-004</vt:lpstr>
      <vt:lpstr>1-018</vt:lpstr>
      <vt:lpstr>1-019</vt:lpstr>
      <vt:lpstr>1-020</vt:lpstr>
      <vt:lpstr>1-021</vt:lpstr>
      <vt:lpstr>1-022</vt:lpstr>
      <vt:lpstr>1-023</vt:lpstr>
      <vt:lpstr>1-024</vt:lpstr>
      <vt:lpstr>1-025</vt:lpstr>
      <vt:lpstr>1-026</vt:lpstr>
      <vt:lpstr>3-005</vt:lpstr>
      <vt:lpstr>3-006</vt:lpstr>
      <vt:lpstr>3-008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Salas</dc:creator>
  <cp:lastModifiedBy>Jonathan Salas</cp:lastModifiedBy>
  <dcterms:created xsi:type="dcterms:W3CDTF">2024-07-18T17:35:19Z</dcterms:created>
  <dcterms:modified xsi:type="dcterms:W3CDTF">2025-07-21T14:00:59Z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0x010100BF6C17F5D6D98C42BF7485206F8FA016</vt:lpwstr>
  </property>
</Properties>
</file>