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497194B8-90E2-864E-893B-23CE558211F6}" xr6:coauthVersionLast="47" xr6:coauthVersionMax="47" xr10:uidLastSave="{00000000-0000-0000-0000-000000000000}"/>
  <bookViews>
    <workbookView xWindow="20" yWindow="760" windowWidth="34540" windowHeight="19920" activeTab="1" xr2:uid="{0490BC07-0248-8949-839E-74C08EF47166}"/>
  </bookViews>
  <sheets>
    <sheet name="Notes" sheetId="1" r:id="rId1"/>
    <sheet name="results" sheetId="2" r:id="rId2"/>
    <sheet name="1-001" sheetId="10" r:id="rId3"/>
    <sheet name="1-002" sheetId="13" r:id="rId4"/>
    <sheet name="1-005" sheetId="14" r:id="rId5"/>
    <sheet name="1-010-original" sheetId="20" state="hidden" r:id="rId6"/>
    <sheet name="1-010" sheetId="15" r:id="rId7"/>
    <sheet name="1-012" sheetId="17" r:id="rId8"/>
    <sheet name="1-013" sheetId="16" r:id="rId9"/>
    <sheet name="1-014" sheetId="19" r:id="rId10"/>
    <sheet name="1-015" sheetId="18" r:id="rId11"/>
    <sheet name="1-016" sheetId="21" r:id="rId12"/>
    <sheet name="1-017" sheetId="22" r:id="rId13"/>
    <sheet name="3-001" sheetId="26" r:id="rId14"/>
    <sheet name="3-002" sheetId="25" r:id="rId15"/>
    <sheet name="3-003" sheetId="24" r:id="rId16"/>
    <sheet name="3-004" sheetId="23" r:id="rId17"/>
    <sheet name="1-018" sheetId="27" r:id="rId18"/>
    <sheet name="1-019" sheetId="28" r:id="rId19"/>
    <sheet name="template" sheetId="1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8" l="1"/>
  <c r="C31" i="28"/>
  <c r="H30" i="28"/>
  <c r="C30" i="28"/>
  <c r="H29" i="28"/>
  <c r="C29" i="28"/>
  <c r="H28" i="28"/>
  <c r="C28" i="28"/>
  <c r="H27" i="28"/>
  <c r="C27" i="28"/>
  <c r="H26" i="28"/>
  <c r="C26" i="28"/>
  <c r="H25" i="28"/>
  <c r="C25" i="28"/>
  <c r="H24" i="28"/>
  <c r="C24" i="28"/>
  <c r="H23" i="28"/>
  <c r="C23" i="28"/>
  <c r="H22" i="28"/>
  <c r="C22" i="28"/>
  <c r="H21" i="28"/>
  <c r="C21" i="28"/>
  <c r="H20" i="28"/>
  <c r="C20" i="28"/>
  <c r="H19" i="28"/>
  <c r="C19" i="28"/>
  <c r="H18" i="28"/>
  <c r="C18" i="28"/>
  <c r="H17" i="28"/>
  <c r="C17" i="28"/>
  <c r="H16" i="28"/>
  <c r="C16" i="28"/>
  <c r="H15" i="28"/>
  <c r="C15" i="28"/>
  <c r="H14" i="28"/>
  <c r="C14" i="28"/>
  <c r="H13" i="28"/>
  <c r="C13" i="28"/>
  <c r="H12" i="28"/>
  <c r="C12" i="28"/>
  <c r="H11" i="28"/>
  <c r="C11" i="28"/>
  <c r="H10" i="28"/>
  <c r="C10" i="28"/>
  <c r="H9" i="28"/>
  <c r="C9" i="28"/>
  <c r="H8" i="28"/>
  <c r="C8" i="28"/>
  <c r="H7" i="28"/>
  <c r="C7" i="28"/>
  <c r="H6" i="28"/>
  <c r="C6" i="28"/>
  <c r="H5" i="28"/>
  <c r="C5" i="28"/>
  <c r="H4" i="28"/>
  <c r="C4" i="28"/>
  <c r="H3" i="28"/>
  <c r="C3" i="28"/>
  <c r="H2" i="28"/>
  <c r="H33" i="28" s="1"/>
  <c r="C2" i="28"/>
  <c r="C33" i="28" s="1"/>
  <c r="H31" i="27"/>
  <c r="C31" i="27"/>
  <c r="H30" i="27"/>
  <c r="C30" i="27"/>
  <c r="H29" i="27"/>
  <c r="C29" i="27"/>
  <c r="H28" i="27"/>
  <c r="C28" i="27"/>
  <c r="H27" i="27"/>
  <c r="C27" i="27"/>
  <c r="H26" i="27"/>
  <c r="C26" i="27"/>
  <c r="H25" i="27"/>
  <c r="C25" i="27"/>
  <c r="H24" i="27"/>
  <c r="C24" i="27"/>
  <c r="H23" i="27"/>
  <c r="C23" i="27"/>
  <c r="H22" i="27"/>
  <c r="C22" i="27"/>
  <c r="H21" i="27"/>
  <c r="C21" i="27"/>
  <c r="H20" i="27"/>
  <c r="C20" i="27"/>
  <c r="H19" i="27"/>
  <c r="C19" i="27"/>
  <c r="H18" i="27"/>
  <c r="C18" i="27"/>
  <c r="H17" i="27"/>
  <c r="C17" i="27"/>
  <c r="H16" i="27"/>
  <c r="C16" i="27"/>
  <c r="H15" i="27"/>
  <c r="C15" i="27"/>
  <c r="H14" i="27"/>
  <c r="C14" i="27"/>
  <c r="H13" i="27"/>
  <c r="C13" i="27"/>
  <c r="H12" i="27"/>
  <c r="C12" i="27"/>
  <c r="H11" i="27"/>
  <c r="C11" i="27"/>
  <c r="H10" i="27"/>
  <c r="C10" i="27"/>
  <c r="H9" i="27"/>
  <c r="C9" i="27"/>
  <c r="H8" i="27"/>
  <c r="C8" i="27"/>
  <c r="H7" i="27"/>
  <c r="C7" i="27"/>
  <c r="H6" i="27"/>
  <c r="C6" i="27"/>
  <c r="H5" i="27"/>
  <c r="C5" i="27"/>
  <c r="H4" i="27"/>
  <c r="C4" i="27"/>
  <c r="H3" i="27"/>
  <c r="C3" i="27"/>
  <c r="H2" i="27"/>
  <c r="H33" i="27" s="1"/>
  <c r="C2" i="27"/>
  <c r="C33" i="27" s="1"/>
  <c r="H31" i="26"/>
  <c r="C31" i="26"/>
  <c r="H30" i="26"/>
  <c r="C30" i="26"/>
  <c r="H29" i="26"/>
  <c r="C29" i="26"/>
  <c r="H28" i="26"/>
  <c r="C28" i="26"/>
  <c r="H27" i="26"/>
  <c r="C27" i="26"/>
  <c r="H26" i="26"/>
  <c r="C26" i="26"/>
  <c r="H25" i="26"/>
  <c r="C25" i="26"/>
  <c r="H24" i="26"/>
  <c r="C24" i="26"/>
  <c r="H23" i="26"/>
  <c r="C23" i="26"/>
  <c r="H22" i="26"/>
  <c r="C22" i="26"/>
  <c r="H21" i="26"/>
  <c r="C21" i="26"/>
  <c r="H20" i="26"/>
  <c r="C20" i="26"/>
  <c r="H19" i="26"/>
  <c r="C19" i="26"/>
  <c r="H18" i="26"/>
  <c r="C18" i="26"/>
  <c r="H17" i="26"/>
  <c r="C17" i="26"/>
  <c r="H16" i="26"/>
  <c r="C16" i="26"/>
  <c r="H15" i="26"/>
  <c r="C15" i="26"/>
  <c r="H14" i="26"/>
  <c r="C14" i="26"/>
  <c r="H13" i="26"/>
  <c r="C13" i="26"/>
  <c r="H12" i="26"/>
  <c r="C12" i="26"/>
  <c r="H11" i="26"/>
  <c r="C11" i="26"/>
  <c r="H10" i="26"/>
  <c r="C10" i="26"/>
  <c r="H9" i="26"/>
  <c r="C9" i="26"/>
  <c r="H8" i="26"/>
  <c r="C8" i="26"/>
  <c r="H7" i="26"/>
  <c r="C7" i="26"/>
  <c r="H6" i="26"/>
  <c r="C6" i="26"/>
  <c r="H5" i="26"/>
  <c r="C5" i="26"/>
  <c r="H4" i="26"/>
  <c r="C4" i="26"/>
  <c r="H3" i="26"/>
  <c r="C3" i="26"/>
  <c r="H2" i="26"/>
  <c r="C2" i="26"/>
  <c r="H31" i="25"/>
  <c r="C31" i="25"/>
  <c r="H30" i="25"/>
  <c r="C30" i="25"/>
  <c r="H29" i="25"/>
  <c r="C29" i="25"/>
  <c r="H28" i="25"/>
  <c r="C28" i="25"/>
  <c r="H27" i="25"/>
  <c r="C27" i="25"/>
  <c r="H26" i="25"/>
  <c r="C26" i="25"/>
  <c r="H25" i="25"/>
  <c r="C25" i="25"/>
  <c r="H24" i="25"/>
  <c r="C24" i="25"/>
  <c r="H23" i="25"/>
  <c r="C23" i="25"/>
  <c r="H22" i="25"/>
  <c r="C22" i="25"/>
  <c r="H21" i="25"/>
  <c r="C21" i="25"/>
  <c r="H20" i="25"/>
  <c r="C20" i="25"/>
  <c r="H19" i="25"/>
  <c r="C19" i="25"/>
  <c r="H18" i="25"/>
  <c r="C18" i="25"/>
  <c r="H17" i="25"/>
  <c r="C17" i="25"/>
  <c r="H16" i="25"/>
  <c r="C16" i="25"/>
  <c r="H15" i="25"/>
  <c r="C15" i="25"/>
  <c r="H14" i="25"/>
  <c r="C14" i="25"/>
  <c r="H13" i="25"/>
  <c r="C13" i="25"/>
  <c r="H12" i="25"/>
  <c r="C12" i="25"/>
  <c r="H11" i="25"/>
  <c r="C11" i="25"/>
  <c r="H10" i="25"/>
  <c r="C10" i="25"/>
  <c r="H9" i="25"/>
  <c r="C9" i="25"/>
  <c r="H8" i="25"/>
  <c r="C8" i="25"/>
  <c r="H7" i="25"/>
  <c r="C7" i="25"/>
  <c r="H6" i="25"/>
  <c r="C6" i="25"/>
  <c r="H5" i="25"/>
  <c r="C5" i="25"/>
  <c r="H4" i="25"/>
  <c r="C4" i="25"/>
  <c r="H3" i="25"/>
  <c r="C3" i="25"/>
  <c r="H2" i="25"/>
  <c r="H33" i="25" s="1"/>
  <c r="C2" i="25"/>
  <c r="H31" i="24"/>
  <c r="C31" i="24"/>
  <c r="H30" i="24"/>
  <c r="C30" i="24"/>
  <c r="H29" i="24"/>
  <c r="C29" i="24"/>
  <c r="H28" i="24"/>
  <c r="C28" i="24"/>
  <c r="H27" i="24"/>
  <c r="C27" i="24"/>
  <c r="H26" i="24"/>
  <c r="C26" i="24"/>
  <c r="H25" i="24"/>
  <c r="C25" i="24"/>
  <c r="H24" i="24"/>
  <c r="C24" i="24"/>
  <c r="H23" i="24"/>
  <c r="C23" i="24"/>
  <c r="H22" i="24"/>
  <c r="C22" i="24"/>
  <c r="H21" i="24"/>
  <c r="C21" i="24"/>
  <c r="H20" i="24"/>
  <c r="C20" i="24"/>
  <c r="H19" i="24"/>
  <c r="C19" i="24"/>
  <c r="H18" i="24"/>
  <c r="C18" i="24"/>
  <c r="H17" i="24"/>
  <c r="C17" i="24"/>
  <c r="H16" i="24"/>
  <c r="C16" i="24"/>
  <c r="H15" i="24"/>
  <c r="C15" i="24"/>
  <c r="H14" i="24"/>
  <c r="C14" i="24"/>
  <c r="H13" i="24"/>
  <c r="C13" i="24"/>
  <c r="H12" i="24"/>
  <c r="C12" i="24"/>
  <c r="H11" i="24"/>
  <c r="C11" i="24"/>
  <c r="H10" i="24"/>
  <c r="C10" i="24"/>
  <c r="H9" i="24"/>
  <c r="C9" i="24"/>
  <c r="H8" i="24"/>
  <c r="C8" i="24"/>
  <c r="H7" i="24"/>
  <c r="C7" i="24"/>
  <c r="H6" i="24"/>
  <c r="C6" i="24"/>
  <c r="H5" i="24"/>
  <c r="C5" i="24"/>
  <c r="H4" i="24"/>
  <c r="C4" i="24"/>
  <c r="H3" i="24"/>
  <c r="C3" i="24"/>
  <c r="H2" i="24"/>
  <c r="H33" i="24" s="1"/>
  <c r="C2" i="24"/>
  <c r="C33" i="24" s="1"/>
  <c r="H31" i="23"/>
  <c r="C31" i="23"/>
  <c r="H30" i="23"/>
  <c r="C30" i="23"/>
  <c r="H29" i="23"/>
  <c r="C29" i="23"/>
  <c r="C33" i="23" s="1"/>
  <c r="H28" i="23"/>
  <c r="C28" i="23"/>
  <c r="H27" i="23"/>
  <c r="C27" i="23"/>
  <c r="H26" i="23"/>
  <c r="C26" i="23"/>
  <c r="H25" i="23"/>
  <c r="C25" i="23"/>
  <c r="H24" i="23"/>
  <c r="C24" i="23"/>
  <c r="H23" i="23"/>
  <c r="C23" i="23"/>
  <c r="H22" i="23"/>
  <c r="C22" i="23"/>
  <c r="H21" i="23"/>
  <c r="C21" i="23"/>
  <c r="H20" i="23"/>
  <c r="C20" i="23"/>
  <c r="H19" i="23"/>
  <c r="C19" i="23"/>
  <c r="H18" i="23"/>
  <c r="C18" i="23"/>
  <c r="H17" i="23"/>
  <c r="C17" i="23"/>
  <c r="H16" i="23"/>
  <c r="C16" i="23"/>
  <c r="H15" i="23"/>
  <c r="C15" i="23"/>
  <c r="H14" i="23"/>
  <c r="C14" i="23"/>
  <c r="H13" i="23"/>
  <c r="C13" i="23"/>
  <c r="H12" i="23"/>
  <c r="C12" i="23"/>
  <c r="H11" i="23"/>
  <c r="C11" i="23"/>
  <c r="H10" i="23"/>
  <c r="C10" i="23"/>
  <c r="H9" i="23"/>
  <c r="C9" i="23"/>
  <c r="H8" i="23"/>
  <c r="C8" i="23"/>
  <c r="H7" i="23"/>
  <c r="C7" i="23"/>
  <c r="H6" i="23"/>
  <c r="C6" i="23"/>
  <c r="H5" i="23"/>
  <c r="C5" i="23"/>
  <c r="H4" i="23"/>
  <c r="C4" i="23"/>
  <c r="H3" i="23"/>
  <c r="C3" i="23"/>
  <c r="H2" i="23"/>
  <c r="H33" i="23" s="1"/>
  <c r="C2" i="23"/>
  <c r="C33" i="25" l="1"/>
  <c r="H33" i="26"/>
  <c r="C33" i="26"/>
  <c r="H2" i="21"/>
  <c r="H3" i="21"/>
  <c r="H4" i="21"/>
  <c r="H5" i="21"/>
  <c r="H6" i="21"/>
  <c r="H7" i="21"/>
  <c r="H8" i="21"/>
  <c r="H9" i="21"/>
  <c r="H10" i="21"/>
  <c r="H33" i="21" s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" i="11"/>
  <c r="H5" i="11"/>
  <c r="H6" i="11"/>
  <c r="H33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" i="11"/>
  <c r="H2" i="11"/>
  <c r="H2" i="19"/>
  <c r="C37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" i="22" s="1"/>
  <c r="C3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H2" i="18"/>
  <c r="H5" i="18"/>
  <c r="H4" i="18"/>
  <c r="H3" i="18"/>
  <c r="H5" i="19"/>
  <c r="H4" i="19"/>
  <c r="H3" i="19"/>
  <c r="H5" i="16"/>
  <c r="H4" i="16"/>
  <c r="H3" i="16"/>
  <c r="H2" i="16"/>
  <c r="H33" i="16" s="1"/>
  <c r="H5" i="17"/>
  <c r="H4" i="17"/>
  <c r="H3" i="17"/>
  <c r="H2" i="17"/>
  <c r="H33" i="17" s="1"/>
  <c r="H5" i="15"/>
  <c r="H4" i="15"/>
  <c r="H3" i="15"/>
  <c r="H2" i="15"/>
  <c r="H5" i="14"/>
  <c r="H4" i="14"/>
  <c r="H3" i="14"/>
  <c r="H2" i="14"/>
  <c r="C33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33" i="18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37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7" i="14"/>
  <c r="C33" i="17"/>
  <c r="C33" i="14"/>
  <c r="C33" i="15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3"/>
  <c r="C37" i="15"/>
  <c r="C37" i="17"/>
  <c r="C37" i="16"/>
  <c r="C33" i="16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33" i="13" s="1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33" i="10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33" i="22" l="1"/>
  <c r="C33" i="21"/>
  <c r="H33" i="19"/>
  <c r="H33" i="15"/>
  <c r="H33" i="14"/>
  <c r="H33" i="10"/>
  <c r="H33" i="13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<sst xmlns="http://schemas.openxmlformats.org/spreadsheetml/2006/main" count="376" uniqueCount="124">
  <si>
    <t>Here we track total ablation time which I will refer to going forward as rove_time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</si>
  <si>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</si>
  <si>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</si>
  <si>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</si>
  <si>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</si>
  <si>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</si>
  <si>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</si>
  <si>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</si>
  <si>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</si>
  <si>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</si>
  <si>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</si>
  <si>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</si>
  <si>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</si>
  <si>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</si>
  <si>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</si>
  <si>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</si>
  <si>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</si>
  <si>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</si>
  <si>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</si>
  <si>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</si>
  <si>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</si>
  <si>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</si>
  <si>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</si>
  <si>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</si>
  <si>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</si>
  <si>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</si>
  <si>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</si>
  <si>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</si>
  <si>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</si>
  <si>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</si>
  <si>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</si>
  <si>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</si>
  <si>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</si>
  <si>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</si>
  <si>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</si>
  <si>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</si>
  <si>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</si>
  <si>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</si>
  <si>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</si>
  <si>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</si>
  <si>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</si>
  <si>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</si>
  <si>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</si>
  <si>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</si>
  <si>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</si>
  <si>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</si>
  <si>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</si>
  <si>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</si>
  <si>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</si>
  <si>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</si>
  <si>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</si>
  <si>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procedure_time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</si>
  <si>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</si>
  <si>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</si>
  <si>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</si>
  <si>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</si>
  <si>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</si>
  <si>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</si>
  <si>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</si>
  <si>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</si>
  <si>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</si>
  <si>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</si>
  <si>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</si>
  <si>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</si>
  <si>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</si>
  <si>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</si>
  <si>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</si>
  <si>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</si>
  <si>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</si>
  <si>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</si>
  <si>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</si>
  <si>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</si>
  <si>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</si>
  <si>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</si>
  <si>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</si>
  <si>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</si>
  <si>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</si>
  <si>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</si>
  <si>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</si>
  <si>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</si>
  <si>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</si>
  <si>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</si>
  <si>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</si>
  <si>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</si>
  <si>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</si>
  <si>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</si>
  <si>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</si>
  <si>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dwell_time</t>
  </si>
  <si>
    <t xml:space="preserve">Total Dwell Time </t>
  </si>
  <si>
    <t>Video randomly cuts out during video 2 and we can't figure out exact dwell time in that case. We will use what's on the datasheet which overapproximates</t>
  </si>
  <si>
    <t>swap catheters</t>
  </si>
  <si>
    <t>1-016</t>
  </si>
  <si>
    <t>1-017</t>
  </si>
  <si>
    <t>Vivek switched from TS to retrograde to get to another location between 19:37 and 19:43 but we will include this in the times. We then stop to remap</t>
  </si>
  <si>
    <t>We find more late potentials during mapping so we go back in</t>
  </si>
  <si>
    <t>Vivek stops using the ablation catheter at 19:45:57 but he didn't fully remove it from the body so it's still delivering fluid, to be consistent we include these volumes</t>
  </si>
  <si>
    <t>Stop to remap</t>
  </si>
  <si>
    <t>VT induced and we go back in to re-ablate</t>
  </si>
  <si>
    <t>Huge inferior wall scar, lots of VTs</t>
  </si>
  <si>
    <t>etiology</t>
  </si>
  <si>
    <t>ischemic</t>
  </si>
  <si>
    <t>non-ischemic</t>
  </si>
  <si>
    <t>1-018</t>
  </si>
  <si>
    <t>3-001</t>
  </si>
  <si>
    <t>3-002</t>
  </si>
  <si>
    <t>3-003</t>
  </si>
  <si>
    <t>3-004</t>
  </si>
  <si>
    <t>1-019</t>
  </si>
  <si>
    <t>At this point we start using the outputs from the ablation software instead of footage</t>
  </si>
  <si>
    <t>https://fieldmedical.sharepoint.com/:t:/r/sites/Clinical/Shared%20Documents/VCAS%20Study/TMF-%20Subject%20Files/3-001/2024_11_19T10_47_55.txt?csf=1&amp;web=1&amp;e=TnJBXl</t>
  </si>
  <si>
    <t>https://fieldmedical.sharepoint.com/:t:/r/sites/Clinical/Shared%20Documents/VCAS%20Study/TMF-%20Subject%20Files/3-002/Mapping%20Data/2024_11_19T16_32_19.txt?csf=1&amp;web=1&amp;e=jqBaoY</t>
  </si>
  <si>
    <t>https://fieldmedical.sharepoint.com/:t:/r/sites/Clinical/Shared%20Documents/VCAS%20Study/TMF-%20Subject%20Files/3-003/Ablation%20Data/2024_11_20T10_50_23.txt?csf=1&amp;web=1&amp;e=VyRnKr</t>
  </si>
  <si>
    <t>https://fieldmedical.sharepoint.com/:t:/r/sites/Clinical/Shared%20Documents/VCAS%20Study/TMF-%20Subject%20Files/3-004/2024_11_20T13_47_04.txt?csf=1&amp;web=1&amp;e=1hT8hN</t>
  </si>
  <si>
    <t>https://fieldmedical.sharepoint.com/:t:/r/sites/Clinical/Shared%20Documents/VCAS%20Study/TMF-%20Subject%20Files/1-018/abl%20log.txt?csf=1&amp;web=1&amp;e=rFImkQ</t>
  </si>
  <si>
    <t>https://fieldmedical.sharepoint.com/:t:/r/sites/Clinical/Shared%20Documents/VCAS%20Study/TMF-%20Subject%20Files/1-019/abl%20log.txt?csf=1&amp;web=1&amp;e=I21M6q</t>
  </si>
  <si>
    <t>https://fieldmedical.sharepoint.com/:f:/r/sites/Clinical/Shared%20Documents/VCAS%20Study/TMF-%20Subject%20Files/1-016/VCAS_16?csf=1&amp;web=1&amp;e=eHRKVn</t>
  </si>
  <si>
    <t>https://fieldmedical.sharepoint.com/:f:/r/sites/Clinical/Shared%20Documents/VCAS%20Study/TMF-%20Subject%20Files/1-017/VCAS_17?csf=1&amp;web=1&amp;e=3Flab4</t>
  </si>
  <si>
    <t>DO NOT USE: procedure_time is sum procedure time in seconds: skin closure - vascular access - *WE WILL USE THE OFFICIAL NUMBERS FROM GLG as of 11/27/24*</t>
  </si>
  <si>
    <t>dwell_time is expressed in seconds. It is fieldforce out minus fieldforce in. When there is footage available, this is calculated based off those timestamps, otherwise we use GLG timestamps</t>
  </si>
  <si>
    <t>Footage NA use GLG FieldForce Out-FieldForce In</t>
  </si>
  <si>
    <t>stopped to test</t>
  </si>
  <si>
    <t>subjectId</t>
  </si>
  <si>
    <t>numberlesions is number of locations where we ablated</t>
  </si>
  <si>
    <t>numberapplications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</si>
</sst>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21" fontId="5" fillId="4" borderId="0" xfId="0" applyNumberFormat="1" applyFont="1" applyFill="1"/>
    <xf numFmtId="0" fontId="5" fillId="4" borderId="0" xfId="0" applyFont="1" applyFill="1"/>
    <xf numFmtId="21" fontId="5" fillId="0" borderId="0" xfId="0" applyNumberFormat="1" applyFont="1"/>
    <xf numFmtId="0" fontId="5" fillId="0" borderId="2" xfId="0" applyFont="1" applyBorder="1"/>
    <xf numFmtId="21" fontId="5" fillId="0" borderId="2" xfId="0" applyNumberFormat="1" applyFont="1" applyBorder="1"/>
    <xf numFmtId="21" fontId="0" fillId="3" borderId="0" xfId="0" applyNumberFormat="1" applyFill="1"/>
    <xf numFmtId="21" fontId="5" fillId="0" borderId="3" xfId="0" applyNumberFormat="1" applyFont="1" applyBorder="1"/>
    <xf numFmtId="1" fontId="0" fillId="2" borderId="0" xfId="0" applyNumberFormat="1" applyFill="1"/>
  </cellXfs>
  <cellStyles count="2">
    <cellStyle name="Hyperlink" xfId="1" builtinId="8"/>
    <cellStyle name="Normal" xfId="0" builtinId="0"/>
  </cellStyles>
  <dxfs count="62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I33" totalsRowShown="0">
  <autoFilter ref="A1:I33" xr:uid="{C55969D0-B28D-F248-8DCD-E81C0E8043BD}"/>
  <tableColumns count="9">
    <tableColumn id="1" xr3:uid="{718012BD-7025-314F-8E4E-E629C18A0C65}" name="subjectId" dataDxfId="61"/>
    <tableColumn id="7" xr3:uid="{C7BB62FA-ACAE-E548-9F55-EF382289F58E}" name="procedure_time" dataDxfId="60"/>
    <tableColumn id="2" xr3:uid="{461579DB-75ED-D945-B839-5CC1464620BE}" name="rove_time" dataDxfId="59"/>
    <tableColumn id="5" xr3:uid="{CDE9456B-9063-7C4C-B991-CBF83C4BD893}" name="numberapplications" dataDxfId="58"/>
    <tableColumn id="8" xr3:uid="{5E0CEC32-C01F-A446-827E-6309FE417F82}" name="dwell_time" dataDxfId="57">
      <calculatedColumnFormula>'1-001'!H35</calculatedColumnFormula>
    </tableColumn>
    <tableColumn id="9" xr3:uid="{E391ECC4-3F7C-C84F-9F85-065534605FDC}" name="etiology" dataDxfId="56"/>
    <tableColumn id="6" xr3:uid="{18DD3274-05B0-9245-BC8D-9610E146E79C}" name="therapy" dataDxfId="55"/>
    <tableColumn id="4" xr3:uid="{3166333D-6394-D34A-93C0-598B4DEC56B1}" name="notes" dataDxfId="54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35"/>
    <tableColumn id="2" xr3:uid="{BDE18332-AF9E-6E4E-B81F-9AB511ACDD6F}" name="end_time" dataDxfId="34"/>
    <tableColumn id="3" xr3:uid="{8AAE5943-30E3-C746-AE58-07515593AE41}" name="time_diff" dataDxfId="33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32"/>
    <tableColumn id="2" xr3:uid="{6083687F-E3D1-0F47-90EE-749E4C68F9D7}" name="end_time" dataDxfId="31"/>
    <tableColumn id="3" xr3:uid="{11F768A3-7132-674C-8E3C-457C09009AD5}" name="time_diff" dataDxfId="30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29"/>
    <tableColumn id="2" xr3:uid="{B8735F0A-4AB0-C54D-85C0-1F0A63FA3498}" name="end_time" dataDxfId="28"/>
    <tableColumn id="3" xr3:uid="{12E891A6-DF38-EE41-AC70-EAADDDA13272}" name="time_diff" dataDxfId="27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5D363-0D01-614F-8BB6-B82D0839B62E}" name="Table245154" displayName="Table245154" ref="A1:D31" totalsRowShown="0">
  <autoFilter ref="A1:D31" xr:uid="{1A93302E-8621-7D48-88F2-5AC51E7EA3A4}"/>
  <tableColumns count="4">
    <tableColumn id="1" xr3:uid="{85D813AA-3E14-AA49-8764-1AFB1744F6CB}" name="start_time" dataDxfId="26"/>
    <tableColumn id="2" xr3:uid="{6FA6C7C4-391C-734C-A912-3190038D77AB}" name="end_time" dataDxfId="25"/>
    <tableColumn id="3" xr3:uid="{9C4583F8-953A-D04B-AA91-7D77A5FF66F0}" name="time_diff" dataDxfId="24">
      <calculatedColumnFormula>Table245154[[#This Row],[end_time]]-Table245154[[#This Row],[start_time]]</calculatedColumnFormula>
    </tableColumn>
    <tableColumn id="4" xr3:uid="{23A25CAD-E05F-1648-AA7C-0B4BD9C1739D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45E49D-73E4-8A4C-B1C1-A5F171222BA6}" name="Table24515416" displayName="Table24515416" ref="A1:D31" totalsRowShown="0">
  <autoFilter ref="A1:D31" xr:uid="{1A93302E-8621-7D48-88F2-5AC51E7EA3A4}"/>
  <tableColumns count="4">
    <tableColumn id="1" xr3:uid="{31B61C1F-509B-C549-8AEF-DF0658F2B96B}" name="start_time" dataDxfId="23"/>
    <tableColumn id="2" xr3:uid="{091F6D25-E362-ED42-9029-E0BCEEAEA850}" name="end_time" dataDxfId="22"/>
    <tableColumn id="3" xr3:uid="{318940A5-8075-5D4C-BD68-125D391D783D}" name="time_diff" dataDxfId="21">
      <calculatedColumnFormula>Table24515416[[#This Row],[end_time]]-Table24515416[[#This Row],[start_time]]</calculatedColumnFormula>
    </tableColumn>
    <tableColumn id="4" xr3:uid="{4ECB2A10-B67B-D84C-9D70-CB15A16921DE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0F2C16-F9C9-CF46-A41B-03CB1D6467B4}" name="Table2451517181920" displayName="Table2451517181920" ref="A1:D31" totalsRowShown="0">
  <autoFilter ref="A1:D31" xr:uid="{1A93302E-8621-7D48-88F2-5AC51E7EA3A4}"/>
  <tableColumns count="4">
    <tableColumn id="1" xr3:uid="{58637CDA-F3F8-FB4F-825C-C88AA91FAD7B}" name="start_time" dataDxfId="20"/>
    <tableColumn id="2" xr3:uid="{1096A82C-CDE7-4340-BAF9-3BAA3098CA7F}" name="end_time" dataDxfId="19"/>
    <tableColumn id="3" xr3:uid="{02C5EC47-6504-E246-90FC-F20CBBDEB705}" name="time_diff" dataDxfId="18">
      <calculatedColumnFormula>Table2451517181920[[#This Row],[end_time]]-Table2451517181920[[#This Row],[start_time]]</calculatedColumnFormula>
    </tableColumn>
    <tableColumn id="4" xr3:uid="{1469F086-E8DD-C741-AA69-4E9161FE65C0}" name="note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29D1F1-1F5A-3E49-AF78-3C0DC1D2F68D}" name="Table24515171819" displayName="Table24515171819" ref="A1:D31" totalsRowShown="0">
  <autoFilter ref="A1:D31" xr:uid="{1A93302E-8621-7D48-88F2-5AC51E7EA3A4}"/>
  <tableColumns count="4">
    <tableColumn id="1" xr3:uid="{044D31B5-AD7A-E643-B833-0826FB3FF28C}" name="start_time" dataDxfId="17"/>
    <tableColumn id="2" xr3:uid="{65F326FC-ED53-1A4C-B3DE-07B092115C14}" name="end_time" dataDxfId="16"/>
    <tableColumn id="3" xr3:uid="{FC649FAA-6E56-154B-8877-A16770D51793}" name="time_diff" dataDxfId="15">
      <calculatedColumnFormula>Table24515171819[[#This Row],[end_time]]-Table24515171819[[#This Row],[start_time]]</calculatedColumnFormula>
    </tableColumn>
    <tableColumn id="4" xr3:uid="{C770E668-C460-4649-98CE-000E807A6F4C}" name="notes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8099601-2538-9E41-BA1B-CA228C6B7FD8}" name="Table245151718" displayName="Table245151718" ref="A1:D31" totalsRowShown="0">
  <autoFilter ref="A1:D31" xr:uid="{1A93302E-8621-7D48-88F2-5AC51E7EA3A4}"/>
  <tableColumns count="4">
    <tableColumn id="1" xr3:uid="{152C5995-5BCE-0F4A-AB21-E37E5A45CC96}" name="start_time" dataDxfId="14"/>
    <tableColumn id="2" xr3:uid="{A314440D-1DAD-F747-8091-26BF031D535E}" name="end_time" dataDxfId="13"/>
    <tableColumn id="3" xr3:uid="{8038CAE0-AE64-A94A-8EEC-196F11CC42FB}" name="time_diff" dataDxfId="12">
      <calculatedColumnFormula>Table245151718[[#This Row],[end_time]]-Table245151718[[#This Row],[start_time]]</calculatedColumnFormula>
    </tableColumn>
    <tableColumn id="4" xr3:uid="{E78FDFD8-421B-4B42-8E66-304EDA7C4631}" name="note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0879581-5376-9648-90EC-5599AE274B37}" name="Table2451517" displayName="Table2451517" ref="A1:D31" totalsRowShown="0">
  <autoFilter ref="A1:D31" xr:uid="{1A93302E-8621-7D48-88F2-5AC51E7EA3A4}"/>
  <tableColumns count="4">
    <tableColumn id="1" xr3:uid="{2036FDA6-A87D-5C41-84BB-E2DE3418E515}" name="start_time" dataDxfId="11"/>
    <tableColumn id="2" xr3:uid="{63FAF62F-E02F-9344-92DD-A7835371FD15}" name="end_time" dataDxfId="10"/>
    <tableColumn id="3" xr3:uid="{84451293-C537-C74D-85BC-080896072B82}" name="time_diff" dataDxfId="9">
      <calculatedColumnFormula>Table2451517[[#This Row],[end_time]]-Table2451517[[#This Row],[start_time]]</calculatedColumnFormula>
    </tableColumn>
    <tableColumn id="4" xr3:uid="{D9D1EDB1-9623-3A44-A4BF-E8857517A4BE}" name="note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4E61D6-F073-DC43-BDFC-32D5D661417D}" name="Table2451521" displayName="Table2451521" ref="A1:D31" totalsRowShown="0">
  <autoFilter ref="A1:D31" xr:uid="{1A93302E-8621-7D48-88F2-5AC51E7EA3A4}"/>
  <tableColumns count="4">
    <tableColumn id="1" xr3:uid="{DBDC0137-E30C-354A-87F0-8FC256EE47DD}" name="start_time" dataDxfId="8"/>
    <tableColumn id="2" xr3:uid="{F3C9949C-5E56-3043-B895-7F1C223F084C}" name="end_time" dataDxfId="7"/>
    <tableColumn id="3" xr3:uid="{284C38E6-8B60-FF42-B36D-752AB81A0D3E}" name="time_diff" dataDxfId="6">
      <calculatedColumnFormula>Table2451521[[#This Row],[end_time]]-Table2451521[[#This Row],[start_time]]</calculatedColumnFormula>
    </tableColumn>
    <tableColumn id="4" xr3:uid="{997FD67A-B2F8-4047-8AFA-B14BF2F18FC2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53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39C582-8A3B-4040-B00B-B16288D1ADEA}" name="Table245152122" displayName="Table245152122" ref="A1:D31" totalsRowShown="0">
  <autoFilter ref="A1:D31" xr:uid="{1A93302E-8621-7D48-88F2-5AC51E7EA3A4}"/>
  <tableColumns count="4">
    <tableColumn id="1" xr3:uid="{25E83ED4-93AC-F047-AF73-BA3F105A6D0A}" name="start_time" dataDxfId="5"/>
    <tableColumn id="2" xr3:uid="{F0229387-F330-284C-B4AE-1D5D5E6605D1}" name="end_time" dataDxfId="4"/>
    <tableColumn id="3" xr3:uid="{FEBDECC5-2779-A649-A021-31F708F52761}" name="time_diff" dataDxfId="3">
      <calculatedColumnFormula>Table245152122[[#This Row],[end_time]]-Table245152122[[#This Row],[start_time]]</calculatedColumnFormula>
    </tableColumn>
    <tableColumn id="4" xr3:uid="{AF082110-2951-F84E-8D3A-9165E0C2C148}" name="notes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93302E-8621-7D48-88F2-5AC51E7EA3A4}" name="Table24515" displayName="Table24515" ref="A1:D31" totalsRowShown="0">
  <autoFilter ref="A1:D31" xr:uid="{1A93302E-8621-7D48-88F2-5AC51E7EA3A4}"/>
  <tableColumns count="4">
    <tableColumn id="1" xr3:uid="{4542A81A-297E-DB48-B049-9309ACD42F2B}" name="start_time" dataDxfId="2"/>
    <tableColumn id="2" xr3:uid="{FC99294C-6B9C-9349-BAD2-0D219F840C1B}" name="end_time" dataDxfId="1"/>
    <tableColumn id="3" xr3:uid="{DBC27D03-BB8D-904E-8022-8B6335C64879}" name="time_diff" dataDxfId="0">
      <calculatedColumnFormula>Table24515[[#This Row],[end_time]]-Table24515[[#This Row],[start_time]]</calculatedColumnFormula>
    </tableColumn>
    <tableColumn id="4" xr3:uid="{D5223D27-0D62-AC4C-857C-038DCA9594DB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2D4D5-8879-8441-B4D5-E4021D1A843C}" name="Table213" displayName="Table213" ref="F1:I31" totalsRowShown="0">
  <autoFilter ref="F1:I31" xr:uid="{7172D4D5-8879-8441-B4D5-E4021D1A843C}"/>
  <tableColumns count="4">
    <tableColumn id="1" xr3:uid="{7197966F-DB73-A94E-B2AE-FF5E410916CA}" name="start_time"/>
    <tableColumn id="2" xr3:uid="{615965FE-9104-054A-86EF-13FD1960F3F6}" name="end_time"/>
    <tableColumn id="3" xr3:uid="{B0854C19-C681-7640-AAB6-06872F731D13}" name="time_diff" dataDxfId="52">
      <calculatedColumnFormula>Table213[[#This Row],[end_time]]-Table213[[#This Row],[start_time]]</calculatedColumnFormula>
    </tableColumn>
    <tableColumn id="4" xr3:uid="{0469E901-54FA-974D-A28F-40EC1AA491CD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51"/>
    <tableColumn id="2" xr3:uid="{45F9645E-00F2-4A47-AB06-DBB721851807}" name="end_time" dataDxfId="50"/>
    <tableColumn id="3" xr3:uid="{D8F0A3A2-BBC5-6D49-8527-799E99BCFA49}" name="time_diff" dataDxfId="49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23B71C-8B30-E448-A637-FE1BE2DCE706}" name="Table21314" displayName="Table21314" ref="F1:I31" totalsRowShown="0">
  <autoFilter ref="F1:I31" xr:uid="{2423B71C-8B30-E448-A637-FE1BE2DCE706}"/>
  <tableColumns count="4">
    <tableColumn id="1" xr3:uid="{97B35572-DA30-684F-B3E5-729DB08045CE}" name="start_time"/>
    <tableColumn id="2" xr3:uid="{CB979489-F330-CB47-ACD8-45591E7E6177}" name="end_time"/>
    <tableColumn id="3" xr3:uid="{C2A1FF6A-8B35-0348-85B8-BCECB7F2BCFE}" name="time_diff" dataDxfId="48">
      <calculatedColumnFormula>Table21314[[#This Row],[end_time]]-Table21314[[#This Row],[start_time]]</calculatedColumnFormula>
    </tableColumn>
    <tableColumn id="4" xr3:uid="{C144438C-DE22-7644-A5DB-5310B9F06FD7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47"/>
    <tableColumn id="2" xr3:uid="{78FDD20A-A666-E94B-A38C-0886D5E9FD55}" name="end_time" dataDxfId="46"/>
    <tableColumn id="3" xr3:uid="{AE363FE2-700D-BC49-BD68-6E6DB6F05C17}" name="time_diff" dataDxfId="45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44"/>
    <tableColumn id="2" xr3:uid="{1A57601A-180E-3841-905B-984320643C2E}" name="end_time" dataDxfId="43"/>
    <tableColumn id="3" xr3:uid="{00349B95-06C5-6347-9812-8CE148323ABF}" name="time_diff" dataDxfId="42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41"/>
    <tableColumn id="2" xr3:uid="{FCE64BF5-4264-4C43-929C-08AD08C28E78}" name="end_time" dataDxfId="40"/>
    <tableColumn id="3" xr3:uid="{53FD3C4C-5892-8C4A-80B1-B3228D1980FF}" name="time_diff" dataDxfId="39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38"/>
    <tableColumn id="2" xr3:uid="{14BD1FB2-4172-BE43-8B3C-F4348552D39D}" name="end_time" dataDxfId="37"/>
    <tableColumn id="3" xr3:uid="{EA005961-FE83-1F48-8259-AAAD2071A3B1}" name="time_diff" dataDxfId="36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13" Type="http://schemas.openxmlformats.org/officeDocument/2006/relationships/hyperlink" Target="https://fieldmedical.sharepoint.com/:t:/r/sites/Clinical/Shared%20Documents/VCAS%20Study/TMF-%20Subject%20Files/1-019/abl%20log.txt?csf=1&amp;web=1&amp;e=I21M6q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12" Type="http://schemas.openxmlformats.org/officeDocument/2006/relationships/hyperlink" Target="https://fieldmedical.sharepoint.com/:t:/r/sites/Clinical/Shared%20Documents/VCAS%20Study/TMF-%20Subject%20Files/1-018/abl%20log.txt?csf=1&amp;web=1&amp;e=rFImkQ" TargetMode="External"/><Relationship Id="rId17" Type="http://schemas.openxmlformats.org/officeDocument/2006/relationships/table" Target="../tables/table1.xm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6" Type="http://schemas.openxmlformats.org/officeDocument/2006/relationships/hyperlink" Target="https://fieldmedical.sharepoint.com/:f:/r/sites/Clinical/Shared%20Documents/VCAS%20Study/TMF-%20Subject%20Files/1-017/VCAS_17?csf=1&amp;web=1&amp;e=3Flab4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11" Type="http://schemas.openxmlformats.org/officeDocument/2006/relationships/hyperlink" Target="https://fieldmedical.sharepoint.com/:t:/r/sites/Clinical/Shared%20Documents/VCAS%20Study/TMF-%20Subject%20Files/3-004/2024_11_20T13_47_04.txt?csf=1&amp;web=1&amp;e=1hT8hN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15" Type="http://schemas.openxmlformats.org/officeDocument/2006/relationships/hyperlink" Target="https://fieldmedical.sharepoint.com/:f:/r/sites/Clinical/Shared%20Documents/VCAS%20Study/TMF-%20Subject%20Files/1-016/VCAS_16?csf=1&amp;web=1&amp;e=eHRKVn" TargetMode="External"/><Relationship Id="rId10" Type="http://schemas.openxmlformats.org/officeDocument/2006/relationships/hyperlink" Target="https://fieldmedical.sharepoint.com/:t:/r/sites/Clinical/Shared%20Documents/VCAS%20Study/TMF-%20Subject%20Files/3-003/Ablation%20Data/2024_11_20T10_50_23.txt?csf=1&amp;web=1&amp;e=VyRnKr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hyperlink" Target="https://fieldmedical.sharepoint.com/:t:/r/sites/Clinical/Shared%20Documents/VCAS%20Study/TMF-%20Subject%20Files/3-002/Mapping%20Data/2024_11_19T16_32_19.txt?csf=1&amp;web=1&amp;e=jqBaoY" TargetMode="External"/><Relationship Id="rId14" Type="http://schemas.openxmlformats.org/officeDocument/2006/relationships/hyperlink" Target="https://fieldmedical.sharepoint.com/:t:/r/sites/Clinical/Shared%20Documents/VCAS%20Study/TMF-%20Subject%20Files/3-001/2024_11_19T10_47_55.txt?csf=1&amp;web=1&amp;e=TnJBX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6"/>
  <sheetViews>
    <sheetView topLeftCell="A2" zoomScale="161" workbookViewId="0">
      <selection activeCell="C24" sqref="C24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5" spans="1:1" x14ac:dyDescent="0.2">
      <c r="A5" t="s">
        <v>0</v>
      </c>
    </row>
    <row r="7" spans="1:1" x14ac:dyDescent="0.2">
      <c r="A7" t="s">
        <v>23</v>
      </c>
    </row>
    <row r="8" spans="1:1" x14ac:dyDescent="0.2">
      <c r="A8" t="s">
        <v>25</v>
      </c>
    </row>
    <row r="9" spans="1:1" x14ac:dyDescent="0.2">
      <c r="A9" t="s">
        <v>29</v>
      </c>
    </row>
    <row r="11" spans="1:1" x14ac:dyDescent="0.2">
      <c r="A11" t="s">
        <v>26</v>
      </c>
    </row>
    <row r="13" spans="1:1" x14ac:dyDescent="0.2">
      <c r="A13" t="s">
        <v>117</v>
      </c>
    </row>
    <row r="14" spans="1:1" x14ac:dyDescent="0.2">
      <c r="A14" t="s">
        <v>7</v>
      </c>
    </row>
    <row r="15" spans="1:1" x14ac:dyDescent="0.2">
      <c r="A15" t="s">
        <v>122</v>
      </c>
    </row>
    <row r="16" spans="1:1" x14ac:dyDescent="0.2">
      <c r="A16" t="s">
        <v>118</v>
      </c>
    </row>
    <row r="17" spans="1:1" x14ac:dyDescent="0.2">
      <c r="A17" t="s">
        <v>8</v>
      </c>
    </row>
    <row r="20" spans="1:1" x14ac:dyDescent="0.2">
      <c r="A20" s="9" t="s">
        <v>54</v>
      </c>
    </row>
    <row r="23" spans="1:1" x14ac:dyDescent="0.2">
      <c r="A23" s="9" t="s">
        <v>55</v>
      </c>
    </row>
    <row r="25" spans="1:1" x14ac:dyDescent="0.2">
      <c r="A25" s="9" t="s">
        <v>56</v>
      </c>
    </row>
    <row r="26" spans="1:1" x14ac:dyDescent="0.2">
      <c r="A26" s="9" t="s">
        <v>79</v>
      </c>
    </row>
    <row r="28" spans="1:1" x14ac:dyDescent="0.2">
      <c r="A28" s="9" t="s">
        <v>57</v>
      </c>
    </row>
    <row r="30" spans="1:1" x14ac:dyDescent="0.2">
      <c r="A30" s="9" t="s">
        <v>58</v>
      </c>
    </row>
    <row r="32" spans="1:1" x14ac:dyDescent="0.2">
      <c r="A32" s="9" t="s">
        <v>59</v>
      </c>
    </row>
    <row r="34" spans="1:1" x14ac:dyDescent="0.2">
      <c r="A34" s="9" t="s">
        <v>60</v>
      </c>
    </row>
    <row r="36" spans="1:1" x14ac:dyDescent="0.2">
      <c r="A36" s="9" t="s">
        <v>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I42"/>
  <sheetViews>
    <sheetView zoomScale="106" workbookViewId="0">
      <selection activeCell="H3" sqref="H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76</v>
      </c>
      <c r="F2" s="14">
        <v>7.2511574074074076E-2</v>
      </c>
      <c r="G2" s="14">
        <v>8.7187500000000001E-2</v>
      </c>
      <c r="H2" s="19">
        <f>G2-F2</f>
        <v>1.4675925925925926E-2</v>
      </c>
      <c r="I2" s="15" t="s">
        <v>90</v>
      </c>
    </row>
    <row r="3" spans="1:9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77</v>
      </c>
      <c r="F3" s="16">
        <v>8.9803240740740739E-2</v>
      </c>
      <c r="G3" s="16">
        <v>0.12344907407407407</v>
      </c>
      <c r="H3" s="16">
        <f>G3-F3</f>
        <v>3.3645833333333333E-2</v>
      </c>
      <c r="I3" s="11"/>
    </row>
    <row r="4" spans="1:9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78</v>
      </c>
      <c r="F4" s="14"/>
      <c r="G4" s="14"/>
      <c r="H4" s="14">
        <f>G4-F4</f>
        <v>0</v>
      </c>
      <c r="I4" s="15"/>
    </row>
    <row r="5" spans="1:9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Table24511[[#This Row],[end_time]]-Table24511[[#This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Table24511[[#This Row],[end_time]]-Table24511[[#This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Table24511[[#This Row],[end_time]]-Table24511[[#This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Table24511[[#This Row],[end_time]]-Table24511[[#This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Table24511[[#This Row],[end_time]]-Table24511[[#This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Table24511[[#This Row],[end_time]]-Table24511[[#This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Table24511[[#This Row],[end_time]]-Table24511[[#This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Table24511[[#This Row],[end_time]]-Table24511[[#This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Table24511[[#This Row],[end_time]]-Table24511[[#This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Table24511[[#This Row],[end_time]]-Table24511[[#This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Table24511[[#This Row],[end_time]]-Table24511[[#This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Table24511[[#This Row],[end_time]]-Table24511[[#This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Table24511[[#This Row],[end_time]]-Table24511[[#This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Table24511[[#This Row],[end_time]]-Table24511[[#This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Table24511[[#This Row],[end_time]]-Table24511[[#This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Table24511[[#This Row],[end_time]]-Table24511[[#This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Table24511[[#This Row],[end_time]]-Table24511[[#This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Table24511[[#This Row],[end_time]]-Table24511[[#This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Table24511[[#This Row],[end_time]]-Table24511[[#This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Table24511[[#This Row],[end_time]]-Table24511[[#This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Table24511[[#This Row],[end_time]]-Table24511[[#This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Table24511[[#This Row],[end_time]]-Table24511[[#This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Table24511[[#This Row],[end_time]]-Table24511[[#This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Table24511[[#This Row],[end_time]]-Table24511[[#This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Table24511[[#This Row],[end_time]]-Table24511[[#This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Table24511[[#This Row],[end_time]]-Table24511[[#This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HOUR(SUM(Table24511[time_diff]))*3600 + MINUTE(SUM(Table24511[time_diff])) * 60 + SECOND(SUM(Table24511[time_diff]))</f>
        <v>2043</v>
      </c>
      <c r="F33" s="11" t="s">
        <v>88</v>
      </c>
      <c r="G33" s="11"/>
      <c r="H33" s="6">
        <f>HOUR(SUM(H2:H31))*3600 + MINUTE(SUM(H2:H31)) * 60 + SECOND(SUM(H2:H31))</f>
        <v>4175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0.46736111111111112</v>
      </c>
    </row>
    <row r="36" spans="1:9" x14ac:dyDescent="0.2">
      <c r="A36" t="s">
        <v>49</v>
      </c>
      <c r="C36" s="5">
        <v>0.61597222222222225</v>
      </c>
    </row>
    <row r="37" spans="1:9" x14ac:dyDescent="0.2">
      <c r="A37" t="s">
        <v>47</v>
      </c>
      <c r="C37" s="6">
        <f>SUM(HOUR(C36-C35)*3600 + MINUTE(C36-C35)*60 + SECOND(C36-C35))</f>
        <v>12840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I42"/>
  <sheetViews>
    <sheetView workbookViewId="0">
      <selection activeCell="I30" sqref="I3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  <c r="F2" s="14">
        <v>0.77164351851851853</v>
      </c>
      <c r="G2" s="14">
        <v>0.78650462962962964</v>
      </c>
      <c r="H2" s="19">
        <f>G2-F2</f>
        <v>1.4861111111111103E-2</v>
      </c>
      <c r="I2" s="15"/>
    </row>
    <row r="3" spans="1:9" x14ac:dyDescent="0.2">
      <c r="A3" s="5"/>
      <c r="B3" s="5"/>
      <c r="C3" s="4">
        <f>Table245[[#This Row],[end_time]]-Table245[[#This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Table245[[#This Row],[end_time]]-Table245[[#This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Table245[[#This Row],[end_time]]-Table245[[#This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Table245[[#This Row],[end_time]]-Table245[[#This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Table245[[#This Row],[end_time]]-Table245[[#This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Table245[[#This Row],[end_time]]-Table245[[#This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Table245[[#This Row],[end_time]]-Table245[[#This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Table245[[#This Row],[end_time]]-Table245[[#This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Table245[[#This Row],[end_time]]-Table245[[#This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Table245[[#This Row],[end_time]]-Table245[[#This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Table245[[#This Row],[end_time]]-Table245[[#This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Table245[[#This Row],[end_time]]-Table245[[#This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Table245[[#This Row],[end_time]]-Table245[[#This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Table245[[#This Row],[end_time]]-Table245[[#This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Table245[[#This Row],[end_time]]-Table245[[#This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Table245[[#This Row],[end_time]]-Table245[[#This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Table245[[#This Row],[end_time]]-Table245[[#This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Table245[[#This Row],[end_time]]-Table245[[#This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Table245[[#This Row],[end_time]]-Table245[[#This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Table245[[#This Row],[end_time]]-Table245[[#This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Table245[[#This Row],[end_time]]-Table245[[#This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Table245[[#This Row],[end_time]]-Table245[[#This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Table245[[#This Row],[end_time]]-Table245[[#This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Table245[[#This Row],[end_time]]-Table245[[#This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Table245[[#This Row],[end_time]]-Table245[[#This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Table245[[#This Row],[end_time]]-Table245[[#This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Table245[[#This Row],[end_time]]-Table245[[#This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Table245[[#This Row],[end_time]]-Table245[[#This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Table245[[#This Row],[end_time]]-Table245[[#This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HOUR(SUM(Table245[time_diff]))*3600 + MINUTE(SUM(Table245[time_diff])) * 60 + SECOND(SUM(Table245[time_diff]))</f>
        <v>568</v>
      </c>
      <c r="F33" s="11" t="s">
        <v>88</v>
      </c>
      <c r="G33" s="11"/>
      <c r="H33" s="6">
        <f>HOUR(SUM(H2:H31))*3600 + MINUTE(SUM(H2:H31)) * 60 + SECOND(SUM(H2:H31))</f>
        <v>1284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0.69097222222222221</v>
      </c>
    </row>
    <row r="36" spans="1:9" x14ac:dyDescent="0.2">
      <c r="A36" t="s">
        <v>49</v>
      </c>
      <c r="C36" s="5">
        <v>0.80208333333333337</v>
      </c>
    </row>
    <row r="37" spans="1:9" x14ac:dyDescent="0.2">
      <c r="A37" t="s">
        <v>47</v>
      </c>
      <c r="C37" s="6">
        <f>SUM(HOUR(C36-C35)*3600 + MINUTE(C36-C35)*60 + SECOND(C36-C35))</f>
        <v>9600</v>
      </c>
      <c r="D37" t="s">
        <v>50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277E-452A-194E-9118-AB985BDCB337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0.80799768518518522</v>
      </c>
      <c r="B2" s="5">
        <v>0.82291666666666663</v>
      </c>
      <c r="C2" s="4">
        <f>Table245154[[#This Row],[end_time]]-Table245154[[#This Row],[start_time]]</f>
        <v>1.4918981481481408E-2</v>
      </c>
      <c r="D2" t="s">
        <v>93</v>
      </c>
      <c r="F2" s="14">
        <v>0.80343750000000003</v>
      </c>
      <c r="G2" s="14">
        <v>0.81831018518518517</v>
      </c>
      <c r="H2" s="14">
        <f>G2-F2</f>
        <v>1.4872685185185142E-2</v>
      </c>
      <c r="I2" s="15"/>
    </row>
    <row r="3" spans="1:9" x14ac:dyDescent="0.2">
      <c r="A3" s="5">
        <v>0.83540509259259255</v>
      </c>
      <c r="B3" s="5">
        <v>0.83759259259259256</v>
      </c>
      <c r="C3" s="4">
        <f>Table245154[[#This Row],[end_time]]-Table245154[[#This Row],[start_time]]</f>
        <v>2.1875000000000089E-3</v>
      </c>
      <c r="D3" t="s">
        <v>94</v>
      </c>
      <c r="F3" s="16">
        <v>0.81846064814814812</v>
      </c>
      <c r="G3" s="16">
        <v>0.83324074074074073</v>
      </c>
      <c r="H3" s="16">
        <f>G3-F3</f>
        <v>1.4780092592592609E-2</v>
      </c>
      <c r="I3" s="11" t="s">
        <v>95</v>
      </c>
    </row>
    <row r="4" spans="1:9" x14ac:dyDescent="0.2">
      <c r="A4" s="5"/>
      <c r="B4" s="5"/>
      <c r="C4" s="4">
        <f>Table245154[[#This Row],[end_time]]-Table245154[[#This Row],[start_time]]</f>
        <v>0</v>
      </c>
      <c r="F4" s="14">
        <v>0.83347222222222217</v>
      </c>
      <c r="G4" s="14">
        <v>0.83782407407407411</v>
      </c>
      <c r="H4" s="14">
        <f t="shared" ref="H4:H31" si="0">G4-F4</f>
        <v>4.35185185185194E-3</v>
      </c>
      <c r="I4" s="15"/>
    </row>
    <row r="5" spans="1:9" x14ac:dyDescent="0.2">
      <c r="A5" s="5"/>
      <c r="B5" s="5"/>
      <c r="C5" s="4">
        <f>Table245154[[#This Row],[end_time]]-Table245154[[#This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Table245154[[#This Row],[end_time]]-Table245154[[#This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Table245154[[#This Row],[end_time]]-Table245154[[#This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Table245154[[#This Row],[end_time]]-Table245154[[#This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Table245154[[#This Row],[end_time]]-Table245154[[#This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Table245154[[#This Row],[end_time]]-Table245154[[#This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Table245154[[#This Row],[end_time]]-Table245154[[#This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Table245154[[#This Row],[end_time]]-Table245154[[#This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Table245154[[#This Row],[end_time]]-Table245154[[#This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Table245154[[#This Row],[end_time]]-Table245154[[#This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Table245154[[#This Row],[end_time]]-Table245154[[#This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Table245154[[#This Row],[end_time]]-Table245154[[#This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Table245154[[#This Row],[end_time]]-Table245154[[#This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Table245154[[#This Row],[end_time]]-Table245154[[#This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Table245154[[#This Row],[end_time]]-Table245154[[#This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Table245154[[#This Row],[end_time]]-Table245154[[#This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Table245154[[#This Row],[end_time]]-Table245154[[#This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Table245154[[#This Row],[end_time]]-Table245154[[#This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Table245154[[#This Row],[end_time]]-Table245154[[#This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Table245154[[#This Row],[end_time]]-Table245154[[#This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Table245154[[#This Row],[end_time]]-Table245154[[#This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Table245154[[#This Row],[end_time]]-Table245154[[#This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Table245154[[#This Row],[end_time]]-Table245154[[#This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Table245154[[#This Row],[end_time]]-Table245154[[#This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Table245154[[#This Row],[end_time]]-Table245154[[#This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Table245154[[#This Row],[end_time]]-Table245154[[#This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Table245154[[#This Row],[end_time]]-Table245154[[#This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HOUR(SUM(Table245154[time_diff]))*3600 + MINUTE(SUM(Table245154[time_diff])) * 60 + SECOND(SUM(Table245154[time_diff]))</f>
        <v>1478</v>
      </c>
      <c r="F33" s="11" t="s">
        <v>88</v>
      </c>
      <c r="G33" s="11"/>
      <c r="H33" s="6">
        <f>HOUR(SUM(H2:H31))*3600 + MINUTE(SUM(H2:H31)) * 60 + SECOND(SUM(H2:H31))</f>
        <v>2938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0.73472222222222228</v>
      </c>
    </row>
    <row r="36" spans="1:9" x14ac:dyDescent="0.2">
      <c r="A36" t="s">
        <v>49</v>
      </c>
      <c r="C36" s="5">
        <v>0.85069444444444442</v>
      </c>
    </row>
    <row r="37" spans="1:9" x14ac:dyDescent="0.2">
      <c r="A37" t="s">
        <v>47</v>
      </c>
      <c r="C37" s="6">
        <f>SUM(HOUR(C36-C35)*3600 + MINUTE(C36-C35)*60 + SECOND(C36-C35))</f>
        <v>10020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D5B-D5D5-EF41-A0F2-03B106BDA42A}">
  <dimension ref="A1:I41"/>
  <sheetViews>
    <sheetView workbookViewId="0">
      <selection activeCell="C37" sqref="C37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0.64356481481481487</v>
      </c>
      <c r="B2" s="5">
        <v>0.6618518518518518</v>
      </c>
      <c r="C2" s="4">
        <f>Table24515416[[#This Row],[end_time]]-Table24515416[[#This Row],[start_time]]</f>
        <v>1.8287037037036935E-2</v>
      </c>
      <c r="D2" t="s">
        <v>96</v>
      </c>
      <c r="F2" s="14">
        <v>0.64094907407407409</v>
      </c>
      <c r="G2" s="14">
        <v>0.66271990740740738</v>
      </c>
      <c r="H2" s="14">
        <f>G2-F2</f>
        <v>2.1770833333333295E-2</v>
      </c>
      <c r="I2" s="15"/>
    </row>
    <row r="3" spans="1:9" x14ac:dyDescent="0.2">
      <c r="A3" s="5">
        <v>0.66876157407407411</v>
      </c>
      <c r="B3" s="5">
        <v>0.67530092592592594</v>
      </c>
      <c r="C3" s="4">
        <f>Table24515416[[#This Row],[end_time]]-Table24515416[[#This Row],[start_time]]</f>
        <v>6.5393518518518379E-3</v>
      </c>
      <c r="D3" t="s">
        <v>97</v>
      </c>
      <c r="F3" s="16">
        <v>0.6681597222222222</v>
      </c>
      <c r="G3" s="16">
        <v>0.67996527777777782</v>
      </c>
      <c r="H3" s="16">
        <f>G3-F3</f>
        <v>1.1805555555555625E-2</v>
      </c>
      <c r="I3" s="11"/>
    </row>
    <row r="4" spans="1:9" x14ac:dyDescent="0.2">
      <c r="A4" s="5">
        <v>0.68387731481481484</v>
      </c>
      <c r="B4" s="5">
        <v>0.68782407407407409</v>
      </c>
      <c r="C4" s="4">
        <f>Table24515416[[#This Row],[end_time]]-Table24515416[[#This Row],[start_time]]</f>
        <v>3.9467592592592471E-3</v>
      </c>
      <c r="F4" s="14">
        <v>0.68234953703703705</v>
      </c>
      <c r="G4" s="14">
        <v>0.69219907407407411</v>
      </c>
      <c r="H4" s="14">
        <f t="shared" ref="H4:H31" si="0">G4-F4</f>
        <v>9.8495370370370594E-3</v>
      </c>
      <c r="I4" s="15"/>
    </row>
    <row r="5" spans="1:9" x14ac:dyDescent="0.2">
      <c r="A5" s="5"/>
      <c r="B5" s="5"/>
      <c r="C5" s="4">
        <f>Table24515416[[#This Row],[end_time]]-Table24515416[[#This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Table24515416[[#This Row],[end_time]]-Table24515416[[#This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Table24515416[[#This Row],[end_time]]-Table24515416[[#This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Table24515416[[#This Row],[end_time]]-Table24515416[[#This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Table24515416[[#This Row],[end_time]]-Table24515416[[#This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Table24515416[[#This Row],[end_time]]-Table24515416[[#This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Table24515416[[#This Row],[end_time]]-Table24515416[[#This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Table24515416[[#This Row],[end_time]]-Table24515416[[#This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Table24515416[[#This Row],[end_time]]-Table24515416[[#This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Table24515416[[#This Row],[end_time]]-Table24515416[[#This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Table24515416[[#This Row],[end_time]]-Table24515416[[#This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Table24515416[[#This Row],[end_time]]-Table24515416[[#This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Table24515416[[#This Row],[end_time]]-Table24515416[[#This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Table24515416[[#This Row],[end_time]]-Table24515416[[#This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Table24515416[[#This Row],[end_time]]-Table24515416[[#This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Table24515416[[#This Row],[end_time]]-Table24515416[[#This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Table24515416[[#This Row],[end_time]]-Table24515416[[#This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Table24515416[[#This Row],[end_time]]-Table24515416[[#This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Table24515416[[#This Row],[end_time]]-Table24515416[[#This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Table24515416[[#This Row],[end_time]]-Table24515416[[#This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Table24515416[[#This Row],[end_time]]-Table24515416[[#This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Table24515416[[#This Row],[end_time]]-Table24515416[[#This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Table24515416[[#This Row],[end_time]]-Table24515416[[#This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Table24515416[[#This Row],[end_time]]-Table24515416[[#This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Table24515416[[#This Row],[end_time]]-Table24515416[[#This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Table24515416[[#This Row],[end_time]]-Table24515416[[#This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Table24515416[[#This Row],[end_time]]-Table24515416[[#This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HOUR(SUM(Table24515416[time_diff]))*3600 + MINUTE(SUM(Table24515416[time_diff])) * 60 + SECOND(SUM(Table24515416[time_diff]))</f>
        <v>2486</v>
      </c>
      <c r="F33" s="11" t="s">
        <v>88</v>
      </c>
      <c r="G33" s="11"/>
      <c r="H33" s="6">
        <f>HOUR(SUM(H2:H31))*3600 + MINUTE(SUM(H2:H31)) * 60 + SECOND(SUM(H2:H31))</f>
        <v>3752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0.57291666666666663</v>
      </c>
    </row>
    <row r="36" spans="1:9" x14ac:dyDescent="0.2">
      <c r="A36" t="s">
        <v>49</v>
      </c>
      <c r="C36" s="5">
        <v>0.70416666666666672</v>
      </c>
    </row>
    <row r="37" spans="1:9" x14ac:dyDescent="0.2">
      <c r="A37" t="s">
        <v>47</v>
      </c>
      <c r="C37" s="6">
        <f>SUM(HOUR(C36-C35)*3600 + MINUTE(C36-C35)*60 + SECOND(C36-C35))</f>
        <v>11340</v>
      </c>
      <c r="D37" t="s">
        <v>50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02BB-EFCF-C44C-B11A-47568D69A810}">
  <dimension ref="A1:I41"/>
  <sheetViews>
    <sheetView workbookViewId="0">
      <selection activeCell="I2" sqref="I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14">
        <v>0.41723379629629631</v>
      </c>
      <c r="B2" s="14">
        <v>0.44973379629629628</v>
      </c>
      <c r="C2" s="4">
        <f>Table2451517181920[[#This Row],[end_time]]-Table2451517181920[[#This Row],[start_time]]</f>
        <v>3.2499999999999973E-2</v>
      </c>
      <c r="F2" s="14"/>
      <c r="G2" s="14"/>
      <c r="H2" s="14">
        <f>G2-F2</f>
        <v>0</v>
      </c>
      <c r="I2" s="15" t="s">
        <v>119</v>
      </c>
    </row>
    <row r="3" spans="1:9" x14ac:dyDescent="0.2">
      <c r="A3" s="5"/>
      <c r="B3" s="5"/>
      <c r="C3" s="4">
        <f>Table2451517181920[[#This Row],[end_time]]-Table2451517181920[[#This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Table2451517181920[[#This Row],[end_time]]-Table2451517181920[[#This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Table2451517181920[[#This Row],[end_time]]-Table2451517181920[[#This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Table2451517181920[[#This Row],[end_time]]-Table2451517181920[[#This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Table2451517181920[[#This Row],[end_time]]-Table2451517181920[[#This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Table2451517181920[[#This Row],[end_time]]-Table2451517181920[[#This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Table2451517181920[[#This Row],[end_time]]-Table2451517181920[[#This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Table2451517181920[[#This Row],[end_time]]-Table2451517181920[[#This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Table2451517181920[[#This Row],[end_time]]-Table2451517181920[[#This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Table2451517181920[[#This Row],[end_time]]-Table2451517181920[[#This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Table2451517181920[[#This Row],[end_time]]-Table2451517181920[[#This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Table2451517181920[[#This Row],[end_time]]-Table2451517181920[[#This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Table2451517181920[[#This Row],[end_time]]-Table2451517181920[[#This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Table2451517181920[[#This Row],[end_time]]-Table2451517181920[[#This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Table2451517181920[[#This Row],[end_time]]-Table2451517181920[[#This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Table2451517181920[[#This Row],[end_time]]-Table2451517181920[[#This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Table2451517181920[[#This Row],[end_time]]-Table2451517181920[[#This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Table2451517181920[[#This Row],[end_time]]-Table2451517181920[[#This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Table2451517181920[[#This Row],[end_time]]-Table2451517181920[[#This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Table2451517181920[[#This Row],[end_time]]-Table2451517181920[[#This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Table2451517181920[[#This Row],[end_time]]-Table2451517181920[[#This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Table2451517181920[[#This Row],[end_time]]-Table2451517181920[[#This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Table2451517181920[[#This Row],[end_time]]-Table2451517181920[[#This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Table2451517181920[[#This Row],[end_time]]-Table2451517181920[[#This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Table2451517181920[[#This Row],[end_time]]-Table2451517181920[[#This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Table2451517181920[[#This Row],[end_time]]-Table2451517181920[[#This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Table2451517181920[[#This Row],[end_time]]-Table2451517181920[[#This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Table2451517181920[[#This Row],[end_time]]-Table2451517181920[[#This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Table2451517181920[[#This Row],[end_time]]-Table2451517181920[[#This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HOUR(SUM(Table2451517181920[time_diff]))*3600 + MINUTE(SUM(Table2451517181920[time_diff])) * 60 + SECOND(SUM(Table2451517181920[time_diff]))</f>
        <v>2808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7876-F390-B745-AC60-E45B3A7060E3}">
  <dimension ref="A1:I41"/>
  <sheetViews>
    <sheetView workbookViewId="0">
      <selection activeCell="D25" sqref="D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0.58567129629629633</v>
      </c>
      <c r="B2" s="5">
        <v>0.62017361111111113</v>
      </c>
      <c r="C2" s="4">
        <f>Table24515171819[[#This Row],[end_time]]-Table24515171819[[#This Row],[start_time]]</f>
        <v>3.4502314814814805E-2</v>
      </c>
      <c r="D2" t="s">
        <v>120</v>
      </c>
      <c r="F2" s="14"/>
      <c r="G2" s="14"/>
      <c r="H2" s="14">
        <f>G2-F2</f>
        <v>0</v>
      </c>
      <c r="I2" s="15" t="s">
        <v>119</v>
      </c>
    </row>
    <row r="3" spans="1:9" x14ac:dyDescent="0.2">
      <c r="A3" s="5">
        <v>0.63164351851851852</v>
      </c>
      <c r="B3" s="5">
        <v>0.64270833333333333</v>
      </c>
      <c r="C3" s="4">
        <f>Table24515171819[[#This Row],[end_time]]-Table24515171819[[#This Row],[start_time]]</f>
        <v>1.1064814814814805E-2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Table24515171819[[#This Row],[end_time]]-Table24515171819[[#This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Table24515171819[[#This Row],[end_time]]-Table24515171819[[#This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Table24515171819[[#This Row],[end_time]]-Table24515171819[[#This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Table24515171819[[#This Row],[end_time]]-Table24515171819[[#This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Table24515171819[[#This Row],[end_time]]-Table24515171819[[#This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Table24515171819[[#This Row],[end_time]]-Table24515171819[[#This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Table24515171819[[#This Row],[end_time]]-Table24515171819[[#This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Table24515171819[[#This Row],[end_time]]-Table24515171819[[#This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Table24515171819[[#This Row],[end_time]]-Table24515171819[[#This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Table24515171819[[#This Row],[end_time]]-Table24515171819[[#This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Table24515171819[[#This Row],[end_time]]-Table24515171819[[#This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Table24515171819[[#This Row],[end_time]]-Table24515171819[[#This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Table24515171819[[#This Row],[end_time]]-Table24515171819[[#This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Table24515171819[[#This Row],[end_time]]-Table24515171819[[#This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Table24515171819[[#This Row],[end_time]]-Table24515171819[[#This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Table24515171819[[#This Row],[end_time]]-Table24515171819[[#This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Table24515171819[[#This Row],[end_time]]-Table24515171819[[#This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Table24515171819[[#This Row],[end_time]]-Table24515171819[[#This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Table24515171819[[#This Row],[end_time]]-Table24515171819[[#This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Table24515171819[[#This Row],[end_time]]-Table24515171819[[#This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Table24515171819[[#This Row],[end_time]]-Table24515171819[[#This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Table24515171819[[#This Row],[end_time]]-Table24515171819[[#This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Table24515171819[[#This Row],[end_time]]-Table24515171819[[#This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Table24515171819[[#This Row],[end_time]]-Table24515171819[[#This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Table24515171819[[#This Row],[end_time]]-Table24515171819[[#This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Table24515171819[[#This Row],[end_time]]-Table24515171819[[#This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Table24515171819[[#This Row],[end_time]]-Table24515171819[[#This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Table24515171819[[#This Row],[end_time]]-Table24515171819[[#This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HOUR(SUM(Table24515171819[time_diff]))*3600 + MINUTE(SUM(Table24515171819[time_diff])) * 60 + SECOND(SUM(Table24515171819[time_diff]))</f>
        <v>3937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BC49-308B-FA4C-9CA6-CBC2105625DA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0.39900462962962963</v>
      </c>
      <c r="B2" s="5">
        <v>0.42957175925925928</v>
      </c>
      <c r="C2" s="4">
        <f>Table245151718[[#This Row],[end_time]]-Table245151718[[#This Row],[start_time]]</f>
        <v>3.0567129629629652E-2</v>
      </c>
      <c r="D2" t="s">
        <v>120</v>
      </c>
      <c r="F2" s="14"/>
      <c r="G2" s="14"/>
      <c r="H2" s="14">
        <f>G2-F2</f>
        <v>0</v>
      </c>
      <c r="I2" s="15" t="s">
        <v>119</v>
      </c>
    </row>
    <row r="3" spans="1:9" x14ac:dyDescent="0.2">
      <c r="A3" s="5">
        <v>0.4415277777777778</v>
      </c>
      <c r="B3" s="5">
        <v>0.44961805555555556</v>
      </c>
      <c r="C3" s="4">
        <f>Table245151718[[#This Row],[end_time]]-Table245151718[[#This Row],[start_time]]</f>
        <v>8.0902777777777657E-3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Table245151718[[#This Row],[end_time]]-Table245151718[[#This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Table245151718[[#This Row],[end_time]]-Table245151718[[#This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Table245151718[[#This Row],[end_time]]-Table245151718[[#This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Table245151718[[#This Row],[end_time]]-Table245151718[[#This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Table245151718[[#This Row],[end_time]]-Table245151718[[#This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Table245151718[[#This Row],[end_time]]-Table245151718[[#This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Table245151718[[#This Row],[end_time]]-Table245151718[[#This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Table245151718[[#This Row],[end_time]]-Table245151718[[#This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Table245151718[[#This Row],[end_time]]-Table245151718[[#This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Table245151718[[#This Row],[end_time]]-Table245151718[[#This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Table245151718[[#This Row],[end_time]]-Table245151718[[#This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Table245151718[[#This Row],[end_time]]-Table245151718[[#This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Table245151718[[#This Row],[end_time]]-Table245151718[[#This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Table245151718[[#This Row],[end_time]]-Table245151718[[#This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Table245151718[[#This Row],[end_time]]-Table245151718[[#This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Table245151718[[#This Row],[end_time]]-Table245151718[[#This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Table245151718[[#This Row],[end_time]]-Table245151718[[#This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Table245151718[[#This Row],[end_time]]-Table245151718[[#This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Table245151718[[#This Row],[end_time]]-Table245151718[[#This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Table245151718[[#This Row],[end_time]]-Table245151718[[#This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Table245151718[[#This Row],[end_time]]-Table245151718[[#This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Table245151718[[#This Row],[end_time]]-Table245151718[[#This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Table245151718[[#This Row],[end_time]]-Table245151718[[#This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Table245151718[[#This Row],[end_time]]-Table245151718[[#This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Table245151718[[#This Row],[end_time]]-Table245151718[[#This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Table245151718[[#This Row],[end_time]]-Table245151718[[#This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Table245151718[[#This Row],[end_time]]-Table245151718[[#This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Table245151718[[#This Row],[end_time]]-Table245151718[[#This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HOUR(SUM(Table245151718[time_diff]))*3600 + MINUTE(SUM(Table245151718[time_diff])) * 60 + SECOND(SUM(Table245151718[time_diff]))</f>
        <v>3340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CA2A-5C9E-4F4F-8CD6-1F01D1D6896C}">
  <dimension ref="A1:I41"/>
  <sheetViews>
    <sheetView workbookViewId="0">
      <selection activeCell="D3" sqref="D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0.53971064814814818</v>
      </c>
      <c r="B2" s="5">
        <v>0.55374999999999996</v>
      </c>
      <c r="C2" s="4">
        <f>Table2451517[[#This Row],[end_time]]-Table2451517[[#This Row],[start_time]]</f>
        <v>1.4039351851851789E-2</v>
      </c>
      <c r="F2" s="14"/>
      <c r="G2" s="14"/>
      <c r="H2" s="14">
        <f>G2-F2</f>
        <v>0</v>
      </c>
      <c r="I2" s="15" t="s">
        <v>119</v>
      </c>
    </row>
    <row r="3" spans="1:9" x14ac:dyDescent="0.2">
      <c r="A3" s="5">
        <v>0.56148148148148147</v>
      </c>
      <c r="B3" s="5">
        <v>0.57256944444444446</v>
      </c>
      <c r="C3" s="4">
        <f>Table2451517[[#This Row],[end_time]]-Table2451517[[#This Row],[start_time]]</f>
        <v>1.1087962962962994E-2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Table2451517[[#This Row],[end_time]]-Table2451517[[#This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Table2451517[[#This Row],[end_time]]-Table2451517[[#This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Table2451517[[#This Row],[end_time]]-Table2451517[[#This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Table2451517[[#This Row],[end_time]]-Table2451517[[#This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Table2451517[[#This Row],[end_time]]-Table2451517[[#This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Table2451517[[#This Row],[end_time]]-Table2451517[[#This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Table2451517[[#This Row],[end_time]]-Table2451517[[#This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Table2451517[[#This Row],[end_time]]-Table2451517[[#This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Table2451517[[#This Row],[end_time]]-Table2451517[[#This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Table2451517[[#This Row],[end_time]]-Table2451517[[#This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Table2451517[[#This Row],[end_time]]-Table2451517[[#This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Table2451517[[#This Row],[end_time]]-Table2451517[[#This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Table2451517[[#This Row],[end_time]]-Table2451517[[#This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Table2451517[[#This Row],[end_time]]-Table2451517[[#This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Table2451517[[#This Row],[end_time]]-Table2451517[[#This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Table2451517[[#This Row],[end_time]]-Table2451517[[#This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Table2451517[[#This Row],[end_time]]-Table2451517[[#This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Table2451517[[#This Row],[end_time]]-Table2451517[[#This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Table2451517[[#This Row],[end_time]]-Table2451517[[#This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Table2451517[[#This Row],[end_time]]-Table2451517[[#This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Table2451517[[#This Row],[end_time]]-Table2451517[[#This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Table2451517[[#This Row],[end_time]]-Table2451517[[#This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Table2451517[[#This Row],[end_time]]-Table2451517[[#This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Table2451517[[#This Row],[end_time]]-Table2451517[[#This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Table2451517[[#This Row],[end_time]]-Table2451517[[#This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Table2451517[[#This Row],[end_time]]-Table2451517[[#This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Table2451517[[#This Row],[end_time]]-Table2451517[[#This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Table2451517[[#This Row],[end_time]]-Table2451517[[#This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HOUR(SUM(Table2451517[time_diff]))*3600 + MINUTE(SUM(Table2451517[time_diff])) * 60 + SECOND(SUM(Table2451517[time_diff]))</f>
        <v>2171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F6EB-18E3-4A41-A8D4-3F2F2123CF53}">
  <dimension ref="A1:I41"/>
  <sheetViews>
    <sheetView workbookViewId="0">
      <selection activeCell="C2" sqref="C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0.66500000000000004</v>
      </c>
      <c r="B2" s="5">
        <v>0.69502314814814814</v>
      </c>
      <c r="C2" s="4">
        <f>Table2451521[[#This Row],[end_time]]-Table2451521[[#This Row],[start_time]]</f>
        <v>3.0023148148148104E-2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Table2451521[[#This Row],[end_time]]-Table2451521[[#This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Table2451521[[#This Row],[end_time]]-Table2451521[[#This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Table2451521[[#This Row],[end_time]]-Table2451521[[#This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Table2451521[[#This Row],[end_time]]-Table2451521[[#This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Table2451521[[#This Row],[end_time]]-Table2451521[[#This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Table2451521[[#This Row],[end_time]]-Table2451521[[#This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Table2451521[[#This Row],[end_time]]-Table2451521[[#This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Table2451521[[#This Row],[end_time]]-Table2451521[[#This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Table2451521[[#This Row],[end_time]]-Table2451521[[#This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Table2451521[[#This Row],[end_time]]-Table2451521[[#This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Table2451521[[#This Row],[end_time]]-Table2451521[[#This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Table2451521[[#This Row],[end_time]]-Table2451521[[#This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Table2451521[[#This Row],[end_time]]-Table2451521[[#This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Table2451521[[#This Row],[end_time]]-Table2451521[[#This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Table2451521[[#This Row],[end_time]]-Table2451521[[#This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Table2451521[[#This Row],[end_time]]-Table2451521[[#This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Table2451521[[#This Row],[end_time]]-Table2451521[[#This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Table2451521[[#This Row],[end_time]]-Table2451521[[#This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Table2451521[[#This Row],[end_time]]-Table2451521[[#This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Table2451521[[#This Row],[end_time]]-Table2451521[[#This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Table2451521[[#This Row],[end_time]]-Table2451521[[#This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Table2451521[[#This Row],[end_time]]-Table2451521[[#This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Table2451521[[#This Row],[end_time]]-Table2451521[[#This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Table2451521[[#This Row],[end_time]]-Table2451521[[#This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Table2451521[[#This Row],[end_time]]-Table2451521[[#This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Table2451521[[#This Row],[end_time]]-Table2451521[[#This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Table2451521[[#This Row],[end_time]]-Table2451521[[#This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Table2451521[[#This Row],[end_time]]-Table2451521[[#This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Table2451521[[#This Row],[end_time]]-Table2451521[[#This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HOUR(SUM(Table2451521[time_diff]))*3600 + MINUTE(SUM(Table2451521[time_diff])) * 60 + SECOND(SUM(Table2451521[time_diff]))</f>
        <v>2594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CD7E-E089-3541-BF30-FCF8E394DD09}">
  <dimension ref="A1:I41"/>
  <sheetViews>
    <sheetView workbookViewId="0">
      <selection activeCell="C2" sqref="C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0.49012731481481481</v>
      </c>
      <c r="B2" s="5">
        <v>0.50094907407407407</v>
      </c>
      <c r="C2" s="4">
        <f>Table245152122[[#This Row],[end_time]]-Table245152122[[#This Row],[start_time]]</f>
        <v>1.0821759259259267E-2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Table245152122[[#This Row],[end_time]]-Table245152122[[#This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Table245152122[[#This Row],[end_time]]-Table245152122[[#This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Table245152122[[#This Row],[end_time]]-Table245152122[[#This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Table245152122[[#This Row],[end_time]]-Table245152122[[#This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Table245152122[[#This Row],[end_time]]-Table245152122[[#This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Table245152122[[#This Row],[end_time]]-Table245152122[[#This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Table245152122[[#This Row],[end_time]]-Table245152122[[#This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Table245152122[[#This Row],[end_time]]-Table245152122[[#This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Table245152122[[#This Row],[end_time]]-Table245152122[[#This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Table245152122[[#This Row],[end_time]]-Table245152122[[#This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Table245152122[[#This Row],[end_time]]-Table245152122[[#This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Table245152122[[#This Row],[end_time]]-Table245152122[[#This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Table245152122[[#This Row],[end_time]]-Table245152122[[#This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Table245152122[[#This Row],[end_time]]-Table245152122[[#This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Table245152122[[#This Row],[end_time]]-Table245152122[[#This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Table245152122[[#This Row],[end_time]]-Table245152122[[#This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Table245152122[[#This Row],[end_time]]-Table245152122[[#This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Table245152122[[#This Row],[end_time]]-Table245152122[[#This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Table245152122[[#This Row],[end_time]]-Table245152122[[#This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Table245152122[[#This Row],[end_time]]-Table245152122[[#This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Table245152122[[#This Row],[end_time]]-Table245152122[[#This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Table245152122[[#This Row],[end_time]]-Table245152122[[#This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Table245152122[[#This Row],[end_time]]-Table245152122[[#This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Table245152122[[#This Row],[end_time]]-Table245152122[[#This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Table245152122[[#This Row],[end_time]]-Table245152122[[#This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Table245152122[[#This Row],[end_time]]-Table245152122[[#This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Table245152122[[#This Row],[end_time]]-Table245152122[[#This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Table245152122[[#This Row],[end_time]]-Table245152122[[#This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Table245152122[[#This Row],[end_time]]-Table245152122[[#This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HOUR(SUM(Table245152122[time_diff]))*3600 + MINUTE(SUM(Table245152122[time_diff])) * 60 + SECOND(SUM(Table245152122[time_diff]))</f>
        <v>935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I37"/>
  <sheetViews>
    <sheetView tabSelected="1" zoomScale="125" workbookViewId="0">
      <selection activeCell="D1" sqref="D1"/>
    </sheetView>
  </sheetViews>
  <sheetFormatPr baseColWidth="10" defaultRowHeight="16" x14ac:dyDescent="0.2"/>
  <cols>
    <col min="2" max="2" width="11.6640625" style="6" hidden="1" customWidth="1"/>
    <col min="3" max="6" width="11.5" style="6" customWidth="1"/>
    <col min="7" max="7" width="13.33203125" style="6" customWidth="1"/>
    <col min="8" max="8" width="53.33203125" customWidth="1"/>
    <col min="9" max="9" width="13.33203125" customWidth="1"/>
  </cols>
  <sheetData>
    <row r="1" spans="1:9" x14ac:dyDescent="0.2">
      <c r="A1" t="s">
        <v>121</v>
      </c>
      <c r="B1" s="6" t="s">
        <v>51</v>
      </c>
      <c r="C1" s="6" t="s">
        <v>1</v>
      </c>
      <c r="D1" s="6" t="s">
        <v>123</v>
      </c>
      <c r="E1" s="6" t="s">
        <v>87</v>
      </c>
      <c r="F1" s="6" t="s">
        <v>99</v>
      </c>
      <c r="G1" s="6" t="s">
        <v>71</v>
      </c>
      <c r="H1" t="s">
        <v>15</v>
      </c>
      <c r="I1" t="s">
        <v>2</v>
      </c>
    </row>
    <row r="2" spans="1:9" x14ac:dyDescent="0.2">
      <c r="A2" s="1" t="s">
        <v>3</v>
      </c>
      <c r="B2" s="6">
        <v>21600</v>
      </c>
      <c r="C2" s="6">
        <v>2801</v>
      </c>
      <c r="D2" s="6">
        <v>77</v>
      </c>
      <c r="E2" s="6">
        <v>6452</v>
      </c>
      <c r="F2" s="6" t="s">
        <v>100</v>
      </c>
      <c r="G2" s="6" t="s">
        <v>69</v>
      </c>
      <c r="H2" s="2" t="s">
        <v>16</v>
      </c>
      <c r="I2" s="3" t="s">
        <v>12</v>
      </c>
    </row>
    <row r="3" spans="1:9" x14ac:dyDescent="0.2">
      <c r="A3" s="1" t="s">
        <v>4</v>
      </c>
      <c r="B3" s="6">
        <v>17100</v>
      </c>
      <c r="C3" s="6">
        <v>3965</v>
      </c>
      <c r="D3" s="6">
        <v>165</v>
      </c>
      <c r="E3" s="6">
        <v>5536</v>
      </c>
      <c r="F3" s="6" t="s">
        <v>100</v>
      </c>
      <c r="G3" s="6" t="s">
        <v>69</v>
      </c>
      <c r="H3" s="2"/>
      <c r="I3" s="3" t="s">
        <v>28</v>
      </c>
    </row>
    <row r="4" spans="1:9" x14ac:dyDescent="0.2">
      <c r="A4" s="1" t="s">
        <v>5</v>
      </c>
      <c r="C4" s="6">
        <v>2075</v>
      </c>
      <c r="D4" s="6">
        <v>95</v>
      </c>
      <c r="E4" s="6">
        <v>5374</v>
      </c>
      <c r="F4" s="6" t="s">
        <v>100</v>
      </c>
      <c r="G4" s="6" t="s">
        <v>69</v>
      </c>
      <c r="H4" s="7" t="s">
        <v>63</v>
      </c>
      <c r="I4" s="8" t="s">
        <v>62</v>
      </c>
    </row>
    <row r="5" spans="1:9" x14ac:dyDescent="0.2">
      <c r="A5" s="1" t="s">
        <v>6</v>
      </c>
      <c r="B5" s="6">
        <v>17760</v>
      </c>
      <c r="C5" s="6">
        <v>1993</v>
      </c>
      <c r="D5" s="6">
        <v>75</v>
      </c>
      <c r="E5" s="21">
        <v>8040</v>
      </c>
      <c r="F5" s="6" t="s">
        <v>100</v>
      </c>
      <c r="G5" s="6" t="s">
        <v>69</v>
      </c>
      <c r="H5" s="7" t="s">
        <v>89</v>
      </c>
      <c r="I5" s="3" t="s">
        <v>13</v>
      </c>
    </row>
    <row r="6" spans="1:9" x14ac:dyDescent="0.2">
      <c r="A6" s="1" t="s">
        <v>9</v>
      </c>
      <c r="E6" s="21"/>
      <c r="H6" s="2" t="s">
        <v>41</v>
      </c>
      <c r="I6" t="s">
        <v>14</v>
      </c>
    </row>
    <row r="7" spans="1:9" x14ac:dyDescent="0.2">
      <c r="A7" s="1" t="s">
        <v>10</v>
      </c>
      <c r="B7" s="6">
        <v>8880</v>
      </c>
      <c r="C7" s="6">
        <v>1734</v>
      </c>
      <c r="D7" s="6">
        <v>102</v>
      </c>
      <c r="E7" s="6">
        <v>2919</v>
      </c>
      <c r="F7" s="6" t="s">
        <v>100</v>
      </c>
      <c r="G7" s="6" t="s">
        <v>69</v>
      </c>
      <c r="H7" s="2"/>
      <c r="I7" s="8" t="s">
        <v>42</v>
      </c>
    </row>
    <row r="8" spans="1:9" x14ac:dyDescent="0.2">
      <c r="A8" s="1" t="s">
        <v>11</v>
      </c>
      <c r="B8" s="6">
        <v>8760</v>
      </c>
      <c r="C8" s="6">
        <v>463</v>
      </c>
      <c r="D8" s="6">
        <v>31</v>
      </c>
      <c r="E8" s="6">
        <v>2160</v>
      </c>
      <c r="F8" s="6" t="s">
        <v>101</v>
      </c>
      <c r="G8" s="6" t="s">
        <v>69</v>
      </c>
      <c r="H8" s="2" t="s">
        <v>74</v>
      </c>
      <c r="I8" s="3" t="s">
        <v>72</v>
      </c>
    </row>
    <row r="9" spans="1:9" x14ac:dyDescent="0.2">
      <c r="A9" s="1" t="s">
        <v>64</v>
      </c>
      <c r="B9" s="6">
        <v>12840</v>
      </c>
      <c r="C9" s="6">
        <v>2043</v>
      </c>
      <c r="D9" s="6">
        <v>105</v>
      </c>
      <c r="E9" s="6">
        <v>4175</v>
      </c>
      <c r="F9" s="6" t="s">
        <v>100</v>
      </c>
      <c r="G9" s="6" t="s">
        <v>70</v>
      </c>
      <c r="H9" s="2"/>
      <c r="I9" s="3" t="s">
        <v>73</v>
      </c>
    </row>
    <row r="10" spans="1:9" x14ac:dyDescent="0.2">
      <c r="A10" s="1" t="s">
        <v>65</v>
      </c>
      <c r="B10" s="6">
        <v>9600</v>
      </c>
      <c r="C10" s="6">
        <v>568</v>
      </c>
      <c r="D10" s="6">
        <v>35</v>
      </c>
      <c r="E10" s="6">
        <v>1284</v>
      </c>
      <c r="F10" s="6" t="s">
        <v>100</v>
      </c>
      <c r="G10" s="6" t="s">
        <v>70</v>
      </c>
      <c r="H10" s="2"/>
      <c r="I10" s="3" t="s">
        <v>75</v>
      </c>
    </row>
    <row r="11" spans="1:9" x14ac:dyDescent="0.2">
      <c r="A11" s="1" t="s">
        <v>91</v>
      </c>
      <c r="B11" s="6">
        <v>10020</v>
      </c>
      <c r="C11" s="6">
        <v>1478</v>
      </c>
      <c r="D11" s="6">
        <v>95</v>
      </c>
      <c r="E11" s="6">
        <v>2938</v>
      </c>
      <c r="F11" s="6" t="s">
        <v>100</v>
      </c>
      <c r="G11" s="6" t="s">
        <v>70</v>
      </c>
      <c r="H11" s="2"/>
      <c r="I11" s="3" t="s">
        <v>115</v>
      </c>
    </row>
    <row r="12" spans="1:9" x14ac:dyDescent="0.2">
      <c r="A12" s="1" t="s">
        <v>92</v>
      </c>
      <c r="B12" s="6">
        <v>11340</v>
      </c>
      <c r="C12" s="6">
        <v>2486</v>
      </c>
      <c r="D12" s="6">
        <v>165</v>
      </c>
      <c r="E12" s="6">
        <v>3752</v>
      </c>
      <c r="F12" s="6" t="s">
        <v>100</v>
      </c>
      <c r="G12" s="6" t="s">
        <v>70</v>
      </c>
      <c r="H12" s="2" t="s">
        <v>98</v>
      </c>
      <c r="I12" s="3" t="s">
        <v>116</v>
      </c>
    </row>
    <row r="13" spans="1:9" x14ac:dyDescent="0.2">
      <c r="A13" s="1" t="s">
        <v>103</v>
      </c>
      <c r="C13" s="6">
        <v>2808</v>
      </c>
      <c r="D13" s="6">
        <v>139</v>
      </c>
      <c r="F13" s="6" t="s">
        <v>100</v>
      </c>
      <c r="G13" s="6" t="s">
        <v>70</v>
      </c>
      <c r="H13" s="2" t="s">
        <v>108</v>
      </c>
      <c r="I13" s="3" t="s">
        <v>109</v>
      </c>
    </row>
    <row r="14" spans="1:9" x14ac:dyDescent="0.2">
      <c r="A14" s="1" t="s">
        <v>104</v>
      </c>
      <c r="C14" s="6">
        <v>3937</v>
      </c>
      <c r="D14" s="6">
        <v>116</v>
      </c>
      <c r="F14" s="6" t="s">
        <v>100</v>
      </c>
      <c r="G14" s="6" t="s">
        <v>70</v>
      </c>
      <c r="H14" s="2"/>
      <c r="I14" s="3" t="s">
        <v>110</v>
      </c>
    </row>
    <row r="15" spans="1:9" x14ac:dyDescent="0.2">
      <c r="A15" s="1" t="s">
        <v>105</v>
      </c>
      <c r="C15" s="6">
        <v>3340</v>
      </c>
      <c r="D15" s="6">
        <v>143</v>
      </c>
      <c r="F15" s="6" t="s">
        <v>100</v>
      </c>
      <c r="G15" s="6" t="s">
        <v>70</v>
      </c>
      <c r="H15" s="2"/>
      <c r="I15" s="3" t="s">
        <v>111</v>
      </c>
    </row>
    <row r="16" spans="1:9" x14ac:dyDescent="0.2">
      <c r="A16" s="1" t="s">
        <v>106</v>
      </c>
      <c r="C16" s="6">
        <v>2171</v>
      </c>
      <c r="D16" s="6">
        <v>81</v>
      </c>
      <c r="F16" s="6" t="s">
        <v>100</v>
      </c>
      <c r="G16" s="6" t="s">
        <v>70</v>
      </c>
      <c r="H16" s="2"/>
      <c r="I16" s="3" t="s">
        <v>112</v>
      </c>
    </row>
    <row r="17" spans="1:9" x14ac:dyDescent="0.2">
      <c r="A17" s="1" t="s">
        <v>102</v>
      </c>
      <c r="C17" s="6">
        <v>2594</v>
      </c>
      <c r="D17" s="6">
        <v>105</v>
      </c>
      <c r="F17" s="6" t="s">
        <v>100</v>
      </c>
      <c r="G17" s="6" t="s">
        <v>70</v>
      </c>
      <c r="H17" s="2"/>
      <c r="I17" s="3" t="s">
        <v>113</v>
      </c>
    </row>
    <row r="18" spans="1:9" x14ac:dyDescent="0.2">
      <c r="A18" s="1" t="s">
        <v>107</v>
      </c>
      <c r="C18" s="6">
        <v>935</v>
      </c>
      <c r="D18" s="6">
        <v>40</v>
      </c>
      <c r="F18" s="6" t="s">
        <v>100</v>
      </c>
      <c r="G18" s="6" t="s">
        <v>70</v>
      </c>
      <c r="H18" s="2"/>
      <c r="I18" s="3" t="s">
        <v>114</v>
      </c>
    </row>
    <row r="19" spans="1:9" x14ac:dyDescent="0.2">
      <c r="A19" s="1"/>
      <c r="H19" s="2"/>
    </row>
    <row r="20" spans="1:9" x14ac:dyDescent="0.2">
      <c r="A20" s="1"/>
      <c r="H20" s="2"/>
    </row>
    <row r="21" spans="1:9" x14ac:dyDescent="0.2">
      <c r="A21" s="1"/>
      <c r="H21" s="2"/>
    </row>
    <row r="22" spans="1:9" x14ac:dyDescent="0.2">
      <c r="A22" s="1"/>
      <c r="H22" s="2"/>
    </row>
    <row r="23" spans="1:9" x14ac:dyDescent="0.2">
      <c r="A23" s="1"/>
      <c r="H23" s="2"/>
    </row>
    <row r="24" spans="1:9" x14ac:dyDescent="0.2">
      <c r="A24" s="1"/>
      <c r="H24" s="2"/>
    </row>
    <row r="25" spans="1:9" x14ac:dyDescent="0.2">
      <c r="A25" s="1"/>
      <c r="H25" s="2"/>
    </row>
    <row r="26" spans="1:9" x14ac:dyDescent="0.2">
      <c r="A26" s="1"/>
      <c r="H26" s="2"/>
    </row>
    <row r="27" spans="1:9" x14ac:dyDescent="0.2">
      <c r="A27" s="1"/>
      <c r="H27" s="2"/>
    </row>
    <row r="28" spans="1:9" x14ac:dyDescent="0.2">
      <c r="A28" s="1"/>
      <c r="H28" s="2"/>
    </row>
    <row r="29" spans="1:9" x14ac:dyDescent="0.2">
      <c r="A29" s="1"/>
      <c r="H29" s="2"/>
    </row>
    <row r="30" spans="1:9" x14ac:dyDescent="0.2">
      <c r="A30" s="1"/>
      <c r="H30" s="2"/>
    </row>
    <row r="31" spans="1:9" x14ac:dyDescent="0.2">
      <c r="A31" s="1"/>
      <c r="H31" s="2"/>
    </row>
    <row r="32" spans="1:9" x14ac:dyDescent="0.2">
      <c r="A32" s="1"/>
      <c r="H32" s="2"/>
    </row>
    <row r="33" spans="1:8" x14ac:dyDescent="0.2">
      <c r="A33" s="1"/>
      <c r="H33" s="2"/>
    </row>
    <row r="37" spans="1:8" x14ac:dyDescent="0.2">
      <c r="H37" s="4"/>
    </row>
  </sheetData>
  <hyperlinks>
    <hyperlink ref="I8" r:id="rId1" xr:uid="{3970856A-E4AF-1A43-8B70-57FFA8C06E25}"/>
    <hyperlink ref="I2" r:id="rId2" xr:uid="{71A5A8C1-A76B-A547-AF17-C69B3E893425}"/>
    <hyperlink ref="I3" r:id="rId3" xr:uid="{DF7CF82C-9943-0245-B3E6-EDC7EA7731CC}"/>
    <hyperlink ref="I4" r:id="rId4" xr:uid="{FBBBD265-3861-6B4B-9F87-EC807EFC88D7}"/>
    <hyperlink ref="I5" r:id="rId5" xr:uid="{7A03C22B-A196-704B-A213-4637F9EBDC90}"/>
    <hyperlink ref="I7" r:id="rId6" xr:uid="{690F8EF1-089F-EC4D-A9A6-2859C8C8EB25}"/>
    <hyperlink ref="I9" r:id="rId7" xr:uid="{3DBA40E2-94AD-4845-AA90-D92036F9A7B1}"/>
    <hyperlink ref="I10" r:id="rId8" xr:uid="{53E20B43-9ECF-BE46-AB3C-B2592713D701}"/>
    <hyperlink ref="I14" r:id="rId9" xr:uid="{A6808D0E-445B-4C43-B4CD-98A767AEB45B}"/>
    <hyperlink ref="I15" r:id="rId10" xr:uid="{1DF6C634-3492-DF49-9B55-296CB7CE64EB}"/>
    <hyperlink ref="I16" r:id="rId11" xr:uid="{A85B1F2E-045A-B349-B848-E27125F76862}"/>
    <hyperlink ref="I17" r:id="rId12" xr:uid="{F06AF91C-D4F5-BD4C-9E18-976763431CA8}"/>
    <hyperlink ref="I18" r:id="rId13" xr:uid="{95E2EE1A-30AE-7C4A-82F1-ED430130C367}"/>
    <hyperlink ref="I13" r:id="rId14" xr:uid="{AF18FFE3-5AD8-8B48-8774-27DF0448ED9B}"/>
    <hyperlink ref="I11" r:id="rId15" xr:uid="{35914E4E-7CCE-DE4A-A86A-0832DC959DC1}"/>
    <hyperlink ref="I12" r:id="rId16" xr:uid="{784B45B9-C4BE-7D45-8FB1-6D503B59F376}"/>
  </hyperlinks>
  <pageMargins left="0.7" right="0.7" top="0.75" bottom="0.75" header="0.3" footer="0.3"/>
  <tableParts count="1">
    <tablePart r:id="rId17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I41"/>
  <sheetViews>
    <sheetView workbookViewId="0">
      <selection activeCell="F33" sqref="F3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/>
      <c r="B2" s="5"/>
      <c r="C2" s="4">
        <f>Table24515[[#This Row],[end_time]]-Table24515[[#This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Table24515[[#This Row],[end_time]]-Table24515[[#This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Table24515[[#This Row],[end_time]]-Table24515[[#This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Table24515[[#This Row],[end_time]]-Table24515[[#This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Table24515[[#This Row],[end_time]]-Table24515[[#This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Table24515[[#This Row],[end_time]]-Table24515[[#This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Table24515[[#This Row],[end_time]]-Table24515[[#This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Table24515[[#This Row],[end_time]]-Table24515[[#This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Table24515[[#This Row],[end_time]]-Table24515[[#This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Table24515[[#This Row],[end_time]]-Table24515[[#This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Table24515[[#This Row],[end_time]]-Table24515[[#This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Table24515[[#This Row],[end_time]]-Table24515[[#This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Table24515[[#This Row],[end_time]]-Table24515[[#This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Table24515[[#This Row],[end_time]]-Table24515[[#This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Table24515[[#This Row],[end_time]]-Table24515[[#This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Table24515[[#This Row],[end_time]]-Table24515[[#This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Table24515[[#This Row],[end_time]]-Table24515[[#This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Table24515[[#This Row],[end_time]]-Table24515[[#This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Table24515[[#This Row],[end_time]]-Table24515[[#This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Table24515[[#This Row],[end_time]]-Table24515[[#This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Table24515[[#This Row],[end_time]]-Table24515[[#This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Table24515[[#This Row],[end_time]]-Table24515[[#This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Table24515[[#This Row],[end_time]]-Table24515[[#This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Table24515[[#This Row],[end_time]]-Table24515[[#This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Table24515[[#This Row],[end_time]]-Table24515[[#This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Table24515[[#This Row],[end_time]]-Table24515[[#This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Table24515[[#This Row],[end_time]]-Table24515[[#This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Table24515[[#This Row],[end_time]]-Table24515[[#This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Table24515[[#This Row],[end_time]]-Table24515[[#This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Table24515[[#This Row],[end_time]]-Table24515[[#This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53</v>
      </c>
      <c r="C33" s="6">
        <f>HOUR(SUM(Table24515[time_diff]))*3600 + MINUTE(SUM(Table24515[time_diff])) * 60 + SECOND(SUM(Table24515[time_diff]))</f>
        <v>0</v>
      </c>
      <c r="F33" s="11" t="s">
        <v>88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C34" s="4"/>
    </row>
    <row r="35" spans="1:9" x14ac:dyDescent="0.2">
      <c r="C35" s="5"/>
    </row>
    <row r="36" spans="1:9" x14ac:dyDescent="0.2">
      <c r="C36" s="5"/>
    </row>
    <row r="37" spans="1:9" x14ac:dyDescent="0.2">
      <c r="C37" s="6"/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I37"/>
  <sheetViews>
    <sheetView workbookViewId="0">
      <selection activeCell="H33" sqref="H33"/>
    </sheetView>
  </sheetViews>
  <sheetFormatPr baseColWidth="10" defaultRowHeight="16" x14ac:dyDescent="0.2"/>
  <cols>
    <col min="1" max="1" width="11.83203125" customWidth="1"/>
    <col min="2" max="2" width="11" customWidth="1"/>
    <col min="4" max="4" width="71.66406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24</v>
      </c>
      <c r="F2" s="4">
        <v>5.8738425925925923E-2</v>
      </c>
      <c r="G2" s="4">
        <v>0.11223379629629629</v>
      </c>
      <c r="H2" s="4">
        <f>Table213[[#This Row],[end_time]]-Table213[[#This Row],[start_time]]</f>
        <v>5.3495370370370367E-2</v>
      </c>
    </row>
    <row r="3" spans="1:9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27</v>
      </c>
      <c r="F3" s="4">
        <v>0.13056712962962963</v>
      </c>
      <c r="G3" s="4">
        <v>0.14017361111111112</v>
      </c>
      <c r="H3" s="4">
        <f>Table213[[#This Row],[end_time]]-Table213[[#This Row],[start_time]]</f>
        <v>9.6064814814814936E-3</v>
      </c>
    </row>
    <row r="4" spans="1:9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30</v>
      </c>
      <c r="F4" s="4">
        <v>0.14438657407407407</v>
      </c>
      <c r="G4" s="4">
        <v>0.15596064814814814</v>
      </c>
      <c r="H4" s="4">
        <f>Table213[[#This Row],[end_time]]-Table213[[#This Row],[start_time]]</f>
        <v>1.157407407407407E-2</v>
      </c>
    </row>
    <row r="5" spans="1:9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31</v>
      </c>
      <c r="F5" s="4"/>
      <c r="G5" s="4"/>
      <c r="H5" s="4">
        <f>Table213[[#This Row],[end_time]]-Table213[[#This Row],[start_time]]</f>
        <v>0</v>
      </c>
    </row>
    <row r="6" spans="1:9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32</v>
      </c>
      <c r="F6" s="4"/>
      <c r="G6" s="4"/>
      <c r="H6" s="4">
        <f>Table213[[#This Row],[end_time]]-Table213[[#This Row],[start_time]]</f>
        <v>0</v>
      </c>
    </row>
    <row r="7" spans="1:9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33</v>
      </c>
      <c r="F7" s="4"/>
      <c r="G7" s="4"/>
      <c r="H7" s="4">
        <f>Table213[[#This Row],[end_time]]-Table213[[#This Row],[start_time]]</f>
        <v>0</v>
      </c>
    </row>
    <row r="8" spans="1:9" x14ac:dyDescent="0.2">
      <c r="C8" s="4">
        <f>Table2[[#This Row],[end_time]]-Table2[[#This Row],[start_time]]</f>
        <v>0</v>
      </c>
      <c r="H8" s="4">
        <f>Table213[[#This Row],[end_time]]-Table213[[#This Row],[start_time]]</f>
        <v>0</v>
      </c>
    </row>
    <row r="9" spans="1:9" x14ac:dyDescent="0.2">
      <c r="C9" s="4">
        <f>Table2[[#This Row],[end_time]]-Table2[[#This Row],[start_time]]</f>
        <v>0</v>
      </c>
      <c r="H9" s="4">
        <f>Table213[[#This Row],[end_time]]-Table213[[#This Row],[start_time]]</f>
        <v>0</v>
      </c>
    </row>
    <row r="10" spans="1:9" x14ac:dyDescent="0.2">
      <c r="C10" s="4">
        <f>Table2[[#This Row],[end_time]]-Table2[[#This Row],[start_time]]</f>
        <v>0</v>
      </c>
      <c r="H10" s="4">
        <f>Table213[[#This Row],[end_time]]-Table213[[#This Row],[start_time]]</f>
        <v>0</v>
      </c>
    </row>
    <row r="11" spans="1:9" x14ac:dyDescent="0.2">
      <c r="C11" s="4">
        <f>Table2[[#This Row],[end_time]]-Table2[[#This Row],[start_time]]</f>
        <v>0</v>
      </c>
      <c r="H11" s="4">
        <f>Table213[[#This Row],[end_time]]-Table213[[#This Row],[start_time]]</f>
        <v>0</v>
      </c>
    </row>
    <row r="12" spans="1:9" x14ac:dyDescent="0.2">
      <c r="C12" s="4">
        <f>Table2[[#This Row],[end_time]]-Table2[[#This Row],[start_time]]</f>
        <v>0</v>
      </c>
      <c r="H12" s="4">
        <f>Table213[[#This Row],[end_time]]-Table213[[#This Row],[start_time]]</f>
        <v>0</v>
      </c>
    </row>
    <row r="13" spans="1:9" x14ac:dyDescent="0.2">
      <c r="C13" s="4">
        <f>Table2[[#This Row],[end_time]]-Table2[[#This Row],[start_time]]</f>
        <v>0</v>
      </c>
      <c r="H13" s="4">
        <f>Table213[[#This Row],[end_time]]-Table213[[#This Row],[start_time]]</f>
        <v>0</v>
      </c>
    </row>
    <row r="14" spans="1:9" x14ac:dyDescent="0.2">
      <c r="C14" s="4">
        <f>Table2[[#This Row],[end_time]]-Table2[[#This Row],[start_time]]</f>
        <v>0</v>
      </c>
      <c r="H14" s="4">
        <f>Table213[[#This Row],[end_time]]-Table213[[#This Row],[start_time]]</f>
        <v>0</v>
      </c>
    </row>
    <row r="15" spans="1:9" x14ac:dyDescent="0.2">
      <c r="C15" s="4">
        <f>Table2[[#This Row],[end_time]]-Table2[[#This Row],[start_time]]</f>
        <v>0</v>
      </c>
      <c r="H15" s="4">
        <f>Table213[[#This Row],[end_time]]-Table213[[#This Row],[start_time]]</f>
        <v>0</v>
      </c>
    </row>
    <row r="16" spans="1:9" x14ac:dyDescent="0.2">
      <c r="C16" s="4">
        <f>Table2[[#This Row],[end_time]]-Table2[[#This Row],[start_time]]</f>
        <v>0</v>
      </c>
      <c r="H16" s="4">
        <f>Table213[[#This Row],[end_time]]-Table213[[#This Row],[start_time]]</f>
        <v>0</v>
      </c>
    </row>
    <row r="17" spans="3:8" x14ac:dyDescent="0.2">
      <c r="C17" s="4">
        <f>Table2[[#This Row],[end_time]]-Table2[[#This Row],[start_time]]</f>
        <v>0</v>
      </c>
      <c r="H17" s="4">
        <f>Table213[[#This Row],[end_time]]-Table213[[#This Row],[start_time]]</f>
        <v>0</v>
      </c>
    </row>
    <row r="18" spans="3:8" x14ac:dyDescent="0.2">
      <c r="C18" s="4">
        <f>Table2[[#This Row],[end_time]]-Table2[[#This Row],[start_time]]</f>
        <v>0</v>
      </c>
      <c r="H18" s="4">
        <f>Table213[[#This Row],[end_time]]-Table213[[#This Row],[start_time]]</f>
        <v>0</v>
      </c>
    </row>
    <row r="19" spans="3:8" x14ac:dyDescent="0.2">
      <c r="C19" s="4">
        <f>Table2[[#This Row],[end_time]]-Table2[[#This Row],[start_time]]</f>
        <v>0</v>
      </c>
      <c r="H19" s="4">
        <f>Table213[[#This Row],[end_time]]-Table213[[#This Row],[start_time]]</f>
        <v>0</v>
      </c>
    </row>
    <row r="20" spans="3:8" x14ac:dyDescent="0.2">
      <c r="C20" s="4">
        <f>Table2[[#This Row],[end_time]]-Table2[[#This Row],[start_time]]</f>
        <v>0</v>
      </c>
      <c r="H20" s="4">
        <f>Table213[[#This Row],[end_time]]-Table213[[#This Row],[start_time]]</f>
        <v>0</v>
      </c>
    </row>
    <row r="21" spans="3:8" x14ac:dyDescent="0.2">
      <c r="C21" s="4">
        <f>Table2[[#This Row],[end_time]]-Table2[[#This Row],[start_time]]</f>
        <v>0</v>
      </c>
      <c r="H21" s="4">
        <f>Table213[[#This Row],[end_time]]-Table213[[#This Row],[start_time]]</f>
        <v>0</v>
      </c>
    </row>
    <row r="22" spans="3:8" x14ac:dyDescent="0.2">
      <c r="C22" s="4">
        <f>Table2[[#This Row],[end_time]]-Table2[[#This Row],[start_time]]</f>
        <v>0</v>
      </c>
      <c r="H22" s="4">
        <f>Table213[[#This Row],[end_time]]-Table213[[#This Row],[start_time]]</f>
        <v>0</v>
      </c>
    </row>
    <row r="23" spans="3:8" x14ac:dyDescent="0.2">
      <c r="C23" s="4">
        <f>Table2[[#This Row],[end_time]]-Table2[[#This Row],[start_time]]</f>
        <v>0</v>
      </c>
      <c r="H23" s="4">
        <f>Table213[[#This Row],[end_time]]-Table213[[#This Row],[start_time]]</f>
        <v>0</v>
      </c>
    </row>
    <row r="24" spans="3:8" x14ac:dyDescent="0.2">
      <c r="C24" s="4">
        <f>Table2[[#This Row],[end_time]]-Table2[[#This Row],[start_time]]</f>
        <v>0</v>
      </c>
      <c r="H24" s="4">
        <f>Table213[[#This Row],[end_time]]-Table213[[#This Row],[start_time]]</f>
        <v>0</v>
      </c>
    </row>
    <row r="25" spans="3:8" x14ac:dyDescent="0.2">
      <c r="C25" s="4">
        <f>Table2[[#This Row],[end_time]]-Table2[[#This Row],[start_time]]</f>
        <v>0</v>
      </c>
      <c r="H25" s="4">
        <f>Table213[[#This Row],[end_time]]-Table213[[#This Row],[start_time]]</f>
        <v>0</v>
      </c>
    </row>
    <row r="26" spans="3:8" x14ac:dyDescent="0.2">
      <c r="C26" s="4">
        <f>Table2[[#This Row],[end_time]]-Table2[[#This Row],[start_time]]</f>
        <v>0</v>
      </c>
      <c r="H26" s="4">
        <f>Table213[[#This Row],[end_time]]-Table213[[#This Row],[start_time]]</f>
        <v>0</v>
      </c>
    </row>
    <row r="27" spans="3:8" x14ac:dyDescent="0.2">
      <c r="C27" s="4">
        <f>Table2[[#This Row],[end_time]]-Table2[[#This Row],[start_time]]</f>
        <v>0</v>
      </c>
      <c r="H27" s="4">
        <f>Table213[[#This Row],[end_time]]-Table213[[#This Row],[start_time]]</f>
        <v>0</v>
      </c>
    </row>
    <row r="28" spans="3:8" x14ac:dyDescent="0.2">
      <c r="C28" s="4">
        <f>Table2[[#This Row],[end_time]]-Table2[[#This Row],[start_time]]</f>
        <v>0</v>
      </c>
      <c r="H28" s="4">
        <f>Table213[[#This Row],[end_time]]-Table213[[#This Row],[start_time]]</f>
        <v>0</v>
      </c>
    </row>
    <row r="29" spans="3:8" x14ac:dyDescent="0.2">
      <c r="C29" s="4">
        <f>Table2[[#This Row],[end_time]]-Table2[[#This Row],[start_time]]</f>
        <v>0</v>
      </c>
      <c r="H29" s="4">
        <f>Table213[[#This Row],[end_time]]-Table213[[#This Row],[start_time]]</f>
        <v>0</v>
      </c>
    </row>
    <row r="30" spans="3:8" x14ac:dyDescent="0.2">
      <c r="C30" s="4">
        <f>Table2[[#This Row],[end_time]]-Table2[[#This Row],[start_time]]</f>
        <v>0</v>
      </c>
      <c r="H30" s="4">
        <f>Table213[[#This Row],[end_time]]-Table213[[#This Row],[start_time]]</f>
        <v>0</v>
      </c>
    </row>
    <row r="31" spans="3:8" x14ac:dyDescent="0.2">
      <c r="C31" s="4">
        <f>Table2[[#This Row],[end_time]]-Table2[[#This Row],[start_time]]</f>
        <v>0</v>
      </c>
      <c r="H31" s="4">
        <f>Table213[[#This Row],[end_time]]-Table213[[#This Row],[start_time]]</f>
        <v>0</v>
      </c>
    </row>
    <row r="33" spans="1:8" x14ac:dyDescent="0.2">
      <c r="A33" t="s">
        <v>53</v>
      </c>
      <c r="C33" s="6">
        <f>HOUR(SUM(Table2[time_diff]))*3600 + MINUTE(SUM(Table2[time_diff])) * 60 + SECOND(SUM(Table2[time_diff]))</f>
        <v>2801</v>
      </c>
      <c r="F33" t="s">
        <v>88</v>
      </c>
      <c r="H33" s="6">
        <f>HOUR(SUM(Table213[time_diff]))*3600 + MINUTE(SUM(Table213[time_diff])) * 60 + SECOND(SUM(Table213[time_diff]))</f>
        <v>6452</v>
      </c>
    </row>
    <row r="34" spans="1:8" x14ac:dyDescent="0.2">
      <c r="A34" t="s">
        <v>48</v>
      </c>
      <c r="C34" s="4"/>
      <c r="H34" s="5"/>
    </row>
    <row r="35" spans="1:8" x14ac:dyDescent="0.2">
      <c r="A35" t="s">
        <v>46</v>
      </c>
      <c r="C35" s="5">
        <v>0.37847222222222221</v>
      </c>
      <c r="H35" s="5"/>
    </row>
    <row r="36" spans="1:8" x14ac:dyDescent="0.2">
      <c r="A36" t="s">
        <v>49</v>
      </c>
      <c r="C36" s="5">
        <v>0.62847222222222221</v>
      </c>
      <c r="H36" s="6"/>
    </row>
    <row r="37" spans="1:8" x14ac:dyDescent="0.2">
      <c r="A37" t="s">
        <v>47</v>
      </c>
      <c r="C37" s="6">
        <f>SUM(HOUR(C36-C35)*3600 + MINUTE(C36-C35)*60 + SECOND(C36-C35))</f>
        <v>21600</v>
      </c>
      <c r="D37" t="s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I42"/>
  <sheetViews>
    <sheetView workbookViewId="0">
      <selection activeCell="H2" sqref="H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t="s">
        <v>17</v>
      </c>
      <c r="G1" t="s">
        <v>18</v>
      </c>
      <c r="H1" t="s">
        <v>19</v>
      </c>
      <c r="I1" t="s">
        <v>15</v>
      </c>
    </row>
    <row r="2" spans="1:9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84</v>
      </c>
      <c r="F2" s="4">
        <v>9.087962962962963E-2</v>
      </c>
      <c r="G2" s="4">
        <v>0.1549537037037037</v>
      </c>
      <c r="H2" s="4">
        <f>Table21314[[#This Row],[end_time]]-Table21314[[#This Row],[start_time]]</f>
        <v>6.4074074074074075E-2</v>
      </c>
    </row>
    <row r="3" spans="1:9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85</v>
      </c>
      <c r="H3" s="4">
        <f>Table21314[[#This Row],[end_time]]-Table21314[[#This Row],[start_time]]</f>
        <v>0</v>
      </c>
    </row>
    <row r="4" spans="1:9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86</v>
      </c>
      <c r="F4" s="4"/>
      <c r="G4" s="4"/>
      <c r="H4" s="4">
        <f>Table21314[[#This Row],[end_time]]-Table21314[[#This Row],[start_time]]</f>
        <v>0</v>
      </c>
    </row>
    <row r="5" spans="1:9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34</v>
      </c>
      <c r="F5" s="4"/>
      <c r="G5" s="4"/>
      <c r="H5" s="4">
        <f>Table21314[[#This Row],[end_time]]-Table21314[[#This Row],[start_time]]</f>
        <v>0</v>
      </c>
    </row>
    <row r="6" spans="1:9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35</v>
      </c>
      <c r="F6" s="4"/>
      <c r="G6" s="4"/>
      <c r="H6" s="4">
        <f>Table21314[[#This Row],[end_time]]-Table21314[[#This Row],[start_time]]</f>
        <v>0</v>
      </c>
    </row>
    <row r="7" spans="1:9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36</v>
      </c>
      <c r="F7" s="4"/>
      <c r="G7" s="4"/>
      <c r="H7" s="4">
        <f>Table21314[[#This Row],[end_time]]-Table21314[[#This Row],[start_time]]</f>
        <v>0</v>
      </c>
    </row>
    <row r="8" spans="1:9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37</v>
      </c>
      <c r="H8" s="4">
        <f>Table21314[[#This Row],[end_time]]-Table21314[[#This Row],[start_time]]</f>
        <v>0</v>
      </c>
    </row>
    <row r="9" spans="1:9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38</v>
      </c>
      <c r="H9" s="4">
        <f>Table21314[[#This Row],[end_time]]-Table21314[[#This Row],[start_time]]</f>
        <v>0</v>
      </c>
    </row>
    <row r="10" spans="1:9" x14ac:dyDescent="0.2">
      <c r="A10" s="5"/>
      <c r="B10" s="5"/>
      <c r="C10" s="4">
        <f>Table246[[#This Row],[end_time]]-Table246[[#This Row],[start_time]]</f>
        <v>0</v>
      </c>
      <c r="H10" s="4">
        <f>Table21314[[#This Row],[end_time]]-Table21314[[#This Row],[start_time]]</f>
        <v>0</v>
      </c>
    </row>
    <row r="11" spans="1:9" x14ac:dyDescent="0.2">
      <c r="A11" s="5"/>
      <c r="B11" s="5"/>
      <c r="C11" s="4">
        <f>Table246[[#This Row],[end_time]]-Table246[[#This Row],[start_time]]</f>
        <v>0</v>
      </c>
      <c r="H11" s="4">
        <f>Table21314[[#This Row],[end_time]]-Table21314[[#This Row],[start_time]]</f>
        <v>0</v>
      </c>
    </row>
    <row r="12" spans="1:9" x14ac:dyDescent="0.2">
      <c r="A12" s="5"/>
      <c r="B12" s="5"/>
      <c r="C12" s="4">
        <f>Table246[[#This Row],[end_time]]-Table246[[#This Row],[start_time]]</f>
        <v>0</v>
      </c>
      <c r="H12" s="4">
        <f>Table21314[[#This Row],[end_time]]-Table21314[[#This Row],[start_time]]</f>
        <v>0</v>
      </c>
    </row>
    <row r="13" spans="1:9" x14ac:dyDescent="0.2">
      <c r="A13" s="5"/>
      <c r="B13" s="5"/>
      <c r="C13" s="4">
        <f>Table246[[#This Row],[end_time]]-Table246[[#This Row],[start_time]]</f>
        <v>0</v>
      </c>
      <c r="H13" s="4">
        <f>Table21314[[#This Row],[end_time]]-Table21314[[#This Row],[start_time]]</f>
        <v>0</v>
      </c>
    </row>
    <row r="14" spans="1:9" x14ac:dyDescent="0.2">
      <c r="A14" s="5"/>
      <c r="B14" s="5"/>
      <c r="C14" s="4">
        <f>Table246[[#This Row],[end_time]]-Table246[[#This Row],[start_time]]</f>
        <v>0</v>
      </c>
      <c r="H14" s="4">
        <f>Table21314[[#This Row],[end_time]]-Table21314[[#This Row],[start_time]]</f>
        <v>0</v>
      </c>
    </row>
    <row r="15" spans="1:9" x14ac:dyDescent="0.2">
      <c r="A15" s="5"/>
      <c r="B15" s="5"/>
      <c r="C15" s="4">
        <f>Table246[[#This Row],[end_time]]-Table246[[#This Row],[start_time]]</f>
        <v>0</v>
      </c>
      <c r="H15" s="4">
        <f>Table21314[[#This Row],[end_time]]-Table21314[[#This Row],[start_time]]</f>
        <v>0</v>
      </c>
    </row>
    <row r="16" spans="1:9" x14ac:dyDescent="0.2">
      <c r="A16" s="5"/>
      <c r="B16" s="5"/>
      <c r="C16" s="4">
        <f>Table246[[#This Row],[end_time]]-Table246[[#This Row],[start_time]]</f>
        <v>0</v>
      </c>
      <c r="H16" s="4">
        <f>Table21314[[#This Row],[end_time]]-Table21314[[#This Row],[start_time]]</f>
        <v>0</v>
      </c>
    </row>
    <row r="17" spans="1:8" x14ac:dyDescent="0.2">
      <c r="A17" s="5"/>
      <c r="B17" s="5"/>
      <c r="C17" s="4">
        <f>Table246[[#This Row],[end_time]]-Table246[[#This Row],[start_time]]</f>
        <v>0</v>
      </c>
      <c r="H17" s="4">
        <f>Table21314[[#This Row],[end_time]]-Table21314[[#This Row],[start_time]]</f>
        <v>0</v>
      </c>
    </row>
    <row r="18" spans="1:8" x14ac:dyDescent="0.2">
      <c r="A18" s="5"/>
      <c r="B18" s="5"/>
      <c r="C18" s="4">
        <f>Table246[[#This Row],[end_time]]-Table246[[#This Row],[start_time]]</f>
        <v>0</v>
      </c>
      <c r="H18" s="4">
        <f>Table21314[[#This Row],[end_time]]-Table21314[[#This Row],[start_time]]</f>
        <v>0</v>
      </c>
    </row>
    <row r="19" spans="1:8" x14ac:dyDescent="0.2">
      <c r="A19" s="5"/>
      <c r="B19" s="5"/>
      <c r="C19" s="4">
        <f>Table246[[#This Row],[end_time]]-Table246[[#This Row],[start_time]]</f>
        <v>0</v>
      </c>
      <c r="H19" s="4">
        <f>Table21314[[#This Row],[end_time]]-Table21314[[#This Row],[start_time]]</f>
        <v>0</v>
      </c>
    </row>
    <row r="20" spans="1:8" x14ac:dyDescent="0.2">
      <c r="A20" s="5"/>
      <c r="B20" s="5"/>
      <c r="C20" s="4">
        <f>Table246[[#This Row],[end_time]]-Table246[[#This Row],[start_time]]</f>
        <v>0</v>
      </c>
      <c r="H20" s="4">
        <f>Table21314[[#This Row],[end_time]]-Table21314[[#This Row],[start_time]]</f>
        <v>0</v>
      </c>
    </row>
    <row r="21" spans="1:8" x14ac:dyDescent="0.2">
      <c r="A21" s="5"/>
      <c r="B21" s="5"/>
      <c r="C21" s="4">
        <f>Table246[[#This Row],[end_time]]-Table246[[#This Row],[start_time]]</f>
        <v>0</v>
      </c>
      <c r="H21" s="4">
        <f>Table21314[[#This Row],[end_time]]-Table21314[[#This Row],[start_time]]</f>
        <v>0</v>
      </c>
    </row>
    <row r="22" spans="1:8" x14ac:dyDescent="0.2">
      <c r="A22" s="5"/>
      <c r="B22" s="5"/>
      <c r="C22" s="4">
        <f>Table246[[#This Row],[end_time]]-Table246[[#This Row],[start_time]]</f>
        <v>0</v>
      </c>
      <c r="H22" s="4">
        <f>Table21314[[#This Row],[end_time]]-Table21314[[#This Row],[start_time]]</f>
        <v>0</v>
      </c>
    </row>
    <row r="23" spans="1:8" x14ac:dyDescent="0.2">
      <c r="A23" s="5"/>
      <c r="B23" s="5"/>
      <c r="C23" s="4">
        <f>Table246[[#This Row],[end_time]]-Table246[[#This Row],[start_time]]</f>
        <v>0</v>
      </c>
      <c r="H23" s="4">
        <f>Table21314[[#This Row],[end_time]]-Table21314[[#This Row],[start_time]]</f>
        <v>0</v>
      </c>
    </row>
    <row r="24" spans="1:8" x14ac:dyDescent="0.2">
      <c r="A24" s="5"/>
      <c r="B24" s="5"/>
      <c r="C24" s="4">
        <f>Table246[[#This Row],[end_time]]-Table246[[#This Row],[start_time]]</f>
        <v>0</v>
      </c>
      <c r="H24" s="4">
        <f>Table21314[[#This Row],[end_time]]-Table21314[[#This Row],[start_time]]</f>
        <v>0</v>
      </c>
    </row>
    <row r="25" spans="1:8" x14ac:dyDescent="0.2">
      <c r="A25" s="5"/>
      <c r="B25" s="5"/>
      <c r="C25" s="4">
        <f>Table246[[#This Row],[end_time]]-Table246[[#This Row],[start_time]]</f>
        <v>0</v>
      </c>
      <c r="H25" s="4">
        <f>Table21314[[#This Row],[end_time]]-Table21314[[#This Row],[start_time]]</f>
        <v>0</v>
      </c>
    </row>
    <row r="26" spans="1:8" x14ac:dyDescent="0.2">
      <c r="A26" s="5"/>
      <c r="B26" s="5"/>
      <c r="C26" s="4">
        <f>Table246[[#This Row],[end_time]]-Table246[[#This Row],[start_time]]</f>
        <v>0</v>
      </c>
      <c r="H26" s="4">
        <f>Table21314[[#This Row],[end_time]]-Table21314[[#This Row],[start_time]]</f>
        <v>0</v>
      </c>
    </row>
    <row r="27" spans="1:8" x14ac:dyDescent="0.2">
      <c r="A27" s="5"/>
      <c r="B27" s="5"/>
      <c r="C27" s="4">
        <f>Table246[[#This Row],[end_time]]-Table246[[#This Row],[start_time]]</f>
        <v>0</v>
      </c>
      <c r="H27" s="4">
        <f>Table21314[[#This Row],[end_time]]-Table21314[[#This Row],[start_time]]</f>
        <v>0</v>
      </c>
    </row>
    <row r="28" spans="1:8" x14ac:dyDescent="0.2">
      <c r="A28" s="5"/>
      <c r="B28" s="5"/>
      <c r="C28" s="4">
        <f>Table246[[#This Row],[end_time]]-Table246[[#This Row],[start_time]]</f>
        <v>0</v>
      </c>
      <c r="H28" s="4">
        <f>Table21314[[#This Row],[end_time]]-Table21314[[#This Row],[start_time]]</f>
        <v>0</v>
      </c>
    </row>
    <row r="29" spans="1:8" x14ac:dyDescent="0.2">
      <c r="A29" s="5"/>
      <c r="B29" s="5"/>
      <c r="C29" s="4">
        <f>Table246[[#This Row],[end_time]]-Table246[[#This Row],[start_time]]</f>
        <v>0</v>
      </c>
      <c r="H29" s="4">
        <f>Table21314[[#This Row],[end_time]]-Table21314[[#This Row],[start_time]]</f>
        <v>0</v>
      </c>
    </row>
    <row r="30" spans="1:8" x14ac:dyDescent="0.2">
      <c r="A30" s="5"/>
      <c r="B30" s="5"/>
      <c r="C30" s="4">
        <f>Table246[[#This Row],[end_time]]-Table246[[#This Row],[start_time]]</f>
        <v>0</v>
      </c>
      <c r="H30" s="4">
        <f>Table21314[[#This Row],[end_time]]-Table21314[[#This Row],[start_time]]</f>
        <v>0</v>
      </c>
    </row>
    <row r="31" spans="1:8" x14ac:dyDescent="0.2">
      <c r="A31" s="5"/>
      <c r="B31" s="5"/>
      <c r="C31" s="4">
        <f>Table246[[#This Row],[end_time]]-Table246[[#This Row],[start_time]]</f>
        <v>0</v>
      </c>
      <c r="H31" s="4">
        <f>Table21314[[#This Row],[end_time]]-Table21314[[#This Row],[start_time]]</f>
        <v>0</v>
      </c>
    </row>
    <row r="33" spans="1:8" x14ac:dyDescent="0.2">
      <c r="A33" t="s">
        <v>53</v>
      </c>
      <c r="C33" s="6">
        <f>HOUR(SUM(Table246[time_diff]))*3600 + MINUTE(SUM(Table246[time_diff])) * 60 + SECOND(SUM(Table246[time_diff]))</f>
        <v>3965</v>
      </c>
      <c r="F33" t="s">
        <v>88</v>
      </c>
      <c r="H33" s="6">
        <f>HOUR(SUM(Table21314[time_diff]))*3600 + MINUTE(SUM(Table21314[time_diff])) * 60 + SECOND(SUM(Table21314[time_diff]))</f>
        <v>5536</v>
      </c>
    </row>
    <row r="34" spans="1:8" x14ac:dyDescent="0.2">
      <c r="A34" t="s">
        <v>48</v>
      </c>
      <c r="C34" s="4"/>
    </row>
    <row r="35" spans="1:8" x14ac:dyDescent="0.2">
      <c r="A35" t="s">
        <v>46</v>
      </c>
      <c r="C35" s="5">
        <v>0.37847222222222221</v>
      </c>
    </row>
    <row r="36" spans="1:8" x14ac:dyDescent="0.2">
      <c r="A36" t="s">
        <v>49</v>
      </c>
      <c r="C36" s="5">
        <v>0.57638888888888884</v>
      </c>
    </row>
    <row r="37" spans="1:8" x14ac:dyDescent="0.2">
      <c r="A37" t="s">
        <v>47</v>
      </c>
      <c r="C37" s="6">
        <f>SUM(HOUR(C36-C35)*3600 + MINUTE(C36-C35)*60 + SECOND(C36-C35))</f>
        <v>17100</v>
      </c>
      <c r="D37" t="s">
        <v>50</v>
      </c>
    </row>
    <row r="39" spans="1:8" x14ac:dyDescent="0.2">
      <c r="C39" s="4"/>
    </row>
    <row r="40" spans="1:8" x14ac:dyDescent="0.2">
      <c r="C40" s="5"/>
    </row>
    <row r="41" spans="1:8" x14ac:dyDescent="0.2">
      <c r="C41" s="5"/>
    </row>
    <row r="42" spans="1:8" x14ac:dyDescent="0.2">
      <c r="C42" s="6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I42"/>
  <sheetViews>
    <sheetView workbookViewId="0">
      <selection activeCell="F10" sqref="F1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39</v>
      </c>
      <c r="F2" s="14">
        <v>0.62666666666666671</v>
      </c>
      <c r="G2" s="14">
        <v>0.63581018518518517</v>
      </c>
      <c r="H2" s="19">
        <f>G2-F2</f>
        <v>9.1435185185184675E-3</v>
      </c>
      <c r="I2" s="15"/>
    </row>
    <row r="3" spans="1:9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66</v>
      </c>
      <c r="F3" s="16">
        <v>0.63871527777777781</v>
      </c>
      <c r="G3" s="16">
        <v>0.6579976851851852</v>
      </c>
      <c r="H3" s="16">
        <f>G3-F3</f>
        <v>1.9282407407407387E-2</v>
      </c>
      <c r="I3" s="11"/>
    </row>
    <row r="4" spans="1:9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67</v>
      </c>
      <c r="F4" s="14">
        <v>0.66612268518518514</v>
      </c>
      <c r="G4" s="14">
        <v>0.6950115740740741</v>
      </c>
      <c r="H4" s="14">
        <f>G4-F4</f>
        <v>2.8888888888888964E-2</v>
      </c>
      <c r="I4" s="15"/>
    </row>
    <row r="5" spans="1:9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68</v>
      </c>
      <c r="F5" s="16">
        <v>0.69787037037037036</v>
      </c>
      <c r="G5" s="16">
        <v>0.70275462962962965</v>
      </c>
      <c r="H5" s="16">
        <f>G5-F5</f>
        <v>4.8842592592592826E-3</v>
      </c>
      <c r="I5" s="11"/>
    </row>
    <row r="6" spans="1:9" x14ac:dyDescent="0.2">
      <c r="A6" s="5"/>
      <c r="B6" s="5"/>
      <c r="C6" s="4">
        <f>Table247[[#This Row],[end_time]]-Table247[[#This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Table247[[#This Row],[end_time]]-Table247[[#This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Table247[[#This Row],[end_time]]-Table247[[#This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Table247[[#This Row],[end_time]]-Table247[[#This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Table247[[#This Row],[end_time]]-Table247[[#This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Table247[[#This Row],[end_time]]-Table247[[#This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Table247[[#This Row],[end_time]]-Table247[[#This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Table247[[#This Row],[end_time]]-Table247[[#This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Table247[[#This Row],[end_time]]-Table247[[#This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Table247[[#This Row],[end_time]]-Table247[[#This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Table247[[#This Row],[end_time]]-Table247[[#This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Table247[[#This Row],[end_time]]-Table247[[#This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Table247[[#This Row],[end_time]]-Table247[[#This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Table247[[#This Row],[end_time]]-Table247[[#This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Table247[[#This Row],[end_time]]-Table247[[#This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Table247[[#This Row],[end_time]]-Table247[[#This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Table247[[#This Row],[end_time]]-Table247[[#This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Table247[[#This Row],[end_time]]-Table247[[#This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Table247[[#This Row],[end_time]]-Table247[[#This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Table247[[#This Row],[end_time]]-Table247[[#This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Table247[[#This Row],[end_time]]-Table247[[#This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Table247[[#This Row],[end_time]]-Table247[[#This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Table247[[#This Row],[end_time]]-Table247[[#This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Table247[[#This Row],[end_time]]-Table247[[#This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Table247[[#This Row],[end_time]]-Table247[[#This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Table247[[#This Row],[end_time]]-Table247[[#This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53</v>
      </c>
      <c r="C33" s="6">
        <f>HOUR(SUM(Table247[time_diff]))*3600 + MINUTE(SUM(Table247[time_diff])) * 60 + SECOND(SUM(Table247[time_diff]))</f>
        <v>2075</v>
      </c>
      <c r="F33" s="11" t="s">
        <v>88</v>
      </c>
      <c r="G33" s="11"/>
      <c r="H33" s="6">
        <f>HOUR(SUM(H2:H31))*3600 + MINUTE(SUM(H2:H31)) * 60 + SECOND(SUM(H2:H31))</f>
        <v>5374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</v>
      </c>
    </row>
    <row r="36" spans="1:9" x14ac:dyDescent="0.2">
      <c r="A36" t="s">
        <v>49</v>
      </c>
      <c r="C36" s="5">
        <v>0.21180555555555555</v>
      </c>
    </row>
    <row r="37" spans="1:9" x14ac:dyDescent="0.2">
      <c r="A37" t="s">
        <v>47</v>
      </c>
      <c r="C37" s="10">
        <f>SUM(HOUR(C36-C35)*3600 + MINUTE(C36-C35)*60 + SECOND(C36-C35))</f>
        <v>18300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15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40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83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53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48</v>
      </c>
      <c r="C34" s="4"/>
    </row>
    <row r="35" spans="1:4" x14ac:dyDescent="0.2">
      <c r="A35" t="s">
        <v>46</v>
      </c>
      <c r="C35" s="5">
        <v>0.36527777777777776</v>
      </c>
    </row>
    <row r="36" spans="1:4" x14ac:dyDescent="0.2">
      <c r="A36" t="s">
        <v>49</v>
      </c>
      <c r="C36" s="5">
        <v>0.5708333333333333</v>
      </c>
    </row>
    <row r="37" spans="1:4" x14ac:dyDescent="0.2">
      <c r="A37" t="s">
        <v>47</v>
      </c>
      <c r="C37" s="6">
        <f>SUM(HOUR(C36-C35)*3600 + MINUTE(C36-C35)*60 + SECOND(C36-C35))</f>
        <v>17760</v>
      </c>
      <c r="D37" t="s">
        <v>50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I42"/>
  <sheetViews>
    <sheetView workbookViewId="0">
      <selection activeCell="I11" sqref="I11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80</v>
      </c>
      <c r="F2" s="14">
        <v>0.71141203703703704</v>
      </c>
      <c r="G2" s="14">
        <v>0.7255787037037037</v>
      </c>
      <c r="H2" s="19">
        <f>G2-F2</f>
        <v>1.4166666666666661E-2</v>
      </c>
      <c r="I2" s="15"/>
    </row>
    <row r="3" spans="1:9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81</v>
      </c>
      <c r="F3" s="16">
        <v>0.52440972222222226</v>
      </c>
      <c r="G3" s="16"/>
      <c r="H3" s="16">
        <f>G3-F3</f>
        <v>-0.52440972222222226</v>
      </c>
      <c r="I3" s="11"/>
    </row>
    <row r="4" spans="1:9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82</v>
      </c>
      <c r="F4" s="14"/>
      <c r="G4" s="14"/>
      <c r="H4" s="14">
        <f>G4-F4</f>
        <v>0</v>
      </c>
      <c r="I4" s="15"/>
    </row>
    <row r="5" spans="1:9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  <c r="F5" s="16"/>
      <c r="G5" s="16"/>
      <c r="H5" s="16">
        <f>G5-F5</f>
        <v>0</v>
      </c>
      <c r="I5" s="11"/>
    </row>
    <row r="6" spans="1:9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Table248[[#This Row],[end_time]]-Table248[[#This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Table248[[#This Row],[end_time]]-Table248[[#This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Table248[[#This Row],[end_time]]-Table248[[#This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Table248[[#This Row],[end_time]]-Table248[[#This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Table248[[#This Row],[end_time]]-Table248[[#This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Table248[[#This Row],[end_time]]-Table248[[#This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Table248[[#This Row],[end_time]]-Table248[[#This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Table248[[#This Row],[end_time]]-Table248[[#This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Table248[[#This Row],[end_time]]-Table248[[#This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Table248[[#This Row],[end_time]]-Table248[[#This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Table248[[#This Row],[end_time]]-Table248[[#This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Table248[[#This Row],[end_time]]-Table248[[#This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Table248[[#This Row],[end_time]]-Table248[[#This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Table248[[#This Row],[end_time]]-Table248[[#This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Table248[[#This Row],[end_time]]-Table248[[#This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Table248[[#This Row],[end_time]]-Table248[[#This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Table248[[#This Row],[end_time]]-Table248[[#This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Table248[[#This Row],[end_time]]-Table248[[#This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Table248[[#This Row],[end_time]]-Table248[[#This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Table248[[#This Row],[end_time]]-Table248[[#This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Table248[[#This Row],[end_time]]-Table248[[#This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Table248[[#This Row],[end_time]]-Table248[[#This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Table248[[#This Row],[end_time]]-Table248[[#This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Table248[[#This Row],[end_time]]-Table248[[#This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Table248[[#This Row],[end_time]]-Table248[[#This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53</v>
      </c>
      <c r="C33" s="6">
        <f>HOUR(SUM(Table248[time_diff]))*3600 + MINUTE(SUM(Table248[time_diff])) * 60 + SECOND(SUM(Table248[time_diff]))</f>
        <v>1993</v>
      </c>
      <c r="F33" s="11" t="s">
        <v>88</v>
      </c>
      <c r="G33" s="11"/>
      <c r="H33" s="6" t="e">
        <f>HOUR(SUM(H2:H31))*3600 + MINUTE(SUM(H2:H31)) * 60 + SECOND(SUM(H2:H31))</f>
        <v>#NUM!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0.36527777777777776</v>
      </c>
    </row>
    <row r="36" spans="1:9" x14ac:dyDescent="0.2">
      <c r="A36" t="s">
        <v>49</v>
      </c>
      <c r="C36" s="5">
        <v>0.5708333333333333</v>
      </c>
    </row>
    <row r="37" spans="1:9" x14ac:dyDescent="0.2">
      <c r="A37" t="s">
        <v>47</v>
      </c>
      <c r="C37" s="6">
        <f>SUM(HOUR(C36-C35)*3600 + MINUTE(C36-C35)*60 + SECOND(C36-C35))</f>
        <v>17760</v>
      </c>
      <c r="D37" t="s">
        <v>50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I42"/>
  <sheetViews>
    <sheetView zoomScale="114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43</v>
      </c>
      <c r="F2" s="14">
        <v>4.3032407407407408E-2</v>
      </c>
      <c r="G2" s="14">
        <v>7.6817129629629624E-2</v>
      </c>
      <c r="H2" s="19">
        <f>G2-F2</f>
        <v>3.3784722222222216E-2</v>
      </c>
      <c r="I2" s="15"/>
    </row>
    <row r="3" spans="1:9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44</v>
      </c>
      <c r="F3" s="16"/>
      <c r="G3" s="16"/>
      <c r="H3" s="16">
        <f>G3-F3</f>
        <v>0</v>
      </c>
      <c r="I3" s="11"/>
    </row>
    <row r="4" spans="1:9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52</v>
      </c>
      <c r="F4" s="14"/>
      <c r="G4" s="14"/>
      <c r="H4" s="14">
        <f>G4-F4</f>
        <v>0</v>
      </c>
      <c r="I4" s="15"/>
    </row>
    <row r="5" spans="1:9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45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Table2410[[#This Row],[end_time]]-Table2410[[#This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Table2410[[#This Row],[end_time]]-Table2410[[#This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Table2410[[#This Row],[end_time]]-Table2410[[#This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Table2410[[#This Row],[end_time]]-Table2410[[#This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Table2410[[#This Row],[end_time]]-Table2410[[#This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Table2410[[#This Row],[end_time]]-Table2410[[#This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Table2410[[#This Row],[end_time]]-Table2410[[#This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Table2410[[#This Row],[end_time]]-Table2410[[#This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Table2410[[#This Row],[end_time]]-Table2410[[#This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Table2410[[#This Row],[end_time]]-Table2410[[#This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Table2410[[#This Row],[end_time]]-Table2410[[#This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Table2410[[#This Row],[end_time]]-Table2410[[#This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Table2410[[#This Row],[end_time]]-Table2410[[#This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Table2410[[#This Row],[end_time]]-Table2410[[#This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Table2410[[#This Row],[end_time]]-Table2410[[#This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Table2410[[#This Row],[end_time]]-Table2410[[#This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Table2410[[#This Row],[end_time]]-Table2410[[#This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Table2410[[#This Row],[end_time]]-Table2410[[#This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Table2410[[#This Row],[end_time]]-Table2410[[#This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Table2410[[#This Row],[end_time]]-Table2410[[#This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Table2410[[#This Row],[end_time]]-Table2410[[#This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Table2410[[#This Row],[end_time]]-Table2410[[#This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Table2410[[#This Row],[end_time]]-Table2410[[#This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Table2410[[#This Row],[end_time]]-Table2410[[#This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Table2410[[#This Row],[end_time]]-Table2410[[#This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Table2410[[#This Row],[end_time]]-Table2410[[#This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53</v>
      </c>
      <c r="C33" s="6">
        <f>HOUR(SUM(Table2410[time_diff]))*3600 + MINUTE(SUM(Table2410[time_diff])) * 60 + SECOND(SUM(Table2410[time_diff]))</f>
        <v>1734</v>
      </c>
      <c r="F33" s="11" t="s">
        <v>88</v>
      </c>
      <c r="G33" s="11"/>
      <c r="H33" s="6">
        <f>HOUR(SUM(H2:H31))*3600 + MINUTE(SUM(H2:H31)) * 60 + SECOND(SUM(H2:H31))</f>
        <v>2919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0.44583333333333336</v>
      </c>
    </row>
    <row r="36" spans="1:9" x14ac:dyDescent="0.2">
      <c r="A36" t="s">
        <v>49</v>
      </c>
      <c r="C36" s="5">
        <v>0.54861111111111116</v>
      </c>
    </row>
    <row r="37" spans="1:9" x14ac:dyDescent="0.2">
      <c r="A37" t="s">
        <v>47</v>
      </c>
      <c r="C37" s="6">
        <f>SUM(HOUR(C36-C35)*3600 + MINUTE(C36-C35)*60 + SECOND(C36-C35))</f>
        <v>8880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I42"/>
  <sheetViews>
    <sheetView zoomScale="93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17</v>
      </c>
      <c r="B1" t="s">
        <v>18</v>
      </c>
      <c r="C1" t="s">
        <v>19</v>
      </c>
      <c r="D1" t="s">
        <v>15</v>
      </c>
      <c r="F1" s="13" t="s">
        <v>17</v>
      </c>
      <c r="G1" s="13" t="s">
        <v>18</v>
      </c>
      <c r="H1" s="13" t="s">
        <v>19</v>
      </c>
      <c r="I1" s="13" t="s">
        <v>15</v>
      </c>
    </row>
    <row r="2" spans="1:9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  <c r="F2" s="14">
        <v>4.0347222222222222E-2</v>
      </c>
      <c r="G2" s="14">
        <v>6.5347222222222223E-2</v>
      </c>
      <c r="H2" s="19">
        <f>G2-F2</f>
        <v>2.5000000000000001E-2</v>
      </c>
      <c r="I2" s="15"/>
    </row>
    <row r="3" spans="1:9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  <c r="F3" s="16"/>
      <c r="G3" s="16"/>
      <c r="H3" s="16">
        <f>G3-F3</f>
        <v>0</v>
      </c>
      <c r="I3" s="11"/>
    </row>
    <row r="4" spans="1:9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  <c r="F4" s="14"/>
      <c r="G4" s="14"/>
      <c r="H4" s="14">
        <f>G4-F4</f>
        <v>0</v>
      </c>
      <c r="I4" s="15"/>
    </row>
    <row r="5" spans="1:9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  <c r="F5" s="16"/>
      <c r="G5" s="16"/>
      <c r="H5" s="16">
        <f>G5-F5</f>
        <v>0</v>
      </c>
      <c r="I5" s="11"/>
    </row>
    <row r="6" spans="1:9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Table249[[#This Row],[end_time]]-Table249[[#This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Table249[[#This Row],[end_time]]-Table249[[#This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Table249[[#This Row],[end_time]]-Table249[[#This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Table249[[#This Row],[end_time]]-Table249[[#This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Table249[[#This Row],[end_time]]-Table249[[#This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Table249[[#This Row],[end_time]]-Table249[[#This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Table249[[#This Row],[end_time]]-Table249[[#This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Table249[[#This Row],[end_time]]-Table249[[#This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Table249[[#This Row],[end_time]]-Table249[[#This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Table249[[#This Row],[end_time]]-Table249[[#This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Table249[[#This Row],[end_time]]-Table249[[#This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Table249[[#This Row],[end_time]]-Table249[[#This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Table249[[#This Row],[end_time]]-Table249[[#This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Table249[[#This Row],[end_time]]-Table249[[#This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Table249[[#This Row],[end_time]]-Table249[[#This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Table249[[#This Row],[end_time]]-Table249[[#This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Table249[[#This Row],[end_time]]-Table249[[#This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Table249[[#This Row],[end_time]]-Table249[[#This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Table249[[#This Row],[end_time]]-Table249[[#This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Table249[[#This Row],[end_time]]-Table249[[#This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Table249[[#This Row],[end_time]]-Table249[[#This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Table249[[#This Row],[end_time]]-Table249[[#This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Table249[[#This Row],[end_time]]-Table249[[#This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Table249[[#This Row],[end_time]]-Table249[[#This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Table249[[#This Row],[end_time]]-Table249[[#This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53</v>
      </c>
      <c r="C33" s="6">
        <f>HOUR(SUM(Table249[time_diff]))*3600 + MINUTE(SUM(Table249[time_diff])) * 60 + SECOND(SUM(Table249[time_diff]))</f>
        <v>463</v>
      </c>
      <c r="F33" s="11" t="s">
        <v>88</v>
      </c>
      <c r="G33" s="11"/>
      <c r="H33" s="6">
        <f>HOUR(SUM(H2:H31))*3600 + MINUTE(SUM(H2:H31)) * 60 + SECOND(SUM(H2:H31))</f>
        <v>2160</v>
      </c>
      <c r="I33" s="11"/>
    </row>
    <row r="34" spans="1:9" x14ac:dyDescent="0.2">
      <c r="A34" t="s">
        <v>48</v>
      </c>
      <c r="C34" s="4"/>
    </row>
    <row r="35" spans="1:9" x14ac:dyDescent="0.2">
      <c r="A35" t="s">
        <v>46</v>
      </c>
      <c r="C35" s="5">
        <v>0.61388888888888893</v>
      </c>
    </row>
    <row r="36" spans="1:9" x14ac:dyDescent="0.2">
      <c r="A36" t="s">
        <v>49</v>
      </c>
      <c r="C36" s="5">
        <v>0.71527777777777779</v>
      </c>
    </row>
    <row r="37" spans="1:9" x14ac:dyDescent="0.2">
      <c r="A37" t="s">
        <v>47</v>
      </c>
      <c r="C37" s="6">
        <f>SUM(HOUR(C36-C35)*3600 + MINUTE(C36-C35)*60 + SECOND(C36-C35))</f>
        <v>8760</v>
      </c>
      <c r="D37" t="s">
        <v>50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results</vt:lpstr>
      <vt:lpstr>1-001</vt:lpstr>
      <vt:lpstr>1-002</vt:lpstr>
      <vt:lpstr>1-005</vt:lpstr>
      <vt:lpstr>1-010-original</vt:lpstr>
      <vt:lpstr>1-010</vt:lpstr>
      <vt:lpstr>1-012</vt:lpstr>
      <vt:lpstr>1-013</vt:lpstr>
      <vt:lpstr>1-014</vt:lpstr>
      <vt:lpstr>1-015</vt:lpstr>
      <vt:lpstr>1-016</vt:lpstr>
      <vt:lpstr>1-017</vt:lpstr>
      <vt:lpstr>3-001</vt:lpstr>
      <vt:lpstr>3-002</vt:lpstr>
      <vt:lpstr>3-003</vt:lpstr>
      <vt:lpstr>3-004</vt:lpstr>
      <vt:lpstr>1-018</vt:lpstr>
      <vt:lpstr>1-019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2024-12-01T19:24:30Z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