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xa/git/pricing-tool/book/img/"/>
    </mc:Choice>
  </mc:AlternateContent>
  <xr:revisionPtr revIDLastSave="0" documentId="13_ncr:1_{F1282F09-2509-A24B-9E6B-2F0B8ECB43BA}" xr6:coauthVersionLast="34" xr6:coauthVersionMax="34" xr10:uidLastSave="{00000000-0000-0000-0000-000000000000}"/>
  <bookViews>
    <workbookView xWindow="380" yWindow="460" windowWidth="28040" windowHeight="16220" xr2:uid="{89C2377F-4824-7C4C-98DA-886B6B3951A3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G26" i="1"/>
  <c r="E32" i="1"/>
  <c r="F28" i="1"/>
  <c r="G28" i="1"/>
  <c r="G32" i="1" s="1"/>
  <c r="E28" i="1"/>
  <c r="E31" i="1"/>
  <c r="G14" i="1"/>
  <c r="G20" i="1"/>
  <c r="G31" i="1"/>
  <c r="F29" i="1"/>
  <c r="G29" i="1"/>
  <c r="H29" i="1"/>
  <c r="F30" i="1"/>
  <c r="G30" i="1"/>
  <c r="H30" i="1"/>
  <c r="E29" i="1"/>
  <c r="E30" i="1"/>
  <c r="H24" i="1"/>
  <c r="H26" i="1"/>
  <c r="H28" i="1" s="1"/>
  <c r="H25" i="1"/>
  <c r="H27" i="1" s="1"/>
  <c r="F27" i="1"/>
  <c r="G27" i="1"/>
  <c r="E27" i="1"/>
  <c r="E26" i="1"/>
  <c r="F17" i="1"/>
  <c r="G17" i="1"/>
  <c r="F18" i="1"/>
  <c r="F21" i="1" s="1"/>
  <c r="F19" i="1"/>
  <c r="E17" i="1"/>
  <c r="H12" i="1"/>
  <c r="G15" i="1"/>
  <c r="F15" i="1"/>
  <c r="E15" i="1"/>
  <c r="G13" i="1"/>
  <c r="G16" i="1" s="1"/>
  <c r="F13" i="1"/>
  <c r="E13" i="1"/>
  <c r="E14" i="1" s="1"/>
  <c r="H7" i="1"/>
  <c r="H17" i="1" s="1"/>
  <c r="F11" i="1"/>
  <c r="G8" i="1"/>
  <c r="G10" i="1" s="1"/>
  <c r="E10" i="1"/>
  <c r="F8" i="1"/>
  <c r="F9" i="1" s="1"/>
  <c r="E8" i="1"/>
  <c r="E9" i="1" s="1"/>
  <c r="E20" i="1" l="1"/>
  <c r="E11" i="1"/>
  <c r="F20" i="1"/>
  <c r="H13" i="1"/>
  <c r="H15" i="1" s="1"/>
  <c r="G18" i="1"/>
  <c r="F23" i="1"/>
  <c r="F32" i="1" s="1"/>
  <c r="H8" i="1"/>
  <c r="G9" i="1"/>
  <c r="F14" i="1"/>
  <c r="F16" i="1" s="1"/>
  <c r="F10" i="1"/>
  <c r="E16" i="1"/>
  <c r="H14" i="1"/>
  <c r="H16" i="1" s="1"/>
  <c r="E18" i="1"/>
  <c r="F22" i="1" l="1"/>
  <c r="F31" i="1"/>
  <c r="G22" i="1"/>
  <c r="E19" i="1"/>
  <c r="E21" i="1"/>
  <c r="G23" i="1"/>
  <c r="G21" i="1"/>
  <c r="G19" i="1"/>
  <c r="E23" i="1"/>
  <c r="H10" i="1"/>
  <c r="H18" i="1"/>
  <c r="E22" i="1"/>
  <c r="G11" i="1"/>
  <c r="H9" i="1"/>
  <c r="H19" i="1" l="1"/>
  <c r="H21" i="1"/>
  <c r="H11" i="1"/>
  <c r="H20" i="1"/>
  <c r="H31" i="1" s="1"/>
  <c r="H22" i="1" l="1"/>
  <c r="H23" i="1"/>
  <c r="H32" i="1" s="1"/>
</calcChain>
</file>

<file path=xl/sharedStrings.xml><?xml version="1.0" encoding="utf-8"?>
<sst xmlns="http://schemas.openxmlformats.org/spreadsheetml/2006/main" count="33" uniqueCount="13">
  <si>
    <t>TOTAL</t>
  </si>
  <si>
    <t>Base de Modélisation</t>
  </si>
  <si>
    <t>Exposition</t>
  </si>
  <si>
    <t># de sinistres</t>
  </si>
  <si>
    <t>Charge</t>
  </si>
  <si>
    <t>Images Exclues</t>
  </si>
  <si>
    <t>Fréquence</t>
  </si>
  <si>
    <t>Coût Moyen</t>
  </si>
  <si>
    <t>Images Inclues</t>
  </si>
  <si>
    <t>% des sinistres inclus</t>
  </si>
  <si>
    <t>% des charges incluses</t>
  </si>
  <si>
    <t>Base Comptable</t>
  </si>
  <si>
    <t>Ecarts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</si>
</sst>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* #,##0.00_)\ &quot;€&quot;_ ;_ * \(#,##0.00\)\ &quot;€&quot;_ ;_ * &quot;-&quot;??_)\ &quot;€&quot;_ ;_ @_ "/>
    <numFmt numFmtId="43" formatCode="_ * #,##0.00_)\ _€_ ;_ * \(#,##0.00\)\ _€_ ;_ * &quot;-&quot;??_)\ _€_ ;_ @_ "/>
    <numFmt numFmtId="165" formatCode="_ * #,##0_)\ _€_ ;_ * \(#,##0\)\ _€_ ;_ * &quot;-&quot;??_)\ _€_ ;_ @_ "/>
    <numFmt numFmtId="168" formatCode="_ * #,##0_)\ &quot;€&quot;_ ;_ * \(#,##0\)\ &quot;€&quot;_ ;_ * &quot;-&quot;??_)\ &quot;€&quot;_ ;_ @_ 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168" fontId="0" fillId="0" borderId="2" xfId="2" applyNumberFormat="1" applyFont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168" fontId="0" fillId="0" borderId="4" xfId="2" applyNumberFormat="1" applyFont="1" applyBorder="1"/>
    <xf numFmtId="168" fontId="1" fillId="0" borderId="4" xfId="2" applyNumberFormat="1" applyFont="1" applyBorder="1"/>
    <xf numFmtId="0" fontId="0" fillId="0" borderId="5" xfId="0" applyBorder="1"/>
    <xf numFmtId="165" fontId="0" fillId="0" borderId="5" xfId="1" applyNumberFormat="1" applyFont="1" applyBorder="1"/>
    <xf numFmtId="165" fontId="1" fillId="0" borderId="5" xfId="1" applyNumberFormat="1" applyFont="1" applyBorder="1"/>
    <xf numFmtId="0" fontId="0" fillId="0" borderId="6" xfId="0" applyBorder="1"/>
    <xf numFmtId="165" fontId="0" fillId="0" borderId="6" xfId="0" applyNumberFormat="1" applyBorder="1"/>
    <xf numFmtId="165" fontId="0" fillId="0" borderId="6" xfId="0" applyNumberFormat="1" applyFont="1" applyBorder="1"/>
    <xf numFmtId="168" fontId="0" fillId="0" borderId="6" xfId="2" applyNumberFormat="1" applyFont="1" applyBorder="1"/>
    <xf numFmtId="168" fontId="1" fillId="0" borderId="6" xfId="2" applyNumberFormat="1" applyFont="1" applyBorder="1"/>
    <xf numFmtId="10" fontId="0" fillId="0" borderId="6" xfId="3" applyNumberFormat="1" applyFont="1" applyBorder="1"/>
    <xf numFmtId="10" fontId="1" fillId="0" borderId="6" xfId="3" applyNumberFormat="1" applyFont="1" applyBorder="1"/>
    <xf numFmtId="0" fontId="0" fillId="0" borderId="7" xfId="0" applyBorder="1"/>
    <xf numFmtId="165" fontId="0" fillId="0" borderId="7" xfId="1" applyNumberFormat="1" applyFont="1" applyBorder="1"/>
    <xf numFmtId="165" fontId="1" fillId="0" borderId="7" xfId="1" applyNumberFormat="1" applyFont="1" applyBorder="1"/>
    <xf numFmtId="165" fontId="0" fillId="0" borderId="6" xfId="1" applyNumberFormat="1" applyFont="1" applyBorder="1"/>
    <xf numFmtId="0" fontId="0" fillId="0" borderId="8" xfId="0" applyBorder="1"/>
    <xf numFmtId="165" fontId="0" fillId="0" borderId="8" xfId="0" applyNumberFormat="1" applyBorder="1"/>
    <xf numFmtId="165" fontId="0" fillId="0" borderId="8" xfId="0" applyNumberFormat="1" applyFont="1" applyBorder="1"/>
    <xf numFmtId="0" fontId="0" fillId="0" borderId="9" xfId="0" applyBorder="1" applyAlignment="1">
      <alignment horizontal="center" vertical="center"/>
    </xf>
    <xf numFmtId="168" fontId="1" fillId="0" borderId="2" xfId="2" applyNumberFormat="1" applyFont="1" applyBorder="1"/>
    <xf numFmtId="0" fontId="0" fillId="0" borderId="1" xfId="0" applyBorder="1" applyAlignment="1">
      <alignment horizontal="center" vertical="center"/>
    </xf>
    <xf numFmtId="168" fontId="0" fillId="0" borderId="1" xfId="2" applyNumberFormat="1" applyFont="1" applyBorder="1"/>
    <xf numFmtId="0" fontId="3" fillId="0" borderId="6" xfId="0" applyFont="1" applyBorder="1"/>
    <xf numFmtId="10" fontId="3" fillId="0" borderId="6" xfId="3" applyNumberFormat="1" applyFont="1" applyBorder="1"/>
    <xf numFmtId="0" fontId="3" fillId="2" borderId="3" xfId="0" applyFont="1" applyFill="1" applyBorder="1"/>
    <xf numFmtId="10" fontId="3" fillId="2" borderId="3" xfId="3" applyNumberFormat="1" applyFont="1" applyFill="1" applyBorder="1"/>
    <xf numFmtId="0" fontId="3" fillId="2" borderId="0" xfId="0" applyFont="1" applyFill="1" applyBorder="1"/>
    <xf numFmtId="10" fontId="3" fillId="2" borderId="0" xfId="3" applyNumberFormat="1" applyFont="1" applyFill="1" applyBorder="1"/>
    <xf numFmtId="0" fontId="3" fillId="2" borderId="1" xfId="0" applyFont="1" applyFill="1" applyBorder="1"/>
    <xf numFmtId="10" fontId="3" fillId="2" borderId="1" xfId="3" applyNumberFormat="1" applyFont="1" applyFill="1" applyBorder="1"/>
    <xf numFmtId="0" fontId="4" fillId="0" borderId="0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center" vertical="center" wrapText="1"/>
    </xf>
    <xf numFmtId="49" fontId="4" fillId="0" borderId="4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4">
    <cellStyle name="Milliers" xfId="1" builtinId="3"/>
    <cellStyle name="Monétaire" xfId="2" builtinId="4"/>
    <cellStyle name="Normal" xfId="0" builtinId="0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C6AB0-BD4F-2547-965A-18855BFE9747}">
  <dimension ref="B5:H32"/>
  <sheetViews>
    <sheetView showGridLines="0" tabSelected="1" topLeftCell="A4" workbookViewId="0">
      <selection activeCell="J21" sqref="J21"/>
    </sheetView>
  </sheetViews>
  <sheetFormatPr baseColWidth="10" defaultRowHeight="16" x14ac:dyDescent="0.2"/>
  <cols>
    <col min="1" max="1" width="7.5" customWidth="1"/>
    <col min="2" max="2" width="19.83203125" customWidth="1"/>
    <col min="3" max="3" width="18.83203125" bestFit="1" customWidth="1"/>
    <col min="4" max="4" width="20.6640625" bestFit="1" customWidth="1"/>
    <col min="5" max="8" width="15.5" customWidth="1"/>
  </cols>
  <sheetData>
    <row r="5" spans="2:8" x14ac:dyDescent="0.2">
      <c r="B5" s="1"/>
      <c r="C5" s="1"/>
      <c r="D5" s="1"/>
      <c r="E5" s="1"/>
      <c r="F5" s="1"/>
      <c r="G5" s="1"/>
      <c r="H5" s="1"/>
    </row>
    <row r="6" spans="2:8" ht="17" thickBot="1" x14ac:dyDescent="0.25">
      <c r="B6" s="2"/>
      <c r="C6" s="2"/>
      <c r="D6" s="2"/>
      <c r="E6" s="3">
        <v>2014</v>
      </c>
      <c r="F6" s="3">
        <v>2015</v>
      </c>
      <c r="G6" s="3">
        <v>2016</v>
      </c>
      <c r="H6" s="3" t="s">
        <v>0</v>
      </c>
    </row>
    <row r="7" spans="2:8" x14ac:dyDescent="0.2">
      <c r="B7" s="43" t="s">
        <v>1</v>
      </c>
      <c r="C7" s="8" t="s">
        <v>8</v>
      </c>
      <c r="D7" s="13" t="s">
        <v>2</v>
      </c>
      <c r="E7" s="14">
        <v>2459867.2999999998</v>
      </c>
      <c r="F7" s="14">
        <v>2476826</v>
      </c>
      <c r="G7" s="14">
        <v>2578956</v>
      </c>
      <c r="H7" s="15">
        <f>SUM(E7:G7)</f>
        <v>7515649.2999999998</v>
      </c>
    </row>
    <row r="8" spans="2:8" x14ac:dyDescent="0.2">
      <c r="B8" s="44"/>
      <c r="C8" s="4"/>
      <c r="D8" s="16" t="s">
        <v>3</v>
      </c>
      <c r="E8" s="17">
        <f>E7*5.23%</f>
        <v>128651.05979</v>
      </c>
      <c r="F8" s="17">
        <f>F7*5.42%</f>
        <v>134243.96919999999</v>
      </c>
      <c r="G8" s="17">
        <f>G7*5.13%</f>
        <v>132300.44279999999</v>
      </c>
      <c r="H8" s="18">
        <f t="shared" ref="H8:H9" si="0">SUM(E8:G8)</f>
        <v>395195.47178999998</v>
      </c>
    </row>
    <row r="9" spans="2:8" x14ac:dyDescent="0.2">
      <c r="B9" s="44"/>
      <c r="C9" s="4"/>
      <c r="D9" s="16" t="s">
        <v>4</v>
      </c>
      <c r="E9" s="19">
        <f>E8*1487</f>
        <v>191304125.90773001</v>
      </c>
      <c r="F9" s="19">
        <f>F8*1534</f>
        <v>205930248.75279999</v>
      </c>
      <c r="G9" s="19">
        <f>G8*1678</f>
        <v>222000143.01839998</v>
      </c>
      <c r="H9" s="20">
        <f t="shared" si="0"/>
        <v>619234517.67892992</v>
      </c>
    </row>
    <row r="10" spans="2:8" x14ac:dyDescent="0.2">
      <c r="B10" s="44"/>
      <c r="C10" s="4"/>
      <c r="D10" s="16" t="s">
        <v>6</v>
      </c>
      <c r="E10" s="21">
        <f>E8/E7</f>
        <v>5.2300000000000006E-2</v>
      </c>
      <c r="F10" s="21">
        <f t="shared" ref="F10:H10" si="1">F8/F7</f>
        <v>5.4199999999999998E-2</v>
      </c>
      <c r="G10" s="21">
        <f t="shared" si="1"/>
        <v>5.1299999999999998E-2</v>
      </c>
      <c r="H10" s="22">
        <f t="shared" si="1"/>
        <v>5.2583011262912441E-2</v>
      </c>
    </row>
    <row r="11" spans="2:8" x14ac:dyDescent="0.2">
      <c r="B11" s="44"/>
      <c r="C11" s="9"/>
      <c r="D11" s="10" t="s">
        <v>7</v>
      </c>
      <c r="E11" s="11">
        <f>E9/E8</f>
        <v>1487</v>
      </c>
      <c r="F11" s="11">
        <f t="shared" ref="F11:H11" si="2">F9/F8</f>
        <v>1534</v>
      </c>
      <c r="G11" s="11">
        <f t="shared" si="2"/>
        <v>1678</v>
      </c>
      <c r="H11" s="12">
        <f t="shared" si="2"/>
        <v>1566.9069153909243</v>
      </c>
    </row>
    <row r="12" spans="2:8" x14ac:dyDescent="0.2">
      <c r="B12" s="44"/>
      <c r="C12" s="30" t="s">
        <v>5</v>
      </c>
      <c r="D12" s="23" t="s">
        <v>2</v>
      </c>
      <c r="E12" s="24">
        <v>31978</v>
      </c>
      <c r="F12" s="24">
        <v>33197</v>
      </c>
      <c r="G12" s="24">
        <v>34152</v>
      </c>
      <c r="H12" s="25">
        <f>SUM(E12:G12)</f>
        <v>99327</v>
      </c>
    </row>
    <row r="13" spans="2:8" x14ac:dyDescent="0.2">
      <c r="B13" s="44"/>
      <c r="C13" s="4"/>
      <c r="D13" s="16" t="s">
        <v>3</v>
      </c>
      <c r="E13" s="17">
        <f>E12*5.32%</f>
        <v>1701.2296000000001</v>
      </c>
      <c r="F13" s="17">
        <f>F12*5.25%</f>
        <v>1742.8425</v>
      </c>
      <c r="G13" s="17">
        <f>G12*5.47%</f>
        <v>1868.1143999999999</v>
      </c>
      <c r="H13" s="18">
        <f t="shared" ref="H13:H14" si="3">SUM(E13:G13)</f>
        <v>5312.1864999999998</v>
      </c>
    </row>
    <row r="14" spans="2:8" x14ac:dyDescent="0.2">
      <c r="B14" s="44"/>
      <c r="C14" s="4"/>
      <c r="D14" s="16" t="s">
        <v>4</v>
      </c>
      <c r="E14" s="19">
        <f>E13*1369</f>
        <v>2328983.3223999999</v>
      </c>
      <c r="F14" s="19">
        <f>F13*1567</f>
        <v>2731034.1974999998</v>
      </c>
      <c r="G14" s="19">
        <f>G13*1688</f>
        <v>3153377.1072</v>
      </c>
      <c r="H14" s="20">
        <f t="shared" si="3"/>
        <v>8213394.6271000002</v>
      </c>
    </row>
    <row r="15" spans="2:8" x14ac:dyDescent="0.2">
      <c r="B15" s="44"/>
      <c r="C15" s="4"/>
      <c r="D15" s="16" t="s">
        <v>6</v>
      </c>
      <c r="E15" s="21">
        <f>E13/E12</f>
        <v>5.3200000000000004E-2</v>
      </c>
      <c r="F15" s="21">
        <f t="shared" ref="F15:H15" si="4">F13/F12</f>
        <v>5.2499999999999998E-2</v>
      </c>
      <c r="G15" s="21">
        <f t="shared" si="4"/>
        <v>5.4699999999999999E-2</v>
      </c>
      <c r="H15" s="22">
        <f t="shared" si="4"/>
        <v>5.3481797497155856E-2</v>
      </c>
    </row>
    <row r="16" spans="2:8" ht="17" thickBot="1" x14ac:dyDescent="0.25">
      <c r="B16" s="44"/>
      <c r="C16" s="5"/>
      <c r="D16" s="6" t="s">
        <v>7</v>
      </c>
      <c r="E16" s="7">
        <f>E14/E13</f>
        <v>1368.9999999999998</v>
      </c>
      <c r="F16" s="7">
        <f t="shared" ref="F16:H16" si="5">F14/F13</f>
        <v>1567</v>
      </c>
      <c r="G16" s="7">
        <f t="shared" si="5"/>
        <v>1688</v>
      </c>
      <c r="H16" s="31">
        <f t="shared" si="5"/>
        <v>1546.1419939040168</v>
      </c>
    </row>
    <row r="17" spans="2:8" ht="17" thickTop="1" x14ac:dyDescent="0.2">
      <c r="B17" s="44"/>
      <c r="C17" s="4" t="s">
        <v>0</v>
      </c>
      <c r="D17" s="27" t="s">
        <v>2</v>
      </c>
      <c r="E17" s="28">
        <f>E7+E12</f>
        <v>2491845.2999999998</v>
      </c>
      <c r="F17" s="28">
        <f t="shared" ref="F17:H17" si="6">F7+F12</f>
        <v>2510023</v>
      </c>
      <c r="G17" s="28">
        <f t="shared" si="6"/>
        <v>2613108</v>
      </c>
      <c r="H17" s="29">
        <f t="shared" si="6"/>
        <v>7614976.2999999998</v>
      </c>
    </row>
    <row r="18" spans="2:8" x14ac:dyDescent="0.2">
      <c r="B18" s="44"/>
      <c r="C18" s="4"/>
      <c r="D18" s="16" t="s">
        <v>3</v>
      </c>
      <c r="E18" s="17">
        <f>E8+E13</f>
        <v>130352.28939000001</v>
      </c>
      <c r="F18" s="17">
        <f t="shared" ref="F18:H18" si="7">F8+F13</f>
        <v>135986.81169999999</v>
      </c>
      <c r="G18" s="17">
        <f t="shared" si="7"/>
        <v>134168.55719999998</v>
      </c>
      <c r="H18" s="18">
        <f t="shared" si="7"/>
        <v>400507.65828999999</v>
      </c>
    </row>
    <row r="19" spans="2:8" x14ac:dyDescent="0.2">
      <c r="B19" s="44"/>
      <c r="C19" s="4"/>
      <c r="D19" s="34" t="s">
        <v>9</v>
      </c>
      <c r="E19" s="35">
        <f>E8/E18</f>
        <v>0.98694898564527611</v>
      </c>
      <c r="F19" s="35">
        <f t="shared" ref="F19:H19" si="8">F8/F18</f>
        <v>0.98718373878898724</v>
      </c>
      <c r="G19" s="35">
        <f t="shared" si="8"/>
        <v>0.98607636215976247</v>
      </c>
      <c r="H19" s="35">
        <f t="shared" si="8"/>
        <v>0.98673636723282443</v>
      </c>
    </row>
    <row r="20" spans="2:8" x14ac:dyDescent="0.2">
      <c r="B20" s="44"/>
      <c r="C20" s="4"/>
      <c r="D20" s="16" t="s">
        <v>4</v>
      </c>
      <c r="E20" s="19">
        <f>E9+E14</f>
        <v>193633109.23013002</v>
      </c>
      <c r="F20" s="19">
        <f t="shared" ref="F20:H20" si="9">F9+F14</f>
        <v>208661282.95029998</v>
      </c>
      <c r="G20" s="19">
        <f>G9+G14</f>
        <v>225153520.12559998</v>
      </c>
      <c r="H20" s="20">
        <f t="shared" si="9"/>
        <v>627447912.30602992</v>
      </c>
    </row>
    <row r="21" spans="2:8" x14ac:dyDescent="0.2">
      <c r="B21" s="44"/>
      <c r="C21" s="4"/>
      <c r="D21" s="16" t="s">
        <v>6</v>
      </c>
      <c r="E21" s="21">
        <f>E18/E17</f>
        <v>5.2311549753911293E-2</v>
      </c>
      <c r="F21" s="21">
        <f t="shared" ref="F21:H21" si="10">F18/F17</f>
        <v>5.4177516182122631E-2</v>
      </c>
      <c r="G21" s="21">
        <f t="shared" si="10"/>
        <v>5.1344436280475199E-2</v>
      </c>
      <c r="H21" s="22">
        <f t="shared" si="10"/>
        <v>5.2594734705871636E-2</v>
      </c>
    </row>
    <row r="22" spans="2:8" x14ac:dyDescent="0.2">
      <c r="B22" s="44"/>
      <c r="C22" s="4"/>
      <c r="D22" s="34" t="s">
        <v>10</v>
      </c>
      <c r="E22" s="35">
        <f>E9/E20</f>
        <v>0.98797218444893098</v>
      </c>
      <c r="F22" s="35">
        <f t="shared" ref="F22:H22" si="11">F9/F20</f>
        <v>0.98691163900228451</v>
      </c>
      <c r="G22" s="35">
        <f t="shared" si="11"/>
        <v>0.98599454671887465</v>
      </c>
      <c r="H22" s="35">
        <f t="shared" si="11"/>
        <v>0.98690983830528067</v>
      </c>
    </row>
    <row r="23" spans="2:8" x14ac:dyDescent="0.2">
      <c r="B23" s="45"/>
      <c r="C23" s="9"/>
      <c r="D23" s="10" t="s">
        <v>7</v>
      </c>
      <c r="E23" s="11">
        <f>E20/E18</f>
        <v>1485.4599803061426</v>
      </c>
      <c r="F23" s="11">
        <f t="shared" ref="F23:H23" si="12">F20/F18</f>
        <v>1534.4229366199634</v>
      </c>
      <c r="G23" s="11">
        <f t="shared" si="12"/>
        <v>1678.1392363784025</v>
      </c>
      <c r="H23" s="12">
        <f t="shared" si="12"/>
        <v>1566.6314970978826</v>
      </c>
    </row>
    <row r="24" spans="2:8" x14ac:dyDescent="0.2">
      <c r="B24" s="46" t="s">
        <v>11</v>
      </c>
      <c r="C24" s="30"/>
      <c r="D24" s="23" t="s">
        <v>2</v>
      </c>
      <c r="E24" s="24">
        <v>2456475</v>
      </c>
      <c r="F24" s="24">
        <v>2482345</v>
      </c>
      <c r="G24" s="24">
        <v>2575629</v>
      </c>
      <c r="H24" s="25">
        <f>SUM(E24:G24)</f>
        <v>7514449</v>
      </c>
    </row>
    <row r="25" spans="2:8" x14ac:dyDescent="0.2">
      <c r="B25" s="42"/>
      <c r="C25" s="4"/>
      <c r="D25" s="16" t="s">
        <v>3</v>
      </c>
      <c r="E25" s="26">
        <v>128567</v>
      </c>
      <c r="F25" s="26">
        <v>135324</v>
      </c>
      <c r="G25" s="26">
        <v>131287</v>
      </c>
      <c r="H25" s="18">
        <f t="shared" ref="H25:H26" si="13">SUM(E25:G25)</f>
        <v>395178</v>
      </c>
    </row>
    <row r="26" spans="2:8" x14ac:dyDescent="0.2">
      <c r="B26" s="42"/>
      <c r="C26" s="4"/>
      <c r="D26" s="16" t="s">
        <v>4</v>
      </c>
      <c r="E26" s="19">
        <f>E25*1493</f>
        <v>191950531</v>
      </c>
      <c r="F26" s="19">
        <f>F25*1548</f>
        <v>209481552</v>
      </c>
      <c r="G26" s="19">
        <f>G25*1667</f>
        <v>218855429</v>
      </c>
      <c r="H26" s="20">
        <f t="shared" si="13"/>
        <v>620287512</v>
      </c>
    </row>
    <row r="27" spans="2:8" x14ac:dyDescent="0.2">
      <c r="B27" s="42"/>
      <c r="C27" s="4"/>
      <c r="D27" s="16" t="s">
        <v>6</v>
      </c>
      <c r="E27" s="21">
        <f>E25/E24</f>
        <v>5.2338004661150635E-2</v>
      </c>
      <c r="F27" s="21">
        <f>F25/F24</f>
        <v>5.4514581977928127E-2</v>
      </c>
      <c r="G27" s="21">
        <f>G25/G24</f>
        <v>5.0972791500639263E-2</v>
      </c>
      <c r="H27" s="22">
        <f>H25/H24</f>
        <v>5.2589085374057369E-2</v>
      </c>
    </row>
    <row r="28" spans="2:8" ht="17" thickBot="1" x14ac:dyDescent="0.25">
      <c r="B28" s="47"/>
      <c r="C28" s="32"/>
      <c r="D28" s="2" t="s">
        <v>7</v>
      </c>
      <c r="E28" s="33">
        <f>E26/E25</f>
        <v>1493</v>
      </c>
      <c r="F28" s="33">
        <f t="shared" ref="F28:H28" si="14">F26/F25</f>
        <v>1548</v>
      </c>
      <c r="G28" s="33">
        <f t="shared" si="14"/>
        <v>1667</v>
      </c>
      <c r="H28" s="33">
        <f t="shared" si="14"/>
        <v>1569.6407998420964</v>
      </c>
    </row>
    <row r="29" spans="2:8" x14ac:dyDescent="0.2">
      <c r="B29" s="48" t="s">
        <v>12</v>
      </c>
      <c r="C29" s="48"/>
      <c r="D29" s="36" t="s">
        <v>2</v>
      </c>
      <c r="E29" s="37">
        <f>E17/E24-1</f>
        <v>1.4398803163068852E-2</v>
      </c>
      <c r="F29" s="37">
        <f t="shared" ref="F29:H29" si="15">F17/F24-1</f>
        <v>1.1149940882512199E-2</v>
      </c>
      <c r="G29" s="37">
        <f t="shared" si="15"/>
        <v>1.4551396959732843E-2</v>
      </c>
      <c r="H29" s="37">
        <f t="shared" si="15"/>
        <v>1.3377867093116169E-2</v>
      </c>
    </row>
    <row r="30" spans="2:8" x14ac:dyDescent="0.2">
      <c r="B30" s="49"/>
      <c r="C30" s="49"/>
      <c r="D30" s="38" t="s">
        <v>3</v>
      </c>
      <c r="E30" s="39">
        <f>E18/E25-1</f>
        <v>1.3886062442150848E-2</v>
      </c>
      <c r="F30" s="39">
        <f>F18/F25-1</f>
        <v>4.8979611894415243E-3</v>
      </c>
      <c r="G30" s="39">
        <f>G18/G25-1</f>
        <v>2.1948534127522068E-2</v>
      </c>
      <c r="H30" s="39">
        <f>H18/H25-1</f>
        <v>1.3486728233859102E-2</v>
      </c>
    </row>
    <row r="31" spans="2:8" x14ac:dyDescent="0.2">
      <c r="B31" s="49"/>
      <c r="C31" s="49"/>
      <c r="D31" s="38" t="s">
        <v>6</v>
      </c>
      <c r="E31" s="39">
        <f>E21/E27-1</f>
        <v>-5.0546266351991775E-4</v>
      </c>
      <c r="F31" s="39">
        <f>F20/F26-1</f>
        <v>-3.9157101991492693E-3</v>
      </c>
      <c r="G31" s="39">
        <f>G20/G26-1</f>
        <v>2.8777404126447248E-2</v>
      </c>
      <c r="H31" s="39">
        <f>H20/H26-1</f>
        <v>1.1543679612285862E-2</v>
      </c>
    </row>
    <row r="32" spans="2:8" ht="17" thickBot="1" x14ac:dyDescent="0.25">
      <c r="B32" s="50"/>
      <c r="C32" s="50"/>
      <c r="D32" s="40" t="s">
        <v>7</v>
      </c>
      <c r="E32" s="41">
        <f>E23/E28-1</f>
        <v>-5.0502476181228939E-3</v>
      </c>
      <c r="F32" s="41">
        <f>F23/F28-1</f>
        <v>-8.7707127778013927E-3</v>
      </c>
      <c r="G32" s="41">
        <f>G23/G28-1</f>
        <v>6.6822053859643127E-3</v>
      </c>
      <c r="H32" s="41">
        <f t="shared" ref="H32" si="16">H23/H28-1</f>
        <v>-1.9171919744418453E-3</v>
      </c>
    </row>
  </sheetData>
  <mergeCells count="7">
    <mergeCell ref="B29:C32"/>
    <mergeCell ref="C7:C11"/>
    <mergeCell ref="C12:C16"/>
    <mergeCell ref="B24:B28"/>
    <mergeCell ref="C17:C23"/>
    <mergeCell ref="B7:B23"/>
    <mergeCell ref="C24:C28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DURAND Julien</dc:creator>
  <cp:lastModifiedBy>DURAND Julien</cp:lastModifiedBy>
  <dcterms:created xsi:type="dcterms:W3CDTF">2018-07-16T13:39:46Z</dcterms:created>
  <dcterms:modified xsi:type="dcterms:W3CDTF">2018-07-16T14:17:23Z</dcterms:modified>
</cp:coreProperties>
</file>