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crii\PycharmProjects\DHLLDV\"/>
    </mc:Choice>
  </mc:AlternateContent>
  <xr:revisionPtr revIDLastSave="0" documentId="13_ncr:1_{3F37D217-A01E-49B3-AF81-6736204BECD6}" xr6:coauthVersionLast="47" xr6:coauthVersionMax="47" xr10:uidLastSave="{00000000-0000-0000-0000-000000000000}"/>
  <bookViews>
    <workbookView xWindow="-110" yWindow="-110" windowWidth="19420" windowHeight="11020" activeTab="3" xr2:uid="{36A6D056-07A8-4E30-AFB9-7896CA916417}"/>
  </bookViews>
  <sheets>
    <sheet name="V-C" sheetId="1" r:id="rId1"/>
    <sheet name="NS-Eff" sheetId="2" r:id="rId2"/>
    <sheet name="Example" sheetId="3" r:id="rId3"/>
    <sheet name="Power Limited examp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3" i="4"/>
  <c r="D6" i="4"/>
  <c r="B12" i="4"/>
  <c r="D12" i="4" s="1"/>
  <c r="A32" i="4"/>
  <c r="E32" i="4" s="1"/>
  <c r="G51" i="4" s="1"/>
  <c r="B32" i="4"/>
  <c r="F32" i="4" s="1"/>
  <c r="C32" i="4"/>
  <c r="G32" i="4" s="1"/>
  <c r="A18" i="4"/>
  <c r="E18" i="4" s="1"/>
  <c r="G37" i="4" s="1"/>
  <c r="B18" i="4"/>
  <c r="F18" i="4" s="1"/>
  <c r="C18" i="4"/>
  <c r="G18" i="4" s="1"/>
  <c r="A19" i="4"/>
  <c r="E19" i="4" s="1"/>
  <c r="B19" i="4"/>
  <c r="F19" i="4" s="1"/>
  <c r="C19" i="4"/>
  <c r="G19" i="4" s="1"/>
  <c r="A20" i="4"/>
  <c r="E20" i="4" s="1"/>
  <c r="B20" i="4"/>
  <c r="F20" i="4" s="1"/>
  <c r="C20" i="4"/>
  <c r="G20" i="4" s="1"/>
  <c r="A21" i="4"/>
  <c r="E21" i="4" s="1"/>
  <c r="F40" i="4" s="1"/>
  <c r="B21" i="4"/>
  <c r="F21" i="4" s="1"/>
  <c r="C21" i="4"/>
  <c r="G21" i="4" s="1"/>
  <c r="A22" i="4"/>
  <c r="E22" i="4" s="1"/>
  <c r="B22" i="4"/>
  <c r="F22" i="4" s="1"/>
  <c r="C22" i="4"/>
  <c r="G22" i="4" s="1"/>
  <c r="A23" i="4"/>
  <c r="E23" i="4" s="1"/>
  <c r="B23" i="4"/>
  <c r="F23" i="4" s="1"/>
  <c r="C23" i="4"/>
  <c r="G23" i="4" s="1"/>
  <c r="A24" i="4"/>
  <c r="E24" i="4" s="1"/>
  <c r="G43" i="4" s="1"/>
  <c r="B24" i="4"/>
  <c r="F24" i="4" s="1"/>
  <c r="C24" i="4"/>
  <c r="G24" i="4" s="1"/>
  <c r="A25" i="4"/>
  <c r="E25" i="4" s="1"/>
  <c r="G44" i="4" s="1"/>
  <c r="B25" i="4"/>
  <c r="F25" i="4" s="1"/>
  <c r="C25" i="4"/>
  <c r="G25" i="4" s="1"/>
  <c r="A26" i="4"/>
  <c r="E26" i="4" s="1"/>
  <c r="B26" i="4"/>
  <c r="F26" i="4" s="1"/>
  <c r="C26" i="4"/>
  <c r="G26" i="4" s="1"/>
  <c r="A27" i="4"/>
  <c r="E27" i="4" s="1"/>
  <c r="B27" i="4"/>
  <c r="F27" i="4" s="1"/>
  <c r="C27" i="4"/>
  <c r="G27" i="4" s="1"/>
  <c r="A28" i="4"/>
  <c r="E28" i="4" s="1"/>
  <c r="B28" i="4"/>
  <c r="F28" i="4" s="1"/>
  <c r="C28" i="4"/>
  <c r="G28" i="4" s="1"/>
  <c r="A29" i="4"/>
  <c r="E29" i="4" s="1"/>
  <c r="B29" i="4"/>
  <c r="F29" i="4" s="1"/>
  <c r="C29" i="4"/>
  <c r="G29" i="4" s="1"/>
  <c r="A30" i="4"/>
  <c r="E30" i="4" s="1"/>
  <c r="B30" i="4"/>
  <c r="F30" i="4" s="1"/>
  <c r="C30" i="4"/>
  <c r="G30" i="4" s="1"/>
  <c r="A31" i="4"/>
  <c r="E31" i="4" s="1"/>
  <c r="B31" i="4"/>
  <c r="F31" i="4" s="1"/>
  <c r="C31" i="4"/>
  <c r="G31" i="4" s="1"/>
  <c r="C17" i="4"/>
  <c r="G17" i="4" s="1"/>
  <c r="B17" i="4"/>
  <c r="F17" i="4" s="1"/>
  <c r="A17" i="4"/>
  <c r="E17" i="4" s="1"/>
  <c r="B8" i="4"/>
  <c r="B7" i="4"/>
  <c r="B19" i="3"/>
  <c r="C19" i="3"/>
  <c r="E19" i="3"/>
  <c r="B7" i="3"/>
  <c r="D19" i="3" s="1"/>
  <c r="F19" i="3" s="1"/>
  <c r="B8" i="3"/>
  <c r="E26" i="3"/>
  <c r="E12" i="3"/>
  <c r="E13" i="3"/>
  <c r="E14" i="3"/>
  <c r="E15" i="3"/>
  <c r="E16" i="3"/>
  <c r="E17" i="3"/>
  <c r="E18" i="3"/>
  <c r="E20" i="3"/>
  <c r="E21" i="3"/>
  <c r="E22" i="3"/>
  <c r="E23" i="3"/>
  <c r="E24" i="3"/>
  <c r="E25" i="3"/>
  <c r="E11" i="3"/>
  <c r="C26" i="3"/>
  <c r="C25" i="3"/>
  <c r="C24" i="3"/>
  <c r="C23" i="3"/>
  <c r="C22" i="3"/>
  <c r="C21" i="3"/>
  <c r="C20" i="3"/>
  <c r="C18" i="3"/>
  <c r="C17" i="3"/>
  <c r="C16" i="3"/>
  <c r="C15" i="3"/>
  <c r="C14" i="3"/>
  <c r="C13" i="3"/>
  <c r="C12" i="3"/>
  <c r="C11" i="3"/>
  <c r="B12" i="3"/>
  <c r="B13" i="3"/>
  <c r="B14" i="3"/>
  <c r="B15" i="3"/>
  <c r="B16" i="3"/>
  <c r="B17" i="3"/>
  <c r="B18" i="3"/>
  <c r="B20" i="3"/>
  <c r="B21" i="3"/>
  <c r="B22" i="3"/>
  <c r="B23" i="3"/>
  <c r="B24" i="3"/>
  <c r="B25" i="3"/>
  <c r="B26" i="3"/>
  <c r="B11" i="3"/>
  <c r="F38" i="4" l="1"/>
  <c r="G38" i="4"/>
  <c r="H24" i="4"/>
  <c r="G36" i="4"/>
  <c r="G40" i="4"/>
  <c r="G48" i="4"/>
  <c r="G45" i="4"/>
  <c r="F50" i="4"/>
  <c r="F42" i="4"/>
  <c r="G42" i="4"/>
  <c r="G47" i="4"/>
  <c r="G39" i="4"/>
  <c r="F48" i="4"/>
  <c r="G49" i="4"/>
  <c r="G41" i="4"/>
  <c r="G50" i="4"/>
  <c r="K24" i="4"/>
  <c r="L24" i="4" s="1"/>
  <c r="M24" i="4" s="1"/>
  <c r="Q24" i="4" s="1"/>
  <c r="R24" i="4" s="1"/>
  <c r="G46" i="4"/>
  <c r="F36" i="4"/>
  <c r="F44" i="4"/>
  <c r="F37" i="4"/>
  <c r="F41" i="4"/>
  <c r="F45" i="4"/>
  <c r="F49" i="4"/>
  <c r="F46" i="4"/>
  <c r="F39" i="4"/>
  <c r="F43" i="4"/>
  <c r="F47" i="4"/>
  <c r="F51" i="4"/>
  <c r="H18" i="4"/>
  <c r="H26" i="4"/>
  <c r="H23" i="4"/>
  <c r="H32" i="4"/>
  <c r="H17" i="4"/>
  <c r="H27" i="4"/>
  <c r="H19" i="4"/>
  <c r="H31" i="4"/>
  <c r="H25" i="4"/>
  <c r="H20" i="4"/>
  <c r="H28" i="4"/>
  <c r="H30" i="4"/>
  <c r="H29" i="4"/>
  <c r="H21" i="4"/>
  <c r="H22" i="4"/>
  <c r="D22" i="3"/>
  <c r="F22" i="3" s="1"/>
  <c r="G22" i="3" s="1"/>
  <c r="H22" i="3" s="1"/>
  <c r="D26" i="3"/>
  <c r="F26" i="3" s="1"/>
  <c r="G26" i="3" s="1"/>
  <c r="H26" i="3" s="1"/>
  <c r="G19" i="3"/>
  <c r="H19" i="3" s="1"/>
  <c r="I19" i="3" s="1"/>
  <c r="D21" i="3"/>
  <c r="F21" i="3" s="1"/>
  <c r="G21" i="3" s="1"/>
  <c r="H21" i="3" s="1"/>
  <c r="D12" i="3"/>
  <c r="F12" i="3" s="1"/>
  <c r="G12" i="3" s="1"/>
  <c r="H12" i="3" s="1"/>
  <c r="D20" i="3"/>
  <c r="F20" i="3" s="1"/>
  <c r="D11" i="3"/>
  <c r="F11" i="3" s="1"/>
  <c r="D17" i="3"/>
  <c r="F17" i="3" s="1"/>
  <c r="D18" i="3"/>
  <c r="F18" i="3" s="1"/>
  <c r="D25" i="3"/>
  <c r="F25" i="3" s="1"/>
  <c r="D16" i="3"/>
  <c r="F16" i="3" s="1"/>
  <c r="D24" i="3"/>
  <c r="F24" i="3" s="1"/>
  <c r="D15" i="3"/>
  <c r="F15" i="3" s="1"/>
  <c r="D23" i="3"/>
  <c r="F23" i="3" s="1"/>
  <c r="D14" i="3"/>
  <c r="F14" i="3" s="1"/>
  <c r="D13" i="3"/>
  <c r="F13" i="3" s="1"/>
  <c r="N24" i="4" l="1"/>
  <c r="S24" i="4"/>
  <c r="O24" i="4"/>
  <c r="I22" i="3"/>
  <c r="I26" i="3"/>
  <c r="I12" i="3"/>
  <c r="I21" i="3"/>
  <c r="G16" i="3"/>
  <c r="H16" i="3" s="1"/>
  <c r="I16" i="3" s="1"/>
  <c r="G20" i="3"/>
  <c r="H20" i="3" s="1"/>
  <c r="I20" i="3" s="1"/>
  <c r="G13" i="3"/>
  <c r="H13" i="3" s="1"/>
  <c r="I13" i="3" s="1"/>
  <c r="G11" i="3"/>
  <c r="H11" i="3" s="1"/>
  <c r="I11" i="3" s="1"/>
  <c r="G14" i="3"/>
  <c r="H14" i="3" s="1"/>
  <c r="I14" i="3" s="1"/>
  <c r="G24" i="3"/>
  <c r="H24" i="3" s="1"/>
  <c r="I24" i="3" s="1"/>
  <c r="G25" i="3"/>
  <c r="H25" i="3" s="1"/>
  <c r="I25" i="3" s="1"/>
  <c r="G18" i="3"/>
  <c r="H18" i="3" s="1"/>
  <c r="I18" i="3" s="1"/>
  <c r="G23" i="3"/>
  <c r="H23" i="3" s="1"/>
  <c r="I23" i="3" s="1"/>
  <c r="G15" i="3"/>
  <c r="H15" i="3" s="1"/>
  <c r="I15" i="3" s="1"/>
  <c r="G17" i="3"/>
  <c r="H17" i="3" s="1"/>
  <c r="I17" i="3" s="1"/>
  <c r="P24" i="4" l="1"/>
  <c r="T24" i="4"/>
  <c r="U24" i="4" s="1"/>
  <c r="V24" i="4" s="1"/>
  <c r="Z24" i="4" l="1"/>
  <c r="AA24" i="4" s="1"/>
  <c r="W24" i="4"/>
  <c r="X24" i="4" s="1"/>
  <c r="Y24" i="4" l="1"/>
  <c r="AC24" i="4"/>
  <c r="AB24" i="4"/>
  <c r="AD24" i="4"/>
  <c r="AE24" i="4" s="1"/>
  <c r="AF24" i="4" l="1"/>
  <c r="AG24" i="4" s="1"/>
  <c r="AH24" i="4" s="1"/>
  <c r="AI24" i="4"/>
  <c r="AJ24" i="4" s="1"/>
  <c r="AL24" i="4"/>
  <c r="AK24" i="4" l="1"/>
  <c r="AM24" i="4"/>
  <c r="AN24" i="4" s="1"/>
  <c r="AO24" i="4" s="1"/>
  <c r="AP24" i="4" s="1"/>
  <c r="AQ24" i="4" s="1"/>
  <c r="AR24" i="4" l="1"/>
  <c r="AS24" i="4" s="1"/>
  <c r="AT24" i="4" s="1"/>
  <c r="AU24" i="4" s="1"/>
  <c r="AV24" i="4" s="1"/>
  <c r="AW24" i="4" s="1"/>
</calcChain>
</file>

<file path=xl/sharedStrings.xml><?xml version="1.0" encoding="utf-8"?>
<sst xmlns="http://schemas.openxmlformats.org/spreadsheetml/2006/main" count="93" uniqueCount="48">
  <si>
    <t>U2 = 150</t>
  </si>
  <si>
    <t>V</t>
  </si>
  <si>
    <t>C</t>
  </si>
  <si>
    <t>U2 = 100</t>
  </si>
  <si>
    <t>Eff</t>
  </si>
  <si>
    <t>NS</t>
  </si>
  <si>
    <t>84 " pump at 345</t>
  </si>
  <si>
    <t>OD</t>
  </si>
  <si>
    <t>ED</t>
  </si>
  <si>
    <t>N</t>
  </si>
  <si>
    <t>U2</t>
  </si>
  <si>
    <t>v</t>
  </si>
  <si>
    <t>C150</t>
  </si>
  <si>
    <t>C100</t>
  </si>
  <si>
    <t>H</t>
  </si>
  <si>
    <t>DD</t>
  </si>
  <si>
    <t>Q</t>
  </si>
  <si>
    <t>Power</t>
  </si>
  <si>
    <t>OD/ED</t>
  </si>
  <si>
    <t>P</t>
  </si>
  <si>
    <t>Driver P</t>
  </si>
  <si>
    <t>Design Density</t>
  </si>
  <si>
    <t>Pavail</t>
  </si>
  <si>
    <t>1st try</t>
  </si>
  <si>
    <t>Gravity</t>
  </si>
  <si>
    <t>Q GPM</t>
  </si>
  <si>
    <t>H Ft</t>
  </si>
  <si>
    <t>P HP</t>
  </si>
  <si>
    <t>Q m3/sec</t>
  </si>
  <si>
    <t>H m</t>
  </si>
  <si>
    <t>P kW</t>
  </si>
  <si>
    <t>HP =</t>
  </si>
  <si>
    <t>RPM =</t>
  </si>
  <si>
    <t>Hz</t>
  </si>
  <si>
    <t>ft/sec2 =</t>
  </si>
  <si>
    <t>m/sec2</t>
  </si>
  <si>
    <t>2nd try</t>
  </si>
  <si>
    <t>H''</t>
  </si>
  <si>
    <t>4th</t>
  </si>
  <si>
    <t>n_new</t>
  </si>
  <si>
    <t>Q0</t>
  </si>
  <si>
    <t>speed_ratio</t>
  </si>
  <si>
    <t>P0</t>
  </si>
  <si>
    <t>dP</t>
  </si>
  <si>
    <t>3rd Try</t>
  </si>
  <si>
    <t xml:space="preserve">In = </t>
  </si>
  <si>
    <t>H0</t>
  </si>
  <si>
    <t>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</si>
</sst>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9" fontId="0" fillId="0" borderId="0" xfId="1" applyFont="1"/>
    <xf numFmtId="0" fontId="0" fillId="2" borderId="0" xfId="0" applyFill="1"/>
    <xf numFmtId="169" fontId="0" fillId="0" borderId="0" xfId="1" applyNumberFormat="1" applyFont="1"/>
    <xf numFmtId="169" fontId="0" fillId="2" borderId="0" xfId="1" applyNumberFormat="1" applyFont="1" applyFill="1"/>
    <xf numFmtId="0" fontId="0" fillId="0" borderId="0" xfId="0" applyFill="1"/>
    <xf numFmtId="169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'V-C'!$A$1</c:f>
              <c:strCache>
                <c:ptCount val="1"/>
                <c:pt idx="0">
                  <c:v>U2 = 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5565398075240594"/>
                  <c:y val="0.3384131671041120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'V-C'!$A$3:$A$16</c:f>
              <c:numCache>
                <c:formatCode>General</c:formatCode>
                <c:ptCount val="14"/>
                <c:pt idx="0">
                  <c:v>4.75</c:v>
                </c:pt>
                <c:pt idx="1">
                  <c:v>9.5</c:v>
                </c:pt>
                <c:pt idx="2">
                  <c:v>14.1</c:v>
                </c:pt>
                <c:pt idx="3">
                  <c:v>17.25</c:v>
                </c:pt>
                <c:pt idx="4">
                  <c:v>19.75</c:v>
                </c:pt>
                <c:pt idx="5">
                  <c:v>22.25</c:v>
                </c:pt>
                <c:pt idx="6">
                  <c:v>24.25</c:v>
                </c:pt>
                <c:pt idx="7">
                  <c:v>26.25</c:v>
                </c:pt>
                <c:pt idx="8">
                  <c:v>28</c:v>
                </c:pt>
                <c:pt idx="9">
                  <c:v>30</c:v>
                </c:pt>
                <c:pt idx="10">
                  <c:v>31.5</c:v>
                </c:pt>
                <c:pt idx="11">
                  <c:v>32.75</c:v>
                </c:pt>
                <c:pt idx="12">
                  <c:v>33.85</c:v>
                </c:pt>
                <c:pt idx="13">
                  <c:v>35.1</c:v>
                </c:pt>
              </c:numCache>
            </c:numRef>
          </c:xVal>
          <c:yVal>
            <c:numRef>
              <c:f>'V-C'!$B$3:$B$16</c:f>
              <c:numCache>
                <c:formatCode>General</c:formatCode>
                <c:ptCount val="14"/>
                <c:pt idx="0">
                  <c:v>1575</c:v>
                </c:pt>
                <c:pt idx="1">
                  <c:v>1585</c:v>
                </c:pt>
                <c:pt idx="2">
                  <c:v>1595</c:v>
                </c:pt>
                <c:pt idx="3">
                  <c:v>1605</c:v>
                </c:pt>
                <c:pt idx="4">
                  <c:v>1615</c:v>
                </c:pt>
                <c:pt idx="5">
                  <c:v>1625</c:v>
                </c:pt>
                <c:pt idx="6">
                  <c:v>1635</c:v>
                </c:pt>
                <c:pt idx="7">
                  <c:v>1645</c:v>
                </c:pt>
                <c:pt idx="8">
                  <c:v>1655</c:v>
                </c:pt>
                <c:pt idx="9">
                  <c:v>1665</c:v>
                </c:pt>
                <c:pt idx="10">
                  <c:v>1675</c:v>
                </c:pt>
                <c:pt idx="11">
                  <c:v>1685</c:v>
                </c:pt>
                <c:pt idx="12">
                  <c:v>1695</c:v>
                </c:pt>
                <c:pt idx="13">
                  <c:v>1705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8-44BB-8BA2-9F746098E7FE}"/>
            </c:ext>
          </c:extLst>
        </c:ser>
        <c:ser>
          <c:idx val="1"/>
          <c:order val="1"/>
          <c:tx>
            <c:strRef>
              <c:f>'V-C'!$A$19</c:f>
              <c:strCache>
                <c:ptCount val="1"/>
                <c:pt idx="0">
                  <c:v>U2 = 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2200131233595801"/>
                  <c:y val="-4.6296296296296294E-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'V-C'!$A$21:$A$46</c:f>
              <c:numCache>
                <c:formatCode>General</c:formatCode>
                <c:ptCount val="26"/>
                <c:pt idx="0">
                  <c:v>3.2</c:v>
                </c:pt>
                <c:pt idx="1">
                  <c:v>6.3</c:v>
                </c:pt>
                <c:pt idx="2">
                  <c:v>9.5</c:v>
                </c:pt>
                <c:pt idx="3">
                  <c:v>11.5</c:v>
                </c:pt>
                <c:pt idx="4">
                  <c:v>13.2</c:v>
                </c:pt>
                <c:pt idx="5">
                  <c:v>14.75</c:v>
                </c:pt>
                <c:pt idx="6">
                  <c:v>16.25</c:v>
                </c:pt>
                <c:pt idx="7">
                  <c:v>17.5</c:v>
                </c:pt>
                <c:pt idx="8">
                  <c:v>18.75</c:v>
                </c:pt>
                <c:pt idx="9">
                  <c:v>20</c:v>
                </c:pt>
                <c:pt idx="10">
                  <c:v>20.95</c:v>
                </c:pt>
                <c:pt idx="11">
                  <c:v>21.8</c:v>
                </c:pt>
                <c:pt idx="12">
                  <c:v>22.75</c:v>
                </c:pt>
                <c:pt idx="13">
                  <c:v>23.5</c:v>
                </c:pt>
                <c:pt idx="14">
                  <c:v>23.95</c:v>
                </c:pt>
                <c:pt idx="15">
                  <c:v>24.75</c:v>
                </c:pt>
                <c:pt idx="16">
                  <c:v>25.5</c:v>
                </c:pt>
                <c:pt idx="17">
                  <c:v>26.1</c:v>
                </c:pt>
                <c:pt idx="18">
                  <c:v>27.05</c:v>
                </c:pt>
                <c:pt idx="19">
                  <c:v>27.75</c:v>
                </c:pt>
                <c:pt idx="20">
                  <c:v>28.8</c:v>
                </c:pt>
                <c:pt idx="21">
                  <c:v>29.75</c:v>
                </c:pt>
                <c:pt idx="22">
                  <c:v>30.75</c:v>
                </c:pt>
                <c:pt idx="23">
                  <c:v>31.6</c:v>
                </c:pt>
                <c:pt idx="24">
                  <c:v>32.700000000000003</c:v>
                </c:pt>
                <c:pt idx="25">
                  <c:v>33.5</c:v>
                </c:pt>
              </c:numCache>
            </c:numRef>
          </c:xVal>
          <c:yVal>
            <c:numRef>
              <c:f>'V-C'!$B$21:$B$46</c:f>
              <c:numCache>
                <c:formatCode>General</c:formatCode>
                <c:ptCount val="26"/>
                <c:pt idx="0">
                  <c:v>1575</c:v>
                </c:pt>
                <c:pt idx="1">
                  <c:v>1585</c:v>
                </c:pt>
                <c:pt idx="2">
                  <c:v>1595</c:v>
                </c:pt>
                <c:pt idx="3">
                  <c:v>1605</c:v>
                </c:pt>
                <c:pt idx="4">
                  <c:v>1615</c:v>
                </c:pt>
                <c:pt idx="5">
                  <c:v>1625</c:v>
                </c:pt>
                <c:pt idx="6">
                  <c:v>1635</c:v>
                </c:pt>
                <c:pt idx="7">
                  <c:v>1645</c:v>
                </c:pt>
                <c:pt idx="8">
                  <c:v>1655</c:v>
                </c:pt>
                <c:pt idx="9">
                  <c:v>1665</c:v>
                </c:pt>
                <c:pt idx="10">
                  <c:v>1675</c:v>
                </c:pt>
                <c:pt idx="11">
                  <c:v>1685</c:v>
                </c:pt>
                <c:pt idx="12">
                  <c:v>1695</c:v>
                </c:pt>
                <c:pt idx="13">
                  <c:v>1705</c:v>
                </c:pt>
                <c:pt idx="14">
                  <c:v>1715</c:v>
                </c:pt>
                <c:pt idx="15">
                  <c:v>1725</c:v>
                </c:pt>
                <c:pt idx="16">
                  <c:v>1735</c:v>
                </c:pt>
                <c:pt idx="17">
                  <c:v>1745</c:v>
                </c:pt>
                <c:pt idx="18">
                  <c:v>1755</c:v>
                </c:pt>
                <c:pt idx="19">
                  <c:v>1765</c:v>
                </c:pt>
                <c:pt idx="20">
                  <c:v>1775</c:v>
                </c:pt>
                <c:pt idx="21">
                  <c:v>1785</c:v>
                </c:pt>
                <c:pt idx="22">
                  <c:v>1795</c:v>
                </c:pt>
                <c:pt idx="23">
                  <c:v>1805</c:v>
                </c:pt>
                <c:pt idx="24">
                  <c:v>1815</c:v>
                </c:pt>
                <c:pt idx="25">
                  <c:v>1825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8-44BB-8BA2-9F746098E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0959"/>
        <c:axId val="48345103"/>
      </c:scatterChart>
      <c:valAx>
        <c:axId val="4833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103"/>
        <c:crosses val="autoZero"/>
        <c:crossBetween val="midCat"/>
      </c:valAx>
      <c:valAx>
        <c:axId val="483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'NS-Eff'!$B$2</c:f>
              <c:strCache>
                <c:ptCount val="1"/>
                <c:pt idx="0">
                  <c:v>Eff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600"/>
            <c:backward val="160"/>
            <c:dispRSqr val="1"/>
            <c:dispEq val="1"/>
            <c:trendlineLbl>
              <c:layout>
                <c:manualLayout>
                  <c:x val="7.4242344706911642E-2"/>
                  <c:y val="0.1775131233595800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'NS-Eff'!$A$3:$A$14</c:f>
              <c:numCache>
                <c:formatCode>General</c:formatCode>
                <c:ptCount val="12"/>
                <c:pt idx="0">
                  <c:v>160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numCache>
            </c:numRef>
          </c:xVal>
          <c:yVal>
            <c:numRef>
              <c:f>'NS-Eff'!$B$3:$B$14</c:f>
              <c:numCache>
                <c:formatCode>General</c:formatCode>
                <c:ptCount val="12"/>
                <c:pt idx="0">
                  <c:v>16</c:v>
                </c:pt>
                <c:pt idx="1">
                  <c:v>35</c:v>
                </c:pt>
                <c:pt idx="2">
                  <c:v>53</c:v>
                </c:pt>
                <c:pt idx="3">
                  <c:v>64</c:v>
                </c:pt>
                <c:pt idx="4">
                  <c:v>72</c:v>
                </c:pt>
                <c:pt idx="5">
                  <c:v>77</c:v>
                </c:pt>
                <c:pt idx="6">
                  <c:v>78</c:v>
                </c:pt>
                <c:pt idx="7">
                  <c:v>78</c:v>
                </c:pt>
                <c:pt idx="8">
                  <c:v>76</c:v>
                </c:pt>
                <c:pt idx="9">
                  <c:v>73</c:v>
                </c:pt>
                <c:pt idx="10">
                  <c:v>68</c:v>
                </c:pt>
                <c:pt idx="11">
                  <c:v>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B-4A2E-B5D9-C2714E4DC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0415"/>
        <c:axId val="48410831"/>
      </c:scatterChart>
      <c:valAx>
        <c:axId val="4841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0831"/>
        <c:crosses val="autoZero"/>
        <c:crossBetween val="midCat"/>
      </c:valAx>
      <c:valAx>
        <c:axId val="484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Example!$E$11:$E$26</c:f>
              <c:numCache>
                <c:formatCode>General</c:formatCode>
                <c:ptCount val="16"/>
                <c:pt idx="0">
                  <c:v>5654.7102446901481</c:v>
                </c:pt>
                <c:pt idx="1">
                  <c:v>11309.420489380296</c:v>
                </c:pt>
                <c:pt idx="2">
                  <c:v>16964.130734070444</c:v>
                </c:pt>
                <c:pt idx="3">
                  <c:v>22618.840978760592</c:v>
                </c:pt>
                <c:pt idx="4">
                  <c:v>28273.551223450744</c:v>
                </c:pt>
                <c:pt idx="5">
                  <c:v>33928.261468140889</c:v>
                </c:pt>
                <c:pt idx="6">
                  <c:v>39582.971712831044</c:v>
                </c:pt>
                <c:pt idx="7">
                  <c:v>45237.681957521185</c:v>
                </c:pt>
                <c:pt idx="8">
                  <c:v>48065.03707986627</c:v>
                </c:pt>
                <c:pt idx="9">
                  <c:v>50892.392202211333</c:v>
                </c:pt>
                <c:pt idx="10">
                  <c:v>56547.102446901488</c:v>
                </c:pt>
                <c:pt idx="11">
                  <c:v>62201.812691591629</c:v>
                </c:pt>
                <c:pt idx="12">
                  <c:v>67856.522936281777</c:v>
                </c:pt>
                <c:pt idx="13">
                  <c:v>73511.233180971933</c:v>
                </c:pt>
                <c:pt idx="14">
                  <c:v>79165.943425662088</c:v>
                </c:pt>
                <c:pt idx="15">
                  <c:v>84820.653670352214</c:v>
                </c:pt>
              </c:numCache>
            </c:numRef>
          </c:xVal>
          <c:yVal>
            <c:numRef>
              <c:f>Example!$F$11:$F$26</c:f>
              <c:numCache>
                <c:formatCode>General</c:formatCode>
                <c:ptCount val="16"/>
                <c:pt idx="0">
                  <c:v>98.730342840799736</c:v>
                </c:pt>
                <c:pt idx="1">
                  <c:v>96.74978396989485</c:v>
                </c:pt>
                <c:pt idx="2">
                  <c:v>95.441800963551216</c:v>
                </c:pt>
                <c:pt idx="3">
                  <c:v>94.428852310217707</c:v>
                </c:pt>
                <c:pt idx="4">
                  <c:v>93.421816182173828</c:v>
                </c:pt>
                <c:pt idx="5">
                  <c:v>92.206627360701376</c:v>
                </c:pt>
                <c:pt idx="6">
                  <c:v>90.64182212007951</c:v>
                </c:pt>
                <c:pt idx="7">
                  <c:v>88.658673803197701</c:v>
                </c:pt>
                <c:pt idx="8">
                  <c:v>87.508076586879881</c:v>
                </c:pt>
                <c:pt idx="9">
                  <c:v>86.258489168210616</c:v>
                </c:pt>
                <c:pt idx="10">
                  <c:v>83.504460038706398</c:v>
                </c:pt>
                <c:pt idx="11">
                  <c:v>80.508271116626759</c:v>
                </c:pt>
                <c:pt idx="12">
                  <c:v>77.413873492080967</c:v>
                </c:pt>
                <c:pt idx="13">
                  <c:v>74.381899635597804</c:v>
                </c:pt>
                <c:pt idx="14">
                  <c:v>71.578055716013992</c:v>
                </c:pt>
                <c:pt idx="15">
                  <c:v>69.167952863679503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2-4B66-906A-1EF3B348447D}"/>
            </c:ext>
          </c:extLst>
        </c:ser>
        <c:ser>
          <c:idx val="2"/>
          <c:order val="2"/>
          <c:tx>
            <c:v>Efficiency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Example!$E$11:$E$26</c:f>
              <c:numCache>
                <c:formatCode>General</c:formatCode>
                <c:ptCount val="16"/>
                <c:pt idx="0">
                  <c:v>5654.7102446901481</c:v>
                </c:pt>
                <c:pt idx="1">
                  <c:v>11309.420489380296</c:v>
                </c:pt>
                <c:pt idx="2">
                  <c:v>16964.130734070444</c:v>
                </c:pt>
                <c:pt idx="3">
                  <c:v>22618.840978760592</c:v>
                </c:pt>
                <c:pt idx="4">
                  <c:v>28273.551223450744</c:v>
                </c:pt>
                <c:pt idx="5">
                  <c:v>33928.261468140889</c:v>
                </c:pt>
                <c:pt idx="6">
                  <c:v>39582.971712831044</c:v>
                </c:pt>
                <c:pt idx="7">
                  <c:v>45237.681957521185</c:v>
                </c:pt>
                <c:pt idx="8">
                  <c:v>48065.03707986627</c:v>
                </c:pt>
                <c:pt idx="9">
                  <c:v>50892.392202211333</c:v>
                </c:pt>
                <c:pt idx="10">
                  <c:v>56547.102446901488</c:v>
                </c:pt>
                <c:pt idx="11">
                  <c:v>62201.812691591629</c:v>
                </c:pt>
                <c:pt idx="12">
                  <c:v>67856.522936281777</c:v>
                </c:pt>
                <c:pt idx="13">
                  <c:v>73511.233180971933</c:v>
                </c:pt>
                <c:pt idx="14">
                  <c:v>79165.943425662088</c:v>
                </c:pt>
                <c:pt idx="15">
                  <c:v>84820.653670352214</c:v>
                </c:pt>
              </c:numCache>
            </c:numRef>
          </c:xVal>
          <c:yVal>
            <c:numRef>
              <c:f>Example!$H$11:$H$26</c:f>
              <c:numCache>
                <c:formatCode>General</c:formatCode>
                <c:ptCount val="16"/>
                <c:pt idx="0">
                  <c:v>45.871731522060465</c:v>
                </c:pt>
                <c:pt idx="1">
                  <c:v>59.750521044530608</c:v>
                </c:pt>
                <c:pt idx="2">
                  <c:v>67.690936961494273</c:v>
                </c:pt>
                <c:pt idx="3">
                  <c:v>72.635271698221189</c:v>
                </c:pt>
                <c:pt idx="4">
                  <c:v>75.755799726433651</c:v>
                </c:pt>
                <c:pt idx="5">
                  <c:v>77.627328833773703</c:v>
                </c:pt>
                <c:pt idx="6">
                  <c:v>78.536273494886686</c:v>
                </c:pt>
                <c:pt idx="7">
                  <c:v>78.606085841573005</c:v>
                </c:pt>
                <c:pt idx="8">
                  <c:v>78.337758157509185</c:v>
                </c:pt>
                <c:pt idx="9">
                  <c:v>77.866133797047524</c:v>
                </c:pt>
                <c:pt idx="10">
                  <c:v>76.301288838864224</c:v>
                </c:pt>
                <c:pt idx="11">
                  <c:v>73.895775078389875</c:v>
                </c:pt>
                <c:pt idx="12">
                  <c:v>70.674937185271915</c:v>
                </c:pt>
                <c:pt idx="13">
                  <c:v>66.742151919141463</c:v>
                </c:pt>
                <c:pt idx="14">
                  <c:v>62.303437603238201</c:v>
                </c:pt>
                <c:pt idx="15">
                  <c:v>57.670613584789074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C2-4B66-906A-1EF3B3484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9727"/>
        <c:axId val="100923487"/>
      </c:scatterChart>
      <c:scatterChart>
        <c:scatterStyle val="lineMarker"/>
        <c:varyColors val="0"/>
        <c:ser>
          <c:idx val="1"/>
          <c:order val="1"/>
          <c:tx>
            <c:v>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Example!$E$11:$E$26</c:f>
              <c:numCache>
                <c:formatCode>General</c:formatCode>
                <c:ptCount val="16"/>
                <c:pt idx="0">
                  <c:v>5654.7102446901481</c:v>
                </c:pt>
                <c:pt idx="1">
                  <c:v>11309.420489380296</c:v>
                </c:pt>
                <c:pt idx="2">
                  <c:v>16964.130734070444</c:v>
                </c:pt>
                <c:pt idx="3">
                  <c:v>22618.840978760592</c:v>
                </c:pt>
                <c:pt idx="4">
                  <c:v>28273.551223450744</c:v>
                </c:pt>
                <c:pt idx="5">
                  <c:v>33928.261468140889</c:v>
                </c:pt>
                <c:pt idx="6">
                  <c:v>39582.971712831044</c:v>
                </c:pt>
                <c:pt idx="7">
                  <c:v>45237.681957521185</c:v>
                </c:pt>
                <c:pt idx="8">
                  <c:v>48065.03707986627</c:v>
                </c:pt>
                <c:pt idx="9">
                  <c:v>50892.392202211333</c:v>
                </c:pt>
                <c:pt idx="10">
                  <c:v>56547.102446901488</c:v>
                </c:pt>
                <c:pt idx="11">
                  <c:v>62201.812691591629</c:v>
                </c:pt>
                <c:pt idx="12">
                  <c:v>67856.522936281777</c:v>
                </c:pt>
                <c:pt idx="13">
                  <c:v>73511.233180971933</c:v>
                </c:pt>
                <c:pt idx="14">
                  <c:v>79165.943425662088</c:v>
                </c:pt>
                <c:pt idx="15">
                  <c:v>84820.653670352214</c:v>
                </c:pt>
              </c:numCache>
            </c:numRef>
          </c:xVal>
          <c:yVal>
            <c:numRef>
              <c:f>Example!$I$11:$I$26</c:f>
              <c:numCache>
                <c:formatCode>General</c:formatCode>
                <c:ptCount val="16"/>
                <c:pt idx="0">
                  <c:v>307.34112834969784</c:v>
                </c:pt>
                <c:pt idx="1">
                  <c:v>462.43795592825569</c:v>
                </c:pt>
                <c:pt idx="2">
                  <c:v>604.01055093314972</c:v>
                </c:pt>
                <c:pt idx="3">
                  <c:v>742.56129297706877</c:v>
                </c:pt>
                <c:pt idx="4">
                  <c:v>880.47614327842837</c:v>
                </c:pt>
                <c:pt idx="5">
                  <c:v>1017.6862698846495</c:v>
                </c:pt>
                <c:pt idx="6">
                  <c:v>1153.6432968793174</c:v>
                </c:pt>
                <c:pt idx="7">
                  <c:v>1288.4578516752977</c:v>
                </c:pt>
                <c:pt idx="8">
                  <c:v>1355.8482817801487</c:v>
                </c:pt>
                <c:pt idx="9">
                  <c:v>1423.6751840090528</c:v>
                </c:pt>
                <c:pt idx="10">
                  <c:v>1562.762452931054</c:v>
                </c:pt>
                <c:pt idx="11">
                  <c:v>1711.310231586099</c:v>
                </c:pt>
                <c:pt idx="12">
                  <c:v>1876.9373791021383</c:v>
                </c:pt>
                <c:pt idx="13">
                  <c:v>2068.8337036938615</c:v>
                </c:pt>
                <c:pt idx="14">
                  <c:v>2296.7360834443562</c:v>
                </c:pt>
                <c:pt idx="15">
                  <c:v>2568.9566702822544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C2-4B66-906A-1EF3B3484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2687"/>
        <c:axId val="381250607"/>
      </c:scatterChart>
      <c:valAx>
        <c:axId val="1009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487"/>
        <c:crosses val="autoZero"/>
        <c:crossBetween val="midCat"/>
      </c:valAx>
      <c:valAx>
        <c:axId val="1009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727"/>
        <c:crosses val="autoZero"/>
        <c:crossBetween val="midCat"/>
      </c:valAx>
      <c:valAx>
        <c:axId val="3812506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2687"/>
        <c:crosses val="max"/>
        <c:crossBetween val="midCat"/>
      </c:valAx>
      <c:valAx>
        <c:axId val="381252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2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Power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1927993375828022"/>
                  <c:y val="0.40717410323709535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'Power Limited example'!$E$17:$E$32</c:f>
              <c:numCache>
                <c:formatCode>General</c:formatCode>
                <c:ptCount val="16"/>
                <c:pt idx="0">
                  <c:v>0.35675680027955037</c:v>
                </c:pt>
                <c:pt idx="1">
                  <c:v>0.71351360055910074</c:v>
                </c:pt>
                <c:pt idx="2">
                  <c:v>1.070270400838651</c:v>
                </c:pt>
                <c:pt idx="3">
                  <c:v>1.4270272011182015</c:v>
                </c:pt>
                <c:pt idx="4">
                  <c:v>1.783784001397752</c:v>
                </c:pt>
                <c:pt idx="5">
                  <c:v>2.140540801677302</c:v>
                </c:pt>
                <c:pt idx="6">
                  <c:v>2.4972976019568529</c:v>
                </c:pt>
                <c:pt idx="7">
                  <c:v>2.8540544022364029</c:v>
                </c:pt>
                <c:pt idx="8">
                  <c:v>3.0324328023761788</c:v>
                </c:pt>
                <c:pt idx="9">
                  <c:v>3.210811202515953</c:v>
                </c:pt>
                <c:pt idx="10">
                  <c:v>3.5675680027955039</c:v>
                </c:pt>
                <c:pt idx="11">
                  <c:v>3.9243248030750539</c:v>
                </c:pt>
                <c:pt idx="12">
                  <c:v>4.281081603354604</c:v>
                </c:pt>
                <c:pt idx="13">
                  <c:v>4.6378384036341549</c:v>
                </c:pt>
                <c:pt idx="14">
                  <c:v>4.9945952039137058</c:v>
                </c:pt>
                <c:pt idx="15">
                  <c:v>5.351352004193255</c:v>
                </c:pt>
              </c:numCache>
            </c:numRef>
          </c:xVal>
          <c:yVal>
            <c:numRef>
              <c:f>'Power Limited example'!$G$17:$G$32</c:f>
              <c:numCache>
                <c:formatCode>General</c:formatCode>
                <c:ptCount val="16"/>
                <c:pt idx="0">
                  <c:v>229.1842794103697</c:v>
                </c:pt>
                <c:pt idx="1">
                  <c:v>344.83998373570029</c:v>
                </c:pt>
                <c:pt idx="2">
                  <c:v>450.41066783084977</c:v>
                </c:pt>
                <c:pt idx="3">
                  <c:v>553.72795617300017</c:v>
                </c:pt>
                <c:pt idx="4">
                  <c:v>656.57106004272407</c:v>
                </c:pt>
                <c:pt idx="5">
                  <c:v>758.88865145298314</c:v>
                </c:pt>
                <c:pt idx="6">
                  <c:v>860.27180648290698</c:v>
                </c:pt>
                <c:pt idx="7">
                  <c:v>960.80301999426945</c:v>
                </c:pt>
                <c:pt idx="8">
                  <c:v>1011.0560637234569</c:v>
                </c:pt>
                <c:pt idx="9">
                  <c:v>1061.6345847155508</c:v>
                </c:pt>
                <c:pt idx="10">
                  <c:v>1165.351961150687</c:v>
                </c:pt>
                <c:pt idx="11">
                  <c:v>1276.1240396937542</c:v>
                </c:pt>
                <c:pt idx="12">
                  <c:v>1399.6322035964645</c:v>
                </c:pt>
                <c:pt idx="13">
                  <c:v>1542.7292928445127</c:v>
                </c:pt>
                <c:pt idx="14">
                  <c:v>1712.6760974244564</c:v>
                </c:pt>
                <c:pt idx="15">
                  <c:v>1915.6709890294771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3-4AE1-A502-1EB3FCECCD18}"/>
            </c:ext>
          </c:extLst>
        </c:ser>
        <c:ser>
          <c:idx val="3"/>
          <c:order val="3"/>
          <c:tx>
            <c:v>test_power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'Power Limited example'!$M$24</c:f>
              <c:numCache>
                <c:formatCode>General</c:formatCode>
                <c:ptCount val="1"/>
                <c:pt idx="0">
                  <c:v>2.9573772812782555</c:v>
                </c:pt>
              </c:numCache>
            </c:numRef>
          </c:xVal>
          <c:yVal>
            <c:numRef>
              <c:f>'Power Limited example'!$N$24</c:f>
              <c:numCache>
                <c:formatCode>General</c:formatCode>
                <c:ptCount val="1"/>
                <c:pt idx="0">
                  <c:v>989.9113041511356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23-4AE1-A502-1EB3FCEC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13088"/>
        <c:axId val="1181603104"/>
      </c:scatterChart>
      <c:scatterChart>
        <c:scatterStyle val="lineMarker"/>
        <c:varyColors val="0"/>
        <c:ser>
          <c:idx val="1"/>
          <c:order val="1"/>
          <c:tx>
            <c:v>Head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735704911886019"/>
                  <c:y val="-0.27352034120734908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'Power Limited example'!$E$17:$E$32</c:f>
              <c:numCache>
                <c:formatCode>General</c:formatCode>
                <c:ptCount val="16"/>
                <c:pt idx="0">
                  <c:v>0.35675680027955037</c:v>
                </c:pt>
                <c:pt idx="1">
                  <c:v>0.71351360055910074</c:v>
                </c:pt>
                <c:pt idx="2">
                  <c:v>1.070270400838651</c:v>
                </c:pt>
                <c:pt idx="3">
                  <c:v>1.4270272011182015</c:v>
                </c:pt>
                <c:pt idx="4">
                  <c:v>1.783784001397752</c:v>
                </c:pt>
                <c:pt idx="5">
                  <c:v>2.140540801677302</c:v>
                </c:pt>
                <c:pt idx="6">
                  <c:v>2.4972976019568529</c:v>
                </c:pt>
                <c:pt idx="7">
                  <c:v>2.8540544022364029</c:v>
                </c:pt>
                <c:pt idx="8">
                  <c:v>3.0324328023761788</c:v>
                </c:pt>
                <c:pt idx="9">
                  <c:v>3.210811202515953</c:v>
                </c:pt>
                <c:pt idx="10">
                  <c:v>3.5675680027955039</c:v>
                </c:pt>
                <c:pt idx="11">
                  <c:v>3.9243248030750539</c:v>
                </c:pt>
                <c:pt idx="12">
                  <c:v>4.281081603354604</c:v>
                </c:pt>
                <c:pt idx="13">
                  <c:v>4.6378384036341549</c:v>
                </c:pt>
                <c:pt idx="14">
                  <c:v>4.9945952039137058</c:v>
                </c:pt>
                <c:pt idx="15">
                  <c:v>5.351352004193255</c:v>
                </c:pt>
              </c:numCache>
            </c:numRef>
          </c:xVal>
          <c:yVal>
            <c:numRef>
              <c:f>'Power Limited example'!$F$17:$F$32</c:f>
              <c:numCache>
                <c:formatCode>General</c:formatCode>
                <c:ptCount val="16"/>
                <c:pt idx="0">
                  <c:v>30.093008497875761</c:v>
                </c:pt>
                <c:pt idx="1">
                  <c:v>29.48933415402395</c:v>
                </c:pt>
                <c:pt idx="2">
                  <c:v>29.090660933690412</c:v>
                </c:pt>
                <c:pt idx="3">
                  <c:v>28.78191418415436</c:v>
                </c:pt>
                <c:pt idx="4">
                  <c:v>28.474969572326586</c:v>
                </c:pt>
                <c:pt idx="5">
                  <c:v>28.104580019541782</c:v>
                </c:pt>
                <c:pt idx="6">
                  <c:v>27.627627382200235</c:v>
                </c:pt>
                <c:pt idx="7">
                  <c:v>27.023163775214659</c:v>
                </c:pt>
                <c:pt idx="8">
                  <c:v>26.672461743680987</c:v>
                </c:pt>
                <c:pt idx="9">
                  <c:v>26.291587498470598</c:v>
                </c:pt>
                <c:pt idx="10">
                  <c:v>25.452159419797713</c:v>
                </c:pt>
                <c:pt idx="11">
                  <c:v>24.538921036347837</c:v>
                </c:pt>
                <c:pt idx="12">
                  <c:v>23.59574864038628</c:v>
                </c:pt>
                <c:pt idx="13">
                  <c:v>22.671603008930212</c:v>
                </c:pt>
                <c:pt idx="14">
                  <c:v>21.816991382241067</c:v>
                </c:pt>
                <c:pt idx="15">
                  <c:v>21.082392032849512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23-4AE1-A502-1EB3FCECCD18}"/>
            </c:ext>
          </c:extLst>
        </c:ser>
        <c:ser>
          <c:idx val="2"/>
          <c:order val="2"/>
          <c:tx>
            <c:v>test head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'Power Limited example'!$M$24</c:f>
              <c:numCache>
                <c:formatCode>General</c:formatCode>
                <c:ptCount val="1"/>
                <c:pt idx="0">
                  <c:v>2.9573772812782555</c:v>
                </c:pt>
              </c:numCache>
            </c:numRef>
          </c:xVal>
          <c:yVal>
            <c:numRef>
              <c:f>'Power Limited example'!$Q$24</c:f>
              <c:numCache>
                <c:formatCode>General</c:formatCode>
                <c:ptCount val="1"/>
                <c:pt idx="0">
                  <c:v>26.820025146571886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23-4AE1-A502-1EB3FCEC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324272"/>
        <c:axId val="1349300144"/>
      </c:scatterChart>
      <c:valAx>
        <c:axId val="11816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03104"/>
        <c:crosses val="autoZero"/>
        <c:crossBetween val="midCat"/>
      </c:valAx>
      <c:valAx>
        <c:axId val="1181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13088"/>
        <c:crosses val="autoZero"/>
        <c:crossBetween val="midCat"/>
      </c:valAx>
      <c:valAx>
        <c:axId val="1349300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24272"/>
        <c:crosses val="max"/>
        <c:crossBetween val="midCat"/>
      </c:valAx>
      <c:valAx>
        <c:axId val="134932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930014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44450</xdr:rowOff>
    </xdr:from>
    <xdr:to>
      <xdr:col>13</xdr:col>
      <xdr:colOff>231775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C87AA-B2A4-478A-BA52-3AC125DE6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3</xdr:row>
      <xdr:rowOff>44450</xdr:rowOff>
    </xdr:from>
    <xdr:to>
      <xdr:col>11</xdr:col>
      <xdr:colOff>92075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08943-AE15-4DCD-9F43-3C329EC42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236537</xdr:colOff>
      <xdr:row>10</xdr:row>
      <xdr:rowOff>44450</xdr:rowOff>
    </xdr:from>
    <xdr:to>
      <xdr:col>22</xdr:col>
      <xdr:colOff>66675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6BA75-A006-43B3-A0E4-87A1173F1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593725</xdr:colOff>
      <xdr:row>25</xdr:row>
      <xdr:rowOff>38100</xdr:rowOff>
    </xdr:from>
    <xdr:to>
      <xdr:col>20</xdr:col>
      <xdr:colOff>288925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619DC-9301-4A97-8770-68AF4F729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12A8-5AA1-4CC5-B9C5-4273EE0B7E7A}">
  <sheetPr codeName="Sheet1"/>
  <dimension ref="A1:B46"/>
  <sheetViews>
    <sheetView workbookViewId="0">
      <selection activeCell="O8" sqref="O8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 t="s">
        <v>1</v>
      </c>
    </row>
    <row r="3" spans="1:2" x14ac:dyDescent="0.35">
      <c r="A3">
        <v>4.75</v>
      </c>
      <c r="B3">
        <v>1575</v>
      </c>
    </row>
    <row r="4" spans="1:2" x14ac:dyDescent="0.35">
      <c r="A4">
        <v>9.5</v>
      </c>
      <c r="B4">
        <v>1585</v>
      </c>
    </row>
    <row r="5" spans="1:2" x14ac:dyDescent="0.35">
      <c r="A5">
        <v>14.1</v>
      </c>
      <c r="B5">
        <v>1595</v>
      </c>
    </row>
    <row r="6" spans="1:2" x14ac:dyDescent="0.35">
      <c r="A6">
        <v>17.25</v>
      </c>
      <c r="B6">
        <v>1605</v>
      </c>
    </row>
    <row r="7" spans="1:2" x14ac:dyDescent="0.35">
      <c r="A7">
        <v>19.75</v>
      </c>
      <c r="B7">
        <v>1615</v>
      </c>
    </row>
    <row r="8" spans="1:2" x14ac:dyDescent="0.35">
      <c r="A8">
        <v>22.25</v>
      </c>
      <c r="B8">
        <v>1625</v>
      </c>
    </row>
    <row r="9" spans="1:2" x14ac:dyDescent="0.35">
      <c r="A9">
        <v>24.25</v>
      </c>
      <c r="B9">
        <v>1635</v>
      </c>
    </row>
    <row r="10" spans="1:2" x14ac:dyDescent="0.35">
      <c r="A10">
        <v>26.25</v>
      </c>
      <c r="B10">
        <v>1645</v>
      </c>
    </row>
    <row r="11" spans="1:2" x14ac:dyDescent="0.35">
      <c r="A11">
        <v>28</v>
      </c>
      <c r="B11">
        <v>1655</v>
      </c>
    </row>
    <row r="12" spans="1:2" x14ac:dyDescent="0.35">
      <c r="A12">
        <v>30</v>
      </c>
      <c r="B12">
        <v>1665</v>
      </c>
    </row>
    <row r="13" spans="1:2" x14ac:dyDescent="0.35">
      <c r="A13">
        <v>31.5</v>
      </c>
      <c r="B13">
        <v>1675</v>
      </c>
    </row>
    <row r="14" spans="1:2" x14ac:dyDescent="0.35">
      <c r="A14">
        <v>32.75</v>
      </c>
      <c r="B14">
        <v>1685</v>
      </c>
    </row>
    <row r="15" spans="1:2" x14ac:dyDescent="0.35">
      <c r="A15">
        <v>33.85</v>
      </c>
      <c r="B15">
        <v>1695</v>
      </c>
    </row>
    <row r="16" spans="1:2" x14ac:dyDescent="0.35">
      <c r="A16">
        <v>35.1</v>
      </c>
      <c r="B16">
        <v>1705</v>
      </c>
    </row>
    <row r="19" spans="1:2" x14ac:dyDescent="0.35">
      <c r="A19" t="s">
        <v>3</v>
      </c>
    </row>
    <row r="20" spans="1:2" x14ac:dyDescent="0.35">
      <c r="A20" t="s">
        <v>1</v>
      </c>
    </row>
    <row r="21" spans="1:2" x14ac:dyDescent="0.35">
      <c r="A21">
        <v>3.2</v>
      </c>
      <c r="B21">
        <v>1575</v>
      </c>
    </row>
    <row r="22" spans="1:2" x14ac:dyDescent="0.35">
      <c r="A22">
        <v>6.3</v>
      </c>
      <c r="B22">
        <v>1585</v>
      </c>
    </row>
    <row r="23" spans="1:2" x14ac:dyDescent="0.35">
      <c r="A23">
        <v>9.5</v>
      </c>
      <c r="B23">
        <v>1595</v>
      </c>
    </row>
    <row r="24" spans="1:2" x14ac:dyDescent="0.35">
      <c r="A24">
        <v>11.5</v>
      </c>
      <c r="B24">
        <v>1605</v>
      </c>
    </row>
    <row r="25" spans="1:2" x14ac:dyDescent="0.35">
      <c r="A25">
        <v>13.2</v>
      </c>
      <c r="B25">
        <v>1615</v>
      </c>
    </row>
    <row r="26" spans="1:2" x14ac:dyDescent="0.35">
      <c r="A26">
        <v>14.75</v>
      </c>
      <c r="B26">
        <v>1625</v>
      </c>
    </row>
    <row r="27" spans="1:2" x14ac:dyDescent="0.35">
      <c r="A27">
        <v>16.25</v>
      </c>
      <c r="B27">
        <v>1635</v>
      </c>
    </row>
    <row r="28" spans="1:2" x14ac:dyDescent="0.35">
      <c r="A28">
        <v>17.5</v>
      </c>
      <c r="B28">
        <v>1645</v>
      </c>
    </row>
    <row r="29" spans="1:2" x14ac:dyDescent="0.35">
      <c r="A29">
        <v>18.75</v>
      </c>
      <c r="B29">
        <v>1655</v>
      </c>
    </row>
    <row r="30" spans="1:2" x14ac:dyDescent="0.35">
      <c r="A30">
        <v>20</v>
      </c>
      <c r="B30">
        <v>1665</v>
      </c>
    </row>
    <row r="31" spans="1:2" x14ac:dyDescent="0.35">
      <c r="A31">
        <v>20.95</v>
      </c>
      <c r="B31">
        <v>1675</v>
      </c>
    </row>
    <row r="32" spans="1:2" x14ac:dyDescent="0.35">
      <c r="A32">
        <v>21.8</v>
      </c>
      <c r="B32">
        <v>1685</v>
      </c>
    </row>
    <row r="33" spans="1:2" x14ac:dyDescent="0.35">
      <c r="A33">
        <v>22.75</v>
      </c>
      <c r="B33">
        <v>1695</v>
      </c>
    </row>
    <row r="34" spans="1:2" x14ac:dyDescent="0.35">
      <c r="A34">
        <v>23.5</v>
      </c>
      <c r="B34">
        <v>1705</v>
      </c>
    </row>
    <row r="35" spans="1:2" x14ac:dyDescent="0.35">
      <c r="A35">
        <v>23.95</v>
      </c>
      <c r="B35">
        <v>1715</v>
      </c>
    </row>
    <row r="36" spans="1:2" x14ac:dyDescent="0.35">
      <c r="A36">
        <v>24.75</v>
      </c>
      <c r="B36">
        <v>1725</v>
      </c>
    </row>
    <row r="37" spans="1:2" x14ac:dyDescent="0.35">
      <c r="A37">
        <v>25.5</v>
      </c>
      <c r="B37">
        <v>1735</v>
      </c>
    </row>
    <row r="38" spans="1:2" x14ac:dyDescent="0.35">
      <c r="A38">
        <v>26.1</v>
      </c>
      <c r="B38">
        <v>1745</v>
      </c>
    </row>
    <row r="39" spans="1:2" x14ac:dyDescent="0.35">
      <c r="A39">
        <v>27.05</v>
      </c>
      <c r="B39">
        <v>1755</v>
      </c>
    </row>
    <row r="40" spans="1:2" x14ac:dyDescent="0.35">
      <c r="A40">
        <v>27.75</v>
      </c>
      <c r="B40">
        <v>1765</v>
      </c>
    </row>
    <row r="41" spans="1:2" x14ac:dyDescent="0.35">
      <c r="A41">
        <v>28.8</v>
      </c>
      <c r="B41">
        <v>1775</v>
      </c>
    </row>
    <row r="42" spans="1:2" x14ac:dyDescent="0.35">
      <c r="A42">
        <v>29.75</v>
      </c>
      <c r="B42">
        <v>1785</v>
      </c>
    </row>
    <row r="43" spans="1:2" x14ac:dyDescent="0.35">
      <c r="A43">
        <v>30.75</v>
      </c>
      <c r="B43">
        <v>1795</v>
      </c>
    </row>
    <row r="44" spans="1:2" x14ac:dyDescent="0.35">
      <c r="A44">
        <v>31.6</v>
      </c>
      <c r="B44">
        <v>1805</v>
      </c>
    </row>
    <row r="45" spans="1:2" x14ac:dyDescent="0.35">
      <c r="A45">
        <v>32.700000000000003</v>
      </c>
      <c r="B45">
        <v>1815</v>
      </c>
    </row>
    <row r="46" spans="1:2" x14ac:dyDescent="0.35">
      <c r="A46">
        <v>33.5</v>
      </c>
      <c r="B46">
        <v>1825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08B7-66B1-4AD7-9C0D-4D442DBE12FE}">
  <sheetPr codeName="Sheet2"/>
  <dimension ref="A2:B14"/>
  <sheetViews>
    <sheetView workbookViewId="0">
      <selection activeCell="A2" sqref="A2:B14"/>
    </sheetView>
  </sheetViews>
  <sheetFormatPr defaultRowHeight="14.5" x14ac:dyDescent="0.35"/>
  <sheetData>
    <row r="2" spans="1:2" x14ac:dyDescent="0.35">
      <c r="A2" t="s">
        <v>5</v>
      </c>
      <c r="B2" t="s">
        <v>4</v>
      </c>
    </row>
    <row r="3" spans="1:2" x14ac:dyDescent="0.35">
      <c r="A3">
        <v>160</v>
      </c>
      <c r="B3">
        <v>16</v>
      </c>
    </row>
    <row r="4" spans="1:2" x14ac:dyDescent="0.35">
      <c r="A4">
        <v>400</v>
      </c>
      <c r="B4">
        <v>35</v>
      </c>
    </row>
    <row r="5" spans="1:2" x14ac:dyDescent="0.35">
      <c r="A5">
        <v>600</v>
      </c>
      <c r="B5">
        <v>53</v>
      </c>
    </row>
    <row r="6" spans="1:2" x14ac:dyDescent="0.35">
      <c r="A6">
        <v>800</v>
      </c>
      <c r="B6">
        <v>64</v>
      </c>
    </row>
    <row r="7" spans="1:2" x14ac:dyDescent="0.35">
      <c r="A7">
        <v>1000</v>
      </c>
      <c r="B7">
        <v>72</v>
      </c>
    </row>
    <row r="8" spans="1:2" x14ac:dyDescent="0.35">
      <c r="A8">
        <v>1200</v>
      </c>
      <c r="B8">
        <v>77</v>
      </c>
    </row>
    <row r="9" spans="1:2" x14ac:dyDescent="0.35">
      <c r="A9">
        <v>1400</v>
      </c>
      <c r="B9">
        <v>78</v>
      </c>
    </row>
    <row r="10" spans="1:2" x14ac:dyDescent="0.35">
      <c r="A10">
        <v>1600</v>
      </c>
      <c r="B10">
        <v>78</v>
      </c>
    </row>
    <row r="11" spans="1:2" x14ac:dyDescent="0.35">
      <c r="A11">
        <v>1800</v>
      </c>
      <c r="B11">
        <v>76</v>
      </c>
    </row>
    <row r="12" spans="1:2" x14ac:dyDescent="0.35">
      <c r="A12">
        <v>2000</v>
      </c>
      <c r="B12">
        <v>73</v>
      </c>
    </row>
    <row r="13" spans="1:2" x14ac:dyDescent="0.35">
      <c r="A13">
        <v>2200</v>
      </c>
      <c r="B13">
        <v>68</v>
      </c>
    </row>
    <row r="14" spans="1:2" x14ac:dyDescent="0.35">
      <c r="A14">
        <v>2400</v>
      </c>
      <c r="B14">
        <v>62.5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739B5-0EA1-4055-AF34-2955704FFC15}">
  <sheetPr codeName="Sheet3"/>
  <dimension ref="A1:I26"/>
  <sheetViews>
    <sheetView workbookViewId="0">
      <selection sqref="A1:B8"/>
    </sheetView>
  </sheetViews>
  <sheetFormatPr defaultRowHeight="14.5" x14ac:dyDescent="0.35"/>
  <sheetData>
    <row r="1" spans="1:9" x14ac:dyDescent="0.35">
      <c r="A1" t="s">
        <v>6</v>
      </c>
    </row>
    <row r="3" spans="1:9" x14ac:dyDescent="0.35">
      <c r="A3" t="s">
        <v>7</v>
      </c>
      <c r="B3">
        <v>74</v>
      </c>
    </row>
    <row r="4" spans="1:9" x14ac:dyDescent="0.35">
      <c r="A4" t="s">
        <v>8</v>
      </c>
      <c r="B4">
        <v>34</v>
      </c>
    </row>
    <row r="5" spans="1:9" x14ac:dyDescent="0.35">
      <c r="A5" t="s">
        <v>15</v>
      </c>
      <c r="B5">
        <v>34</v>
      </c>
    </row>
    <row r="6" spans="1:9" x14ac:dyDescent="0.35">
      <c r="A6" t="s">
        <v>9</v>
      </c>
      <c r="B6">
        <v>210</v>
      </c>
    </row>
    <row r="7" spans="1:9" x14ac:dyDescent="0.35">
      <c r="A7" t="s">
        <v>10</v>
      </c>
      <c r="B7">
        <f>B3*B6/229</f>
        <v>67.860262008733628</v>
      </c>
    </row>
    <row r="8" spans="1:9" x14ac:dyDescent="0.35">
      <c r="A8" t="s">
        <v>18</v>
      </c>
      <c r="B8">
        <f>B3/B4</f>
        <v>2.1764705882352939</v>
      </c>
    </row>
    <row r="10" spans="1:9" x14ac:dyDescent="0.35">
      <c r="A10" t="s">
        <v>11</v>
      </c>
      <c r="B10" t="s">
        <v>12</v>
      </c>
      <c r="C10" t="s">
        <v>13</v>
      </c>
      <c r="D10" t="s">
        <v>2</v>
      </c>
      <c r="E10" t="s">
        <v>16</v>
      </c>
      <c r="F10" t="s">
        <v>14</v>
      </c>
      <c r="G10" t="s">
        <v>5</v>
      </c>
      <c r="H10" t="s">
        <v>4</v>
      </c>
      <c r="I10" t="s">
        <v>17</v>
      </c>
    </row>
    <row r="11" spans="1:9" ht="16.5" x14ac:dyDescent="0.35">
      <c r="A11">
        <v>2</v>
      </c>
      <c r="B11">
        <f xml:space="preserve"> 0.00008059216*A11^4 - 0.004760923*A11^3 + 0.1800121*A11^2 - 0.1733923*A11 + 1572.592</f>
        <v>1572.9284658905601</v>
      </c>
      <c r="C11">
        <f xml:space="preserve"> -0.0007461918*A11^4 + 0.04993315*A11^3 - 0.8642802*A11^2 + 9.030949*A11 + 1552.477</f>
        <v>1567.4693033312001</v>
      </c>
      <c r="D11">
        <f>((B11-C11)/(150-100))*($B$7-100)+C11</f>
        <v>1563.9601822450088</v>
      </c>
      <c r="E11">
        <f>A11*PI()*($B$5/12/2)^2/0.00223</f>
        <v>5654.7102446901481</v>
      </c>
      <c r="F11">
        <f>($B$6*$B$3/D11)^2</f>
        <v>98.730342840799736</v>
      </c>
      <c r="G11">
        <f t="shared" ref="G11:G19" si="0">$B$6*E11^0.5/F11^(3/4)</f>
        <v>504.1810157636906</v>
      </c>
      <c r="H11">
        <f>0.00000000714842*G11^3 - 0.0000584345*G11^2 + 0.1267468*G11- 4.093793</f>
        <v>45.871731522060465</v>
      </c>
      <c r="I11">
        <f>F11*E11/(3960*H11/100)</f>
        <v>307.34112834969784</v>
      </c>
    </row>
    <row r="12" spans="1:9" x14ac:dyDescent="0.35">
      <c r="A12">
        <v>4</v>
      </c>
      <c r="B12">
        <f t="shared" ref="B12:B26" si="1" xml:space="preserve"> 0.00008059216*A12^4 - 0.004760923*A12^3 + 0.1800121*A12^2 - 0.1733923*A12 + 1572.592</f>
        <v>1574.4945569209601</v>
      </c>
      <c r="C12">
        <f t="shared" ref="C12:C26" si="2" xml:space="preserve"> -0.0007461918*A12^4 + 0.04993315*A12^3 - 0.8642802*A12^2 + 9.030949*A12 + 1552.477</f>
        <v>1577.7770092992</v>
      </c>
      <c r="D12">
        <f t="shared" ref="D12:D26" si="3">((B12-C12)/(150-100))*($B$7-100)+C12</f>
        <v>1579.8869524873089</v>
      </c>
      <c r="E12">
        <f t="shared" ref="E12:E25" si="4">A12*PI()*($B$5/12/2)^2/0.00223</f>
        <v>11309.420489380296</v>
      </c>
      <c r="F12">
        <f t="shared" ref="F12:F26" si="5">($B$6*$B$3/D12)^2</f>
        <v>96.74978396989485</v>
      </c>
      <c r="G12">
        <f t="shared" si="0"/>
        <v>723.93899004896889</v>
      </c>
      <c r="H12">
        <f t="shared" ref="H12:H26" si="6">0.00000000714842*G12^3 - 0.0000584345*G12^2 + 0.1267468*G12- 4.093793</f>
        <v>59.750521044530608</v>
      </c>
      <c r="I12">
        <f t="shared" ref="I12:I26" si="7">F12*E12/(3960*H12/100)</f>
        <v>462.43795592825569</v>
      </c>
    </row>
    <row r="13" spans="1:9" x14ac:dyDescent="0.35">
      <c r="A13">
        <v>6</v>
      </c>
      <c r="B13">
        <f t="shared" si="1"/>
        <v>1577.1081698713601</v>
      </c>
      <c r="C13">
        <f t="shared" si="2"/>
        <v>1585.3671026272</v>
      </c>
      <c r="D13">
        <f t="shared" si="3"/>
        <v>1590.6759013244036</v>
      </c>
      <c r="E13">
        <f t="shared" si="4"/>
        <v>16964.130734070444</v>
      </c>
      <c r="F13">
        <f t="shared" si="5"/>
        <v>95.441800963551216</v>
      </c>
      <c r="G13">
        <f t="shared" si="0"/>
        <v>895.73827229182371</v>
      </c>
      <c r="H13">
        <f t="shared" si="6"/>
        <v>67.690936961494273</v>
      </c>
      <c r="I13">
        <f t="shared" si="7"/>
        <v>604.01055093314972</v>
      </c>
    </row>
    <row r="14" spans="1:9" x14ac:dyDescent="0.35">
      <c r="A14">
        <v>8</v>
      </c>
      <c r="B14">
        <f t="shared" si="1"/>
        <v>1580.6181489113601</v>
      </c>
      <c r="C14">
        <f t="shared" si="2"/>
        <v>1591.9200303872001</v>
      </c>
      <c r="D14">
        <f t="shared" si="3"/>
        <v>1599.1848205760371</v>
      </c>
      <c r="E14">
        <f t="shared" si="4"/>
        <v>22618.840978760592</v>
      </c>
      <c r="F14">
        <f t="shared" si="5"/>
        <v>94.428852310217707</v>
      </c>
      <c r="G14">
        <f t="shared" si="0"/>
        <v>1042.6197201019372</v>
      </c>
      <c r="H14">
        <f t="shared" si="6"/>
        <v>72.635271698221189</v>
      </c>
      <c r="I14">
        <f t="shared" si="7"/>
        <v>742.56129297706877</v>
      </c>
    </row>
    <row r="15" spans="1:9" x14ac:dyDescent="0.35">
      <c r="A15">
        <v>10</v>
      </c>
      <c r="B15">
        <f t="shared" si="1"/>
        <v>1584.9042856000001</v>
      </c>
      <c r="C15">
        <f t="shared" si="2"/>
        <v>1598.829702</v>
      </c>
      <c r="D15">
        <f t="shared" si="3"/>
        <v>1607.7808866903056</v>
      </c>
      <c r="E15">
        <f t="shared" si="4"/>
        <v>28273.551223450744</v>
      </c>
      <c r="F15">
        <f t="shared" si="5"/>
        <v>93.421816182173828</v>
      </c>
      <c r="G15">
        <f t="shared" si="0"/>
        <v>1175.0957224993467</v>
      </c>
      <c r="H15">
        <f t="shared" si="6"/>
        <v>75.755799726433651</v>
      </c>
      <c r="I15">
        <f t="shared" si="7"/>
        <v>880.47614327842837</v>
      </c>
    </row>
    <row r="16" spans="1:9" x14ac:dyDescent="0.35">
      <c r="A16">
        <v>12</v>
      </c>
      <c r="B16">
        <f t="shared" si="1"/>
        <v>1589.8773188857601</v>
      </c>
      <c r="C16">
        <f t="shared" si="2"/>
        <v>1607.2034892352001</v>
      </c>
      <c r="D16">
        <f t="shared" si="3"/>
        <v>1618.3406607436611</v>
      </c>
      <c r="E16">
        <f t="shared" si="4"/>
        <v>33928.261468140889</v>
      </c>
      <c r="F16">
        <f t="shared" si="5"/>
        <v>92.206627360701376</v>
      </c>
      <c r="G16">
        <f t="shared" si="0"/>
        <v>1299.9555276624442</v>
      </c>
      <c r="H16">
        <f t="shared" si="6"/>
        <v>77.627328833773703</v>
      </c>
      <c r="I16">
        <f t="shared" si="7"/>
        <v>1017.6862698846495</v>
      </c>
    </row>
    <row r="17" spans="1:9" x14ac:dyDescent="0.35">
      <c r="A17">
        <v>14</v>
      </c>
      <c r="B17">
        <f t="shared" si="1"/>
        <v>1595.4789351065601</v>
      </c>
      <c r="C17">
        <f t="shared" si="2"/>
        <v>1617.8622262112001</v>
      </c>
      <c r="D17">
        <f t="shared" si="3"/>
        <v>1632.2500884409076</v>
      </c>
      <c r="E17">
        <f t="shared" si="4"/>
        <v>39582.971712831044</v>
      </c>
      <c r="F17">
        <f t="shared" si="5"/>
        <v>90.64182212007951</v>
      </c>
      <c r="G17">
        <f t="shared" si="0"/>
        <v>1422.2535361945133</v>
      </c>
      <c r="H17">
        <f t="shared" si="6"/>
        <v>78.536273494886686</v>
      </c>
      <c r="I17">
        <f t="shared" si="7"/>
        <v>1153.6432968793174</v>
      </c>
    </row>
    <row r="18" spans="1:9" x14ac:dyDescent="0.35">
      <c r="A18">
        <v>16</v>
      </c>
      <c r="B18">
        <f t="shared" si="1"/>
        <v>1601.6817679897601</v>
      </c>
      <c r="C18">
        <f t="shared" si="2"/>
        <v>1631.3402093952</v>
      </c>
      <c r="D18">
        <f t="shared" si="3"/>
        <v>1650.4045001152033</v>
      </c>
      <c r="E18">
        <f t="shared" si="4"/>
        <v>45237.681957521185</v>
      </c>
      <c r="F18">
        <f t="shared" si="5"/>
        <v>88.658673803197701</v>
      </c>
      <c r="G18">
        <f t="shared" si="0"/>
        <v>1545.8898412332635</v>
      </c>
      <c r="H18">
        <f t="shared" si="6"/>
        <v>78.606085841573005</v>
      </c>
      <c r="I18">
        <f t="shared" si="7"/>
        <v>1288.4578516752977</v>
      </c>
    </row>
    <row r="19" spans="1:9" x14ac:dyDescent="0.35">
      <c r="A19">
        <v>17</v>
      </c>
      <c r="B19">
        <f t="shared" si="1"/>
        <v>1605.00855089636</v>
      </c>
      <c r="C19">
        <f t="shared" si="2"/>
        <v>1639.2250358222</v>
      </c>
      <c r="D19">
        <f t="shared" si="3"/>
        <v>1661.2192130321721</v>
      </c>
      <c r="E19">
        <f t="shared" si="4"/>
        <v>48065.03707986627</v>
      </c>
      <c r="F19">
        <f t="shared" si="5"/>
        <v>87.508076586879881</v>
      </c>
      <c r="G19">
        <f t="shared" si="0"/>
        <v>1609.1548254056006</v>
      </c>
      <c r="H19">
        <f t="shared" si="6"/>
        <v>78.337758157509185</v>
      </c>
      <c r="I19">
        <f t="shared" si="7"/>
        <v>1355.8482817801487</v>
      </c>
    </row>
    <row r="20" spans="1:9" x14ac:dyDescent="0.35">
      <c r="A20">
        <v>18</v>
      </c>
      <c r="B20">
        <f t="shared" si="1"/>
        <v>1608.4893986521602</v>
      </c>
      <c r="C20">
        <f t="shared" si="2"/>
        <v>1647.8851976032001</v>
      </c>
      <c r="D20">
        <f t="shared" si="3"/>
        <v>1673.2086107280609</v>
      </c>
      <c r="E20">
        <f t="shared" si="4"/>
        <v>50892.392202211333</v>
      </c>
      <c r="F20">
        <f t="shared" si="5"/>
        <v>86.258489168210616</v>
      </c>
      <c r="G20">
        <f>$B$6*E20^0.5/F20^(3/4)</f>
        <v>1673.7644603471067</v>
      </c>
      <c r="H20">
        <f t="shared" si="6"/>
        <v>77.866133797047524</v>
      </c>
      <c r="I20">
        <f t="shared" si="7"/>
        <v>1423.6751840090528</v>
      </c>
    </row>
    <row r="21" spans="1:9" x14ac:dyDescent="0.35">
      <c r="A21">
        <v>20</v>
      </c>
      <c r="B21">
        <f t="shared" si="1"/>
        <v>1615.9363556000001</v>
      </c>
      <c r="C21">
        <f t="shared" si="2"/>
        <v>1667.4584120000002</v>
      </c>
      <c r="D21">
        <f t="shared" si="3"/>
        <v>1700.5765198693452</v>
      </c>
      <c r="E21">
        <f t="shared" si="4"/>
        <v>56547.102446901488</v>
      </c>
      <c r="F21">
        <f t="shared" si="5"/>
        <v>83.504460038706398</v>
      </c>
      <c r="G21">
        <f t="shared" ref="G21:G26" si="8">$B$6*E21^0.5/F21^(3/4)</f>
        <v>1807.7660191524085</v>
      </c>
      <c r="H21">
        <f t="shared" si="6"/>
        <v>76.301288838864224</v>
      </c>
      <c r="I21">
        <f t="shared" si="7"/>
        <v>1562.762452931054</v>
      </c>
    </row>
    <row r="22" spans="1:9" x14ac:dyDescent="0.35">
      <c r="A22">
        <v>22</v>
      </c>
      <c r="B22">
        <f t="shared" si="1"/>
        <v>1624.0881147289601</v>
      </c>
      <c r="C22">
        <f t="shared" si="2"/>
        <v>1689.7345360992001</v>
      </c>
      <c r="D22">
        <f t="shared" si="3"/>
        <v>1731.9317117572757</v>
      </c>
      <c r="E22">
        <f t="shared" si="4"/>
        <v>62201.812691591629</v>
      </c>
      <c r="F22">
        <f t="shared" si="5"/>
        <v>80.508271116626759</v>
      </c>
      <c r="G22">
        <f t="shared" si="8"/>
        <v>1948.6796056397902</v>
      </c>
      <c r="H22">
        <f t="shared" si="6"/>
        <v>73.895775078389875</v>
      </c>
      <c r="I22">
        <f t="shared" si="7"/>
        <v>1711.310231586099</v>
      </c>
    </row>
    <row r="23" spans="1:9" x14ac:dyDescent="0.35">
      <c r="A23">
        <v>24</v>
      </c>
      <c r="B23">
        <f t="shared" si="1"/>
        <v>1633.0410993241601</v>
      </c>
      <c r="C23">
        <f t="shared" si="2"/>
        <v>1714.1017157632002</v>
      </c>
      <c r="D23">
        <f t="shared" si="3"/>
        <v>1766.2070552384259</v>
      </c>
      <c r="E23">
        <f t="shared" si="4"/>
        <v>67856.522936281777</v>
      </c>
      <c r="F23">
        <f t="shared" si="5"/>
        <v>77.413873492080967</v>
      </c>
      <c r="G23">
        <f t="shared" si="8"/>
        <v>2096.046904677924</v>
      </c>
      <c r="H23">
        <f t="shared" si="6"/>
        <v>70.674937185271915</v>
      </c>
      <c r="I23">
        <f t="shared" si="7"/>
        <v>1876.9373791021383</v>
      </c>
    </row>
    <row r="24" spans="1:9" x14ac:dyDescent="0.35">
      <c r="A24">
        <v>26</v>
      </c>
      <c r="B24">
        <f t="shared" si="1"/>
        <v>1642.92268006016</v>
      </c>
      <c r="C24">
        <f t="shared" si="2"/>
        <v>1739.6615592032001</v>
      </c>
      <c r="D24">
        <f t="shared" si="3"/>
        <v>1801.844803787722</v>
      </c>
      <c r="E24">
        <f t="shared" si="4"/>
        <v>73511.233180971933</v>
      </c>
      <c r="F24">
        <f t="shared" si="5"/>
        <v>74.381899635597804</v>
      </c>
      <c r="G24">
        <f t="shared" si="8"/>
        <v>2247.9968569227663</v>
      </c>
      <c r="H24">
        <f t="shared" si="6"/>
        <v>66.742151919141463</v>
      </c>
      <c r="I24">
        <f t="shared" si="7"/>
        <v>2068.8337036938615</v>
      </c>
    </row>
    <row r="25" spans="1:9" x14ac:dyDescent="0.35">
      <c r="A25">
        <v>28</v>
      </c>
      <c r="B25">
        <f t="shared" si="1"/>
        <v>1653.8911750009602</v>
      </c>
      <c r="C25">
        <f t="shared" si="2"/>
        <v>1765.2291369792001</v>
      </c>
      <c r="D25">
        <f t="shared" si="3"/>
        <v>1836.7965955084444</v>
      </c>
      <c r="E25">
        <f t="shared" si="4"/>
        <v>79165.943425662088</v>
      </c>
      <c r="F25">
        <f t="shared" si="5"/>
        <v>71.578055716013992</v>
      </c>
      <c r="G25">
        <f t="shared" si="8"/>
        <v>2401.0630669317702</v>
      </c>
      <c r="H25">
        <f t="shared" si="6"/>
        <v>62.303437603238201</v>
      </c>
      <c r="I25">
        <f t="shared" si="7"/>
        <v>2296.7360834443562</v>
      </c>
    </row>
    <row r="26" spans="1:9" x14ac:dyDescent="0.35">
      <c r="A26">
        <v>30</v>
      </c>
      <c r="B26">
        <f t="shared" si="1"/>
        <v>1666.1358496</v>
      </c>
      <c r="C26">
        <f t="shared" si="2"/>
        <v>1789.3329820000001</v>
      </c>
      <c r="D26">
        <f t="shared" si="3"/>
        <v>1868.5234531322274</v>
      </c>
      <c r="E26">
        <f>A26*PI()*($B$5/12/2)^2/0.00223</f>
        <v>84820.653670352214</v>
      </c>
      <c r="F26">
        <f t="shared" si="5"/>
        <v>69.167952863679503</v>
      </c>
      <c r="G26">
        <f t="shared" si="8"/>
        <v>2550.0072229034313</v>
      </c>
      <c r="H26">
        <f t="shared" si="6"/>
        <v>57.670613584789074</v>
      </c>
      <c r="I26">
        <f t="shared" si="7"/>
        <v>2568.9566702822544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7A1D-AE70-449F-A534-396BB37C041C}">
  <sheetPr codeName="Sheet4"/>
  <dimension ref="A1:AW51"/>
  <sheetViews>
    <sheetView tabSelected="1" workbookViewId="0">
      <selection activeCell="Z31" sqref="Z31"/>
    </sheetView>
  </sheetViews>
  <sheetFormatPr defaultRowHeight="14.5" x14ac:dyDescent="0.35"/>
  <sheetData>
    <row r="1" spans="1:49" x14ac:dyDescent="0.35">
      <c r="A1" t="s">
        <v>6</v>
      </c>
    </row>
    <row r="3" spans="1:49" x14ac:dyDescent="0.35">
      <c r="A3" t="s">
        <v>7</v>
      </c>
      <c r="B3">
        <v>74</v>
      </c>
      <c r="C3" t="s">
        <v>45</v>
      </c>
      <c r="D3">
        <f>B3*0.3048/12</f>
        <v>1.8796000000000002</v>
      </c>
    </row>
    <row r="4" spans="1:49" x14ac:dyDescent="0.35">
      <c r="A4" t="s">
        <v>8</v>
      </c>
      <c r="B4">
        <v>34</v>
      </c>
      <c r="C4" t="s">
        <v>45</v>
      </c>
      <c r="D4">
        <f t="shared" ref="D4:D5" si="0">B4*0.3048/12</f>
        <v>0.86360000000000003</v>
      </c>
    </row>
    <row r="5" spans="1:49" x14ac:dyDescent="0.35">
      <c r="A5" t="s">
        <v>15</v>
      </c>
      <c r="B5">
        <v>34</v>
      </c>
      <c r="C5" t="s">
        <v>45</v>
      </c>
      <c r="D5">
        <f t="shared" si="0"/>
        <v>0.86360000000000003</v>
      </c>
    </row>
    <row r="6" spans="1:49" x14ac:dyDescent="0.35">
      <c r="A6" t="s">
        <v>9</v>
      </c>
      <c r="B6">
        <v>210</v>
      </c>
      <c r="C6" t="s">
        <v>32</v>
      </c>
      <c r="D6">
        <f>B6/60</f>
        <v>3.5</v>
      </c>
      <c r="E6" t="s">
        <v>33</v>
      </c>
    </row>
    <row r="7" spans="1:49" x14ac:dyDescent="0.35">
      <c r="A7" t="s">
        <v>10</v>
      </c>
      <c r="B7">
        <f>B3*B6/229</f>
        <v>67.860262008733628</v>
      </c>
    </row>
    <row r="8" spans="1:49" x14ac:dyDescent="0.35">
      <c r="A8" t="s">
        <v>18</v>
      </c>
      <c r="B8">
        <f>B3/B4</f>
        <v>2.1764705882352939</v>
      </c>
    </row>
    <row r="10" spans="1:49" x14ac:dyDescent="0.35">
      <c r="A10" t="s">
        <v>20</v>
      </c>
      <c r="B10">
        <v>1500</v>
      </c>
    </row>
    <row r="11" spans="1:49" x14ac:dyDescent="0.35">
      <c r="A11" t="s">
        <v>21</v>
      </c>
      <c r="B11">
        <v>1.25</v>
      </c>
    </row>
    <row r="12" spans="1:49" x14ac:dyDescent="0.35">
      <c r="A12" t="s">
        <v>22</v>
      </c>
      <c r="B12">
        <f>B10/B11</f>
        <v>1200</v>
      </c>
      <c r="C12" t="s">
        <v>31</v>
      </c>
      <c r="D12">
        <f>B12*0.7457</f>
        <v>894.84</v>
      </c>
    </row>
    <row r="14" spans="1:49" x14ac:dyDescent="0.35">
      <c r="A14" t="s">
        <v>24</v>
      </c>
      <c r="B14">
        <v>32.14</v>
      </c>
      <c r="C14" t="s">
        <v>34</v>
      </c>
      <c r="D14">
        <v>9.81</v>
      </c>
      <c r="E14" t="s">
        <v>35</v>
      </c>
    </row>
    <row r="15" spans="1:49" x14ac:dyDescent="0.35">
      <c r="K15" t="s">
        <v>23</v>
      </c>
      <c r="T15" t="s">
        <v>36</v>
      </c>
      <c r="AC15" t="s">
        <v>44</v>
      </c>
      <c r="AL15" t="s">
        <v>38</v>
      </c>
      <c r="AR15" t="s">
        <v>47</v>
      </c>
    </row>
    <row r="16" spans="1:49" x14ac:dyDescent="0.35">
      <c r="A16" t="s">
        <v>25</v>
      </c>
      <c r="B16" t="s">
        <v>26</v>
      </c>
      <c r="C16" t="s">
        <v>27</v>
      </c>
      <c r="E16" t="s">
        <v>28</v>
      </c>
      <c r="F16" t="s">
        <v>29</v>
      </c>
      <c r="G16" t="s">
        <v>30</v>
      </c>
      <c r="H16" t="s">
        <v>4</v>
      </c>
      <c r="J16" t="s">
        <v>37</v>
      </c>
      <c r="K16" t="s">
        <v>39</v>
      </c>
      <c r="L16" t="s">
        <v>41</v>
      </c>
      <c r="M16" t="s">
        <v>40</v>
      </c>
      <c r="N16" t="s">
        <v>42</v>
      </c>
      <c r="O16" t="s">
        <v>19</v>
      </c>
      <c r="P16" t="s">
        <v>43</v>
      </c>
      <c r="Q16" t="s">
        <v>46</v>
      </c>
      <c r="R16" t="s">
        <v>14</v>
      </c>
      <c r="S16" t="s">
        <v>4</v>
      </c>
      <c r="T16" t="s">
        <v>39</v>
      </c>
      <c r="U16" t="s">
        <v>41</v>
      </c>
      <c r="V16" t="s">
        <v>40</v>
      </c>
      <c r="W16" t="s">
        <v>42</v>
      </c>
      <c r="X16" t="s">
        <v>19</v>
      </c>
      <c r="Y16" t="s">
        <v>43</v>
      </c>
      <c r="Z16" t="s">
        <v>46</v>
      </c>
      <c r="AA16" t="s">
        <v>14</v>
      </c>
      <c r="AB16" t="s">
        <v>4</v>
      </c>
      <c r="AC16" t="s">
        <v>39</v>
      </c>
      <c r="AD16" t="s">
        <v>41</v>
      </c>
      <c r="AE16" t="s">
        <v>40</v>
      </c>
      <c r="AF16" t="s">
        <v>42</v>
      </c>
      <c r="AG16" t="s">
        <v>19</v>
      </c>
      <c r="AH16" t="s">
        <v>43</v>
      </c>
      <c r="AI16" t="s">
        <v>46</v>
      </c>
      <c r="AJ16" t="s">
        <v>14</v>
      </c>
      <c r="AK16" t="s">
        <v>4</v>
      </c>
      <c r="AL16" t="s">
        <v>39</v>
      </c>
      <c r="AM16" t="s">
        <v>41</v>
      </c>
      <c r="AN16" t="s">
        <v>40</v>
      </c>
      <c r="AO16" t="s">
        <v>42</v>
      </c>
      <c r="AP16" t="s">
        <v>19</v>
      </c>
      <c r="AQ16" t="s">
        <v>43</v>
      </c>
      <c r="AR16" t="s">
        <v>39</v>
      </c>
      <c r="AS16" t="s">
        <v>41</v>
      </c>
      <c r="AT16" t="s">
        <v>40</v>
      </c>
      <c r="AU16" t="s">
        <v>42</v>
      </c>
      <c r="AV16" t="s">
        <v>19</v>
      </c>
      <c r="AW16" t="s">
        <v>43</v>
      </c>
    </row>
    <row r="17" spans="1:49" x14ac:dyDescent="0.35">
      <c r="A17">
        <f>Example!E11</f>
        <v>5654.7102446901481</v>
      </c>
      <c r="B17">
        <f>Example!F11</f>
        <v>98.730342840799736</v>
      </c>
      <c r="C17">
        <f>Example!I11</f>
        <v>307.34112834969784</v>
      </c>
      <c r="E17">
        <f>A17*0.0000630902</f>
        <v>0.35675680027955037</v>
      </c>
      <c r="F17">
        <f>B17*0.3048</f>
        <v>30.093008497875761</v>
      </c>
      <c r="G17">
        <f>+C17*0.7457</f>
        <v>229.1842794103697</v>
      </c>
      <c r="H17" s="2">
        <f>$D$14*E17*F17/G17</f>
        <v>0.45953865712587288</v>
      </c>
    </row>
    <row r="18" spans="1:49" x14ac:dyDescent="0.35">
      <c r="A18">
        <f>Example!E12</f>
        <v>11309.420489380296</v>
      </c>
      <c r="B18">
        <f>Example!F12</f>
        <v>96.74978396989485</v>
      </c>
      <c r="C18">
        <f>Example!I12</f>
        <v>462.43795592825569</v>
      </c>
      <c r="E18">
        <f t="shared" ref="E18:E32" si="1">A18*0.0000630902</f>
        <v>0.71351360055910074</v>
      </c>
      <c r="F18">
        <f t="shared" ref="F18:F32" si="2">B18*0.3048</f>
        <v>29.48933415402395</v>
      </c>
      <c r="G18">
        <f t="shared" ref="G18:G32" si="3">+C18*0.7457</f>
        <v>344.83998373570029</v>
      </c>
      <c r="H18" s="2">
        <f t="shared" ref="H18:H32" si="4">$D$14*E18*F18/G18</f>
        <v>0.59857505466454786</v>
      </c>
    </row>
    <row r="19" spans="1:49" x14ac:dyDescent="0.35">
      <c r="A19">
        <f>Example!E13</f>
        <v>16964.130734070444</v>
      </c>
      <c r="B19">
        <f>Example!F13</f>
        <v>95.441800963551216</v>
      </c>
      <c r="C19">
        <f>Example!I13</f>
        <v>604.01055093314972</v>
      </c>
      <c r="E19">
        <f t="shared" si="1"/>
        <v>1.070270400838651</v>
      </c>
      <c r="F19">
        <f t="shared" si="2"/>
        <v>29.090660933690412</v>
      </c>
      <c r="G19">
        <f t="shared" si="3"/>
        <v>450.41066783084977</v>
      </c>
      <c r="H19" s="2">
        <f t="shared" si="4"/>
        <v>0.67812138846159575</v>
      </c>
    </row>
    <row r="20" spans="1:49" x14ac:dyDescent="0.35">
      <c r="A20">
        <f>Example!E14</f>
        <v>22618.840978760592</v>
      </c>
      <c r="B20">
        <f>Example!F14</f>
        <v>94.428852310217707</v>
      </c>
      <c r="C20">
        <f>Example!I14</f>
        <v>742.56129297706877</v>
      </c>
      <c r="E20">
        <f t="shared" si="1"/>
        <v>1.4270272011182015</v>
      </c>
      <c r="F20">
        <f t="shared" si="2"/>
        <v>28.78191418415436</v>
      </c>
      <c r="G20">
        <f t="shared" si="3"/>
        <v>553.72795617300017</v>
      </c>
      <c r="H20" s="2">
        <f t="shared" si="4"/>
        <v>0.72765326506415229</v>
      </c>
    </row>
    <row r="21" spans="1:49" x14ac:dyDescent="0.35">
      <c r="A21">
        <f>Example!E15</f>
        <v>28273.551223450744</v>
      </c>
      <c r="B21">
        <f>Example!F15</f>
        <v>93.421816182173828</v>
      </c>
      <c r="C21">
        <f>Example!I15</f>
        <v>880.47614327842837</v>
      </c>
      <c r="E21">
        <f t="shared" si="1"/>
        <v>1.783784001397752</v>
      </c>
      <c r="F21">
        <f t="shared" si="2"/>
        <v>28.474969572326586</v>
      </c>
      <c r="G21">
        <f t="shared" si="3"/>
        <v>656.57106004272407</v>
      </c>
      <c r="H21" s="2">
        <f t="shared" si="4"/>
        <v>0.75891441898241574</v>
      </c>
    </row>
    <row r="22" spans="1:49" x14ac:dyDescent="0.35">
      <c r="A22">
        <f>Example!E16</f>
        <v>33928.261468140889</v>
      </c>
      <c r="B22">
        <f>Example!F16</f>
        <v>92.206627360701376</v>
      </c>
      <c r="C22">
        <f>Example!I16</f>
        <v>1017.6862698846495</v>
      </c>
      <c r="E22">
        <f t="shared" si="1"/>
        <v>2.140540801677302</v>
      </c>
      <c r="F22">
        <f t="shared" si="2"/>
        <v>28.104580019541782</v>
      </c>
      <c r="G22">
        <f t="shared" si="3"/>
        <v>758.88865145298314</v>
      </c>
      <c r="H22" s="2">
        <f t="shared" si="4"/>
        <v>0.77766322013341282</v>
      </c>
    </row>
    <row r="23" spans="1:49" x14ac:dyDescent="0.35">
      <c r="A23">
        <f>Example!E17</f>
        <v>39582.971712831044</v>
      </c>
      <c r="B23">
        <f>Example!F17</f>
        <v>90.64182212007951</v>
      </c>
      <c r="C23">
        <f>Example!I17</f>
        <v>1153.6432968793174</v>
      </c>
      <c r="E23">
        <f t="shared" si="1"/>
        <v>2.4972976019568529</v>
      </c>
      <c r="F23">
        <f t="shared" si="2"/>
        <v>27.627627382200235</v>
      </c>
      <c r="G23">
        <f t="shared" si="3"/>
        <v>860.27180648290698</v>
      </c>
      <c r="H23" s="2">
        <f t="shared" si="4"/>
        <v>0.78676894156816424</v>
      </c>
    </row>
    <row r="24" spans="1:49" x14ac:dyDescent="0.35">
      <c r="A24">
        <f>Example!E18</f>
        <v>45237.681957521185</v>
      </c>
      <c r="B24">
        <f>Example!F18</f>
        <v>88.658673803197701</v>
      </c>
      <c r="C24" s="1">
        <f>Example!I18</f>
        <v>1288.4578516752977</v>
      </c>
      <c r="D24" s="1"/>
      <c r="E24">
        <f t="shared" si="1"/>
        <v>2.8540544022364029</v>
      </c>
      <c r="F24">
        <f t="shared" si="2"/>
        <v>27.023163775214659</v>
      </c>
      <c r="G24" s="1">
        <f t="shared" si="3"/>
        <v>960.80301999426945</v>
      </c>
      <c r="H24" s="4">
        <f>$D$14*E24*F24/G24</f>
        <v>0.78746831503811077</v>
      </c>
      <c r="I24" s="1"/>
      <c r="J24" s="1"/>
      <c r="K24">
        <f>D6*(D12/G24)^0.5</f>
        <v>3.377719329577666</v>
      </c>
      <c r="L24">
        <f>K24/$D$6</f>
        <v>0.96506266559361886</v>
      </c>
      <c r="M24" s="3">
        <f>E24/L24</f>
        <v>2.9573772812782555</v>
      </c>
      <c r="N24">
        <f>$G25+(M24-$E25)*($G24-$G25)/($E24-$E25)</f>
        <v>989.9113041511356</v>
      </c>
      <c r="O24">
        <f>N24*L24^3</f>
        <v>889.73941116649053</v>
      </c>
      <c r="P24">
        <f>O24-$D$12</f>
        <v>-5.1005888335095051</v>
      </c>
      <c r="Q24">
        <f>$F25+(M24-$E25)*($F24-$F25)/($E24-$E25)</f>
        <v>26.820025146571886</v>
      </c>
      <c r="R24">
        <f>Q24*L24^2</f>
        <v>24.978721759535617</v>
      </c>
      <c r="S24" s="4">
        <f>$D$14*M24*Q24/N24</f>
        <v>0.78602912197797914</v>
      </c>
      <c r="T24" s="3">
        <f>K24*($D$12/O24)^0.5</f>
        <v>3.3873871809995912</v>
      </c>
      <c r="U24" s="3">
        <f>T24/$D$6</f>
        <v>0.9678249088570261</v>
      </c>
      <c r="V24" s="3">
        <f>$E24/U24</f>
        <v>2.9489367096440624</v>
      </c>
      <c r="W24" s="3">
        <f>$G25+(V24-$E25)*($G24-$G25)/($E24-$E25)</f>
        <v>987.53341302137949</v>
      </c>
      <c r="X24" s="3">
        <f>W24*U24^3</f>
        <v>895.24557860121479</v>
      </c>
      <c r="Y24" s="3">
        <f>X24/$D$12</f>
        <v>1.0004532414746936</v>
      </c>
      <c r="Z24" s="3">
        <f>$F25+(V24-$E25)*($F24-$F25)/($E24-$E25)</f>
        <v>26.836619788171419</v>
      </c>
      <c r="AA24" s="3">
        <f>Z24*U24^2</f>
        <v>25.137460660938459</v>
      </c>
      <c r="AB24" s="5">
        <f>$D$14*V24*Z24/W24</f>
        <v>0.7861591502681875</v>
      </c>
      <c r="AC24" s="6">
        <f>T24*($D$12/X24)^0.5</f>
        <v>3.3866197896692873</v>
      </c>
      <c r="AD24" s="6">
        <f>AC24/$D$6</f>
        <v>0.96760565419122491</v>
      </c>
      <c r="AE24" s="6">
        <f>$E24/AD24</f>
        <v>2.9496049241485363</v>
      </c>
      <c r="AF24" s="6">
        <f>9.54247*AE24^3 - 64.2334*AE24^2 + 410.594*AE24 + 81.2024</f>
        <v>978.3304915709009</v>
      </c>
      <c r="AG24" s="6">
        <f>AF24*AD24^3</f>
        <v>886.30006640328452</v>
      </c>
      <c r="AH24" s="6">
        <f>AG24/$D$12</f>
        <v>0.99045646864610937</v>
      </c>
      <c r="AI24" s="6">
        <f>$F25+(AE24-$E25)*($F24-$F25)/($E24-$E25)</f>
        <v>26.835306040632279</v>
      </c>
      <c r="AJ24" s="6">
        <f>AI24*AD24^2</f>
        <v>25.124842472599823</v>
      </c>
      <c r="AK24" s="7">
        <f>$D$14*AE24*AI24/AF24</f>
        <v>0.79369532117790909</v>
      </c>
      <c r="AL24">
        <f>AC24*($D$12/AG24)^0.5</f>
        <v>3.4028965421146378</v>
      </c>
      <c r="AM24">
        <f>AL24/$D$6</f>
        <v>0.97225615488989647</v>
      </c>
      <c r="AN24">
        <f>$E24/AM24</f>
        <v>2.9354963585286962</v>
      </c>
      <c r="AO24">
        <f>9.54247*AN24^3 - 64.2334*AN24^2 + 410.594*AN24 + 81.2024</f>
        <v>974.37377503189225</v>
      </c>
      <c r="AP24">
        <f>AO24*AM24^3</f>
        <v>895.50432967878078</v>
      </c>
      <c r="AQ24">
        <f>AP24/$D$12</f>
        <v>1.0007424005171659</v>
      </c>
      <c r="AR24">
        <f>AL24*($D$12/AP24)^0.5</f>
        <v>3.4016340889292249</v>
      </c>
      <c r="AS24">
        <f>AR24/$D$6</f>
        <v>0.9718954539797785</v>
      </c>
      <c r="AT24">
        <f>$E24/AS24</f>
        <v>2.9365858133706069</v>
      </c>
      <c r="AU24">
        <f>9.54247*AT24^3 - 64.2334*AT24^2 + 410.594*AT24 + 81.2024</f>
        <v>974.67902734555207</v>
      </c>
      <c r="AV24">
        <f>AU24*AS24^3</f>
        <v>894.78825192492388</v>
      </c>
      <c r="AW24">
        <f>AV24/$D$12</f>
        <v>0.99994217058348289</v>
      </c>
    </row>
    <row r="25" spans="1:49" x14ac:dyDescent="0.35">
      <c r="A25">
        <f>Example!E19</f>
        <v>48065.03707986627</v>
      </c>
      <c r="B25">
        <f>Example!F19</f>
        <v>87.508076586879881</v>
      </c>
      <c r="C25" s="1">
        <f>Example!I19</f>
        <v>1355.8482817801487</v>
      </c>
      <c r="D25" s="1"/>
      <c r="E25">
        <f t="shared" si="1"/>
        <v>3.0324328023761788</v>
      </c>
      <c r="F25">
        <f t="shared" si="2"/>
        <v>26.672461743680987</v>
      </c>
      <c r="G25" s="1">
        <f t="shared" si="3"/>
        <v>1011.0560637234569</v>
      </c>
      <c r="H25" s="2">
        <f t="shared" si="4"/>
        <v>0.78478023374026218</v>
      </c>
      <c r="I25" s="1"/>
      <c r="J25" s="1"/>
    </row>
    <row r="26" spans="1:49" x14ac:dyDescent="0.35">
      <c r="A26">
        <f>Example!E20</f>
        <v>50892.392202211333</v>
      </c>
      <c r="B26">
        <f>Example!F20</f>
        <v>86.258489168210616</v>
      </c>
      <c r="C26" s="1">
        <f>Example!I20</f>
        <v>1423.6751840090528</v>
      </c>
      <c r="D26" s="1"/>
      <c r="E26">
        <f t="shared" si="1"/>
        <v>3.210811202515953</v>
      </c>
      <c r="F26">
        <f t="shared" si="2"/>
        <v>26.291587498470598</v>
      </c>
      <c r="G26" s="1">
        <f t="shared" si="3"/>
        <v>1061.6345847155508</v>
      </c>
      <c r="H26" s="2">
        <f t="shared" si="4"/>
        <v>0.78005554561354151</v>
      </c>
      <c r="I26" s="1"/>
      <c r="J26" s="1"/>
    </row>
    <row r="27" spans="1:49" x14ac:dyDescent="0.35">
      <c r="A27">
        <f>Example!E21</f>
        <v>56547.102446901488</v>
      </c>
      <c r="B27">
        <f>Example!F21</f>
        <v>83.504460038706398</v>
      </c>
      <c r="C27" s="1">
        <f>Example!I21</f>
        <v>1562.762452931054</v>
      </c>
      <c r="D27" s="1"/>
      <c r="E27">
        <f t="shared" si="1"/>
        <v>3.5675680027955039</v>
      </c>
      <c r="F27">
        <f t="shared" si="2"/>
        <v>25.452159419797713</v>
      </c>
      <c r="G27" s="1">
        <f t="shared" si="3"/>
        <v>1165.351961150687</v>
      </c>
      <c r="H27" s="2">
        <f t="shared" si="4"/>
        <v>0.76437907719098108</v>
      </c>
      <c r="I27" s="1"/>
      <c r="J27" s="1"/>
    </row>
    <row r="28" spans="1:49" x14ac:dyDescent="0.35">
      <c r="A28">
        <f>Example!E22</f>
        <v>62201.812691591629</v>
      </c>
      <c r="B28">
        <f>Example!F22</f>
        <v>80.508271116626759</v>
      </c>
      <c r="C28" s="1">
        <f>Example!I22</f>
        <v>1711.310231586099</v>
      </c>
      <c r="D28" s="1"/>
      <c r="E28">
        <f t="shared" si="1"/>
        <v>3.9243248030750539</v>
      </c>
      <c r="F28">
        <f t="shared" si="2"/>
        <v>24.538921036347837</v>
      </c>
      <c r="G28" s="1">
        <f t="shared" si="3"/>
        <v>1276.1240396937542</v>
      </c>
      <c r="H28" s="2">
        <f t="shared" si="4"/>
        <v>0.74028086841387031</v>
      </c>
      <c r="I28" s="1"/>
      <c r="J28" s="1"/>
    </row>
    <row r="29" spans="1:49" x14ac:dyDescent="0.35">
      <c r="A29">
        <f>Example!E23</f>
        <v>67856.522936281777</v>
      </c>
      <c r="B29">
        <f>Example!F23</f>
        <v>77.413873492080967</v>
      </c>
      <c r="C29" s="1">
        <f>Example!I23</f>
        <v>1876.9373791021383</v>
      </c>
      <c r="D29" s="1"/>
      <c r="E29">
        <f t="shared" si="1"/>
        <v>4.281081603354604</v>
      </c>
      <c r="F29">
        <f t="shared" si="2"/>
        <v>23.59574864038628</v>
      </c>
      <c r="G29" s="1">
        <f t="shared" si="3"/>
        <v>1399.6322035964645</v>
      </c>
      <c r="H29" s="2">
        <f t="shared" si="4"/>
        <v>0.70801481977971847</v>
      </c>
      <c r="I29" s="1"/>
      <c r="J29" s="1"/>
    </row>
    <row r="30" spans="1:49" x14ac:dyDescent="0.35">
      <c r="A30">
        <f>Example!E24</f>
        <v>73511.233180971933</v>
      </c>
      <c r="B30">
        <f>Example!F24</f>
        <v>74.381899635597804</v>
      </c>
      <c r="C30" s="1">
        <f>Example!I24</f>
        <v>2068.8337036938615</v>
      </c>
      <c r="D30" s="1"/>
      <c r="E30">
        <f t="shared" si="1"/>
        <v>4.6378384036341549</v>
      </c>
      <c r="F30">
        <f t="shared" si="2"/>
        <v>22.671603008930212</v>
      </c>
      <c r="G30" s="1">
        <f t="shared" si="3"/>
        <v>1542.7292928445127</v>
      </c>
      <c r="H30" s="2">
        <f t="shared" si="4"/>
        <v>0.66861654986499208</v>
      </c>
      <c r="I30" s="1"/>
      <c r="J30" s="1"/>
    </row>
    <row r="31" spans="1:49" x14ac:dyDescent="0.35">
      <c r="A31">
        <f>Example!E25</f>
        <v>79165.943425662088</v>
      </c>
      <c r="B31">
        <f>Example!F25</f>
        <v>71.578055716013992</v>
      </c>
      <c r="C31" s="1">
        <f>Example!I25</f>
        <v>2296.7360834443562</v>
      </c>
      <c r="D31" s="1"/>
      <c r="E31">
        <f t="shared" si="1"/>
        <v>4.9945952039137058</v>
      </c>
      <c r="F31">
        <f t="shared" si="2"/>
        <v>21.816991382241067</v>
      </c>
      <c r="G31" s="1">
        <f t="shared" si="3"/>
        <v>1712.6760974244564</v>
      </c>
      <c r="H31" s="2">
        <f t="shared" si="4"/>
        <v>0.62414993069857538</v>
      </c>
      <c r="I31" s="1"/>
      <c r="J31" s="1"/>
    </row>
    <row r="32" spans="1:49" x14ac:dyDescent="0.35">
      <c r="A32">
        <f>Example!E26</f>
        <v>84820.653670352214</v>
      </c>
      <c r="B32">
        <f>Example!F26</f>
        <v>69.167952863679503</v>
      </c>
      <c r="C32" s="1">
        <f>Example!I26</f>
        <v>2568.9566702822544</v>
      </c>
      <c r="D32" s="1"/>
      <c r="E32">
        <f t="shared" si="1"/>
        <v>5.351352004193255</v>
      </c>
      <c r="F32">
        <f t="shared" si="2"/>
        <v>21.082392032849512</v>
      </c>
      <c r="G32" s="1">
        <f t="shared" si="3"/>
        <v>1915.6709890294771</v>
      </c>
      <c r="H32" s="2">
        <f t="shared" si="4"/>
        <v>0.57773873893628591</v>
      </c>
      <c r="I32" s="1"/>
      <c r="J32" s="1"/>
    </row>
    <row r="36" spans="6:7" x14ac:dyDescent="0.35">
      <c r="F36" t="str">
        <f>TEXT(E17,"0.000")&amp;": "&amp;TEXT(F17,"0.0000")&amp;","</f>
        <v>0.357: 30.0930,</v>
      </c>
      <c r="G36" t="str">
        <f>TEXT(E17,"0.000")&amp;": "&amp;TEXT(G17,"0.0000")&amp;","</f>
        <v>0.357: 229.1843,</v>
      </c>
    </row>
    <row r="37" spans="6:7" x14ac:dyDescent="0.35">
      <c r="F37" t="str">
        <f>TEXT(E18,"0.000")&amp;": "&amp;TEXT(F18,"0.0000")&amp;","</f>
        <v>0.714: 29.4893,</v>
      </c>
      <c r="G37" t="str">
        <f>TEXT(E18,"0.000")&amp;": "&amp;TEXT(G18,"0.0000")&amp;","</f>
        <v>0.714: 344.8400,</v>
      </c>
    </row>
    <row r="38" spans="6:7" x14ac:dyDescent="0.35">
      <c r="F38" t="str">
        <f>TEXT(E19,"0.000")&amp;": "&amp;TEXT(F19,"0.0000")&amp;","</f>
        <v>1.070: 29.0907,</v>
      </c>
      <c r="G38" t="str">
        <f>TEXT(E19,"0.000")&amp;": "&amp;TEXT(G19,"0.0000")&amp;","</f>
        <v>1.070: 450.4107,</v>
      </c>
    </row>
    <row r="39" spans="6:7" x14ac:dyDescent="0.35">
      <c r="F39" t="str">
        <f>TEXT(E20,"0.000")&amp;": "&amp;TEXT(F20,"0.0000")&amp;","</f>
        <v>1.427: 28.7819,</v>
      </c>
      <c r="G39" t="str">
        <f>TEXT(E20,"0.000")&amp;": "&amp;TEXT(G20,"0.0000")&amp;","</f>
        <v>1.427: 553.7280,</v>
      </c>
    </row>
    <row r="40" spans="6:7" x14ac:dyDescent="0.35">
      <c r="F40" t="str">
        <f>TEXT(E21,"0.000")&amp;": "&amp;TEXT(F21,"0.0000")&amp;","</f>
        <v>1.784: 28.4750,</v>
      </c>
      <c r="G40" t="str">
        <f>TEXT(E21,"0.000")&amp;": "&amp;TEXT(G21,"0.0000")&amp;","</f>
        <v>1.784: 656.5711,</v>
      </c>
    </row>
    <row r="41" spans="6:7" x14ac:dyDescent="0.35">
      <c r="F41" t="str">
        <f>TEXT(E22,"0.000")&amp;": "&amp;TEXT(F22,"0.0000")&amp;","</f>
        <v>2.141: 28.1046,</v>
      </c>
      <c r="G41" t="str">
        <f>TEXT(E22,"0.000")&amp;": "&amp;TEXT(G22,"0.0000")&amp;","</f>
        <v>2.141: 758.8887,</v>
      </c>
    </row>
    <row r="42" spans="6:7" x14ac:dyDescent="0.35">
      <c r="F42" t="str">
        <f>TEXT(E23,"0.000")&amp;": "&amp;TEXT(F23,"0.0000")&amp;","</f>
        <v>2.497: 27.6276,</v>
      </c>
      <c r="G42" t="str">
        <f>TEXT(E23,"0.000")&amp;": "&amp;TEXT(G23,"0.0000")&amp;","</f>
        <v>2.497: 860.2718,</v>
      </c>
    </row>
    <row r="43" spans="6:7" x14ac:dyDescent="0.35">
      <c r="F43" t="str">
        <f>TEXT(E24,"0.000")&amp;": "&amp;TEXT(F24,"0.0000")&amp;","</f>
        <v>2.854: 27.0232,</v>
      </c>
      <c r="G43" t="str">
        <f>TEXT(E24,"0.000")&amp;": "&amp;TEXT(G24,"0.0000")&amp;","</f>
        <v>2.854: 960.8030,</v>
      </c>
    </row>
    <row r="44" spans="6:7" x14ac:dyDescent="0.35">
      <c r="F44" t="str">
        <f>TEXT(E25,"0.000")&amp;": "&amp;TEXT(F25,"0.0000")&amp;","</f>
        <v>3.032: 26.6725,</v>
      </c>
      <c r="G44" t="str">
        <f>TEXT(E25,"0.000")&amp;": "&amp;TEXT(G25,"0.0000")&amp;","</f>
        <v>3.032: 1011.0561,</v>
      </c>
    </row>
    <row r="45" spans="6:7" x14ac:dyDescent="0.35">
      <c r="F45" t="str">
        <f>TEXT(E26,"0.000")&amp;": "&amp;TEXT(F26,"0.0000")&amp;","</f>
        <v>3.211: 26.2916,</v>
      </c>
      <c r="G45" t="str">
        <f>TEXT(E26,"0.000")&amp;": "&amp;TEXT(G26,"0.0000")&amp;","</f>
        <v>3.211: 1061.6346,</v>
      </c>
    </row>
    <row r="46" spans="6:7" x14ac:dyDescent="0.35">
      <c r="F46" t="str">
        <f>TEXT(E27,"0.000")&amp;": "&amp;TEXT(F27,"0.0000")&amp;","</f>
        <v>3.568: 25.4522,</v>
      </c>
      <c r="G46" t="str">
        <f>TEXT(E27,"0.000")&amp;": "&amp;TEXT(G27,"0.0000")&amp;","</f>
        <v>3.568: 1165.3520,</v>
      </c>
    </row>
    <row r="47" spans="6:7" x14ac:dyDescent="0.35">
      <c r="F47" t="str">
        <f>TEXT(E28,"0.000")&amp;": "&amp;TEXT(F28,"0.0000")&amp;","</f>
        <v>3.924: 24.5389,</v>
      </c>
      <c r="G47" t="str">
        <f>TEXT(E28,"0.000")&amp;": "&amp;TEXT(G28,"0.0000")&amp;","</f>
        <v>3.924: 1276.1240,</v>
      </c>
    </row>
    <row r="48" spans="6:7" x14ac:dyDescent="0.35">
      <c r="F48" t="str">
        <f>TEXT(E29,"0.000")&amp;": "&amp;TEXT(F29,"0.0000")&amp;","</f>
        <v>4.281: 23.5957,</v>
      </c>
      <c r="G48" t="str">
        <f>TEXT(E29,"0.000")&amp;": "&amp;TEXT(G29,"0.0000")&amp;","</f>
        <v>4.281: 1399.6322,</v>
      </c>
    </row>
    <row r="49" spans="6:7" x14ac:dyDescent="0.35">
      <c r="F49" t="str">
        <f>TEXT(E30,"0.000")&amp;": "&amp;TEXT(F30,"0.0000")&amp;","</f>
        <v>4.638: 22.6716,</v>
      </c>
      <c r="G49" t="str">
        <f>TEXT(E30,"0.000")&amp;": "&amp;TEXT(G30,"0.0000")&amp;","</f>
        <v>4.638: 1542.7293,</v>
      </c>
    </row>
    <row r="50" spans="6:7" x14ac:dyDescent="0.35">
      <c r="F50" t="str">
        <f>TEXT(E31,"0.000")&amp;": "&amp;TEXT(F31,"0.0000")&amp;","</f>
        <v>4.995: 21.8170,</v>
      </c>
      <c r="G50" t="str">
        <f>TEXT(E31,"0.000")&amp;": "&amp;TEXT(G31,"0.0000")&amp;","</f>
        <v>4.995: 1712.6761,</v>
      </c>
    </row>
    <row r="51" spans="6:7" x14ac:dyDescent="0.35">
      <c r="F51" t="str">
        <f>TEXT(E32,"0.000")&amp;": "&amp;TEXT(F32,"0.0000")&amp;","</f>
        <v>5.351: 21.0824,</v>
      </c>
      <c r="G51" t="str">
        <f>TEXT(E32,"0.000")&amp;": "&amp;TEXT(G32,"0.0000")&amp;","</f>
        <v>5.351: 1915.6710,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V-C</vt:lpstr>
      <vt:lpstr>NS-Eff</vt:lpstr>
      <vt:lpstr>Example</vt:lpstr>
      <vt:lpstr>Power Limited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Ramsdell</dc:creator>
  <cp:lastModifiedBy>Robert Ramsdell</cp:lastModifiedBy>
  <dcterms:created xsi:type="dcterms:W3CDTF">2021-09-03T21:32:47Z</dcterms:created>
  <dcterms:modified xsi:type="dcterms:W3CDTF">2021-09-14T19:12:10Z</dcterms:modified>
</cp:coreProperties>
</file>