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crii\PycharmProjects\DHLLDV\src\pumps\"/>
    </mc:Choice>
  </mc:AlternateContent>
  <xr:revisionPtr revIDLastSave="0" documentId="13_ncr:1_{6613BF97-492E-41C0-AA1E-60849DFFD7D7}" xr6:coauthVersionLast="47" xr6:coauthVersionMax="47" xr10:uidLastSave="{00000000-0000-0000-0000-000000000000}"/>
  <bookViews>
    <workbookView xWindow="28680" yWindow="-120" windowWidth="29040" windowHeight="15720" xr2:uid="{4940AEA7-2423-456B-82C0-D95717520640}"/>
  </bookViews>
  <sheets>
    <sheet name="Fig 10.9 (2)" sheetId="5" r:id="rId1"/>
    <sheet name="Fig 10.9" sheetId="1" r:id="rId2"/>
    <sheet name="Data" sheetId="4" r:id="rId3"/>
  </sheets>
  <definedNames>
    <definedName name="solver_adj" localSheetId="1" hidden="1">'Fig 10.9'!$F$26:$F$28</definedName>
    <definedName name="solver_adj" localSheetId="0" hidden="1">'Fig 10.9 (2)'!$F$26:$F$28</definedName>
    <definedName name="solver_cvg" localSheetId="1" hidden="1">0.0001</definedName>
    <definedName name="solver_cvg" localSheetId="0" hidden="1">0.0001</definedName>
    <definedName name="solver_drv" localSheetId="1" hidden="1">1</definedName>
    <definedName name="solver_drv" localSheetId="0" hidden="1">1</definedName>
    <definedName name="solver_eng" localSheetId="1" hidden="1">1</definedName>
    <definedName name="solver_eng" localSheetId="0" hidden="1">1</definedName>
    <definedName name="solver_est" localSheetId="1" hidden="1">1</definedName>
    <definedName name="solver_est" localSheetId="0" hidden="1">1</definedName>
    <definedName name="solver_itr" localSheetId="1" hidden="1">2147483647</definedName>
    <definedName name="solver_itr" localSheetId="0" hidden="1">2147483647</definedName>
    <definedName name="solver_mip" localSheetId="1" hidden="1">2147483647</definedName>
    <definedName name="solver_mip" localSheetId="0" hidden="1">2147483647</definedName>
    <definedName name="solver_mni" localSheetId="1" hidden="1">30</definedName>
    <definedName name="solver_mni" localSheetId="0" hidden="1">30</definedName>
    <definedName name="solver_mrt" localSheetId="1" hidden="1">0.075</definedName>
    <definedName name="solver_mrt" localSheetId="0" hidden="1">0.075</definedName>
    <definedName name="solver_msl" localSheetId="1" hidden="1">2</definedName>
    <definedName name="solver_msl" localSheetId="0" hidden="1">2</definedName>
    <definedName name="solver_neg" localSheetId="1" hidden="1">1</definedName>
    <definedName name="solver_neg" localSheetId="0" hidden="1">1</definedName>
    <definedName name="solver_nod" localSheetId="1" hidden="1">2147483647</definedName>
    <definedName name="solver_nod" localSheetId="0" hidden="1">2147483647</definedName>
    <definedName name="solver_num" localSheetId="1" hidden="1">0</definedName>
    <definedName name="solver_num" localSheetId="0" hidden="1">0</definedName>
    <definedName name="solver_nwt" localSheetId="1" hidden="1">1</definedName>
    <definedName name="solver_nwt" localSheetId="0" hidden="1">1</definedName>
    <definedName name="solver_opt" localSheetId="1" hidden="1">'Fig 10.9'!$F$31</definedName>
    <definedName name="solver_opt" localSheetId="0" hidden="1">'Fig 10.9 (2)'!$F$31</definedName>
    <definedName name="solver_pre" localSheetId="1" hidden="1">0.000001</definedName>
    <definedName name="solver_pre" localSheetId="0" hidden="1">0.000001</definedName>
    <definedName name="solver_rbv" localSheetId="1" hidden="1">1</definedName>
    <definedName name="solver_rbv" localSheetId="0" hidden="1">1</definedName>
    <definedName name="solver_rlx" localSheetId="1" hidden="1">2</definedName>
    <definedName name="solver_rlx" localSheetId="0" hidden="1">2</definedName>
    <definedName name="solver_rsd" localSheetId="1" hidden="1">0</definedName>
    <definedName name="solver_rsd" localSheetId="0" hidden="1">0</definedName>
    <definedName name="solver_scl" localSheetId="1" hidden="1">1</definedName>
    <definedName name="solver_scl" localSheetId="0" hidden="1">1</definedName>
    <definedName name="solver_sho" localSheetId="1" hidden="1">2</definedName>
    <definedName name="solver_sho" localSheetId="0" hidden="1">2</definedName>
    <definedName name="solver_ssz" localSheetId="1" hidden="1">100</definedName>
    <definedName name="solver_ssz" localSheetId="0" hidden="1">100</definedName>
    <definedName name="solver_tim" localSheetId="1" hidden="1">2147483647</definedName>
    <definedName name="solver_tim" localSheetId="0" hidden="1">2147483647</definedName>
    <definedName name="solver_tol" localSheetId="1" hidden="1">0.01</definedName>
    <definedName name="solver_tol" localSheetId="0" hidden="1">0.01</definedName>
    <definedName name="solver_typ" localSheetId="1" hidden="1">3</definedName>
    <definedName name="solver_typ" localSheetId="0" hidden="1">3</definedName>
    <definedName name="solver_val" localSheetId="1" hidden="1">1</definedName>
    <definedName name="solver_val" localSheetId="0" hidden="1">1</definedName>
    <definedName name="solver_ver" localSheetId="1" hidden="1">3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1" i="5" l="1"/>
  <c r="I49" i="5"/>
  <c r="I48" i="5"/>
  <c r="I47" i="5"/>
  <c r="I67" i="5" s="1"/>
  <c r="I46" i="5"/>
  <c r="I66" i="5" s="1"/>
  <c r="I45" i="5"/>
  <c r="I65" i="5" s="1"/>
  <c r="I44" i="5"/>
  <c r="I64" i="5" s="1"/>
  <c r="I43" i="5"/>
  <c r="I63" i="5" s="1"/>
  <c r="I42" i="5"/>
  <c r="I62" i="5" s="1"/>
  <c r="I41" i="5"/>
  <c r="I61" i="5" s="1"/>
  <c r="I40" i="5"/>
  <c r="I60" i="5" s="1"/>
  <c r="I39" i="5"/>
  <c r="I59" i="5" s="1"/>
  <c r="I38" i="5"/>
  <c r="I58" i="5" s="1"/>
  <c r="I37" i="5"/>
  <c r="I57" i="5" s="1"/>
  <c r="I36" i="5"/>
  <c r="I56" i="5" s="1"/>
  <c r="I35" i="5"/>
  <c r="I55" i="5" s="1"/>
  <c r="I34" i="5"/>
  <c r="I54" i="5" s="1"/>
  <c r="I33" i="5"/>
  <c r="I53" i="5" s="1"/>
  <c r="I32" i="5"/>
  <c r="I52" i="5" s="1"/>
  <c r="G49" i="5"/>
  <c r="G48" i="5"/>
  <c r="G47" i="5"/>
  <c r="G67" i="5" s="1"/>
  <c r="G46" i="5"/>
  <c r="G66" i="5" s="1"/>
  <c r="G45" i="5"/>
  <c r="G65" i="5" s="1"/>
  <c r="G44" i="5"/>
  <c r="G64" i="5" s="1"/>
  <c r="G43" i="5"/>
  <c r="G63" i="5" s="1"/>
  <c r="G42" i="5"/>
  <c r="G62" i="5" s="1"/>
  <c r="G41" i="5"/>
  <c r="G61" i="5" s="1"/>
  <c r="G40" i="5"/>
  <c r="G60" i="5" s="1"/>
  <c r="G39" i="5"/>
  <c r="G59" i="5" s="1"/>
  <c r="G38" i="5"/>
  <c r="G58" i="5" s="1"/>
  <c r="G37" i="5"/>
  <c r="G57" i="5" s="1"/>
  <c r="G36" i="5"/>
  <c r="G56" i="5" s="1"/>
  <c r="G35" i="5"/>
  <c r="G55" i="5" s="1"/>
  <c r="G31" i="5" s="1"/>
  <c r="G34" i="5"/>
  <c r="G54" i="5" s="1"/>
  <c r="G33" i="5"/>
  <c r="G53" i="5" s="1"/>
  <c r="G32" i="5"/>
  <c r="G52" i="5" s="1"/>
  <c r="J27" i="5"/>
  <c r="I27" i="5"/>
  <c r="H27" i="5"/>
  <c r="G27" i="5"/>
  <c r="F27" i="5"/>
  <c r="E27" i="5"/>
  <c r="E29" i="5" s="1"/>
  <c r="D27" i="5"/>
  <c r="C27" i="5"/>
  <c r="C29" i="5" s="1"/>
  <c r="R78" i="5"/>
  <c r="R76" i="5"/>
  <c r="R77" i="5"/>
  <c r="N77" i="5"/>
  <c r="N97" i="5"/>
  <c r="N96" i="5"/>
  <c r="N95" i="5"/>
  <c r="N94" i="5"/>
  <c r="N93" i="5"/>
  <c r="N92" i="5"/>
  <c r="N91" i="5"/>
  <c r="N90" i="5"/>
  <c r="N89" i="5"/>
  <c r="N88" i="5"/>
  <c r="N87" i="5"/>
  <c r="N86" i="5"/>
  <c r="N85" i="5"/>
  <c r="N84" i="5"/>
  <c r="N83" i="5"/>
  <c r="N82" i="5"/>
  <c r="N81" i="5"/>
  <c r="N80" i="5"/>
  <c r="N79" i="5"/>
  <c r="N78" i="5"/>
  <c r="N76" i="5"/>
  <c r="N75" i="5"/>
  <c r="N74" i="5"/>
  <c r="N73" i="5"/>
  <c r="N72" i="5"/>
  <c r="O72" i="5"/>
  <c r="B49" i="5"/>
  <c r="A49" i="5" s="1"/>
  <c r="B48" i="5"/>
  <c r="B68" i="5" s="1"/>
  <c r="B47" i="5"/>
  <c r="A47" i="5" s="1"/>
  <c r="B46" i="5"/>
  <c r="B66" i="5" s="1"/>
  <c r="B45" i="5"/>
  <c r="B65" i="5" s="1"/>
  <c r="B44" i="5"/>
  <c r="B64" i="5" s="1"/>
  <c r="B43" i="5"/>
  <c r="B63" i="5" s="1"/>
  <c r="B42" i="5"/>
  <c r="B62" i="5" s="1"/>
  <c r="B41" i="5"/>
  <c r="B61" i="5" s="1"/>
  <c r="B40" i="5"/>
  <c r="B60" i="5" s="1"/>
  <c r="B39" i="5"/>
  <c r="A39" i="5" s="1"/>
  <c r="B38" i="5"/>
  <c r="B58" i="5" s="1"/>
  <c r="B37" i="5"/>
  <c r="B57" i="5" s="1"/>
  <c r="B36" i="5"/>
  <c r="B56" i="5" s="1"/>
  <c r="B35" i="5"/>
  <c r="B55" i="5" s="1"/>
  <c r="B34" i="5"/>
  <c r="B54" i="5" s="1"/>
  <c r="B33" i="5"/>
  <c r="B53" i="5" s="1"/>
  <c r="B32" i="5"/>
  <c r="B52" i="5" s="1"/>
  <c r="D29" i="5"/>
  <c r="J25" i="5"/>
  <c r="J30" i="5" s="1"/>
  <c r="I25" i="5"/>
  <c r="H25" i="5"/>
  <c r="H30" i="5" s="1"/>
  <c r="G25" i="5"/>
  <c r="F25" i="5"/>
  <c r="F30" i="5" s="1"/>
  <c r="E25" i="5"/>
  <c r="E30" i="5" s="1"/>
  <c r="D25" i="5"/>
  <c r="D30" i="5" s="1"/>
  <c r="C25" i="5"/>
  <c r="C30" i="5" s="1"/>
  <c r="T22" i="5"/>
  <c r="S22" i="5"/>
  <c r="R22" i="5"/>
  <c r="Q22" i="5"/>
  <c r="P22" i="5"/>
  <c r="O22" i="5"/>
  <c r="N22" i="5"/>
  <c r="M22" i="5"/>
  <c r="A22" i="5"/>
  <c r="D49" i="5" s="1"/>
  <c r="T21" i="5"/>
  <c r="S21" i="5"/>
  <c r="R21" i="5"/>
  <c r="Q21" i="5"/>
  <c r="P21" i="5"/>
  <c r="O21" i="5"/>
  <c r="N21" i="5"/>
  <c r="M21" i="5"/>
  <c r="A21" i="5"/>
  <c r="J48" i="5" s="1"/>
  <c r="J68" i="5" s="1"/>
  <c r="T20" i="5"/>
  <c r="S20" i="5"/>
  <c r="R20" i="5"/>
  <c r="Q20" i="5"/>
  <c r="P20" i="5"/>
  <c r="O20" i="5"/>
  <c r="N20" i="5"/>
  <c r="M20" i="5"/>
  <c r="A20" i="5"/>
  <c r="J47" i="5" s="1"/>
  <c r="J67" i="5" s="1"/>
  <c r="T19" i="5"/>
  <c r="S19" i="5"/>
  <c r="R19" i="5"/>
  <c r="Q19" i="5"/>
  <c r="P19" i="5"/>
  <c r="O19" i="5"/>
  <c r="N19" i="5"/>
  <c r="M19" i="5"/>
  <c r="A19" i="5"/>
  <c r="J46" i="5" s="1"/>
  <c r="J66" i="5" s="1"/>
  <c r="T18" i="5"/>
  <c r="S18" i="5"/>
  <c r="R18" i="5"/>
  <c r="Q18" i="5"/>
  <c r="P18" i="5"/>
  <c r="O18" i="5"/>
  <c r="N18" i="5"/>
  <c r="M18" i="5"/>
  <c r="A18" i="5"/>
  <c r="J45" i="5" s="1"/>
  <c r="J65" i="5" s="1"/>
  <c r="T17" i="5"/>
  <c r="S17" i="5"/>
  <c r="R17" i="5"/>
  <c r="Q17" i="5"/>
  <c r="P17" i="5"/>
  <c r="O17" i="5"/>
  <c r="N17" i="5"/>
  <c r="M17" i="5"/>
  <c r="A17" i="5"/>
  <c r="T16" i="5"/>
  <c r="S16" i="5"/>
  <c r="R16" i="5"/>
  <c r="Q16" i="5"/>
  <c r="P16" i="5"/>
  <c r="O16" i="5"/>
  <c r="N16" i="5"/>
  <c r="M16" i="5"/>
  <c r="A16" i="5"/>
  <c r="T15" i="5"/>
  <c r="S15" i="5"/>
  <c r="R15" i="5"/>
  <c r="Q15" i="5"/>
  <c r="P15" i="5"/>
  <c r="O15" i="5"/>
  <c r="N15" i="5"/>
  <c r="M15" i="5"/>
  <c r="A15" i="5"/>
  <c r="J42" i="5" s="1"/>
  <c r="J62" i="5" s="1"/>
  <c r="T14" i="5"/>
  <c r="S14" i="5"/>
  <c r="R14" i="5"/>
  <c r="Q14" i="5"/>
  <c r="P14" i="5"/>
  <c r="O14" i="5"/>
  <c r="N14" i="5"/>
  <c r="M14" i="5"/>
  <c r="A14" i="5"/>
  <c r="T13" i="5"/>
  <c r="S13" i="5"/>
  <c r="R13" i="5"/>
  <c r="Q13" i="5"/>
  <c r="P13" i="5"/>
  <c r="O13" i="5"/>
  <c r="N13" i="5"/>
  <c r="M13" i="5"/>
  <c r="A13" i="5"/>
  <c r="J40" i="5" s="1"/>
  <c r="J60" i="5" s="1"/>
  <c r="T12" i="5"/>
  <c r="S12" i="5"/>
  <c r="R12" i="5"/>
  <c r="Q12" i="5"/>
  <c r="P12" i="5"/>
  <c r="O12" i="5"/>
  <c r="N12" i="5"/>
  <c r="M12" i="5"/>
  <c r="A12" i="5"/>
  <c r="J39" i="5" s="1"/>
  <c r="J59" i="5" s="1"/>
  <c r="T11" i="5"/>
  <c r="S11" i="5"/>
  <c r="R11" i="5"/>
  <c r="Q11" i="5"/>
  <c r="P11" i="5"/>
  <c r="O11" i="5"/>
  <c r="N11" i="5"/>
  <c r="M11" i="5"/>
  <c r="A11" i="5"/>
  <c r="J38" i="5" s="1"/>
  <c r="J58" i="5" s="1"/>
  <c r="T10" i="5"/>
  <c r="S10" i="5"/>
  <c r="R10" i="5"/>
  <c r="Q10" i="5"/>
  <c r="P10" i="5"/>
  <c r="O10" i="5"/>
  <c r="N10" i="5"/>
  <c r="M10" i="5"/>
  <c r="A10" i="5"/>
  <c r="J37" i="5" s="1"/>
  <c r="J57" i="5" s="1"/>
  <c r="T9" i="5"/>
  <c r="S9" i="5"/>
  <c r="R9" i="5"/>
  <c r="Q9" i="5"/>
  <c r="P9" i="5"/>
  <c r="O9" i="5"/>
  <c r="N9" i="5"/>
  <c r="M9" i="5"/>
  <c r="A9" i="5"/>
  <c r="T8" i="5"/>
  <c r="S8" i="5"/>
  <c r="R8" i="5"/>
  <c r="Q8" i="5"/>
  <c r="P8" i="5"/>
  <c r="O8" i="5"/>
  <c r="N8" i="5"/>
  <c r="M8" i="5"/>
  <c r="A8" i="5"/>
  <c r="T7" i="5"/>
  <c r="S7" i="5"/>
  <c r="R7" i="5"/>
  <c r="Q7" i="5"/>
  <c r="P7" i="5"/>
  <c r="O7" i="5"/>
  <c r="N7" i="5"/>
  <c r="M7" i="5"/>
  <c r="A7" i="5"/>
  <c r="J34" i="5" s="1"/>
  <c r="J54" i="5" s="1"/>
  <c r="T6" i="5"/>
  <c r="S6" i="5"/>
  <c r="R6" i="5"/>
  <c r="Q6" i="5"/>
  <c r="P6" i="5"/>
  <c r="O6" i="5"/>
  <c r="N6" i="5"/>
  <c r="M6" i="5"/>
  <c r="A6" i="5"/>
  <c r="T5" i="5"/>
  <c r="S5" i="5"/>
  <c r="R5" i="5"/>
  <c r="Q5" i="5"/>
  <c r="P5" i="5"/>
  <c r="O5" i="5"/>
  <c r="N5" i="5"/>
  <c r="M5" i="5"/>
  <c r="A5" i="5"/>
  <c r="J32" i="5" s="1"/>
  <c r="J52" i="5" s="1"/>
  <c r="N19" i="4"/>
  <c r="N14" i="4"/>
  <c r="N12" i="4"/>
  <c r="N7" i="4"/>
  <c r="B13" i="4"/>
  <c r="B12" i="4"/>
  <c r="D29" i="1"/>
  <c r="I21" i="4"/>
  <c r="I20" i="4"/>
  <c r="I19" i="4"/>
  <c r="I24" i="4"/>
  <c r="L21" i="4"/>
  <c r="L20" i="4"/>
  <c r="L19" i="4"/>
  <c r="H21" i="4"/>
  <c r="H20" i="4"/>
  <c r="H19" i="4"/>
  <c r="F18" i="4"/>
  <c r="F17" i="4"/>
  <c r="F16" i="4"/>
  <c r="F15" i="4"/>
  <c r="F14" i="4"/>
  <c r="L18" i="4"/>
  <c r="L17" i="4"/>
  <c r="L16" i="4"/>
  <c r="L15" i="4"/>
  <c r="L14" i="4"/>
  <c r="H18" i="4"/>
  <c r="H17" i="4"/>
  <c r="H16" i="4"/>
  <c r="H15" i="4"/>
  <c r="H14" i="4"/>
  <c r="L13" i="4"/>
  <c r="L12" i="4"/>
  <c r="L11" i="4"/>
  <c r="I13" i="4"/>
  <c r="I12" i="4"/>
  <c r="I11" i="4"/>
  <c r="I10" i="4"/>
  <c r="L10" i="4" s="1"/>
  <c r="I9" i="4"/>
  <c r="L9" i="4" s="1"/>
  <c r="I8" i="4"/>
  <c r="L8" i="4" s="1"/>
  <c r="I7" i="4"/>
  <c r="L7" i="4" s="1"/>
  <c r="E13" i="4"/>
  <c r="F13" i="4" s="1"/>
  <c r="E12" i="4"/>
  <c r="F12" i="4" s="1"/>
  <c r="E11" i="4"/>
  <c r="F11" i="4" s="1"/>
  <c r="E10" i="4"/>
  <c r="F10" i="4" s="1"/>
  <c r="E9" i="4"/>
  <c r="F9" i="4" s="1"/>
  <c r="E8" i="4"/>
  <c r="F8" i="4" s="1"/>
  <c r="E7" i="4"/>
  <c r="F7" i="4" s="1"/>
  <c r="M6" i="1"/>
  <c r="N6" i="1"/>
  <c r="O6" i="1"/>
  <c r="P6" i="1"/>
  <c r="Q6" i="1"/>
  <c r="R6" i="1"/>
  <c r="S6" i="1"/>
  <c r="T6" i="1"/>
  <c r="M7" i="1"/>
  <c r="N7" i="1"/>
  <c r="O7" i="1"/>
  <c r="P7" i="1"/>
  <c r="Q7" i="1"/>
  <c r="R7" i="1"/>
  <c r="S7" i="1"/>
  <c r="T7" i="1"/>
  <c r="M8" i="1"/>
  <c r="N8" i="1"/>
  <c r="O8" i="1"/>
  <c r="P8" i="1"/>
  <c r="Q8" i="1"/>
  <c r="R8" i="1"/>
  <c r="S8" i="1"/>
  <c r="T8" i="1"/>
  <c r="M9" i="1"/>
  <c r="N9" i="1"/>
  <c r="O9" i="1"/>
  <c r="P9" i="1"/>
  <c r="Q9" i="1"/>
  <c r="R9" i="1"/>
  <c r="S9" i="1"/>
  <c r="T9" i="1"/>
  <c r="M10" i="1"/>
  <c r="N10" i="1"/>
  <c r="O10" i="1"/>
  <c r="P10" i="1"/>
  <c r="Q10" i="1"/>
  <c r="R10" i="1"/>
  <c r="S10" i="1"/>
  <c r="T10" i="1"/>
  <c r="M11" i="1"/>
  <c r="N11" i="1"/>
  <c r="O11" i="1"/>
  <c r="P11" i="1"/>
  <c r="Q11" i="1"/>
  <c r="R11" i="1"/>
  <c r="S11" i="1"/>
  <c r="T11" i="1"/>
  <c r="M12" i="1"/>
  <c r="N12" i="1"/>
  <c r="O12" i="1"/>
  <c r="P12" i="1"/>
  <c r="Q12" i="1"/>
  <c r="R12" i="1"/>
  <c r="S12" i="1"/>
  <c r="T12" i="1"/>
  <c r="M13" i="1"/>
  <c r="N13" i="1"/>
  <c r="O13" i="1"/>
  <c r="P13" i="1"/>
  <c r="Q13" i="1"/>
  <c r="R13" i="1"/>
  <c r="S13" i="1"/>
  <c r="T13" i="1"/>
  <c r="M14" i="1"/>
  <c r="N14" i="1"/>
  <c r="O14" i="1"/>
  <c r="P14" i="1"/>
  <c r="Q14" i="1"/>
  <c r="R14" i="1"/>
  <c r="S14" i="1"/>
  <c r="T14" i="1"/>
  <c r="M15" i="1"/>
  <c r="N15" i="1"/>
  <c r="O15" i="1"/>
  <c r="P15" i="1"/>
  <c r="Q15" i="1"/>
  <c r="R15" i="1"/>
  <c r="S15" i="1"/>
  <c r="T15" i="1"/>
  <c r="M16" i="1"/>
  <c r="N16" i="1"/>
  <c r="O16" i="1"/>
  <c r="P16" i="1"/>
  <c r="Q16" i="1"/>
  <c r="R16" i="1"/>
  <c r="S16" i="1"/>
  <c r="T16" i="1"/>
  <c r="M17" i="1"/>
  <c r="N17" i="1"/>
  <c r="O17" i="1"/>
  <c r="P17" i="1"/>
  <c r="Q17" i="1"/>
  <c r="R17" i="1"/>
  <c r="S17" i="1"/>
  <c r="T17" i="1"/>
  <c r="M18" i="1"/>
  <c r="N18" i="1"/>
  <c r="O18" i="1"/>
  <c r="P18" i="1"/>
  <c r="Q18" i="1"/>
  <c r="R18" i="1"/>
  <c r="S18" i="1"/>
  <c r="T18" i="1"/>
  <c r="M19" i="1"/>
  <c r="N19" i="1"/>
  <c r="O19" i="1"/>
  <c r="P19" i="1"/>
  <c r="Q19" i="1"/>
  <c r="R19" i="1"/>
  <c r="S19" i="1"/>
  <c r="T19" i="1"/>
  <c r="M20" i="1"/>
  <c r="N20" i="1"/>
  <c r="O20" i="1"/>
  <c r="P20" i="1"/>
  <c r="Q20" i="1"/>
  <c r="R20" i="1"/>
  <c r="S20" i="1"/>
  <c r="T20" i="1"/>
  <c r="M21" i="1"/>
  <c r="N21" i="1"/>
  <c r="O21" i="1"/>
  <c r="P21" i="1"/>
  <c r="Q21" i="1"/>
  <c r="R21" i="1"/>
  <c r="S21" i="1"/>
  <c r="T21" i="1"/>
  <c r="M22" i="1"/>
  <c r="N22" i="1"/>
  <c r="O22" i="1"/>
  <c r="P22" i="1"/>
  <c r="Q22" i="1"/>
  <c r="R22" i="1"/>
  <c r="S22" i="1"/>
  <c r="T22" i="1"/>
  <c r="N5" i="1"/>
  <c r="O5" i="1"/>
  <c r="P5" i="1"/>
  <c r="Q5" i="1"/>
  <c r="R5" i="1"/>
  <c r="S5" i="1"/>
  <c r="T5" i="1"/>
  <c r="M5" i="1"/>
  <c r="B46" i="1"/>
  <c r="B66" i="1" s="1"/>
  <c r="B48" i="1"/>
  <c r="A48" i="1" s="1"/>
  <c r="B49" i="1"/>
  <c r="B69" i="1" s="1"/>
  <c r="E29" i="1"/>
  <c r="C29" i="1"/>
  <c r="A21" i="1"/>
  <c r="F48" i="1" s="1"/>
  <c r="C35" i="5" l="1"/>
  <c r="C55" i="5" s="1"/>
  <c r="C43" i="5"/>
  <c r="C63" i="5" s="1"/>
  <c r="C44" i="5"/>
  <c r="C64" i="5" s="1"/>
  <c r="C33" i="5"/>
  <c r="C53" i="5" s="1"/>
  <c r="C41" i="5"/>
  <c r="C61" i="5" s="1"/>
  <c r="C36" i="5"/>
  <c r="C56" i="5" s="1"/>
  <c r="A42" i="5"/>
  <c r="C48" i="5"/>
  <c r="A38" i="5"/>
  <c r="B59" i="5"/>
  <c r="A34" i="5"/>
  <c r="A40" i="5"/>
  <c r="C39" i="5"/>
  <c r="C59" i="5" s="1"/>
  <c r="C32" i="5"/>
  <c r="C52" i="5" s="1"/>
  <c r="A36" i="5"/>
  <c r="D39" i="5"/>
  <c r="D59" i="5" s="1"/>
  <c r="A45" i="5"/>
  <c r="D32" i="5"/>
  <c r="D52" i="5" s="1"/>
  <c r="A33" i="5"/>
  <c r="A37" i="5"/>
  <c r="D46" i="5"/>
  <c r="E46" i="5"/>
  <c r="A32" i="5"/>
  <c r="A35" i="5"/>
  <c r="D34" i="5"/>
  <c r="D54" i="5" s="1"/>
  <c r="D37" i="5"/>
  <c r="D57" i="5" s="1"/>
  <c r="A41" i="5"/>
  <c r="A44" i="5"/>
  <c r="E32" i="5"/>
  <c r="E52" i="5" s="1"/>
  <c r="E39" i="5"/>
  <c r="E59" i="5" s="1"/>
  <c r="F46" i="5"/>
  <c r="F66" i="5" s="1"/>
  <c r="D48" i="5"/>
  <c r="C38" i="5"/>
  <c r="C58" i="5" s="1"/>
  <c r="E48" i="5"/>
  <c r="D38" i="5"/>
  <c r="D58" i="5" s="1"/>
  <c r="C42" i="5"/>
  <c r="C62" i="5" s="1"/>
  <c r="C45" i="5"/>
  <c r="C65" i="5" s="1"/>
  <c r="C47" i="5"/>
  <c r="F48" i="5"/>
  <c r="E38" i="5"/>
  <c r="E58" i="5" s="1"/>
  <c r="C40" i="5"/>
  <c r="C60" i="5" s="1"/>
  <c r="D42" i="5"/>
  <c r="D62" i="5" s="1"/>
  <c r="D45" i="5"/>
  <c r="D65" i="5" s="1"/>
  <c r="D47" i="5"/>
  <c r="D40" i="5"/>
  <c r="D60" i="5" s="1"/>
  <c r="A43" i="5"/>
  <c r="E47" i="5"/>
  <c r="C34" i="5"/>
  <c r="C54" i="5" s="1"/>
  <c r="C37" i="5"/>
  <c r="C57" i="5" s="1"/>
  <c r="E40" i="5"/>
  <c r="E60" i="5" s="1"/>
  <c r="C46" i="5"/>
  <c r="F47" i="5"/>
  <c r="F67" i="5" s="1"/>
  <c r="C31" i="5"/>
  <c r="D35" i="5"/>
  <c r="D55" i="5" s="1"/>
  <c r="D41" i="5"/>
  <c r="D61" i="5" s="1"/>
  <c r="D43" i="5"/>
  <c r="D63" i="5" s="1"/>
  <c r="B69" i="5"/>
  <c r="E35" i="5"/>
  <c r="E55" i="5" s="1"/>
  <c r="E41" i="5"/>
  <c r="E61" i="5" s="1"/>
  <c r="E42" i="5"/>
  <c r="E62" i="5" s="1"/>
  <c r="E43" i="5"/>
  <c r="E63" i="5" s="1"/>
  <c r="E44" i="5"/>
  <c r="E64" i="5" s="1"/>
  <c r="E45" i="5"/>
  <c r="E65" i="5" s="1"/>
  <c r="F49" i="5"/>
  <c r="F32" i="5"/>
  <c r="F52" i="5" s="1"/>
  <c r="F33" i="5"/>
  <c r="F53" i="5" s="1"/>
  <c r="F34" i="5"/>
  <c r="F54" i="5" s="1"/>
  <c r="F35" i="5"/>
  <c r="F55" i="5" s="1"/>
  <c r="F36" i="5"/>
  <c r="F56" i="5" s="1"/>
  <c r="F37" i="5"/>
  <c r="F57" i="5" s="1"/>
  <c r="F38" i="5"/>
  <c r="F58" i="5" s="1"/>
  <c r="F39" i="5"/>
  <c r="F59" i="5" s="1"/>
  <c r="F40" i="5"/>
  <c r="F60" i="5" s="1"/>
  <c r="F41" i="5"/>
  <c r="F61" i="5" s="1"/>
  <c r="F42" i="5"/>
  <c r="F62" i="5" s="1"/>
  <c r="F43" i="5"/>
  <c r="F63" i="5" s="1"/>
  <c r="F44" i="5"/>
  <c r="F64" i="5" s="1"/>
  <c r="F45" i="5"/>
  <c r="F65" i="5" s="1"/>
  <c r="H46" i="5"/>
  <c r="H66" i="5" s="1"/>
  <c r="H47" i="5"/>
  <c r="H67" i="5" s="1"/>
  <c r="H48" i="5"/>
  <c r="H49" i="5"/>
  <c r="B67" i="5"/>
  <c r="D33" i="5"/>
  <c r="D53" i="5" s="1"/>
  <c r="D44" i="5"/>
  <c r="D64" i="5" s="1"/>
  <c r="E33" i="5"/>
  <c r="E53" i="5" s="1"/>
  <c r="E37" i="5"/>
  <c r="E57" i="5" s="1"/>
  <c r="H32" i="5"/>
  <c r="H52" i="5" s="1"/>
  <c r="H33" i="5"/>
  <c r="H53" i="5" s="1"/>
  <c r="H34" i="5"/>
  <c r="H54" i="5" s="1"/>
  <c r="H35" i="5"/>
  <c r="H55" i="5" s="1"/>
  <c r="H36" i="5"/>
  <c r="H56" i="5" s="1"/>
  <c r="H37" i="5"/>
  <c r="H57" i="5" s="1"/>
  <c r="H38" i="5"/>
  <c r="H58" i="5" s="1"/>
  <c r="H39" i="5"/>
  <c r="H59" i="5" s="1"/>
  <c r="H40" i="5"/>
  <c r="H60" i="5" s="1"/>
  <c r="H41" i="5"/>
  <c r="H61" i="5" s="1"/>
  <c r="H42" i="5"/>
  <c r="H62" i="5" s="1"/>
  <c r="H43" i="5"/>
  <c r="H63" i="5" s="1"/>
  <c r="H44" i="5"/>
  <c r="H64" i="5" s="1"/>
  <c r="H45" i="5"/>
  <c r="H65" i="5" s="1"/>
  <c r="J49" i="5"/>
  <c r="J69" i="5" s="1"/>
  <c r="J31" i="5" s="1"/>
  <c r="D36" i="5"/>
  <c r="D56" i="5" s="1"/>
  <c r="E49" i="5"/>
  <c r="E34" i="5"/>
  <c r="E54" i="5" s="1"/>
  <c r="E36" i="5"/>
  <c r="E56" i="5" s="1"/>
  <c r="J33" i="5"/>
  <c r="J53" i="5" s="1"/>
  <c r="J35" i="5"/>
  <c r="J55" i="5" s="1"/>
  <c r="J36" i="5"/>
  <c r="J56" i="5" s="1"/>
  <c r="J41" i="5"/>
  <c r="J61" i="5" s="1"/>
  <c r="J43" i="5"/>
  <c r="J63" i="5" s="1"/>
  <c r="J44" i="5"/>
  <c r="J64" i="5" s="1"/>
  <c r="A48" i="5"/>
  <c r="C49" i="5"/>
  <c r="B68" i="1"/>
  <c r="J48" i="1"/>
  <c r="J68" i="1" s="1"/>
  <c r="H48" i="1"/>
  <c r="E48" i="1"/>
  <c r="D48" i="1"/>
  <c r="C48" i="1"/>
  <c r="D31" i="5" l="1"/>
  <c r="F31" i="5"/>
  <c r="H31" i="5"/>
  <c r="E31" i="5"/>
  <c r="A22" i="1"/>
  <c r="A19" i="1"/>
  <c r="A16" i="1"/>
  <c r="A14" i="1"/>
  <c r="A11" i="1"/>
  <c r="A9" i="1"/>
  <c r="A5" i="1"/>
  <c r="B32" i="1"/>
  <c r="A32" i="1" s="1"/>
  <c r="B41" i="1"/>
  <c r="A41" i="1" s="1"/>
  <c r="B43" i="1"/>
  <c r="A43" i="1" s="1"/>
  <c r="B38" i="1"/>
  <c r="A38" i="1" s="1"/>
  <c r="B36" i="1"/>
  <c r="A36" i="1" s="1"/>
  <c r="A49" i="1"/>
  <c r="B47" i="1"/>
  <c r="B67" i="1" s="1"/>
  <c r="B45" i="1"/>
  <c r="B44" i="1"/>
  <c r="A44" i="1" s="1"/>
  <c r="B42" i="1"/>
  <c r="A42" i="1" s="1"/>
  <c r="B40" i="1"/>
  <c r="A40" i="1" s="1"/>
  <c r="B39" i="1"/>
  <c r="A39" i="1" s="1"/>
  <c r="B37" i="1"/>
  <c r="A37" i="1" s="1"/>
  <c r="B35" i="1"/>
  <c r="A35" i="1" s="1"/>
  <c r="B34" i="1"/>
  <c r="A34" i="1" s="1"/>
  <c r="B33" i="1"/>
  <c r="A33" i="1" s="1"/>
  <c r="J25" i="1"/>
  <c r="I25" i="1"/>
  <c r="H25" i="1"/>
  <c r="G25" i="1"/>
  <c r="F25" i="1"/>
  <c r="E25" i="1"/>
  <c r="D25" i="1"/>
  <c r="C25" i="1"/>
  <c r="E30" i="1" l="1"/>
  <c r="D30" i="1"/>
  <c r="J38" i="1"/>
  <c r="J58" i="1" s="1"/>
  <c r="H38" i="1"/>
  <c r="H58" i="1" s="1"/>
  <c r="H41" i="1"/>
  <c r="H61" i="1" s="1"/>
  <c r="J41" i="1"/>
  <c r="J61" i="1" s="1"/>
  <c r="J46" i="1"/>
  <c r="J66" i="1" s="1"/>
  <c r="H46" i="1"/>
  <c r="H66" i="1" s="1"/>
  <c r="H36" i="1"/>
  <c r="H56" i="1" s="1"/>
  <c r="J36" i="1"/>
  <c r="J56" i="1" s="1"/>
  <c r="F30" i="1"/>
  <c r="H49" i="1"/>
  <c r="J49" i="1"/>
  <c r="J69" i="1" s="1"/>
  <c r="H43" i="1"/>
  <c r="H63" i="1" s="1"/>
  <c r="J43" i="1"/>
  <c r="J63" i="1" s="1"/>
  <c r="H30" i="1"/>
  <c r="J30" i="1"/>
  <c r="C30" i="1"/>
  <c r="J32" i="1"/>
  <c r="J52" i="1" s="1"/>
  <c r="H32" i="1"/>
  <c r="H52" i="1" s="1"/>
  <c r="B58" i="1"/>
  <c r="A45" i="1"/>
  <c r="B65" i="1"/>
  <c r="D46" i="1"/>
  <c r="E46" i="1"/>
  <c r="F46" i="1"/>
  <c r="F66" i="1" s="1"/>
  <c r="C46" i="1"/>
  <c r="E49" i="1"/>
  <c r="F49" i="1"/>
  <c r="D49" i="1"/>
  <c r="C49" i="1"/>
  <c r="B54" i="1"/>
  <c r="A47" i="1"/>
  <c r="D36" i="1"/>
  <c r="D56" i="1" s="1"/>
  <c r="F36" i="1"/>
  <c r="F56" i="1" s="1"/>
  <c r="E36" i="1"/>
  <c r="E56" i="1" s="1"/>
  <c r="D38" i="1"/>
  <c r="D58" i="1" s="1"/>
  <c r="F38" i="1"/>
  <c r="F58" i="1" s="1"/>
  <c r="E38" i="1"/>
  <c r="E58" i="1" s="1"/>
  <c r="D41" i="1"/>
  <c r="D61" i="1" s="1"/>
  <c r="E41" i="1"/>
  <c r="E61" i="1" s="1"/>
  <c r="F41" i="1"/>
  <c r="F61" i="1" s="1"/>
  <c r="D43" i="1"/>
  <c r="D63" i="1" s="1"/>
  <c r="F43" i="1"/>
  <c r="F63" i="1" s="1"/>
  <c r="E43" i="1"/>
  <c r="E63" i="1" s="1"/>
  <c r="A8" i="1"/>
  <c r="F32" i="1"/>
  <c r="F52" i="1" s="1"/>
  <c r="E32" i="1"/>
  <c r="E52" i="1" s="1"/>
  <c r="B62" i="1"/>
  <c r="B53" i="1"/>
  <c r="A20" i="1"/>
  <c r="B61" i="1"/>
  <c r="D32" i="1"/>
  <c r="D52" i="1" s="1"/>
  <c r="C32" i="1"/>
  <c r="C52" i="1" s="1"/>
  <c r="B64" i="1"/>
  <c r="B56" i="1"/>
  <c r="B60" i="1"/>
  <c r="B59" i="1"/>
  <c r="B52" i="1"/>
  <c r="B57" i="1"/>
  <c r="A17" i="1"/>
  <c r="B63" i="1"/>
  <c r="B55" i="1"/>
  <c r="C41" i="1"/>
  <c r="C61" i="1" s="1"/>
  <c r="C36" i="1"/>
  <c r="C56" i="1" s="1"/>
  <c r="C38" i="1"/>
  <c r="C58" i="1" s="1"/>
  <c r="C43" i="1"/>
  <c r="C63" i="1" s="1"/>
  <c r="A6" i="1"/>
  <c r="A12" i="1"/>
  <c r="A7" i="1"/>
  <c r="A15" i="1"/>
  <c r="A10" i="1"/>
  <c r="A18" i="1"/>
  <c r="A13" i="1"/>
  <c r="J42" i="1" l="1"/>
  <c r="J62" i="1" s="1"/>
  <c r="H42" i="1"/>
  <c r="H62" i="1" s="1"/>
  <c r="J34" i="1"/>
  <c r="J54" i="1" s="1"/>
  <c r="H34" i="1"/>
  <c r="H54" i="1" s="1"/>
  <c r="H35" i="1"/>
  <c r="H55" i="1" s="1"/>
  <c r="J35" i="1"/>
  <c r="J55" i="1" s="1"/>
  <c r="H44" i="1"/>
  <c r="H64" i="1" s="1"/>
  <c r="J44" i="1"/>
  <c r="J64" i="1" s="1"/>
  <c r="H33" i="1"/>
  <c r="H53" i="1" s="1"/>
  <c r="J33" i="1"/>
  <c r="J53" i="1" s="1"/>
  <c r="J47" i="1"/>
  <c r="J67" i="1" s="1"/>
  <c r="H47" i="1"/>
  <c r="H67" i="1" s="1"/>
  <c r="J39" i="1"/>
  <c r="J59" i="1" s="1"/>
  <c r="H39" i="1"/>
  <c r="H59" i="1" s="1"/>
  <c r="J45" i="1"/>
  <c r="J65" i="1" s="1"/>
  <c r="H45" i="1"/>
  <c r="H65" i="1" s="1"/>
  <c r="H40" i="1"/>
  <c r="H60" i="1" s="1"/>
  <c r="J40" i="1"/>
  <c r="J60" i="1" s="1"/>
  <c r="H37" i="1"/>
  <c r="H57" i="1" s="1"/>
  <c r="J37" i="1"/>
  <c r="J57" i="1" s="1"/>
  <c r="C47" i="1"/>
  <c r="D47" i="1"/>
  <c r="F47" i="1"/>
  <c r="F67" i="1" s="1"/>
  <c r="E47" i="1"/>
  <c r="D35" i="1"/>
  <c r="D55" i="1" s="1"/>
  <c r="F35" i="1"/>
  <c r="F55" i="1" s="1"/>
  <c r="E35" i="1"/>
  <c r="E55" i="1" s="1"/>
  <c r="D42" i="1"/>
  <c r="D62" i="1" s="1"/>
  <c r="E42" i="1"/>
  <c r="E62" i="1" s="1"/>
  <c r="F42" i="1"/>
  <c r="F62" i="1" s="1"/>
  <c r="D39" i="1"/>
  <c r="D59" i="1" s="1"/>
  <c r="F39" i="1"/>
  <c r="F59" i="1" s="1"/>
  <c r="E39" i="1"/>
  <c r="E59" i="1" s="1"/>
  <c r="D40" i="1"/>
  <c r="D60" i="1" s="1"/>
  <c r="F40" i="1"/>
  <c r="F60" i="1" s="1"/>
  <c r="E40" i="1"/>
  <c r="E60" i="1" s="1"/>
  <c r="C42" i="1"/>
  <c r="C62" i="1" s="1"/>
  <c r="D34" i="1"/>
  <c r="D54" i="1" s="1"/>
  <c r="E34" i="1"/>
  <c r="E54" i="1" s="1"/>
  <c r="F34" i="1"/>
  <c r="F54" i="1" s="1"/>
  <c r="D33" i="1"/>
  <c r="D53" i="1" s="1"/>
  <c r="E33" i="1"/>
  <c r="E53" i="1" s="1"/>
  <c r="F33" i="1"/>
  <c r="F53" i="1" s="1"/>
  <c r="C35" i="1"/>
  <c r="C55" i="1" s="1"/>
  <c r="D44" i="1"/>
  <c r="D64" i="1" s="1"/>
  <c r="F44" i="1"/>
  <c r="F64" i="1" s="1"/>
  <c r="E44" i="1"/>
  <c r="E64" i="1" s="1"/>
  <c r="E45" i="1"/>
  <c r="E65" i="1" s="1"/>
  <c r="F45" i="1"/>
  <c r="F65" i="1" s="1"/>
  <c r="D37" i="1"/>
  <c r="D57" i="1" s="1"/>
  <c r="E37" i="1"/>
  <c r="E57" i="1" s="1"/>
  <c r="F37" i="1"/>
  <c r="F57" i="1" s="1"/>
  <c r="C40" i="1"/>
  <c r="C60" i="1" s="1"/>
  <c r="C37" i="1"/>
  <c r="C57" i="1" s="1"/>
  <c r="C44" i="1"/>
  <c r="C64" i="1" s="1"/>
  <c r="D45" i="1"/>
  <c r="C45" i="1"/>
  <c r="C65" i="1" s="1"/>
  <c r="C34" i="1"/>
  <c r="C54" i="1" s="1"/>
  <c r="C33" i="1"/>
  <c r="C53" i="1" s="1"/>
  <c r="C39" i="1"/>
  <c r="C59" i="1" s="1"/>
  <c r="E31" i="1" l="1"/>
  <c r="J31" i="1"/>
  <c r="H31" i="1"/>
  <c r="F31" i="1"/>
  <c r="C31" i="1"/>
  <c r="D65" i="1"/>
  <c r="D31" i="1" s="1"/>
</calcChain>
</file>

<file path=xl/sharedStrings.xml><?xml version="1.0" encoding="utf-8"?>
<sst xmlns="http://schemas.openxmlformats.org/spreadsheetml/2006/main" count="70" uniqueCount="33">
  <si>
    <t>Fig 10.9 of WACS3</t>
  </si>
  <si>
    <t>Hr15 for various impeller diameter in m</t>
  </si>
  <si>
    <t>Particle diameter (mm)</t>
  </si>
  <si>
    <t>log10(dpart)</t>
  </si>
  <si>
    <t>Logistic for various impeller diameters</t>
  </si>
  <si>
    <t>K</t>
  </si>
  <si>
    <t>L</t>
  </si>
  <si>
    <t>X0</t>
  </si>
  <si>
    <t>R2</t>
  </si>
  <si>
    <t>l/lmax</t>
  </si>
  <si>
    <t>r^2 value</t>
  </si>
  <si>
    <t>dimp/dpart for various impeller diameter in m</t>
  </si>
  <si>
    <t>dimp/dpart at X0</t>
  </si>
  <si>
    <t>pt</t>
  </si>
  <si>
    <t>Symbol</t>
  </si>
  <si>
    <t>●</t>
  </si>
  <si>
    <t>dpart (mm)</t>
  </si>
  <si>
    <t>log10(d)</t>
  </si>
  <si>
    <t>kmeas</t>
  </si>
  <si>
    <t>Hr15</t>
  </si>
  <si>
    <t>Figure</t>
  </si>
  <si>
    <t>Cv</t>
  </si>
  <si>
    <t>K = Hr</t>
  </si>
  <si>
    <t>dimp</t>
  </si>
  <si>
    <t>WACS2 9.5</t>
  </si>
  <si>
    <t>Meas</t>
  </si>
  <si>
    <t>WACS 3 10.4</t>
  </si>
  <si>
    <t>WACS3 10.6</t>
  </si>
  <si>
    <t>WACS3 10.4</t>
  </si>
  <si>
    <t>Hrmax</t>
  </si>
  <si>
    <t>Impeller</t>
  </si>
  <si>
    <t>Hr_max</t>
  </si>
  <si>
    <r>
      <t>= 0.0828x</t>
    </r>
    <r>
      <rPr>
        <vertAlign val="superscript"/>
        <sz val="11"/>
        <color rgb="FF4472C4"/>
        <rFont val="Calibri"/>
        <family val="2"/>
        <scheme val="minor"/>
      </rPr>
      <t>-0.904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</si>
</sst>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0" tint="-0.34998626667073579"/>
      <name val="Calibri"/>
      <family val="2"/>
      <scheme val="minor"/>
    </font>
    <font>
      <sz val="11"/>
      <color rgb="FF4472C4"/>
      <name val="Calibri"/>
      <family val="2"/>
      <scheme val="minor"/>
    </font>
    <font>
      <vertAlign val="superscript"/>
      <sz val="11"/>
      <color rgb="FF4472C4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0" fontId="1" fillId="0" borderId="0" xfId="0" applyFont="1"/>
    <xf numFmtId="164" fontId="0" fillId="0" borderId="1" xfId="0" applyNumberFormat="1" applyBorder="1"/>
    <xf numFmtId="0" fontId="0" fillId="0" borderId="0" xfId="0" applyFill="1" applyBorder="1"/>
    <xf numFmtId="2" fontId="0" fillId="0" borderId="0" xfId="0" applyNumberFormat="1" applyBorder="1"/>
    <xf numFmtId="0" fontId="2" fillId="0" borderId="0" xfId="0" applyFont="1"/>
    <xf numFmtId="0" fontId="2" fillId="0" borderId="1" xfId="0" applyFont="1" applyBorder="1"/>
    <xf numFmtId="0" fontId="0" fillId="0" borderId="1" xfId="0" applyFill="1" applyBorder="1"/>
    <xf numFmtId="164" fontId="3" fillId="0" borderId="0" xfId="0" applyNumberFormat="1" applyFont="1"/>
    <xf numFmtId="0" fontId="4" fillId="0" borderId="0" xfId="0" applyFont="1"/>
    <xf numFmtId="164" fontId="6" fillId="0" borderId="1" xfId="0" applyNumberFormat="1" applyFont="1" applyBorder="1"/>
    <xf numFmtId="164" fontId="6" fillId="0" borderId="0" xfId="0" applyNumberFormat="1" applyFont="1"/>
    <xf numFmtId="0" fontId="6" fillId="0" borderId="0" xfId="0" applyFont="1"/>
    <xf numFmtId="165" fontId="6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714B4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Hr vs dpart for various dimp (m)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7"/>
          <c:order val="0"/>
          <c:tx>
            <c:strRef>
              <c:f>'Fig 10.9 (2)'!$J$4</c:f>
              <c:strCache>
                <c:ptCount val="1"/>
                <c:pt idx="0">
                  <c:v>2.52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'Fig 10.9 (2)'!$B$6:$B$22</c:f>
              <c:numCache>
                <c:formatCode>General</c:formatCode>
                <c:ptCount val="17"/>
                <c:pt idx="0">
                  <c:v>0.08</c:v>
                </c:pt>
                <c:pt idx="1">
                  <c:v>0.1</c:v>
                </c:pt>
                <c:pt idx="2">
                  <c:v>0.2</c:v>
                </c:pt>
                <c:pt idx="3">
                  <c:v>0.4</c:v>
                </c:pt>
                <c:pt idx="4">
                  <c:v>0.5</c:v>
                </c:pt>
                <c:pt idx="5">
                  <c:v>0.8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5</c:v>
                </c:pt>
                <c:pt idx="10">
                  <c:v>8</c:v>
                </c:pt>
                <c:pt idx="11">
                  <c:v>10</c:v>
                </c:pt>
                <c:pt idx="12">
                  <c:v>20</c:v>
                </c:pt>
                <c:pt idx="13">
                  <c:v>40</c:v>
                </c:pt>
                <c:pt idx="14">
                  <c:v>50</c:v>
                </c:pt>
                <c:pt idx="15">
                  <c:v>80</c:v>
                </c:pt>
                <c:pt idx="16">
                  <c:v>100</c:v>
                </c:pt>
              </c:numCache>
            </c:numRef>
          </c:xVal>
          <c:yVal>
            <c:numRef>
              <c:f>'Fig 10.9 (2)'!$J$6:$J$22</c:f>
              <c:numCache>
                <c:formatCode>0.0000</c:formatCode>
                <c:ptCount val="17"/>
                <c:pt idx="2" formatCode="General">
                  <c:v>8.9999999999999993E-3</c:v>
                </c:pt>
                <c:pt idx="3" formatCode="General">
                  <c:v>1.7000000000000001E-2</c:v>
                </c:pt>
                <c:pt idx="4" formatCode="General">
                  <c:v>1.9000000000000003E-2</c:v>
                </c:pt>
                <c:pt idx="5" formatCode="General">
                  <c:v>2.6000000000000002E-2</c:v>
                </c:pt>
                <c:pt idx="6" formatCode="General">
                  <c:v>2.8999999999999998E-2</c:v>
                </c:pt>
                <c:pt idx="7" formatCode="General">
                  <c:v>3.6999999999999998E-2</c:v>
                </c:pt>
                <c:pt idx="8" formatCode="General">
                  <c:v>4.3999999999999997E-2</c:v>
                </c:pt>
                <c:pt idx="9" formatCode="General">
                  <c:v>4.4999999999999998E-2</c:v>
                </c:pt>
                <c:pt idx="10" formatCode="General">
                  <c:v>4.8000000000000001E-2</c:v>
                </c:pt>
                <c:pt idx="11" formatCode="General">
                  <c:v>4.8999999999999995E-2</c:v>
                </c:pt>
                <c:pt idx="12" formatCode="General">
                  <c:v>5.1999999999999998E-2</c:v>
                </c:pt>
                <c:pt idx="13" formatCode="General">
                  <c:v>5.2999999999999999E-2</c:v>
                </c:pt>
                <c:pt idx="14" formatCode="General">
                  <c:v>5.2999999999999999E-2</c:v>
                </c:pt>
                <c:pt idx="15" formatCode="General">
                  <c:v>5.3499999999999999E-2</c:v>
                </c:pt>
                <c:pt idx="16" formatCode="General">
                  <c:v>5.3999999999999999E-2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C46-48BC-B850-E61B48404E18}"/>
            </c:ext>
          </c:extLst>
        </c:ser>
        <c:ser>
          <c:idx val="6"/>
          <c:order val="1"/>
          <c:tx>
            <c:strRef>
              <c:f>'Fig 10.9 (2)'!$I$4</c:f>
              <c:strCache>
                <c:ptCount val="1"/>
                <c:pt idx="0">
                  <c:v>1.9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'Fig 10.9 (2)'!$B$6:$B$20</c:f>
              <c:numCache>
                <c:formatCode>General</c:formatCode>
                <c:ptCount val="15"/>
                <c:pt idx="0">
                  <c:v>0.08</c:v>
                </c:pt>
                <c:pt idx="1">
                  <c:v>0.1</c:v>
                </c:pt>
                <c:pt idx="2">
                  <c:v>0.2</c:v>
                </c:pt>
                <c:pt idx="3">
                  <c:v>0.4</c:v>
                </c:pt>
                <c:pt idx="4">
                  <c:v>0.5</c:v>
                </c:pt>
                <c:pt idx="5">
                  <c:v>0.8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5</c:v>
                </c:pt>
                <c:pt idx="10">
                  <c:v>8</c:v>
                </c:pt>
                <c:pt idx="11">
                  <c:v>10</c:v>
                </c:pt>
                <c:pt idx="12">
                  <c:v>20</c:v>
                </c:pt>
                <c:pt idx="13">
                  <c:v>40</c:v>
                </c:pt>
                <c:pt idx="14">
                  <c:v>50</c:v>
                </c:pt>
              </c:numCache>
            </c:numRef>
          </c:xVal>
          <c:yVal>
            <c:numRef>
              <c:f>'Fig 10.9 (2)'!$I$6:$I$20</c:f>
              <c:numCache>
                <c:formatCode>0.0000</c:formatCode>
                <c:ptCount val="15"/>
                <c:pt idx="0">
                  <c:v>5.333333333333334E-3</c:v>
                </c:pt>
                <c:pt idx="1">
                  <c:v>8.0000000000000002E-3</c:v>
                </c:pt>
                <c:pt idx="2">
                  <c:v>1.3333333333333334E-2</c:v>
                </c:pt>
                <c:pt idx="4">
                  <c:v>2.8266666666666669E-2</c:v>
                </c:pt>
                <c:pt idx="6">
                  <c:v>0.04</c:v>
                </c:pt>
                <c:pt idx="7">
                  <c:v>5.3333333333333337E-2</c:v>
                </c:pt>
                <c:pt idx="9">
                  <c:v>6.133333333333333E-2</c:v>
                </c:pt>
                <c:pt idx="11">
                  <c:v>6.6666666666666666E-2</c:v>
                </c:pt>
                <c:pt idx="12">
                  <c:v>6.9333333333333344E-2</c:v>
                </c:pt>
                <c:pt idx="14">
                  <c:v>7.2000000000000008E-2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C46-48BC-B850-E61B48404E18}"/>
            </c:ext>
          </c:extLst>
        </c:ser>
        <c:ser>
          <c:idx val="5"/>
          <c:order val="2"/>
          <c:tx>
            <c:strRef>
              <c:f>'Fig 10.9 (2)'!$H$4</c:f>
              <c:strCache>
                <c:ptCount val="1"/>
                <c:pt idx="0">
                  <c:v>1.52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'Fig 10.9 (2)'!$B$6:$B$20</c:f>
              <c:numCache>
                <c:formatCode>General</c:formatCode>
                <c:ptCount val="15"/>
                <c:pt idx="0">
                  <c:v>0.08</c:v>
                </c:pt>
                <c:pt idx="1">
                  <c:v>0.1</c:v>
                </c:pt>
                <c:pt idx="2">
                  <c:v>0.2</c:v>
                </c:pt>
                <c:pt idx="3">
                  <c:v>0.4</c:v>
                </c:pt>
                <c:pt idx="4">
                  <c:v>0.5</c:v>
                </c:pt>
                <c:pt idx="5">
                  <c:v>0.8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5</c:v>
                </c:pt>
                <c:pt idx="10">
                  <c:v>8</c:v>
                </c:pt>
                <c:pt idx="11">
                  <c:v>10</c:v>
                </c:pt>
                <c:pt idx="12">
                  <c:v>20</c:v>
                </c:pt>
                <c:pt idx="13">
                  <c:v>40</c:v>
                </c:pt>
                <c:pt idx="14">
                  <c:v>50</c:v>
                </c:pt>
              </c:numCache>
            </c:numRef>
          </c:xVal>
          <c:yVal>
            <c:numRef>
              <c:f>'Fig 10.9 (2)'!$H$6:$H$20</c:f>
              <c:numCache>
                <c:formatCode>General</c:formatCode>
                <c:ptCount val="15"/>
                <c:pt idx="1">
                  <c:v>8.9999999999999993E-3</c:v>
                </c:pt>
                <c:pt idx="2">
                  <c:v>1.6E-2</c:v>
                </c:pt>
                <c:pt idx="3">
                  <c:v>2.8999999999999998E-2</c:v>
                </c:pt>
                <c:pt idx="4">
                  <c:v>3.3000000000000002E-2</c:v>
                </c:pt>
                <c:pt idx="5">
                  <c:v>4.1999999999999996E-2</c:v>
                </c:pt>
                <c:pt idx="6">
                  <c:v>4.8000000000000001E-2</c:v>
                </c:pt>
                <c:pt idx="7">
                  <c:v>0.06</c:v>
                </c:pt>
                <c:pt idx="8">
                  <c:v>7.1000000000000008E-2</c:v>
                </c:pt>
                <c:pt idx="9">
                  <c:v>7.3000000000000009E-2</c:v>
                </c:pt>
                <c:pt idx="10">
                  <c:v>7.9000000000000015E-2</c:v>
                </c:pt>
                <c:pt idx="11">
                  <c:v>8.1000000000000016E-2</c:v>
                </c:pt>
                <c:pt idx="12">
                  <c:v>8.3999999999999991E-2</c:v>
                </c:pt>
                <c:pt idx="13">
                  <c:v>8.5999999999999993E-2</c:v>
                </c:pt>
                <c:pt idx="14">
                  <c:v>8.6999999999999994E-2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C46-48BC-B850-E61B48404E18}"/>
            </c:ext>
          </c:extLst>
        </c:ser>
        <c:ser>
          <c:idx val="4"/>
          <c:order val="3"/>
          <c:tx>
            <c:strRef>
              <c:f>'Fig 10.9 (2)'!$G$4</c:f>
              <c:strCache>
                <c:ptCount val="1"/>
                <c:pt idx="0">
                  <c:v>1.14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'Fig 10.9 (2)'!$B$6:$B$20</c:f>
              <c:numCache>
                <c:formatCode>General</c:formatCode>
                <c:ptCount val="15"/>
                <c:pt idx="0">
                  <c:v>0.08</c:v>
                </c:pt>
                <c:pt idx="1">
                  <c:v>0.1</c:v>
                </c:pt>
                <c:pt idx="2">
                  <c:v>0.2</c:v>
                </c:pt>
                <c:pt idx="3">
                  <c:v>0.4</c:v>
                </c:pt>
                <c:pt idx="4">
                  <c:v>0.5</c:v>
                </c:pt>
                <c:pt idx="5">
                  <c:v>0.8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5</c:v>
                </c:pt>
                <c:pt idx="10">
                  <c:v>8</c:v>
                </c:pt>
                <c:pt idx="11">
                  <c:v>10</c:v>
                </c:pt>
                <c:pt idx="12">
                  <c:v>20</c:v>
                </c:pt>
                <c:pt idx="13">
                  <c:v>40</c:v>
                </c:pt>
                <c:pt idx="14">
                  <c:v>50</c:v>
                </c:pt>
              </c:numCache>
            </c:numRef>
          </c:xVal>
          <c:yVal>
            <c:numRef>
              <c:f>'Fig 10.9 (2)'!$G$6:$G$20</c:f>
              <c:numCache>
                <c:formatCode>0.0000</c:formatCode>
                <c:ptCount val="15"/>
                <c:pt idx="0">
                  <c:v>8.5333333333333337E-3</c:v>
                </c:pt>
                <c:pt idx="1">
                  <c:v>1.3333333333333334E-2</c:v>
                </c:pt>
                <c:pt idx="2">
                  <c:v>2.4E-2</c:v>
                </c:pt>
                <c:pt idx="4">
                  <c:v>4.5333333333333337E-2</c:v>
                </c:pt>
                <c:pt idx="6">
                  <c:v>6.4000000000000001E-2</c:v>
                </c:pt>
                <c:pt idx="7">
                  <c:v>0.08</c:v>
                </c:pt>
                <c:pt idx="9">
                  <c:v>0.10133333333333333</c:v>
                </c:pt>
                <c:pt idx="11">
                  <c:v>0.10666666666666667</c:v>
                </c:pt>
                <c:pt idx="12">
                  <c:v>0.11093333333333334</c:v>
                </c:pt>
                <c:pt idx="14">
                  <c:v>0.11466666666666667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C46-48BC-B850-E61B48404E18}"/>
            </c:ext>
          </c:extLst>
        </c:ser>
        <c:ser>
          <c:idx val="3"/>
          <c:order val="4"/>
          <c:tx>
            <c:strRef>
              <c:f>'Fig 10.9 (2)'!$F$4</c:f>
              <c:strCache>
                <c:ptCount val="1"/>
                <c:pt idx="0">
                  <c:v>0.89</c:v>
                </c:pt>
              </c:strCache>
            </c:strRef>
          </c:tx>
          <c:spPr>
            <a:ln w="19050" cap="rnd">
              <a:solidFill>
                <a:schemeClr val="tx1">
                  <a:alpha val="19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'Fig 10.9 (2)'!$B$6:$B$20</c:f>
              <c:numCache>
                <c:formatCode>General</c:formatCode>
                <c:ptCount val="15"/>
                <c:pt idx="0">
                  <c:v>0.08</c:v>
                </c:pt>
                <c:pt idx="1">
                  <c:v>0.1</c:v>
                </c:pt>
                <c:pt idx="2">
                  <c:v>0.2</c:v>
                </c:pt>
                <c:pt idx="3">
                  <c:v>0.4</c:v>
                </c:pt>
                <c:pt idx="4">
                  <c:v>0.5</c:v>
                </c:pt>
                <c:pt idx="5">
                  <c:v>0.8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5</c:v>
                </c:pt>
                <c:pt idx="10">
                  <c:v>8</c:v>
                </c:pt>
                <c:pt idx="11">
                  <c:v>10</c:v>
                </c:pt>
                <c:pt idx="12">
                  <c:v>20</c:v>
                </c:pt>
                <c:pt idx="13">
                  <c:v>40</c:v>
                </c:pt>
                <c:pt idx="14">
                  <c:v>50</c:v>
                </c:pt>
              </c:numCache>
            </c:numRef>
          </c:xVal>
          <c:yVal>
            <c:numRef>
              <c:f>'Fig 10.9 (2)'!$F$6:$F$20</c:f>
              <c:numCache>
                <c:formatCode>General</c:formatCode>
                <c:ptCount val="15"/>
                <c:pt idx="0">
                  <c:v>8.9999999999999993E-3</c:v>
                </c:pt>
                <c:pt idx="1">
                  <c:v>1.2999999999999999E-2</c:v>
                </c:pt>
                <c:pt idx="2">
                  <c:v>2.8999999999999998E-2</c:v>
                </c:pt>
                <c:pt idx="3">
                  <c:v>4.8999999999999995E-2</c:v>
                </c:pt>
                <c:pt idx="4">
                  <c:v>5.5E-2</c:v>
                </c:pt>
                <c:pt idx="5">
                  <c:v>6.8999999999999992E-2</c:v>
                </c:pt>
                <c:pt idx="6">
                  <c:v>7.6000000000000012E-2</c:v>
                </c:pt>
                <c:pt idx="7">
                  <c:v>9.7000000000000003E-2</c:v>
                </c:pt>
                <c:pt idx="8">
                  <c:v>0.11599999999999999</c:v>
                </c:pt>
                <c:pt idx="9">
                  <c:v>0.11899999999999999</c:v>
                </c:pt>
                <c:pt idx="10">
                  <c:v>0.129</c:v>
                </c:pt>
                <c:pt idx="11">
                  <c:v>0.13100000000000001</c:v>
                </c:pt>
                <c:pt idx="12">
                  <c:v>0.13700000000000001</c:v>
                </c:pt>
                <c:pt idx="13">
                  <c:v>0.14099999999999999</c:v>
                </c:pt>
                <c:pt idx="14">
                  <c:v>0.14099999999999999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C46-48BC-B850-E61B48404E18}"/>
            </c:ext>
          </c:extLst>
        </c:ser>
        <c:ser>
          <c:idx val="2"/>
          <c:order val="5"/>
          <c:tx>
            <c:strRef>
              <c:f>'Fig 10.9 (2)'!$E$4</c:f>
              <c:strCache>
                <c:ptCount val="1"/>
                <c:pt idx="0">
                  <c:v>0.41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'Fig 10.9 (2)'!$B$6:$B$18</c:f>
              <c:numCache>
                <c:formatCode>General</c:formatCode>
                <c:ptCount val="13"/>
                <c:pt idx="0">
                  <c:v>0.08</c:v>
                </c:pt>
                <c:pt idx="1">
                  <c:v>0.1</c:v>
                </c:pt>
                <c:pt idx="2">
                  <c:v>0.2</c:v>
                </c:pt>
                <c:pt idx="3">
                  <c:v>0.4</c:v>
                </c:pt>
                <c:pt idx="4">
                  <c:v>0.5</c:v>
                </c:pt>
                <c:pt idx="5">
                  <c:v>0.8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5</c:v>
                </c:pt>
                <c:pt idx="10">
                  <c:v>8</c:v>
                </c:pt>
                <c:pt idx="11">
                  <c:v>10</c:v>
                </c:pt>
                <c:pt idx="12">
                  <c:v>20</c:v>
                </c:pt>
              </c:numCache>
            </c:numRef>
          </c:xVal>
          <c:yVal>
            <c:numRef>
              <c:f>'Fig 10.9 (2)'!$E$6:$E$18</c:f>
              <c:numCache>
                <c:formatCode>General</c:formatCode>
                <c:ptCount val="13"/>
                <c:pt idx="0">
                  <c:v>1.2999999999999999E-2</c:v>
                </c:pt>
                <c:pt idx="1">
                  <c:v>1.8000000000000002E-2</c:v>
                </c:pt>
                <c:pt idx="2">
                  <c:v>3.5999999999999997E-2</c:v>
                </c:pt>
                <c:pt idx="3">
                  <c:v>0.06</c:v>
                </c:pt>
                <c:pt idx="4">
                  <c:v>6.8999999999999992E-2</c:v>
                </c:pt>
                <c:pt idx="5">
                  <c:v>8.8999999999999996E-2</c:v>
                </c:pt>
                <c:pt idx="6">
                  <c:v>9.7000000000000003E-2</c:v>
                </c:pt>
                <c:pt idx="7">
                  <c:v>0.124</c:v>
                </c:pt>
                <c:pt idx="8">
                  <c:v>0.14499999999999999</c:v>
                </c:pt>
                <c:pt idx="9">
                  <c:v>0.15</c:v>
                </c:pt>
                <c:pt idx="10">
                  <c:v>0.161</c:v>
                </c:pt>
                <c:pt idx="11">
                  <c:v>0.16400000000000001</c:v>
                </c:pt>
                <c:pt idx="12">
                  <c:v>0.17199999999999999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C46-48BC-B850-E61B48404E18}"/>
            </c:ext>
          </c:extLst>
        </c:ser>
        <c:ser>
          <c:idx val="1"/>
          <c:order val="6"/>
          <c:tx>
            <c:strRef>
              <c:f>'Fig 10.9 (2)'!$D$4</c:f>
              <c:strCache>
                <c:ptCount val="1"/>
                <c:pt idx="0">
                  <c:v>0.3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'Fig 10.9 (2)'!$B$5:$B$17</c:f>
              <c:numCache>
                <c:formatCode>General</c:formatCode>
                <c:ptCount val="13"/>
                <c:pt idx="0">
                  <c:v>0.06</c:v>
                </c:pt>
                <c:pt idx="1">
                  <c:v>0.08</c:v>
                </c:pt>
                <c:pt idx="2">
                  <c:v>0.1</c:v>
                </c:pt>
                <c:pt idx="3">
                  <c:v>0.2</c:v>
                </c:pt>
                <c:pt idx="4">
                  <c:v>0.4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  <c:pt idx="8">
                  <c:v>2</c:v>
                </c:pt>
                <c:pt idx="9">
                  <c:v>4</c:v>
                </c:pt>
                <c:pt idx="10">
                  <c:v>5</c:v>
                </c:pt>
                <c:pt idx="11">
                  <c:v>8</c:v>
                </c:pt>
                <c:pt idx="12">
                  <c:v>10</c:v>
                </c:pt>
              </c:numCache>
            </c:numRef>
          </c:xVal>
          <c:yVal>
            <c:numRef>
              <c:f>'Fig 10.9 (2)'!$D$5:$D$17</c:f>
              <c:numCache>
                <c:formatCode>General</c:formatCode>
                <c:ptCount val="13"/>
                <c:pt idx="0">
                  <c:v>1.2999999999999999E-2</c:v>
                </c:pt>
                <c:pt idx="1">
                  <c:v>1.8000000000000002E-2</c:v>
                </c:pt>
                <c:pt idx="2">
                  <c:v>2.3E-2</c:v>
                </c:pt>
                <c:pt idx="3">
                  <c:v>4.8999999999999995E-2</c:v>
                </c:pt>
                <c:pt idx="4">
                  <c:v>8.0000000000000016E-2</c:v>
                </c:pt>
                <c:pt idx="5">
                  <c:v>9.1999999999999998E-2</c:v>
                </c:pt>
                <c:pt idx="6">
                  <c:v>0.11799999999999999</c:v>
                </c:pt>
                <c:pt idx="7">
                  <c:v>0.13</c:v>
                </c:pt>
                <c:pt idx="8">
                  <c:v>0.16500000000000001</c:v>
                </c:pt>
                <c:pt idx="9">
                  <c:v>0.193</c:v>
                </c:pt>
                <c:pt idx="10">
                  <c:v>0.20100000000000001</c:v>
                </c:pt>
                <c:pt idx="11">
                  <c:v>0.214</c:v>
                </c:pt>
                <c:pt idx="12">
                  <c:v>0.22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C46-48BC-B850-E61B48404E18}"/>
            </c:ext>
          </c:extLst>
        </c:ser>
        <c:ser>
          <c:idx val="0"/>
          <c:order val="7"/>
          <c:tx>
            <c:strRef>
              <c:f>'Fig 10.9 (2)'!$C$4</c:f>
              <c:strCache>
                <c:ptCount val="1"/>
                <c:pt idx="0">
                  <c:v>0.2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'Fig 10.9 (2)'!$B$5:$B$18</c:f>
              <c:numCache>
                <c:formatCode>General</c:formatCode>
                <c:ptCount val="14"/>
                <c:pt idx="0">
                  <c:v>0.06</c:v>
                </c:pt>
                <c:pt idx="1">
                  <c:v>0.08</c:v>
                </c:pt>
                <c:pt idx="2">
                  <c:v>0.1</c:v>
                </c:pt>
                <c:pt idx="3">
                  <c:v>0.2</c:v>
                </c:pt>
                <c:pt idx="4">
                  <c:v>0.4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  <c:pt idx="8">
                  <c:v>2</c:v>
                </c:pt>
                <c:pt idx="9">
                  <c:v>4</c:v>
                </c:pt>
                <c:pt idx="10">
                  <c:v>5</c:v>
                </c:pt>
                <c:pt idx="11">
                  <c:v>8</c:v>
                </c:pt>
                <c:pt idx="12">
                  <c:v>10</c:v>
                </c:pt>
                <c:pt idx="13">
                  <c:v>20</c:v>
                </c:pt>
              </c:numCache>
            </c:numRef>
          </c:xVal>
          <c:yVal>
            <c:numRef>
              <c:f>'Fig 10.9 (2)'!$C$5:$C$18</c:f>
              <c:numCache>
                <c:formatCode>General</c:formatCode>
                <c:ptCount val="14"/>
                <c:pt idx="0">
                  <c:v>1.7000000000000001E-2</c:v>
                </c:pt>
                <c:pt idx="1">
                  <c:v>2.7000000000000003E-2</c:v>
                </c:pt>
                <c:pt idx="2">
                  <c:v>3.5999999999999997E-2</c:v>
                </c:pt>
                <c:pt idx="3">
                  <c:v>6.9999999999999993E-2</c:v>
                </c:pt>
                <c:pt idx="4">
                  <c:v>0.11599999999999999</c:v>
                </c:pt>
                <c:pt idx="5">
                  <c:v>0.13500000000000001</c:v>
                </c:pt>
                <c:pt idx="6">
                  <c:v>0.17199999999999999</c:v>
                </c:pt>
                <c:pt idx="7">
                  <c:v>0.187</c:v>
                </c:pt>
                <c:pt idx="8">
                  <c:v>0.24</c:v>
                </c:pt>
                <c:pt idx="9">
                  <c:v>0.27900000000000003</c:v>
                </c:pt>
                <c:pt idx="10">
                  <c:v>0.28999999999999998</c:v>
                </c:pt>
                <c:pt idx="11">
                  <c:v>0.31</c:v>
                </c:pt>
                <c:pt idx="12">
                  <c:v>0.316</c:v>
                </c:pt>
                <c:pt idx="13">
                  <c:v>0.32900000000000001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EC46-48BC-B850-E61B48404E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0541088"/>
        <c:axId val="560530272"/>
      </c:scatterChart>
      <c:valAx>
        <c:axId val="560541088"/>
        <c:scaling>
          <c:logBase val="10"/>
          <c:orientation val="minMax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dpart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530272"/>
        <c:crosses val="autoZero"/>
        <c:crossBetween val="midCat"/>
      </c:valAx>
      <c:valAx>
        <c:axId val="56053027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Hr (-)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541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911160258865806E-2"/>
          <c:y val="3.6590431798525801E-2"/>
          <c:w val="0.86071938250371405"/>
          <c:h val="0.81570627914858751"/>
        </c:manualLayout>
      </c:layout>
      <c:scatterChart>
        <c:scatterStyle val="lineMarker"/>
        <c:varyColors val="0"/>
        <c:ser>
          <c:idx val="0"/>
          <c:order val="0"/>
          <c:tx>
            <c:strRef>
              <c:f>'Fig 10.9 (2)'!$C$4</c:f>
              <c:strCache>
                <c:ptCount val="1"/>
                <c:pt idx="0">
                  <c:v>0.2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'Fig 10.9 (2)'!$B$5:$B$18</c:f>
              <c:numCache>
                <c:formatCode>General</c:formatCode>
                <c:ptCount val="14"/>
                <c:pt idx="0">
                  <c:v>0.06</c:v>
                </c:pt>
                <c:pt idx="1">
                  <c:v>0.08</c:v>
                </c:pt>
                <c:pt idx="2">
                  <c:v>0.1</c:v>
                </c:pt>
                <c:pt idx="3">
                  <c:v>0.2</c:v>
                </c:pt>
                <c:pt idx="4">
                  <c:v>0.4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  <c:pt idx="8">
                  <c:v>2</c:v>
                </c:pt>
                <c:pt idx="9">
                  <c:v>4</c:v>
                </c:pt>
                <c:pt idx="10">
                  <c:v>5</c:v>
                </c:pt>
                <c:pt idx="11">
                  <c:v>8</c:v>
                </c:pt>
                <c:pt idx="12">
                  <c:v>10</c:v>
                </c:pt>
                <c:pt idx="13">
                  <c:v>20</c:v>
                </c:pt>
              </c:numCache>
            </c:numRef>
          </c:xVal>
          <c:yVal>
            <c:numRef>
              <c:f>'Fig 10.9 (2)'!$C$5:$C$18</c:f>
              <c:numCache>
                <c:formatCode>General</c:formatCode>
                <c:ptCount val="14"/>
                <c:pt idx="0">
                  <c:v>1.7000000000000001E-2</c:v>
                </c:pt>
                <c:pt idx="1">
                  <c:v>2.7000000000000003E-2</c:v>
                </c:pt>
                <c:pt idx="2">
                  <c:v>3.5999999999999997E-2</c:v>
                </c:pt>
                <c:pt idx="3">
                  <c:v>6.9999999999999993E-2</c:v>
                </c:pt>
                <c:pt idx="4">
                  <c:v>0.11599999999999999</c:v>
                </c:pt>
                <c:pt idx="5">
                  <c:v>0.13500000000000001</c:v>
                </c:pt>
                <c:pt idx="6">
                  <c:v>0.17199999999999999</c:v>
                </c:pt>
                <c:pt idx="7">
                  <c:v>0.187</c:v>
                </c:pt>
                <c:pt idx="8">
                  <c:v>0.24</c:v>
                </c:pt>
                <c:pt idx="9">
                  <c:v>0.27900000000000003</c:v>
                </c:pt>
                <c:pt idx="10">
                  <c:v>0.28999999999999998</c:v>
                </c:pt>
                <c:pt idx="11">
                  <c:v>0.31</c:v>
                </c:pt>
                <c:pt idx="12">
                  <c:v>0.316</c:v>
                </c:pt>
                <c:pt idx="13">
                  <c:v>0.32900000000000001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29-49B4-9533-1246C7BA4042}"/>
            </c:ext>
          </c:extLst>
        </c:ser>
        <c:ser>
          <c:idx val="2"/>
          <c:order val="1"/>
          <c:tx>
            <c:v>0.2 Logistic</c:v>
          </c:tx>
          <c:spPr>
            <a:ln w="19050" cap="rnd">
              <a:solidFill>
                <a:srgbClr val="7030A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'Fig 10.9 (2)'!$B$32:$B$49</c:f>
              <c:numCache>
                <c:formatCode>General</c:formatCode>
                <c:ptCount val="18"/>
                <c:pt idx="0">
                  <c:v>0.06</c:v>
                </c:pt>
                <c:pt idx="1">
                  <c:v>0.08</c:v>
                </c:pt>
                <c:pt idx="2">
                  <c:v>0.1</c:v>
                </c:pt>
                <c:pt idx="3">
                  <c:v>0.2</c:v>
                </c:pt>
                <c:pt idx="4">
                  <c:v>0.4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  <c:pt idx="8">
                  <c:v>2</c:v>
                </c:pt>
                <c:pt idx="9">
                  <c:v>4</c:v>
                </c:pt>
                <c:pt idx="10">
                  <c:v>5</c:v>
                </c:pt>
                <c:pt idx="11">
                  <c:v>8</c:v>
                </c:pt>
                <c:pt idx="12">
                  <c:v>10</c:v>
                </c:pt>
                <c:pt idx="13">
                  <c:v>20</c:v>
                </c:pt>
                <c:pt idx="14">
                  <c:v>40</c:v>
                </c:pt>
                <c:pt idx="15">
                  <c:v>50</c:v>
                </c:pt>
                <c:pt idx="16">
                  <c:v>80</c:v>
                </c:pt>
                <c:pt idx="17">
                  <c:v>100</c:v>
                </c:pt>
              </c:numCache>
            </c:numRef>
          </c:xVal>
          <c:yVal>
            <c:numRef>
              <c:f>'Fig 10.9 (2)'!$C$32:$C$49</c:f>
              <c:numCache>
                <c:formatCode>0.0000</c:formatCode>
                <c:ptCount val="18"/>
                <c:pt idx="0">
                  <c:v>2.4190794534755575E-2</c:v>
                </c:pt>
                <c:pt idx="1">
                  <c:v>3.0958677407904915E-2</c:v>
                </c:pt>
                <c:pt idx="2">
                  <c:v>3.7342322479195778E-2</c:v>
                </c:pt>
                <c:pt idx="3">
                  <c:v>6.4934727691864341E-2</c:v>
                </c:pt>
                <c:pt idx="4">
                  <c:v>0.10609973675109755</c:v>
                </c:pt>
                <c:pt idx="5">
                  <c:v>0.12213276841514481</c:v>
                </c:pt>
                <c:pt idx="6">
                  <c:v>0.15903947686117936</c:v>
                </c:pt>
                <c:pt idx="7">
                  <c:v>0.17736553165443628</c:v>
                </c:pt>
                <c:pt idx="8">
                  <c:v>0.23259829489372774</c:v>
                </c:pt>
                <c:pt idx="9">
                  <c:v>0.27806575916650178</c:v>
                </c:pt>
                <c:pt idx="10">
                  <c:v>0.28979633561700824</c:v>
                </c:pt>
                <c:pt idx="11">
                  <c:v>0.30987117362409206</c:v>
                </c:pt>
                <c:pt idx="12">
                  <c:v>0.31738874082967677</c:v>
                </c:pt>
                <c:pt idx="13">
                  <c:v>0.33409148184504756</c:v>
                </c:pt>
                <c:pt idx="14">
                  <c:v>0.3435856500725763</c:v>
                </c:pt>
                <c:pt idx="15">
                  <c:v>0.34561951465223623</c:v>
                </c:pt>
                <c:pt idx="16">
                  <c:v>0.34879017919219685</c:v>
                </c:pt>
                <c:pt idx="17">
                  <c:v>0.34988768629921241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29-49B4-9533-1246C7BA4042}"/>
            </c:ext>
          </c:extLst>
        </c:ser>
        <c:ser>
          <c:idx val="1"/>
          <c:order val="2"/>
          <c:tx>
            <c:strRef>
              <c:f>'Fig 10.9 (2)'!$D$4</c:f>
              <c:strCache>
                <c:ptCount val="1"/>
                <c:pt idx="0">
                  <c:v>0.3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'Fig 10.9 (2)'!$B$5:$B$18</c:f>
              <c:numCache>
                <c:formatCode>General</c:formatCode>
                <c:ptCount val="14"/>
                <c:pt idx="0">
                  <c:v>0.06</c:v>
                </c:pt>
                <c:pt idx="1">
                  <c:v>0.08</c:v>
                </c:pt>
                <c:pt idx="2">
                  <c:v>0.1</c:v>
                </c:pt>
                <c:pt idx="3">
                  <c:v>0.2</c:v>
                </c:pt>
                <c:pt idx="4">
                  <c:v>0.4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  <c:pt idx="8">
                  <c:v>2</c:v>
                </c:pt>
                <c:pt idx="9">
                  <c:v>4</c:v>
                </c:pt>
                <c:pt idx="10">
                  <c:v>5</c:v>
                </c:pt>
                <c:pt idx="11">
                  <c:v>8</c:v>
                </c:pt>
                <c:pt idx="12">
                  <c:v>10</c:v>
                </c:pt>
                <c:pt idx="13">
                  <c:v>20</c:v>
                </c:pt>
              </c:numCache>
            </c:numRef>
          </c:xVal>
          <c:yVal>
            <c:numRef>
              <c:f>'Fig 10.9 (2)'!$D$5:$D$18</c:f>
              <c:numCache>
                <c:formatCode>General</c:formatCode>
                <c:ptCount val="14"/>
                <c:pt idx="0">
                  <c:v>1.2999999999999999E-2</c:v>
                </c:pt>
                <c:pt idx="1">
                  <c:v>1.8000000000000002E-2</c:v>
                </c:pt>
                <c:pt idx="2">
                  <c:v>2.3E-2</c:v>
                </c:pt>
                <c:pt idx="3">
                  <c:v>4.8999999999999995E-2</c:v>
                </c:pt>
                <c:pt idx="4">
                  <c:v>8.0000000000000016E-2</c:v>
                </c:pt>
                <c:pt idx="5">
                  <c:v>9.1999999999999998E-2</c:v>
                </c:pt>
                <c:pt idx="6">
                  <c:v>0.11799999999999999</c:v>
                </c:pt>
                <c:pt idx="7">
                  <c:v>0.13</c:v>
                </c:pt>
                <c:pt idx="8">
                  <c:v>0.16500000000000001</c:v>
                </c:pt>
                <c:pt idx="9">
                  <c:v>0.193</c:v>
                </c:pt>
                <c:pt idx="10">
                  <c:v>0.20100000000000001</c:v>
                </c:pt>
                <c:pt idx="11">
                  <c:v>0.214</c:v>
                </c:pt>
                <c:pt idx="12">
                  <c:v>0.22</c:v>
                </c:pt>
                <c:pt idx="13">
                  <c:v>0.23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829-49B4-9533-1246C7BA4042}"/>
            </c:ext>
          </c:extLst>
        </c:ser>
        <c:ser>
          <c:idx val="3"/>
          <c:order val="3"/>
          <c:tx>
            <c:v>0.3 Logistic</c:v>
          </c:tx>
          <c:spPr>
            <a:ln w="19050" cap="rnd">
              <a:solidFill>
                <a:srgbClr val="0070C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'Fig 10.9 (2)'!$B$32:$B$49</c:f>
              <c:numCache>
                <c:formatCode>General</c:formatCode>
                <c:ptCount val="18"/>
                <c:pt idx="0">
                  <c:v>0.06</c:v>
                </c:pt>
                <c:pt idx="1">
                  <c:v>0.08</c:v>
                </c:pt>
                <c:pt idx="2">
                  <c:v>0.1</c:v>
                </c:pt>
                <c:pt idx="3">
                  <c:v>0.2</c:v>
                </c:pt>
                <c:pt idx="4">
                  <c:v>0.4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  <c:pt idx="8">
                  <c:v>2</c:v>
                </c:pt>
                <c:pt idx="9">
                  <c:v>4</c:v>
                </c:pt>
                <c:pt idx="10">
                  <c:v>5</c:v>
                </c:pt>
                <c:pt idx="11">
                  <c:v>8</c:v>
                </c:pt>
                <c:pt idx="12">
                  <c:v>10</c:v>
                </c:pt>
                <c:pt idx="13">
                  <c:v>20</c:v>
                </c:pt>
                <c:pt idx="14">
                  <c:v>40</c:v>
                </c:pt>
                <c:pt idx="15">
                  <c:v>50</c:v>
                </c:pt>
                <c:pt idx="16">
                  <c:v>80</c:v>
                </c:pt>
                <c:pt idx="17">
                  <c:v>100</c:v>
                </c:pt>
              </c:numCache>
            </c:numRef>
          </c:xVal>
          <c:yVal>
            <c:numRef>
              <c:f>'Fig 10.9 (2)'!$D$32:$D$49</c:f>
              <c:numCache>
                <c:formatCode>0.0000</c:formatCode>
                <c:ptCount val="18"/>
                <c:pt idx="0">
                  <c:v>1.6767319296758433E-2</c:v>
                </c:pt>
                <c:pt idx="1">
                  <c:v>2.1458329049832855E-2</c:v>
                </c:pt>
                <c:pt idx="2">
                  <c:v>2.5883012787844425E-2</c:v>
                </c:pt>
                <c:pt idx="3">
                  <c:v>4.5008084008702952E-2</c:v>
                </c:pt>
                <c:pt idx="4">
                  <c:v>7.3540708257916781E-2</c:v>
                </c:pt>
                <c:pt idx="5">
                  <c:v>8.4653652928662587E-2</c:v>
                </c:pt>
                <c:pt idx="6">
                  <c:v>0.11023472939218873</c:v>
                </c:pt>
                <c:pt idx="7">
                  <c:v>0.12293703281289503</c:v>
                </c:pt>
                <c:pt idx="8">
                  <c:v>0.16122041269712747</c:v>
                </c:pt>
                <c:pt idx="9">
                  <c:v>0.19273518952598462</c:v>
                </c:pt>
                <c:pt idx="10">
                  <c:v>0.20086598161708713</c:v>
                </c:pt>
                <c:pt idx="11">
                  <c:v>0.21478041581278384</c:v>
                </c:pt>
                <c:pt idx="12">
                  <c:v>0.21999105283794562</c:v>
                </c:pt>
                <c:pt idx="13">
                  <c:v>0.23156819187459093</c:v>
                </c:pt>
                <c:pt idx="14">
                  <c:v>0.23814886659775472</c:v>
                </c:pt>
                <c:pt idx="15">
                  <c:v>0.23955859527634479</c:v>
                </c:pt>
                <c:pt idx="16">
                  <c:v>0.24175627194413871</c:v>
                </c:pt>
                <c:pt idx="17">
                  <c:v>0.24251698495285584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829-49B4-9533-1246C7BA4042}"/>
            </c:ext>
          </c:extLst>
        </c:ser>
        <c:ser>
          <c:idx val="4"/>
          <c:order val="4"/>
          <c:tx>
            <c:strRef>
              <c:f>'Fig 10.9 (2)'!$E$4</c:f>
              <c:strCache>
                <c:ptCount val="1"/>
                <c:pt idx="0">
                  <c:v>0.41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'Fig 10.9 (2)'!$B$5:$B$18</c:f>
              <c:numCache>
                <c:formatCode>General</c:formatCode>
                <c:ptCount val="14"/>
                <c:pt idx="0">
                  <c:v>0.06</c:v>
                </c:pt>
                <c:pt idx="1">
                  <c:v>0.08</c:v>
                </c:pt>
                <c:pt idx="2">
                  <c:v>0.1</c:v>
                </c:pt>
                <c:pt idx="3">
                  <c:v>0.2</c:v>
                </c:pt>
                <c:pt idx="4">
                  <c:v>0.4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  <c:pt idx="8">
                  <c:v>2</c:v>
                </c:pt>
                <c:pt idx="9">
                  <c:v>4</c:v>
                </c:pt>
                <c:pt idx="10">
                  <c:v>5</c:v>
                </c:pt>
                <c:pt idx="11">
                  <c:v>8</c:v>
                </c:pt>
                <c:pt idx="12">
                  <c:v>10</c:v>
                </c:pt>
                <c:pt idx="13">
                  <c:v>20</c:v>
                </c:pt>
              </c:numCache>
            </c:numRef>
          </c:xVal>
          <c:yVal>
            <c:numRef>
              <c:f>'Fig 10.9 (2)'!$E$5:$E$18</c:f>
              <c:numCache>
                <c:formatCode>General</c:formatCode>
                <c:ptCount val="14"/>
                <c:pt idx="1">
                  <c:v>1.2999999999999999E-2</c:v>
                </c:pt>
                <c:pt idx="2">
                  <c:v>1.8000000000000002E-2</c:v>
                </c:pt>
                <c:pt idx="3">
                  <c:v>3.5999999999999997E-2</c:v>
                </c:pt>
                <c:pt idx="4">
                  <c:v>0.06</c:v>
                </c:pt>
                <c:pt idx="5">
                  <c:v>6.8999999999999992E-2</c:v>
                </c:pt>
                <c:pt idx="6">
                  <c:v>8.8999999999999996E-2</c:v>
                </c:pt>
                <c:pt idx="7">
                  <c:v>9.7000000000000003E-2</c:v>
                </c:pt>
                <c:pt idx="8">
                  <c:v>0.124</c:v>
                </c:pt>
                <c:pt idx="9">
                  <c:v>0.14499999999999999</c:v>
                </c:pt>
                <c:pt idx="10">
                  <c:v>0.15</c:v>
                </c:pt>
                <c:pt idx="11">
                  <c:v>0.161</c:v>
                </c:pt>
                <c:pt idx="12">
                  <c:v>0.16400000000000001</c:v>
                </c:pt>
                <c:pt idx="13">
                  <c:v>0.17199999999999999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829-49B4-9533-1246C7BA4042}"/>
            </c:ext>
          </c:extLst>
        </c:ser>
        <c:ser>
          <c:idx val="5"/>
          <c:order val="5"/>
          <c:tx>
            <c:v>0.41 logistic</c:v>
          </c:tx>
          <c:spPr>
            <a:ln w="19050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'Fig 10.9 (2)'!$B$32:$B$49</c:f>
              <c:numCache>
                <c:formatCode>General</c:formatCode>
                <c:ptCount val="18"/>
                <c:pt idx="0">
                  <c:v>0.06</c:v>
                </c:pt>
                <c:pt idx="1">
                  <c:v>0.08</c:v>
                </c:pt>
                <c:pt idx="2">
                  <c:v>0.1</c:v>
                </c:pt>
                <c:pt idx="3">
                  <c:v>0.2</c:v>
                </c:pt>
                <c:pt idx="4">
                  <c:v>0.4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  <c:pt idx="8">
                  <c:v>2</c:v>
                </c:pt>
                <c:pt idx="9">
                  <c:v>4</c:v>
                </c:pt>
                <c:pt idx="10">
                  <c:v>5</c:v>
                </c:pt>
                <c:pt idx="11">
                  <c:v>8</c:v>
                </c:pt>
                <c:pt idx="12">
                  <c:v>10</c:v>
                </c:pt>
                <c:pt idx="13">
                  <c:v>20</c:v>
                </c:pt>
                <c:pt idx="14">
                  <c:v>40</c:v>
                </c:pt>
                <c:pt idx="15">
                  <c:v>50</c:v>
                </c:pt>
                <c:pt idx="16">
                  <c:v>80</c:v>
                </c:pt>
                <c:pt idx="17">
                  <c:v>100</c:v>
                </c:pt>
              </c:numCache>
            </c:numRef>
          </c:xVal>
          <c:yVal>
            <c:numRef>
              <c:f>'Fig 10.9 (2)'!$E$32:$E$49</c:f>
              <c:numCache>
                <c:formatCode>0.0000</c:formatCode>
                <c:ptCount val="18"/>
                <c:pt idx="0">
                  <c:v>1.2642257806026883E-2</c:v>
                </c:pt>
                <c:pt idx="1">
                  <c:v>1.6179194964515812E-2</c:v>
                </c:pt>
                <c:pt idx="2">
                  <c:v>1.9515327087728331E-2</c:v>
                </c:pt>
                <c:pt idx="3">
                  <c:v>3.3935287527049253E-2</c:v>
                </c:pt>
                <c:pt idx="4">
                  <c:v>5.5448374100810126E-2</c:v>
                </c:pt>
                <c:pt idx="5">
                  <c:v>6.3827334924848461E-2</c:v>
                </c:pt>
                <c:pt idx="6">
                  <c:v>8.3115007443263861E-2</c:v>
                </c:pt>
                <c:pt idx="7">
                  <c:v>9.2692316238593586E-2</c:v>
                </c:pt>
                <c:pt idx="8">
                  <c:v>0.1215572975523387</c:v>
                </c:pt>
                <c:pt idx="9">
                  <c:v>0.14531887364678567</c:v>
                </c:pt>
                <c:pt idx="10">
                  <c:v>0.15144934495013793</c:v>
                </c:pt>
                <c:pt idx="11">
                  <c:v>0.16194057859420663</c:v>
                </c:pt>
                <c:pt idx="12">
                  <c:v>0.16586930538945885</c:v>
                </c:pt>
                <c:pt idx="13">
                  <c:v>0.17459826043391743</c:v>
                </c:pt>
                <c:pt idx="14">
                  <c:v>0.17955997106370933</c:v>
                </c:pt>
                <c:pt idx="15">
                  <c:v>0.18062288118522954</c:v>
                </c:pt>
                <c:pt idx="16">
                  <c:v>0.18227988994833647</c:v>
                </c:pt>
                <c:pt idx="17">
                  <c:v>0.18285345390345598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829-49B4-9533-1246C7BA4042}"/>
            </c:ext>
          </c:extLst>
        </c:ser>
        <c:ser>
          <c:idx val="6"/>
          <c:order val="6"/>
          <c:tx>
            <c:strRef>
              <c:f>'Fig 10.9 (2)'!$F$4</c:f>
              <c:strCache>
                <c:ptCount val="1"/>
                <c:pt idx="0">
                  <c:v>0.89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xVal>
            <c:numRef>
              <c:f>'Fig 10.9 (2)'!$B$6:$B$21</c:f>
              <c:numCache>
                <c:formatCode>General</c:formatCode>
                <c:ptCount val="16"/>
                <c:pt idx="0">
                  <c:v>0.08</c:v>
                </c:pt>
                <c:pt idx="1">
                  <c:v>0.1</c:v>
                </c:pt>
                <c:pt idx="2">
                  <c:v>0.2</c:v>
                </c:pt>
                <c:pt idx="3">
                  <c:v>0.4</c:v>
                </c:pt>
                <c:pt idx="4">
                  <c:v>0.5</c:v>
                </c:pt>
                <c:pt idx="5">
                  <c:v>0.8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5</c:v>
                </c:pt>
                <c:pt idx="10">
                  <c:v>8</c:v>
                </c:pt>
                <c:pt idx="11">
                  <c:v>10</c:v>
                </c:pt>
                <c:pt idx="12">
                  <c:v>20</c:v>
                </c:pt>
                <c:pt idx="13">
                  <c:v>40</c:v>
                </c:pt>
                <c:pt idx="14">
                  <c:v>50</c:v>
                </c:pt>
                <c:pt idx="15">
                  <c:v>80</c:v>
                </c:pt>
              </c:numCache>
            </c:numRef>
          </c:xVal>
          <c:yVal>
            <c:numRef>
              <c:f>'Fig 10.9 (2)'!$F$6:$F$21</c:f>
              <c:numCache>
                <c:formatCode>General</c:formatCode>
                <c:ptCount val="16"/>
                <c:pt idx="0">
                  <c:v>8.9999999999999993E-3</c:v>
                </c:pt>
                <c:pt idx="1">
                  <c:v>1.2999999999999999E-2</c:v>
                </c:pt>
                <c:pt idx="2">
                  <c:v>2.8999999999999998E-2</c:v>
                </c:pt>
                <c:pt idx="3">
                  <c:v>4.8999999999999995E-2</c:v>
                </c:pt>
                <c:pt idx="4">
                  <c:v>5.5E-2</c:v>
                </c:pt>
                <c:pt idx="5">
                  <c:v>6.8999999999999992E-2</c:v>
                </c:pt>
                <c:pt idx="6">
                  <c:v>7.6000000000000012E-2</c:v>
                </c:pt>
                <c:pt idx="7">
                  <c:v>9.7000000000000003E-2</c:v>
                </c:pt>
                <c:pt idx="8">
                  <c:v>0.11599999999999999</c:v>
                </c:pt>
                <c:pt idx="9">
                  <c:v>0.11899999999999999</c:v>
                </c:pt>
                <c:pt idx="10">
                  <c:v>0.129</c:v>
                </c:pt>
                <c:pt idx="11">
                  <c:v>0.13100000000000001</c:v>
                </c:pt>
                <c:pt idx="12">
                  <c:v>0.13700000000000001</c:v>
                </c:pt>
                <c:pt idx="13">
                  <c:v>0.14099999999999999</c:v>
                </c:pt>
                <c:pt idx="14">
                  <c:v>0.14099999999999999</c:v>
                </c:pt>
                <c:pt idx="15">
                  <c:v>0.14149999999999999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829-49B4-9533-1246C7BA4042}"/>
            </c:ext>
          </c:extLst>
        </c:ser>
        <c:ser>
          <c:idx val="7"/>
          <c:order val="7"/>
          <c:tx>
            <c:v>0.89 Logistic</c:v>
          </c:tx>
          <c:spPr>
            <a:ln w="19050" cap="rnd">
              <a:solidFill>
                <a:srgbClr val="FFFF0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'Fig 10.9 (2)'!$B$32:$B$49</c:f>
              <c:numCache>
                <c:formatCode>General</c:formatCode>
                <c:ptCount val="18"/>
                <c:pt idx="0">
                  <c:v>0.06</c:v>
                </c:pt>
                <c:pt idx="1">
                  <c:v>0.08</c:v>
                </c:pt>
                <c:pt idx="2">
                  <c:v>0.1</c:v>
                </c:pt>
                <c:pt idx="3">
                  <c:v>0.2</c:v>
                </c:pt>
                <c:pt idx="4">
                  <c:v>0.4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  <c:pt idx="8">
                  <c:v>2</c:v>
                </c:pt>
                <c:pt idx="9">
                  <c:v>4</c:v>
                </c:pt>
                <c:pt idx="10">
                  <c:v>5</c:v>
                </c:pt>
                <c:pt idx="11">
                  <c:v>8</c:v>
                </c:pt>
                <c:pt idx="12">
                  <c:v>10</c:v>
                </c:pt>
                <c:pt idx="13">
                  <c:v>20</c:v>
                </c:pt>
                <c:pt idx="14">
                  <c:v>40</c:v>
                </c:pt>
                <c:pt idx="15">
                  <c:v>50</c:v>
                </c:pt>
                <c:pt idx="16">
                  <c:v>80</c:v>
                </c:pt>
                <c:pt idx="17">
                  <c:v>100</c:v>
                </c:pt>
              </c:numCache>
            </c:numRef>
          </c:xVal>
          <c:yVal>
            <c:numRef>
              <c:f>'Fig 10.9 (2)'!$F$32:$F$49</c:f>
              <c:numCache>
                <c:formatCode>0.0000</c:formatCode>
                <c:ptCount val="18"/>
                <c:pt idx="0">
                  <c:v>1.0134450021772884E-2</c:v>
                </c:pt>
                <c:pt idx="1">
                  <c:v>1.2969775278766875E-2</c:v>
                </c:pt>
                <c:pt idx="2">
                  <c:v>1.5644128609278007E-2</c:v>
                </c:pt>
                <c:pt idx="3">
                  <c:v>2.7203643581245447E-2</c:v>
                </c:pt>
                <c:pt idx="4">
                  <c:v>4.44492419578199E-2</c:v>
                </c:pt>
                <c:pt idx="5">
                  <c:v>5.1166092777388525E-2</c:v>
                </c:pt>
                <c:pt idx="6">
                  <c:v>6.6627725989852976E-2</c:v>
                </c:pt>
                <c:pt idx="7">
                  <c:v>7.430521199105472E-2</c:v>
                </c:pt>
                <c:pt idx="8">
                  <c:v>9.7444331204720916E-2</c:v>
                </c:pt>
                <c:pt idx="9">
                  <c:v>0.11649239279803264</c:v>
                </c:pt>
                <c:pt idx="10">
                  <c:v>0.121406780400864</c:v>
                </c:pt>
                <c:pt idx="11">
                  <c:v>0.12981689864587159</c:v>
                </c:pt>
                <c:pt idx="12">
                  <c:v>0.13296629537283144</c:v>
                </c:pt>
                <c:pt idx="13">
                  <c:v>0.13996371308078195</c:v>
                </c:pt>
                <c:pt idx="14">
                  <c:v>0.14394118365381151</c:v>
                </c:pt>
                <c:pt idx="15">
                  <c:v>0.144793247396654</c:v>
                </c:pt>
                <c:pt idx="16">
                  <c:v>0.14612156016744257</c:v>
                </c:pt>
                <c:pt idx="17">
                  <c:v>0.14658134791474492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829-49B4-9533-1246C7BA4042}"/>
            </c:ext>
          </c:extLst>
        </c:ser>
        <c:ser>
          <c:idx val="10"/>
          <c:order val="8"/>
          <c:tx>
            <c:strRef>
              <c:f>'Fig 10.9 (2)'!$H$25</c:f>
              <c:strCache>
                <c:ptCount val="1"/>
                <c:pt idx="0">
                  <c:v>1.52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'Fig 10.9 (2)'!$B$7:$B$21</c:f>
              <c:numCache>
                <c:formatCode>General</c:formatCode>
                <c:ptCount val="15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0.5</c:v>
                </c:pt>
                <c:pt idx="4">
                  <c:v>0.8</c:v>
                </c:pt>
                <c:pt idx="5">
                  <c:v>1</c:v>
                </c:pt>
                <c:pt idx="6">
                  <c:v>2</c:v>
                </c:pt>
                <c:pt idx="7">
                  <c:v>4</c:v>
                </c:pt>
                <c:pt idx="8">
                  <c:v>5</c:v>
                </c:pt>
                <c:pt idx="9">
                  <c:v>8</c:v>
                </c:pt>
                <c:pt idx="10">
                  <c:v>10</c:v>
                </c:pt>
                <c:pt idx="11">
                  <c:v>20</c:v>
                </c:pt>
                <c:pt idx="12">
                  <c:v>40</c:v>
                </c:pt>
                <c:pt idx="13">
                  <c:v>50</c:v>
                </c:pt>
                <c:pt idx="14">
                  <c:v>80</c:v>
                </c:pt>
              </c:numCache>
            </c:numRef>
          </c:xVal>
          <c:yVal>
            <c:numRef>
              <c:f>'Fig 10.9 (2)'!$H$7:$H$21</c:f>
              <c:numCache>
                <c:formatCode>General</c:formatCode>
                <c:ptCount val="15"/>
                <c:pt idx="0">
                  <c:v>8.9999999999999993E-3</c:v>
                </c:pt>
                <c:pt idx="1">
                  <c:v>1.6E-2</c:v>
                </c:pt>
                <c:pt idx="2">
                  <c:v>2.8999999999999998E-2</c:v>
                </c:pt>
                <c:pt idx="3">
                  <c:v>3.3000000000000002E-2</c:v>
                </c:pt>
                <c:pt idx="4">
                  <c:v>4.1999999999999996E-2</c:v>
                </c:pt>
                <c:pt idx="5">
                  <c:v>4.8000000000000001E-2</c:v>
                </c:pt>
                <c:pt idx="6">
                  <c:v>0.06</c:v>
                </c:pt>
                <c:pt idx="7">
                  <c:v>7.1000000000000008E-2</c:v>
                </c:pt>
                <c:pt idx="8">
                  <c:v>7.3000000000000009E-2</c:v>
                </c:pt>
                <c:pt idx="9">
                  <c:v>7.9000000000000015E-2</c:v>
                </c:pt>
                <c:pt idx="10">
                  <c:v>8.1000000000000016E-2</c:v>
                </c:pt>
                <c:pt idx="11">
                  <c:v>8.3999999999999991E-2</c:v>
                </c:pt>
                <c:pt idx="12">
                  <c:v>8.5999999999999993E-2</c:v>
                </c:pt>
                <c:pt idx="13">
                  <c:v>8.6999999999999994E-2</c:v>
                </c:pt>
                <c:pt idx="14">
                  <c:v>8.7499999999999994E-2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5829-49B4-9533-1246C7BA4042}"/>
            </c:ext>
          </c:extLst>
        </c:ser>
        <c:ser>
          <c:idx val="11"/>
          <c:order val="9"/>
          <c:tx>
            <c:v>1.52 Logistic</c:v>
          </c:tx>
          <c:spPr>
            <a:ln w="19050" cap="rnd">
              <a:solidFill>
                <a:srgbClr val="FFC00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'Fig 10.9 (2)'!$B$32:$B$49</c:f>
              <c:numCache>
                <c:formatCode>General</c:formatCode>
                <c:ptCount val="18"/>
                <c:pt idx="0">
                  <c:v>0.06</c:v>
                </c:pt>
                <c:pt idx="1">
                  <c:v>0.08</c:v>
                </c:pt>
                <c:pt idx="2">
                  <c:v>0.1</c:v>
                </c:pt>
                <c:pt idx="3">
                  <c:v>0.2</c:v>
                </c:pt>
                <c:pt idx="4">
                  <c:v>0.4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  <c:pt idx="8">
                  <c:v>2</c:v>
                </c:pt>
                <c:pt idx="9">
                  <c:v>4</c:v>
                </c:pt>
                <c:pt idx="10">
                  <c:v>5</c:v>
                </c:pt>
                <c:pt idx="11">
                  <c:v>8</c:v>
                </c:pt>
                <c:pt idx="12">
                  <c:v>10</c:v>
                </c:pt>
                <c:pt idx="13">
                  <c:v>20</c:v>
                </c:pt>
                <c:pt idx="14">
                  <c:v>40</c:v>
                </c:pt>
                <c:pt idx="15">
                  <c:v>50</c:v>
                </c:pt>
                <c:pt idx="16">
                  <c:v>80</c:v>
                </c:pt>
                <c:pt idx="17">
                  <c:v>100</c:v>
                </c:pt>
              </c:numCache>
            </c:numRef>
          </c:xVal>
          <c:yVal>
            <c:numRef>
              <c:f>'Fig 10.9 (2)'!$H$32:$H$49</c:f>
              <c:numCache>
                <c:formatCode>0.0000</c:formatCode>
                <c:ptCount val="18"/>
                <c:pt idx="0">
                  <c:v>6.1506497103639675E-3</c:v>
                </c:pt>
                <c:pt idx="1">
                  <c:v>7.8714231547296239E-3</c:v>
                </c:pt>
                <c:pt idx="2">
                  <c:v>9.4945019110883894E-3</c:v>
                </c:pt>
                <c:pt idx="3">
                  <c:v>1.6510030850649116E-2</c:v>
                </c:pt>
                <c:pt idx="4">
                  <c:v>2.6976472979432255E-2</c:v>
                </c:pt>
                <c:pt idx="5">
                  <c:v>3.1052964200877994E-2</c:v>
                </c:pt>
                <c:pt idx="6">
                  <c:v>4.0436708719395247E-2</c:v>
                </c:pt>
                <c:pt idx="7">
                  <c:v>4.5096214360862134E-2</c:v>
                </c:pt>
                <c:pt idx="8">
                  <c:v>5.9139464520846272E-2</c:v>
                </c:pt>
                <c:pt idx="9">
                  <c:v>7.0699830822934226E-2</c:v>
                </c:pt>
                <c:pt idx="10">
                  <c:v>7.3682397871075153E-2</c:v>
                </c:pt>
                <c:pt idx="11">
                  <c:v>7.8786541779886268E-2</c:v>
                </c:pt>
                <c:pt idx="12">
                  <c:v>8.0697926810635881E-2</c:v>
                </c:pt>
                <c:pt idx="13">
                  <c:v>8.4944695516015759E-2</c:v>
                </c:pt>
                <c:pt idx="14">
                  <c:v>8.7358642812161755E-2</c:v>
                </c:pt>
                <c:pt idx="15">
                  <c:v>8.7875764668983447E-2</c:v>
                </c:pt>
                <c:pt idx="16">
                  <c:v>8.8681924504136922E-2</c:v>
                </c:pt>
                <c:pt idx="17">
                  <c:v>8.8960972046795719E-2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5829-49B4-9533-1246C7BA4042}"/>
            </c:ext>
          </c:extLst>
        </c:ser>
        <c:ser>
          <c:idx val="8"/>
          <c:order val="10"/>
          <c:tx>
            <c:strRef>
              <c:f>'Fig 10.9 (2)'!$J$4</c:f>
              <c:strCache>
                <c:ptCount val="1"/>
                <c:pt idx="0">
                  <c:v>2.52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'Fig 10.9 (2)'!$B$7:$B$20</c:f>
              <c:numCache>
                <c:formatCode>General</c:formatCode>
                <c:ptCount val="14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0.5</c:v>
                </c:pt>
                <c:pt idx="4">
                  <c:v>0.8</c:v>
                </c:pt>
                <c:pt idx="5">
                  <c:v>1</c:v>
                </c:pt>
                <c:pt idx="6">
                  <c:v>2</c:v>
                </c:pt>
                <c:pt idx="7">
                  <c:v>4</c:v>
                </c:pt>
                <c:pt idx="8">
                  <c:v>5</c:v>
                </c:pt>
                <c:pt idx="9">
                  <c:v>8</c:v>
                </c:pt>
                <c:pt idx="10">
                  <c:v>10</c:v>
                </c:pt>
                <c:pt idx="11">
                  <c:v>20</c:v>
                </c:pt>
                <c:pt idx="12">
                  <c:v>40</c:v>
                </c:pt>
                <c:pt idx="13">
                  <c:v>50</c:v>
                </c:pt>
              </c:numCache>
            </c:numRef>
          </c:xVal>
          <c:yVal>
            <c:numRef>
              <c:f>'Fig 10.9 (2)'!$J$7:$J$20</c:f>
              <c:numCache>
                <c:formatCode>General</c:formatCode>
                <c:ptCount val="14"/>
                <c:pt idx="1">
                  <c:v>8.9999999999999993E-3</c:v>
                </c:pt>
                <c:pt idx="2">
                  <c:v>1.7000000000000001E-2</c:v>
                </c:pt>
                <c:pt idx="3">
                  <c:v>1.9000000000000003E-2</c:v>
                </c:pt>
                <c:pt idx="4">
                  <c:v>2.6000000000000002E-2</c:v>
                </c:pt>
                <c:pt idx="5">
                  <c:v>2.8999999999999998E-2</c:v>
                </c:pt>
                <c:pt idx="6">
                  <c:v>3.6999999999999998E-2</c:v>
                </c:pt>
                <c:pt idx="7">
                  <c:v>4.3999999999999997E-2</c:v>
                </c:pt>
                <c:pt idx="8">
                  <c:v>4.4999999999999998E-2</c:v>
                </c:pt>
                <c:pt idx="9">
                  <c:v>4.8000000000000001E-2</c:v>
                </c:pt>
                <c:pt idx="10">
                  <c:v>4.8999999999999995E-2</c:v>
                </c:pt>
                <c:pt idx="11">
                  <c:v>5.1999999999999998E-2</c:v>
                </c:pt>
                <c:pt idx="12">
                  <c:v>5.2999999999999999E-2</c:v>
                </c:pt>
                <c:pt idx="13">
                  <c:v>5.2999999999999999E-2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5829-49B4-9533-1246C7BA4042}"/>
            </c:ext>
          </c:extLst>
        </c:ser>
        <c:ser>
          <c:idx val="9"/>
          <c:order val="11"/>
          <c:tx>
            <c:v>2.52 logistic</c:v>
          </c:tx>
          <c:spPr>
            <a:ln w="19050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'Fig 10.9 (2)'!$B$34:$B$49</c:f>
              <c:numCache>
                <c:formatCode>General</c:formatCode>
                <c:ptCount val="16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0.5</c:v>
                </c:pt>
                <c:pt idx="4">
                  <c:v>0.8</c:v>
                </c:pt>
                <c:pt idx="5">
                  <c:v>1</c:v>
                </c:pt>
                <c:pt idx="6">
                  <c:v>2</c:v>
                </c:pt>
                <c:pt idx="7">
                  <c:v>4</c:v>
                </c:pt>
                <c:pt idx="8">
                  <c:v>5</c:v>
                </c:pt>
                <c:pt idx="9">
                  <c:v>8</c:v>
                </c:pt>
                <c:pt idx="10">
                  <c:v>10</c:v>
                </c:pt>
                <c:pt idx="11">
                  <c:v>20</c:v>
                </c:pt>
                <c:pt idx="12">
                  <c:v>40</c:v>
                </c:pt>
                <c:pt idx="13">
                  <c:v>50</c:v>
                </c:pt>
                <c:pt idx="14">
                  <c:v>80</c:v>
                </c:pt>
                <c:pt idx="15">
                  <c:v>100</c:v>
                </c:pt>
              </c:numCache>
            </c:numRef>
          </c:xVal>
          <c:yVal>
            <c:numRef>
              <c:f>'Fig 10.9 (2)'!$J$34:$J$48</c:f>
              <c:numCache>
                <c:formatCode>0.0000</c:formatCode>
                <c:ptCount val="15"/>
                <c:pt idx="0">
                  <c:v>5.9241432189506924E-3</c:v>
                </c:pt>
                <c:pt idx="1">
                  <c:v>1.0301518523505949E-2</c:v>
                </c:pt>
                <c:pt idx="2">
                  <c:v>1.6832108831919788E-2</c:v>
                </c:pt>
                <c:pt idx="3">
                  <c:v>1.9375656461146758E-2</c:v>
                </c:pt>
                <c:pt idx="4">
                  <c:v>2.5230692036295445E-2</c:v>
                </c:pt>
                <c:pt idx="5">
                  <c:v>2.8138014506505389E-2</c:v>
                </c:pt>
                <c:pt idx="6">
                  <c:v>3.690037255186402E-2</c:v>
                </c:pt>
                <c:pt idx="7">
                  <c:v>4.4113522465196307E-2</c:v>
                </c:pt>
                <c:pt idx="8">
                  <c:v>4.5974510489504829E-2</c:v>
                </c:pt>
                <c:pt idx="9">
                  <c:v>4.9159267289713385E-2</c:v>
                </c:pt>
                <c:pt idx="10">
                  <c:v>5.0351885794060088E-2</c:v>
                </c:pt>
                <c:pt idx="11">
                  <c:v>5.3001678933713499E-2</c:v>
                </c:pt>
                <c:pt idx="12">
                  <c:v>5.4507873744066467E-2</c:v>
                </c:pt>
                <c:pt idx="13">
                  <c:v>5.4830534581901846E-2</c:v>
                </c:pt>
                <c:pt idx="14">
                  <c:v>5.5333542150443941E-2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5829-49B4-9533-1246C7BA4042}"/>
            </c:ext>
          </c:extLst>
        </c:ser>
        <c:ser>
          <c:idx val="12"/>
          <c:order val="12"/>
          <c:tx>
            <c:strRef>
              <c:f>Data!$N$7</c:f>
              <c:strCache>
                <c:ptCount val="1"/>
                <c:pt idx="0">
                  <c:v>WACS3 10.4 0.40 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Data!$F$7:$F$11</c:f>
              <c:numCache>
                <c:formatCode>General</c:formatCode>
                <c:ptCount val="5"/>
                <c:pt idx="0">
                  <c:v>0.24782444607861814</c:v>
                </c:pt>
                <c:pt idx="1">
                  <c:v>0.24782444607861814</c:v>
                </c:pt>
                <c:pt idx="2">
                  <c:v>0.39522721933526289</c:v>
                </c:pt>
                <c:pt idx="3">
                  <c:v>0.7959777002314985</c:v>
                </c:pt>
                <c:pt idx="4">
                  <c:v>1.1443491689526699</c:v>
                </c:pt>
              </c:numCache>
            </c:numRef>
          </c:xVal>
          <c:yVal>
            <c:numRef>
              <c:f>Data!$L$7:$L$11</c:f>
              <c:numCache>
                <c:formatCode>General</c:formatCode>
                <c:ptCount val="5"/>
                <c:pt idx="0">
                  <c:v>3.1925675675675669E-2</c:v>
                </c:pt>
                <c:pt idx="1">
                  <c:v>4.0540540540540529E-2</c:v>
                </c:pt>
                <c:pt idx="2">
                  <c:v>4.56081081081081E-2</c:v>
                </c:pt>
                <c:pt idx="3">
                  <c:v>9.8817567567567544E-2</c:v>
                </c:pt>
                <c:pt idx="4">
                  <c:v>0.10135135135135133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5829-49B4-9533-1246C7BA4042}"/>
            </c:ext>
          </c:extLst>
        </c:ser>
        <c:ser>
          <c:idx val="13"/>
          <c:order val="13"/>
          <c:tx>
            <c:strRef>
              <c:f>Data!$N$12</c:f>
              <c:strCache>
                <c:ptCount val="1"/>
                <c:pt idx="0">
                  <c:v>WACS3 10.4 0.30 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Data!$F$12:$F$13</c:f>
              <c:numCache>
                <c:formatCode>General</c:formatCode>
                <c:ptCount val="2"/>
                <c:pt idx="0">
                  <c:v>0.7959777002314985</c:v>
                </c:pt>
                <c:pt idx="1">
                  <c:v>1.1443491689526699</c:v>
                </c:pt>
              </c:numCache>
            </c:numRef>
          </c:xVal>
          <c:yVal>
            <c:numRef>
              <c:f>Data!$L$12:$L$13</c:f>
              <c:numCache>
                <c:formatCode>General</c:formatCode>
                <c:ptCount val="2"/>
                <c:pt idx="0">
                  <c:v>0.1064189189189189</c:v>
                </c:pt>
                <c:pt idx="1">
                  <c:v>0.10895270270270266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5829-49B4-9533-1246C7BA4042}"/>
            </c:ext>
          </c:extLst>
        </c:ser>
        <c:ser>
          <c:idx val="15"/>
          <c:order val="14"/>
          <c:tx>
            <c:strRef>
              <c:f>Data!$N$14</c:f>
              <c:strCache>
                <c:ptCount val="1"/>
                <c:pt idx="0">
                  <c:v>WACS3 10.6 0.65 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rgbClr val="92D050"/>
                </a:solidFill>
              </a:ln>
              <a:effectLst/>
            </c:spPr>
          </c:marker>
          <c:xVal>
            <c:numRef>
              <c:f>Data!$F$14:$F$18</c:f>
              <c:numCache>
                <c:formatCode>General</c:formatCode>
                <c:ptCount val="5"/>
                <c:pt idx="0">
                  <c:v>0.35</c:v>
                </c:pt>
                <c:pt idx="1">
                  <c:v>0.35</c:v>
                </c:pt>
                <c:pt idx="2">
                  <c:v>0.35</c:v>
                </c:pt>
                <c:pt idx="3">
                  <c:v>0.35</c:v>
                </c:pt>
                <c:pt idx="4">
                  <c:v>0.35</c:v>
                </c:pt>
              </c:numCache>
            </c:numRef>
          </c:xVal>
          <c:yVal>
            <c:numRef>
              <c:f>Data!$L$14:$L$18</c:f>
              <c:numCache>
                <c:formatCode>General</c:formatCode>
                <c:ptCount val="5"/>
                <c:pt idx="0">
                  <c:v>4.9985915492957743E-2</c:v>
                </c:pt>
                <c:pt idx="1">
                  <c:v>5.1617647058823532E-2</c:v>
                </c:pt>
                <c:pt idx="2">
                  <c:v>5.0260284408329095E-2</c:v>
                </c:pt>
                <c:pt idx="3">
                  <c:v>5.1213106553276634E-2</c:v>
                </c:pt>
                <c:pt idx="4">
                  <c:v>6.5841176470588222E-2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5829-49B4-9533-1246C7BA4042}"/>
            </c:ext>
          </c:extLst>
        </c:ser>
        <c:ser>
          <c:idx val="14"/>
          <c:order val="15"/>
          <c:tx>
            <c:strRef>
              <c:f>Data!$N$19</c:f>
              <c:strCache>
                <c:ptCount val="1"/>
                <c:pt idx="0">
                  <c:v>WACS2 9.5 0.81 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noFill/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Data!$F$19:$F$21</c:f>
              <c:numCache>
                <c:formatCode>General</c:formatCode>
                <c:ptCount val="3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</c:numCache>
            </c:numRef>
          </c:xVal>
          <c:yVal>
            <c:numRef>
              <c:f>Data!$L$19:$L$21</c:f>
              <c:numCache>
                <c:formatCode>General</c:formatCode>
                <c:ptCount val="3"/>
                <c:pt idx="0">
                  <c:v>8.8970588235294093E-2</c:v>
                </c:pt>
                <c:pt idx="1">
                  <c:v>8.9911560904449281E-2</c:v>
                </c:pt>
                <c:pt idx="2">
                  <c:v>9.7608024691357986E-2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5829-49B4-9533-1246C7BA40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3407664"/>
        <c:axId val="753415568"/>
      </c:scatterChart>
      <c:valAx>
        <c:axId val="753407664"/>
        <c:scaling>
          <c:logBase val="10"/>
          <c:orientation val="minMax"/>
          <c:min val="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log10(dpart)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415568"/>
        <c:crosses val="autoZero"/>
        <c:crossBetween val="midCat"/>
      </c:valAx>
      <c:valAx>
        <c:axId val="753415568"/>
        <c:scaling>
          <c:orientation val="minMax"/>
          <c:max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407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7.6104800991924307E-2"/>
          <c:y val="4.5529026401162069E-2"/>
          <c:w val="0.4279394636431666"/>
          <c:h val="0.398986163977176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Hrmax Small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forward val="0.4"/>
            <c:dispRSqr val="1"/>
            <c:dispEq val="1"/>
            <c:trendlineLbl>
              <c:layout>
                <c:manualLayout>
                  <c:x val="-5.5253405607435781E-2"/>
                  <c:y val="-3.506404441380311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'Fig 10.9 (2)'!$C$25:$E$25</c:f>
              <c:numCache>
                <c:formatCode>General</c:formatCode>
                <c:ptCount val="3"/>
                <c:pt idx="0">
                  <c:v>0.2</c:v>
                </c:pt>
                <c:pt idx="1">
                  <c:v>0.3</c:v>
                </c:pt>
                <c:pt idx="2">
                  <c:v>0.41000000000000003</c:v>
                </c:pt>
              </c:numCache>
            </c:numRef>
          </c:xVal>
          <c:yVal>
            <c:numRef>
              <c:f>'Fig 10.9 (2)'!$C$27:$E$27</c:f>
              <c:numCache>
                <c:formatCode>General</c:formatCode>
                <c:ptCount val="3"/>
                <c:pt idx="0">
                  <c:v>0.35473106330887255</c:v>
                </c:pt>
                <c:pt idx="1">
                  <c:v>0.24587406562579006</c:v>
                </c:pt>
                <c:pt idx="2">
                  <c:v>0.18538463247718717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42-4368-AB71-152A6BE31ADB}"/>
            </c:ext>
          </c:extLst>
        </c:ser>
        <c:ser>
          <c:idx val="1"/>
          <c:order val="1"/>
          <c:tx>
            <c:v>Hrmax Large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forward val="0.30000000000000004"/>
            <c:backward val="0.4"/>
            <c:dispRSqr val="1"/>
            <c:dispEq val="1"/>
            <c:trendlineLbl>
              <c:layout>
                <c:manualLayout>
                  <c:x val="-0.29291672463203583"/>
                  <c:y val="-0.194082645160730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'Fig 10.9 (2)'!$F$25:$J$25</c:f>
              <c:numCache>
                <c:formatCode>General</c:formatCode>
                <c:ptCount val="5"/>
                <c:pt idx="0">
                  <c:v>0.89</c:v>
                </c:pt>
                <c:pt idx="1">
                  <c:v>1.1400000000000001</c:v>
                </c:pt>
                <c:pt idx="2">
                  <c:v>1.52</c:v>
                </c:pt>
                <c:pt idx="3">
                  <c:v>1.9000000000000001</c:v>
                </c:pt>
                <c:pt idx="4">
                  <c:v>2.52</c:v>
                </c:pt>
              </c:numCache>
            </c:numRef>
          </c:xVal>
          <c:yVal>
            <c:numRef>
              <c:f>'Fig 10.9 (2)'!$F$27:$J$27</c:f>
              <c:numCache>
                <c:formatCode>General</c:formatCode>
                <c:ptCount val="5"/>
                <c:pt idx="0">
                  <c:v>0.14861042398210944</c:v>
                </c:pt>
                <c:pt idx="1">
                  <c:v>0.11796085809280922</c:v>
                </c:pt>
                <c:pt idx="2">
                  <c:v>9.0192428721724269E-2</c:v>
                </c:pt>
                <c:pt idx="3">
                  <c:v>7.3240793309179597E-2</c:v>
                </c:pt>
                <c:pt idx="4">
                  <c:v>5.6276029013010778E-2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542-4368-AB71-152A6BE31ADB}"/>
            </c:ext>
          </c:extLst>
        </c:ser>
        <c:ser>
          <c:idx val="2"/>
          <c:order val="2"/>
          <c:tx>
            <c:v>Hr_max All</c:v>
          </c:tx>
          <c:spPr>
            <a:ln w="19050" cap="rnd">
              <a:solidFill>
                <a:srgbClr val="00B05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'Fig 10.9 (2)'!$M$72:$M$97</c:f>
              <c:numCache>
                <c:formatCode>General</c:formatCode>
                <c:ptCount val="26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1.1000000000000001</c:v>
                </c:pt>
                <c:pt idx="10">
                  <c:v>1.2</c:v>
                </c:pt>
                <c:pt idx="11">
                  <c:v>1.3</c:v>
                </c:pt>
                <c:pt idx="12">
                  <c:v>1.4</c:v>
                </c:pt>
                <c:pt idx="13">
                  <c:v>1.5</c:v>
                </c:pt>
                <c:pt idx="14">
                  <c:v>1.6</c:v>
                </c:pt>
                <c:pt idx="15">
                  <c:v>1.7</c:v>
                </c:pt>
                <c:pt idx="16">
                  <c:v>1.8</c:v>
                </c:pt>
                <c:pt idx="17">
                  <c:v>1.9</c:v>
                </c:pt>
                <c:pt idx="18">
                  <c:v>2</c:v>
                </c:pt>
                <c:pt idx="19">
                  <c:v>2.1</c:v>
                </c:pt>
                <c:pt idx="20">
                  <c:v>2.2000000000000002</c:v>
                </c:pt>
                <c:pt idx="21">
                  <c:v>2.2999999999999998</c:v>
                </c:pt>
                <c:pt idx="22">
                  <c:v>2.4</c:v>
                </c:pt>
                <c:pt idx="23">
                  <c:v>2.5</c:v>
                </c:pt>
                <c:pt idx="24">
                  <c:v>2.6</c:v>
                </c:pt>
                <c:pt idx="25">
                  <c:v>2.7</c:v>
                </c:pt>
              </c:numCache>
            </c:numRef>
          </c:xVal>
          <c:yVal>
            <c:numRef>
              <c:f>'Fig 10.9 (2)'!$N$72:$N$97</c:f>
              <c:numCache>
                <c:formatCode>General</c:formatCode>
                <c:ptCount val="26"/>
                <c:pt idx="0">
                  <c:v>0.35473106330887255</c:v>
                </c:pt>
                <c:pt idx="1">
                  <c:v>0.24587406562579006</c:v>
                </c:pt>
                <c:pt idx="2">
                  <c:v>0.18956934286658714</c:v>
                </c:pt>
                <c:pt idx="3">
                  <c:v>0.17360725957752401</c:v>
                </c:pt>
                <c:pt idx="4">
                  <c:v>0.16436707277368628</c:v>
                </c:pt>
                <c:pt idx="5">
                  <c:v>0.15757915947667805</c:v>
                </c:pt>
                <c:pt idx="6">
                  <c:v>0.15236876575376496</c:v>
                </c:pt>
                <c:pt idx="7">
                  <c:v>0.14706925353063641</c:v>
                </c:pt>
                <c:pt idx="8">
                  <c:v>0.1333</c:v>
                </c:pt>
                <c:pt idx="9">
                  <c:v>0.12195813491744401</c:v>
                </c:pt>
                <c:pt idx="10">
                  <c:v>0.11244859846460976</c:v>
                </c:pt>
                <c:pt idx="11">
                  <c:v>0.10435685966365843</c:v>
                </c:pt>
                <c:pt idx="12">
                  <c:v>9.7385139819173627E-2</c:v>
                </c:pt>
                <c:pt idx="13">
                  <c:v>9.1313923738142844E-2</c:v>
                </c:pt>
                <c:pt idx="14">
                  <c:v>8.5977775728772465E-2</c:v>
                </c:pt>
                <c:pt idx="15">
                  <c:v>8.1249613879289639E-2</c:v>
                </c:pt>
                <c:pt idx="16">
                  <c:v>7.7030178129470536E-2</c:v>
                </c:pt>
                <c:pt idx="17">
                  <c:v>7.3240793309179597E-2</c:v>
                </c:pt>
                <c:pt idx="18">
                  <c:v>6.9818282871201495E-2</c:v>
                </c:pt>
                <c:pt idx="19">
                  <c:v>6.6711322060588135E-2</c:v>
                </c:pt>
                <c:pt idx="20">
                  <c:v>6.387777615986695E-2</c:v>
                </c:pt>
                <c:pt idx="21">
                  <c:v>6.1282726411150096E-2</c:v>
                </c:pt>
                <c:pt idx="22">
                  <c:v>5.8896984666708771E-2</c:v>
                </c:pt>
                <c:pt idx="23">
                  <c:v>5.6695961040683515E-2</c:v>
                </c:pt>
                <c:pt idx="24">
                  <c:v>5.4658790304182907E-2</c:v>
                </c:pt>
                <c:pt idx="25">
                  <c:v>5.2767650496999476E-2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542-4368-AB71-152A6BE31ADB}"/>
            </c:ext>
          </c:extLst>
        </c:ser>
        <c:ser>
          <c:idx val="3"/>
          <c:order val="3"/>
          <c:tx>
            <c:v>0.7 Range</c:v>
          </c:tx>
          <c:spPr>
            <a:ln w="2540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'Fig 10.9 (2)'!$Q$76:$Q$79</c:f>
              <c:numCache>
                <c:formatCode>General</c:formatCode>
                <c:ptCount val="4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</c:numCache>
            </c:numRef>
          </c:xVal>
          <c:yVal>
            <c:numRef>
              <c:f>'Fig 10.9 (2)'!$R$76:$R$78</c:f>
              <c:numCache>
                <c:formatCode>General</c:formatCode>
                <c:ptCount val="3"/>
                <c:pt idx="0">
                  <c:v>0.11430407371442751</c:v>
                </c:pt>
                <c:pt idx="1">
                  <c:v>0.15757915947667805</c:v>
                </c:pt>
                <c:pt idx="2">
                  <c:v>0.18593180187263531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542-4368-AB71-152A6BE31A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556112"/>
        <c:axId val="209580656"/>
      </c:scatterChart>
      <c:valAx>
        <c:axId val="209556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Impeller Diameter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580656"/>
        <c:crosses val="autoZero"/>
        <c:crossBetween val="midCat"/>
      </c:valAx>
      <c:valAx>
        <c:axId val="20958065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Hr_max</a:t>
                </a:r>
                <a:r>
                  <a:rPr lang="en-US" baseline="0"/>
                  <a:t> (-)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556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Hr vs dpart for various dimp (m)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7"/>
          <c:order val="0"/>
          <c:tx>
            <c:strRef>
              <c:f>'Fig 10.9'!$J$4</c:f>
              <c:strCache>
                <c:ptCount val="1"/>
                <c:pt idx="0">
                  <c:v>2.52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'Fig 10.9'!$B$6:$B$22</c:f>
              <c:numCache>
                <c:formatCode>General</c:formatCode>
                <c:ptCount val="17"/>
                <c:pt idx="0">
                  <c:v>0.08</c:v>
                </c:pt>
                <c:pt idx="1">
                  <c:v>0.1</c:v>
                </c:pt>
                <c:pt idx="2">
                  <c:v>0.2</c:v>
                </c:pt>
                <c:pt idx="3">
                  <c:v>0.4</c:v>
                </c:pt>
                <c:pt idx="4">
                  <c:v>0.5</c:v>
                </c:pt>
                <c:pt idx="5">
                  <c:v>0.8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5</c:v>
                </c:pt>
                <c:pt idx="10">
                  <c:v>8</c:v>
                </c:pt>
                <c:pt idx="11">
                  <c:v>10</c:v>
                </c:pt>
                <c:pt idx="12">
                  <c:v>20</c:v>
                </c:pt>
                <c:pt idx="13">
                  <c:v>40</c:v>
                </c:pt>
                <c:pt idx="14">
                  <c:v>50</c:v>
                </c:pt>
                <c:pt idx="15">
                  <c:v>80</c:v>
                </c:pt>
                <c:pt idx="16">
                  <c:v>100</c:v>
                </c:pt>
              </c:numCache>
            </c:numRef>
          </c:xVal>
          <c:yVal>
            <c:numRef>
              <c:f>'Fig 10.9'!$J$6:$J$22</c:f>
              <c:numCache>
                <c:formatCode>0.0000</c:formatCode>
                <c:ptCount val="17"/>
                <c:pt idx="2" formatCode="General">
                  <c:v>8.9999999999999993E-3</c:v>
                </c:pt>
                <c:pt idx="3" formatCode="General">
                  <c:v>1.7000000000000001E-2</c:v>
                </c:pt>
                <c:pt idx="4" formatCode="General">
                  <c:v>1.9000000000000003E-2</c:v>
                </c:pt>
                <c:pt idx="5" formatCode="General">
                  <c:v>2.6000000000000002E-2</c:v>
                </c:pt>
                <c:pt idx="6" formatCode="General">
                  <c:v>2.8999999999999998E-2</c:v>
                </c:pt>
                <c:pt idx="7" formatCode="General">
                  <c:v>3.6999999999999998E-2</c:v>
                </c:pt>
                <c:pt idx="8" formatCode="General">
                  <c:v>4.3999999999999997E-2</c:v>
                </c:pt>
                <c:pt idx="9" formatCode="General">
                  <c:v>4.4999999999999998E-2</c:v>
                </c:pt>
                <c:pt idx="10" formatCode="General">
                  <c:v>4.8000000000000001E-2</c:v>
                </c:pt>
                <c:pt idx="11" formatCode="General">
                  <c:v>4.8999999999999995E-2</c:v>
                </c:pt>
                <c:pt idx="12" formatCode="General">
                  <c:v>5.1999999999999998E-2</c:v>
                </c:pt>
                <c:pt idx="13" formatCode="General">
                  <c:v>5.2999999999999999E-2</c:v>
                </c:pt>
                <c:pt idx="14" formatCode="General">
                  <c:v>5.2999999999999999E-2</c:v>
                </c:pt>
                <c:pt idx="15" formatCode="General">
                  <c:v>5.3499999999999999E-2</c:v>
                </c:pt>
                <c:pt idx="16" formatCode="General">
                  <c:v>5.3999999999999999E-2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849-44E7-9D1D-E5A1B3AC2CE0}"/>
            </c:ext>
          </c:extLst>
        </c:ser>
        <c:ser>
          <c:idx val="6"/>
          <c:order val="1"/>
          <c:tx>
            <c:strRef>
              <c:f>'Fig 10.9'!$I$4</c:f>
              <c:strCache>
                <c:ptCount val="1"/>
                <c:pt idx="0">
                  <c:v>1.9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'Fig 10.9'!$B$6:$B$20</c:f>
              <c:numCache>
                <c:formatCode>General</c:formatCode>
                <c:ptCount val="15"/>
                <c:pt idx="0">
                  <c:v>0.08</c:v>
                </c:pt>
                <c:pt idx="1">
                  <c:v>0.1</c:v>
                </c:pt>
                <c:pt idx="2">
                  <c:v>0.2</c:v>
                </c:pt>
                <c:pt idx="3">
                  <c:v>0.4</c:v>
                </c:pt>
                <c:pt idx="4">
                  <c:v>0.5</c:v>
                </c:pt>
                <c:pt idx="5">
                  <c:v>0.8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5</c:v>
                </c:pt>
                <c:pt idx="10">
                  <c:v>8</c:v>
                </c:pt>
                <c:pt idx="11">
                  <c:v>10</c:v>
                </c:pt>
                <c:pt idx="12">
                  <c:v>20</c:v>
                </c:pt>
                <c:pt idx="13">
                  <c:v>40</c:v>
                </c:pt>
                <c:pt idx="14">
                  <c:v>50</c:v>
                </c:pt>
              </c:numCache>
            </c:numRef>
          </c:xVal>
          <c:yVal>
            <c:numRef>
              <c:f>'Fig 10.9'!$I$6:$I$20</c:f>
              <c:numCache>
                <c:formatCode>0.0000</c:formatCode>
                <c:ptCount val="15"/>
                <c:pt idx="0">
                  <c:v>5.333333333333334E-3</c:v>
                </c:pt>
                <c:pt idx="1">
                  <c:v>8.0000000000000002E-3</c:v>
                </c:pt>
                <c:pt idx="2">
                  <c:v>1.3333333333333334E-2</c:v>
                </c:pt>
                <c:pt idx="4">
                  <c:v>2.8266666666666669E-2</c:v>
                </c:pt>
                <c:pt idx="6">
                  <c:v>0.04</c:v>
                </c:pt>
                <c:pt idx="7">
                  <c:v>5.3333333333333337E-2</c:v>
                </c:pt>
                <c:pt idx="9">
                  <c:v>6.133333333333333E-2</c:v>
                </c:pt>
                <c:pt idx="11">
                  <c:v>6.6666666666666666E-2</c:v>
                </c:pt>
                <c:pt idx="12">
                  <c:v>6.9333333333333344E-2</c:v>
                </c:pt>
                <c:pt idx="14">
                  <c:v>7.2000000000000008E-2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849-44E7-9D1D-E5A1B3AC2CE0}"/>
            </c:ext>
          </c:extLst>
        </c:ser>
        <c:ser>
          <c:idx val="5"/>
          <c:order val="2"/>
          <c:tx>
            <c:strRef>
              <c:f>'Fig 10.9'!$H$4</c:f>
              <c:strCache>
                <c:ptCount val="1"/>
                <c:pt idx="0">
                  <c:v>1.52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'Fig 10.9'!$B$6:$B$20</c:f>
              <c:numCache>
                <c:formatCode>General</c:formatCode>
                <c:ptCount val="15"/>
                <c:pt idx="0">
                  <c:v>0.08</c:v>
                </c:pt>
                <c:pt idx="1">
                  <c:v>0.1</c:v>
                </c:pt>
                <c:pt idx="2">
                  <c:v>0.2</c:v>
                </c:pt>
                <c:pt idx="3">
                  <c:v>0.4</c:v>
                </c:pt>
                <c:pt idx="4">
                  <c:v>0.5</c:v>
                </c:pt>
                <c:pt idx="5">
                  <c:v>0.8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5</c:v>
                </c:pt>
                <c:pt idx="10">
                  <c:v>8</c:v>
                </c:pt>
                <c:pt idx="11">
                  <c:v>10</c:v>
                </c:pt>
                <c:pt idx="12">
                  <c:v>20</c:v>
                </c:pt>
                <c:pt idx="13">
                  <c:v>40</c:v>
                </c:pt>
                <c:pt idx="14">
                  <c:v>50</c:v>
                </c:pt>
              </c:numCache>
            </c:numRef>
          </c:xVal>
          <c:yVal>
            <c:numRef>
              <c:f>'Fig 10.9'!$H$6:$H$20</c:f>
              <c:numCache>
                <c:formatCode>General</c:formatCode>
                <c:ptCount val="15"/>
                <c:pt idx="1">
                  <c:v>8.9999999999999993E-3</c:v>
                </c:pt>
                <c:pt idx="2">
                  <c:v>1.6E-2</c:v>
                </c:pt>
                <c:pt idx="3">
                  <c:v>2.8999999999999998E-2</c:v>
                </c:pt>
                <c:pt idx="4">
                  <c:v>3.3000000000000002E-2</c:v>
                </c:pt>
                <c:pt idx="5">
                  <c:v>4.1999999999999996E-2</c:v>
                </c:pt>
                <c:pt idx="6">
                  <c:v>4.8000000000000001E-2</c:v>
                </c:pt>
                <c:pt idx="7">
                  <c:v>0.06</c:v>
                </c:pt>
                <c:pt idx="8">
                  <c:v>7.1000000000000008E-2</c:v>
                </c:pt>
                <c:pt idx="9">
                  <c:v>7.3000000000000009E-2</c:v>
                </c:pt>
                <c:pt idx="10">
                  <c:v>7.9000000000000015E-2</c:v>
                </c:pt>
                <c:pt idx="11">
                  <c:v>8.1000000000000016E-2</c:v>
                </c:pt>
                <c:pt idx="12">
                  <c:v>8.3999999999999991E-2</c:v>
                </c:pt>
                <c:pt idx="13">
                  <c:v>8.5999999999999993E-2</c:v>
                </c:pt>
                <c:pt idx="14">
                  <c:v>8.6999999999999994E-2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849-44E7-9D1D-E5A1B3AC2CE0}"/>
            </c:ext>
          </c:extLst>
        </c:ser>
        <c:ser>
          <c:idx val="4"/>
          <c:order val="3"/>
          <c:tx>
            <c:strRef>
              <c:f>'Fig 10.9'!$G$4</c:f>
              <c:strCache>
                <c:ptCount val="1"/>
                <c:pt idx="0">
                  <c:v>1.14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'Fig 10.9'!$B$6:$B$20</c:f>
              <c:numCache>
                <c:formatCode>General</c:formatCode>
                <c:ptCount val="15"/>
                <c:pt idx="0">
                  <c:v>0.08</c:v>
                </c:pt>
                <c:pt idx="1">
                  <c:v>0.1</c:v>
                </c:pt>
                <c:pt idx="2">
                  <c:v>0.2</c:v>
                </c:pt>
                <c:pt idx="3">
                  <c:v>0.4</c:v>
                </c:pt>
                <c:pt idx="4">
                  <c:v>0.5</c:v>
                </c:pt>
                <c:pt idx="5">
                  <c:v>0.8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5</c:v>
                </c:pt>
                <c:pt idx="10">
                  <c:v>8</c:v>
                </c:pt>
                <c:pt idx="11">
                  <c:v>10</c:v>
                </c:pt>
                <c:pt idx="12">
                  <c:v>20</c:v>
                </c:pt>
                <c:pt idx="13">
                  <c:v>40</c:v>
                </c:pt>
                <c:pt idx="14">
                  <c:v>50</c:v>
                </c:pt>
              </c:numCache>
            </c:numRef>
          </c:xVal>
          <c:yVal>
            <c:numRef>
              <c:f>'Fig 10.9'!$G$6:$G$20</c:f>
              <c:numCache>
                <c:formatCode>0.0000</c:formatCode>
                <c:ptCount val="15"/>
                <c:pt idx="0">
                  <c:v>8.5333333333333337E-3</c:v>
                </c:pt>
                <c:pt idx="1">
                  <c:v>1.3333333333333334E-2</c:v>
                </c:pt>
                <c:pt idx="2">
                  <c:v>2.4E-2</c:v>
                </c:pt>
                <c:pt idx="4">
                  <c:v>4.5333333333333337E-2</c:v>
                </c:pt>
                <c:pt idx="6">
                  <c:v>6.4000000000000001E-2</c:v>
                </c:pt>
                <c:pt idx="7">
                  <c:v>0.08</c:v>
                </c:pt>
                <c:pt idx="9">
                  <c:v>0.10133333333333333</c:v>
                </c:pt>
                <c:pt idx="11">
                  <c:v>0.10666666666666667</c:v>
                </c:pt>
                <c:pt idx="12">
                  <c:v>0.11093333333333334</c:v>
                </c:pt>
                <c:pt idx="14">
                  <c:v>0.11466666666666667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849-44E7-9D1D-E5A1B3AC2CE0}"/>
            </c:ext>
          </c:extLst>
        </c:ser>
        <c:ser>
          <c:idx val="3"/>
          <c:order val="4"/>
          <c:tx>
            <c:strRef>
              <c:f>'Fig 10.9'!$F$4</c:f>
              <c:strCache>
                <c:ptCount val="1"/>
                <c:pt idx="0">
                  <c:v>0.89</c:v>
                </c:pt>
              </c:strCache>
            </c:strRef>
          </c:tx>
          <c:spPr>
            <a:ln w="19050" cap="rnd">
              <a:solidFill>
                <a:schemeClr val="tx1">
                  <a:alpha val="19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'Fig 10.9'!$B$6:$B$20</c:f>
              <c:numCache>
                <c:formatCode>General</c:formatCode>
                <c:ptCount val="15"/>
                <c:pt idx="0">
                  <c:v>0.08</c:v>
                </c:pt>
                <c:pt idx="1">
                  <c:v>0.1</c:v>
                </c:pt>
                <c:pt idx="2">
                  <c:v>0.2</c:v>
                </c:pt>
                <c:pt idx="3">
                  <c:v>0.4</c:v>
                </c:pt>
                <c:pt idx="4">
                  <c:v>0.5</c:v>
                </c:pt>
                <c:pt idx="5">
                  <c:v>0.8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5</c:v>
                </c:pt>
                <c:pt idx="10">
                  <c:v>8</c:v>
                </c:pt>
                <c:pt idx="11">
                  <c:v>10</c:v>
                </c:pt>
                <c:pt idx="12">
                  <c:v>20</c:v>
                </c:pt>
                <c:pt idx="13">
                  <c:v>40</c:v>
                </c:pt>
                <c:pt idx="14">
                  <c:v>50</c:v>
                </c:pt>
              </c:numCache>
            </c:numRef>
          </c:xVal>
          <c:yVal>
            <c:numRef>
              <c:f>'Fig 10.9'!$F$6:$F$20</c:f>
              <c:numCache>
                <c:formatCode>General</c:formatCode>
                <c:ptCount val="15"/>
                <c:pt idx="0">
                  <c:v>8.9999999999999993E-3</c:v>
                </c:pt>
                <c:pt idx="1">
                  <c:v>1.2999999999999999E-2</c:v>
                </c:pt>
                <c:pt idx="2">
                  <c:v>2.8999999999999998E-2</c:v>
                </c:pt>
                <c:pt idx="3">
                  <c:v>4.8999999999999995E-2</c:v>
                </c:pt>
                <c:pt idx="4">
                  <c:v>5.5E-2</c:v>
                </c:pt>
                <c:pt idx="5">
                  <c:v>6.8999999999999992E-2</c:v>
                </c:pt>
                <c:pt idx="6">
                  <c:v>7.6000000000000012E-2</c:v>
                </c:pt>
                <c:pt idx="7">
                  <c:v>9.7000000000000003E-2</c:v>
                </c:pt>
                <c:pt idx="8">
                  <c:v>0.11599999999999999</c:v>
                </c:pt>
                <c:pt idx="9">
                  <c:v>0.11899999999999999</c:v>
                </c:pt>
                <c:pt idx="10">
                  <c:v>0.129</c:v>
                </c:pt>
                <c:pt idx="11">
                  <c:v>0.13100000000000001</c:v>
                </c:pt>
                <c:pt idx="12">
                  <c:v>0.13700000000000001</c:v>
                </c:pt>
                <c:pt idx="13">
                  <c:v>0.14099999999999999</c:v>
                </c:pt>
                <c:pt idx="14">
                  <c:v>0.14099999999999999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849-44E7-9D1D-E5A1B3AC2CE0}"/>
            </c:ext>
          </c:extLst>
        </c:ser>
        <c:ser>
          <c:idx val="2"/>
          <c:order val="5"/>
          <c:tx>
            <c:strRef>
              <c:f>'Fig 10.9'!$E$4</c:f>
              <c:strCache>
                <c:ptCount val="1"/>
                <c:pt idx="0">
                  <c:v>0.41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'Fig 10.9'!$B$6:$B$18</c:f>
              <c:numCache>
                <c:formatCode>General</c:formatCode>
                <c:ptCount val="13"/>
                <c:pt idx="0">
                  <c:v>0.08</c:v>
                </c:pt>
                <c:pt idx="1">
                  <c:v>0.1</c:v>
                </c:pt>
                <c:pt idx="2">
                  <c:v>0.2</c:v>
                </c:pt>
                <c:pt idx="3">
                  <c:v>0.4</c:v>
                </c:pt>
                <c:pt idx="4">
                  <c:v>0.5</c:v>
                </c:pt>
                <c:pt idx="5">
                  <c:v>0.8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5</c:v>
                </c:pt>
                <c:pt idx="10">
                  <c:v>8</c:v>
                </c:pt>
                <c:pt idx="11">
                  <c:v>10</c:v>
                </c:pt>
                <c:pt idx="12">
                  <c:v>20</c:v>
                </c:pt>
              </c:numCache>
            </c:numRef>
          </c:xVal>
          <c:yVal>
            <c:numRef>
              <c:f>'Fig 10.9'!$E$6:$E$18</c:f>
              <c:numCache>
                <c:formatCode>General</c:formatCode>
                <c:ptCount val="13"/>
                <c:pt idx="0">
                  <c:v>1.2999999999999999E-2</c:v>
                </c:pt>
                <c:pt idx="1">
                  <c:v>1.8000000000000002E-2</c:v>
                </c:pt>
                <c:pt idx="2">
                  <c:v>3.5999999999999997E-2</c:v>
                </c:pt>
                <c:pt idx="3">
                  <c:v>0.06</c:v>
                </c:pt>
                <c:pt idx="4">
                  <c:v>6.8999999999999992E-2</c:v>
                </c:pt>
                <c:pt idx="5">
                  <c:v>8.8999999999999996E-2</c:v>
                </c:pt>
                <c:pt idx="6">
                  <c:v>9.7000000000000003E-2</c:v>
                </c:pt>
                <c:pt idx="7">
                  <c:v>0.124</c:v>
                </c:pt>
                <c:pt idx="8">
                  <c:v>0.14499999999999999</c:v>
                </c:pt>
                <c:pt idx="9">
                  <c:v>0.15</c:v>
                </c:pt>
                <c:pt idx="10">
                  <c:v>0.161</c:v>
                </c:pt>
                <c:pt idx="11">
                  <c:v>0.16400000000000001</c:v>
                </c:pt>
                <c:pt idx="12">
                  <c:v>0.17199999999999999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849-44E7-9D1D-E5A1B3AC2CE0}"/>
            </c:ext>
          </c:extLst>
        </c:ser>
        <c:ser>
          <c:idx val="1"/>
          <c:order val="6"/>
          <c:tx>
            <c:strRef>
              <c:f>'Fig 10.9'!$D$4</c:f>
              <c:strCache>
                <c:ptCount val="1"/>
                <c:pt idx="0">
                  <c:v>0.3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'Fig 10.9'!$B$5:$B$17</c:f>
              <c:numCache>
                <c:formatCode>General</c:formatCode>
                <c:ptCount val="13"/>
                <c:pt idx="0">
                  <c:v>0.06</c:v>
                </c:pt>
                <c:pt idx="1">
                  <c:v>0.08</c:v>
                </c:pt>
                <c:pt idx="2">
                  <c:v>0.1</c:v>
                </c:pt>
                <c:pt idx="3">
                  <c:v>0.2</c:v>
                </c:pt>
                <c:pt idx="4">
                  <c:v>0.4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  <c:pt idx="8">
                  <c:v>2</c:v>
                </c:pt>
                <c:pt idx="9">
                  <c:v>4</c:v>
                </c:pt>
                <c:pt idx="10">
                  <c:v>5</c:v>
                </c:pt>
                <c:pt idx="11">
                  <c:v>8</c:v>
                </c:pt>
                <c:pt idx="12">
                  <c:v>10</c:v>
                </c:pt>
              </c:numCache>
            </c:numRef>
          </c:xVal>
          <c:yVal>
            <c:numRef>
              <c:f>'Fig 10.9'!$D$5:$D$17</c:f>
              <c:numCache>
                <c:formatCode>General</c:formatCode>
                <c:ptCount val="13"/>
                <c:pt idx="0">
                  <c:v>1.2999999999999999E-2</c:v>
                </c:pt>
                <c:pt idx="1">
                  <c:v>1.8000000000000002E-2</c:v>
                </c:pt>
                <c:pt idx="2">
                  <c:v>2.3E-2</c:v>
                </c:pt>
                <c:pt idx="3">
                  <c:v>4.8999999999999995E-2</c:v>
                </c:pt>
                <c:pt idx="4">
                  <c:v>8.0000000000000016E-2</c:v>
                </c:pt>
                <c:pt idx="5">
                  <c:v>9.1999999999999998E-2</c:v>
                </c:pt>
                <c:pt idx="6">
                  <c:v>0.11799999999999999</c:v>
                </c:pt>
                <c:pt idx="7">
                  <c:v>0.13</c:v>
                </c:pt>
                <c:pt idx="8">
                  <c:v>0.16500000000000001</c:v>
                </c:pt>
                <c:pt idx="9">
                  <c:v>0.193</c:v>
                </c:pt>
                <c:pt idx="10">
                  <c:v>0.20100000000000001</c:v>
                </c:pt>
                <c:pt idx="11">
                  <c:v>0.214</c:v>
                </c:pt>
                <c:pt idx="12">
                  <c:v>0.22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849-44E7-9D1D-E5A1B3AC2CE0}"/>
            </c:ext>
          </c:extLst>
        </c:ser>
        <c:ser>
          <c:idx val="0"/>
          <c:order val="7"/>
          <c:tx>
            <c:strRef>
              <c:f>'Fig 10.9'!$C$4</c:f>
              <c:strCache>
                <c:ptCount val="1"/>
                <c:pt idx="0">
                  <c:v>0.2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'Fig 10.9'!$B$5:$B$18</c:f>
              <c:numCache>
                <c:formatCode>General</c:formatCode>
                <c:ptCount val="14"/>
                <c:pt idx="0">
                  <c:v>0.06</c:v>
                </c:pt>
                <c:pt idx="1">
                  <c:v>0.08</c:v>
                </c:pt>
                <c:pt idx="2">
                  <c:v>0.1</c:v>
                </c:pt>
                <c:pt idx="3">
                  <c:v>0.2</c:v>
                </c:pt>
                <c:pt idx="4">
                  <c:v>0.4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  <c:pt idx="8">
                  <c:v>2</c:v>
                </c:pt>
                <c:pt idx="9">
                  <c:v>4</c:v>
                </c:pt>
                <c:pt idx="10">
                  <c:v>5</c:v>
                </c:pt>
                <c:pt idx="11">
                  <c:v>8</c:v>
                </c:pt>
                <c:pt idx="12">
                  <c:v>10</c:v>
                </c:pt>
                <c:pt idx="13">
                  <c:v>20</c:v>
                </c:pt>
              </c:numCache>
            </c:numRef>
          </c:xVal>
          <c:yVal>
            <c:numRef>
              <c:f>'Fig 10.9'!$C$5:$C$18</c:f>
              <c:numCache>
                <c:formatCode>General</c:formatCode>
                <c:ptCount val="14"/>
                <c:pt idx="0">
                  <c:v>1.7000000000000001E-2</c:v>
                </c:pt>
                <c:pt idx="1">
                  <c:v>2.7000000000000003E-2</c:v>
                </c:pt>
                <c:pt idx="2">
                  <c:v>3.5999999999999997E-2</c:v>
                </c:pt>
                <c:pt idx="3">
                  <c:v>6.9999999999999993E-2</c:v>
                </c:pt>
                <c:pt idx="4">
                  <c:v>0.11599999999999999</c:v>
                </c:pt>
                <c:pt idx="5">
                  <c:v>0.13500000000000001</c:v>
                </c:pt>
                <c:pt idx="6">
                  <c:v>0.17199999999999999</c:v>
                </c:pt>
                <c:pt idx="7">
                  <c:v>0.187</c:v>
                </c:pt>
                <c:pt idx="8">
                  <c:v>0.24</c:v>
                </c:pt>
                <c:pt idx="9">
                  <c:v>0.27900000000000003</c:v>
                </c:pt>
                <c:pt idx="10">
                  <c:v>0.28999999999999998</c:v>
                </c:pt>
                <c:pt idx="11">
                  <c:v>0.31</c:v>
                </c:pt>
                <c:pt idx="12">
                  <c:v>0.316</c:v>
                </c:pt>
                <c:pt idx="13">
                  <c:v>0.32900000000000001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849-44E7-9D1D-E5A1B3AC2C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0541088"/>
        <c:axId val="560530272"/>
      </c:scatterChart>
      <c:valAx>
        <c:axId val="560541088"/>
        <c:scaling>
          <c:logBase val="10"/>
          <c:orientation val="minMax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dpart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530272"/>
        <c:crosses val="autoZero"/>
        <c:crossBetween val="midCat"/>
      </c:valAx>
      <c:valAx>
        <c:axId val="56053027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Hr (-)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541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911160258865806E-2"/>
          <c:y val="3.6590431798525801E-2"/>
          <c:w val="0.86071938250371405"/>
          <c:h val="0.81570627914858751"/>
        </c:manualLayout>
      </c:layout>
      <c:scatterChart>
        <c:scatterStyle val="lineMarker"/>
        <c:varyColors val="0"/>
        <c:ser>
          <c:idx val="0"/>
          <c:order val="0"/>
          <c:tx>
            <c:strRef>
              <c:f>'Fig 10.9'!$C$4</c:f>
              <c:strCache>
                <c:ptCount val="1"/>
                <c:pt idx="0">
                  <c:v>0.2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'Fig 10.9'!$B$5:$B$18</c:f>
              <c:numCache>
                <c:formatCode>General</c:formatCode>
                <c:ptCount val="14"/>
                <c:pt idx="0">
                  <c:v>0.06</c:v>
                </c:pt>
                <c:pt idx="1">
                  <c:v>0.08</c:v>
                </c:pt>
                <c:pt idx="2">
                  <c:v>0.1</c:v>
                </c:pt>
                <c:pt idx="3">
                  <c:v>0.2</c:v>
                </c:pt>
                <c:pt idx="4">
                  <c:v>0.4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  <c:pt idx="8">
                  <c:v>2</c:v>
                </c:pt>
                <c:pt idx="9">
                  <c:v>4</c:v>
                </c:pt>
                <c:pt idx="10">
                  <c:v>5</c:v>
                </c:pt>
                <c:pt idx="11">
                  <c:v>8</c:v>
                </c:pt>
                <c:pt idx="12">
                  <c:v>10</c:v>
                </c:pt>
                <c:pt idx="13">
                  <c:v>20</c:v>
                </c:pt>
              </c:numCache>
            </c:numRef>
          </c:xVal>
          <c:yVal>
            <c:numRef>
              <c:f>'Fig 10.9'!$C$5:$C$18</c:f>
              <c:numCache>
                <c:formatCode>General</c:formatCode>
                <c:ptCount val="14"/>
                <c:pt idx="0">
                  <c:v>1.7000000000000001E-2</c:v>
                </c:pt>
                <c:pt idx="1">
                  <c:v>2.7000000000000003E-2</c:v>
                </c:pt>
                <c:pt idx="2">
                  <c:v>3.5999999999999997E-2</c:v>
                </c:pt>
                <c:pt idx="3">
                  <c:v>6.9999999999999993E-2</c:v>
                </c:pt>
                <c:pt idx="4">
                  <c:v>0.11599999999999999</c:v>
                </c:pt>
                <c:pt idx="5">
                  <c:v>0.13500000000000001</c:v>
                </c:pt>
                <c:pt idx="6">
                  <c:v>0.17199999999999999</c:v>
                </c:pt>
                <c:pt idx="7">
                  <c:v>0.187</c:v>
                </c:pt>
                <c:pt idx="8">
                  <c:v>0.24</c:v>
                </c:pt>
                <c:pt idx="9">
                  <c:v>0.27900000000000003</c:v>
                </c:pt>
                <c:pt idx="10">
                  <c:v>0.28999999999999998</c:v>
                </c:pt>
                <c:pt idx="11">
                  <c:v>0.31</c:v>
                </c:pt>
                <c:pt idx="12">
                  <c:v>0.316</c:v>
                </c:pt>
                <c:pt idx="13">
                  <c:v>0.32900000000000001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8F-4F4D-93AD-5FF0EDD0DA4B}"/>
            </c:ext>
          </c:extLst>
        </c:ser>
        <c:ser>
          <c:idx val="2"/>
          <c:order val="1"/>
          <c:tx>
            <c:v>0.2 Logistic</c:v>
          </c:tx>
          <c:spPr>
            <a:ln w="19050" cap="rnd">
              <a:solidFill>
                <a:srgbClr val="7030A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'Fig 10.9'!$B$32:$B$49</c:f>
              <c:numCache>
                <c:formatCode>General</c:formatCode>
                <c:ptCount val="18"/>
                <c:pt idx="0">
                  <c:v>0.06</c:v>
                </c:pt>
                <c:pt idx="1">
                  <c:v>0.08</c:v>
                </c:pt>
                <c:pt idx="2">
                  <c:v>0.1</c:v>
                </c:pt>
                <c:pt idx="3">
                  <c:v>0.2</c:v>
                </c:pt>
                <c:pt idx="4">
                  <c:v>0.4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  <c:pt idx="8">
                  <c:v>2</c:v>
                </c:pt>
                <c:pt idx="9">
                  <c:v>4</c:v>
                </c:pt>
                <c:pt idx="10">
                  <c:v>5</c:v>
                </c:pt>
                <c:pt idx="11">
                  <c:v>8</c:v>
                </c:pt>
                <c:pt idx="12">
                  <c:v>10</c:v>
                </c:pt>
                <c:pt idx="13">
                  <c:v>20</c:v>
                </c:pt>
                <c:pt idx="14">
                  <c:v>40</c:v>
                </c:pt>
                <c:pt idx="15">
                  <c:v>50</c:v>
                </c:pt>
                <c:pt idx="16">
                  <c:v>80</c:v>
                </c:pt>
                <c:pt idx="17">
                  <c:v>100</c:v>
                </c:pt>
              </c:numCache>
            </c:numRef>
          </c:xVal>
          <c:yVal>
            <c:numRef>
              <c:f>'Fig 10.9'!$C$32:$C$49</c:f>
              <c:numCache>
                <c:formatCode>0.0000</c:formatCode>
                <c:ptCount val="18"/>
                <c:pt idx="0">
                  <c:v>2.4174014364288659E-2</c:v>
                </c:pt>
                <c:pt idx="1">
                  <c:v>3.0936832930110479E-2</c:v>
                </c:pt>
                <c:pt idx="2">
                  <c:v>3.7315628084226213E-2</c:v>
                </c:pt>
                <c:pt idx="3">
                  <c:v>6.4886481136366803E-2</c:v>
                </c:pt>
                <c:pt idx="4">
                  <c:v>0.10601821006170584</c:v>
                </c:pt>
                <c:pt idx="5">
                  <c:v>0.12203805629493823</c:v>
                </c:pt>
                <c:pt idx="6">
                  <c:v>0.15891415413821411</c:v>
                </c:pt>
                <c:pt idx="7">
                  <c:v>0.17722494367361696</c:v>
                </c:pt>
                <c:pt idx="8">
                  <c:v>0.23241183105229568</c:v>
                </c:pt>
                <c:pt idx="9">
                  <c:v>0.27784220599740755</c:v>
                </c:pt>
                <c:pt idx="10">
                  <c:v>0.28956340621086712</c:v>
                </c:pt>
                <c:pt idx="11">
                  <c:v>0.30962247887533412</c:v>
                </c:pt>
                <c:pt idx="12">
                  <c:v>0.3171342592630077</c:v>
                </c:pt>
                <c:pt idx="13">
                  <c:v>0.33382446694309015</c:v>
                </c:pt>
                <c:pt idx="14">
                  <c:v>0.34331180480788392</c:v>
                </c:pt>
                <c:pt idx="15">
                  <c:v>0.34534424956665782</c:v>
                </c:pt>
                <c:pt idx="16">
                  <c:v>0.34851274570069157</c:v>
                </c:pt>
                <c:pt idx="17">
                  <c:v>0.34960951869540469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48F-4F4D-93AD-5FF0EDD0DA4B}"/>
            </c:ext>
          </c:extLst>
        </c:ser>
        <c:ser>
          <c:idx val="1"/>
          <c:order val="2"/>
          <c:tx>
            <c:strRef>
              <c:f>'Fig 10.9'!$D$4</c:f>
              <c:strCache>
                <c:ptCount val="1"/>
                <c:pt idx="0">
                  <c:v>0.3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'Fig 10.9'!$B$5:$B$18</c:f>
              <c:numCache>
                <c:formatCode>General</c:formatCode>
                <c:ptCount val="14"/>
                <c:pt idx="0">
                  <c:v>0.06</c:v>
                </c:pt>
                <c:pt idx="1">
                  <c:v>0.08</c:v>
                </c:pt>
                <c:pt idx="2">
                  <c:v>0.1</c:v>
                </c:pt>
                <c:pt idx="3">
                  <c:v>0.2</c:v>
                </c:pt>
                <c:pt idx="4">
                  <c:v>0.4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  <c:pt idx="8">
                  <c:v>2</c:v>
                </c:pt>
                <c:pt idx="9">
                  <c:v>4</c:v>
                </c:pt>
                <c:pt idx="10">
                  <c:v>5</c:v>
                </c:pt>
                <c:pt idx="11">
                  <c:v>8</c:v>
                </c:pt>
                <c:pt idx="12">
                  <c:v>10</c:v>
                </c:pt>
                <c:pt idx="13">
                  <c:v>20</c:v>
                </c:pt>
              </c:numCache>
            </c:numRef>
          </c:xVal>
          <c:yVal>
            <c:numRef>
              <c:f>'Fig 10.9'!$D$5:$D$18</c:f>
              <c:numCache>
                <c:formatCode>General</c:formatCode>
                <c:ptCount val="14"/>
                <c:pt idx="0">
                  <c:v>1.2999999999999999E-2</c:v>
                </c:pt>
                <c:pt idx="1">
                  <c:v>1.8000000000000002E-2</c:v>
                </c:pt>
                <c:pt idx="2">
                  <c:v>2.3E-2</c:v>
                </c:pt>
                <c:pt idx="3">
                  <c:v>4.8999999999999995E-2</c:v>
                </c:pt>
                <c:pt idx="4">
                  <c:v>8.0000000000000016E-2</c:v>
                </c:pt>
                <c:pt idx="5">
                  <c:v>9.1999999999999998E-2</c:v>
                </c:pt>
                <c:pt idx="6">
                  <c:v>0.11799999999999999</c:v>
                </c:pt>
                <c:pt idx="7">
                  <c:v>0.13</c:v>
                </c:pt>
                <c:pt idx="8">
                  <c:v>0.16500000000000001</c:v>
                </c:pt>
                <c:pt idx="9">
                  <c:v>0.193</c:v>
                </c:pt>
                <c:pt idx="10">
                  <c:v>0.20100000000000001</c:v>
                </c:pt>
                <c:pt idx="11">
                  <c:v>0.214</c:v>
                </c:pt>
                <c:pt idx="12">
                  <c:v>0.22</c:v>
                </c:pt>
                <c:pt idx="13">
                  <c:v>0.23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48F-4F4D-93AD-5FF0EDD0DA4B}"/>
            </c:ext>
          </c:extLst>
        </c:ser>
        <c:ser>
          <c:idx val="3"/>
          <c:order val="3"/>
          <c:tx>
            <c:v>0.3 Logistic</c:v>
          </c:tx>
          <c:spPr>
            <a:ln w="19050" cap="rnd">
              <a:solidFill>
                <a:srgbClr val="0070C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'Fig 10.9'!$B$32:$B$49</c:f>
              <c:numCache>
                <c:formatCode>General</c:formatCode>
                <c:ptCount val="18"/>
                <c:pt idx="0">
                  <c:v>0.06</c:v>
                </c:pt>
                <c:pt idx="1">
                  <c:v>0.08</c:v>
                </c:pt>
                <c:pt idx="2">
                  <c:v>0.1</c:v>
                </c:pt>
                <c:pt idx="3">
                  <c:v>0.2</c:v>
                </c:pt>
                <c:pt idx="4">
                  <c:v>0.4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  <c:pt idx="8">
                  <c:v>2</c:v>
                </c:pt>
                <c:pt idx="9">
                  <c:v>4</c:v>
                </c:pt>
                <c:pt idx="10">
                  <c:v>5</c:v>
                </c:pt>
                <c:pt idx="11">
                  <c:v>8</c:v>
                </c:pt>
                <c:pt idx="12">
                  <c:v>10</c:v>
                </c:pt>
                <c:pt idx="13">
                  <c:v>20</c:v>
                </c:pt>
                <c:pt idx="14">
                  <c:v>40</c:v>
                </c:pt>
                <c:pt idx="15">
                  <c:v>50</c:v>
                </c:pt>
                <c:pt idx="16">
                  <c:v>80</c:v>
                </c:pt>
                <c:pt idx="17">
                  <c:v>100</c:v>
                </c:pt>
              </c:numCache>
            </c:numRef>
          </c:xVal>
          <c:yVal>
            <c:numRef>
              <c:f>'Fig 10.9'!$D$32:$D$49</c:f>
              <c:numCache>
                <c:formatCode>0.0000</c:formatCode>
                <c:ptCount val="18"/>
                <c:pt idx="0">
                  <c:v>1.6327665575884689E-2</c:v>
                </c:pt>
                <c:pt idx="1">
                  <c:v>2.0974885608211997E-2</c:v>
                </c:pt>
                <c:pt idx="2">
                  <c:v>2.5374207471289479E-2</c:v>
                </c:pt>
                <c:pt idx="3">
                  <c:v>4.4518953988632155E-2</c:v>
                </c:pt>
                <c:pt idx="4">
                  <c:v>7.3330381513585299E-2</c:v>
                </c:pt>
                <c:pt idx="5">
                  <c:v>8.4601776839320172E-2</c:v>
                </c:pt>
                <c:pt idx="6">
                  <c:v>0.11060565720888149</c:v>
                </c:pt>
                <c:pt idx="7">
                  <c:v>0.12353263483129898</c:v>
                </c:pt>
                <c:pt idx="8">
                  <c:v>0.16246349282327779</c:v>
                </c:pt>
                <c:pt idx="9">
                  <c:v>0.19435997637207392</c:v>
                </c:pt>
                <c:pt idx="10">
                  <c:v>0.2025463156739658</c:v>
                </c:pt>
                <c:pt idx="11">
                  <c:v>0.2164937850983486</c:v>
                </c:pt>
                <c:pt idx="12">
                  <c:v>0.22169106219130849</c:v>
                </c:pt>
                <c:pt idx="13">
                  <c:v>0.23316777459924232</c:v>
                </c:pt>
                <c:pt idx="14">
                  <c:v>0.23962773866918988</c:v>
                </c:pt>
                <c:pt idx="15">
                  <c:v>0.24100229049020735</c:v>
                </c:pt>
                <c:pt idx="16">
                  <c:v>0.24313552959618673</c:v>
                </c:pt>
                <c:pt idx="17">
                  <c:v>0.24387043957563817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48F-4F4D-93AD-5FF0EDD0DA4B}"/>
            </c:ext>
          </c:extLst>
        </c:ser>
        <c:ser>
          <c:idx val="4"/>
          <c:order val="4"/>
          <c:tx>
            <c:strRef>
              <c:f>'Fig 10.9'!$E$4</c:f>
              <c:strCache>
                <c:ptCount val="1"/>
                <c:pt idx="0">
                  <c:v>0.41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'Fig 10.9'!$B$5:$B$18</c:f>
              <c:numCache>
                <c:formatCode>General</c:formatCode>
                <c:ptCount val="14"/>
                <c:pt idx="0">
                  <c:v>0.06</c:v>
                </c:pt>
                <c:pt idx="1">
                  <c:v>0.08</c:v>
                </c:pt>
                <c:pt idx="2">
                  <c:v>0.1</c:v>
                </c:pt>
                <c:pt idx="3">
                  <c:v>0.2</c:v>
                </c:pt>
                <c:pt idx="4">
                  <c:v>0.4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  <c:pt idx="8">
                  <c:v>2</c:v>
                </c:pt>
                <c:pt idx="9">
                  <c:v>4</c:v>
                </c:pt>
                <c:pt idx="10">
                  <c:v>5</c:v>
                </c:pt>
                <c:pt idx="11">
                  <c:v>8</c:v>
                </c:pt>
                <c:pt idx="12">
                  <c:v>10</c:v>
                </c:pt>
                <c:pt idx="13">
                  <c:v>20</c:v>
                </c:pt>
              </c:numCache>
            </c:numRef>
          </c:xVal>
          <c:yVal>
            <c:numRef>
              <c:f>'Fig 10.9'!$E$5:$E$18</c:f>
              <c:numCache>
                <c:formatCode>General</c:formatCode>
                <c:ptCount val="14"/>
                <c:pt idx="1">
                  <c:v>1.2999999999999999E-2</c:v>
                </c:pt>
                <c:pt idx="2">
                  <c:v>1.8000000000000002E-2</c:v>
                </c:pt>
                <c:pt idx="3">
                  <c:v>3.5999999999999997E-2</c:v>
                </c:pt>
                <c:pt idx="4">
                  <c:v>0.06</c:v>
                </c:pt>
                <c:pt idx="5">
                  <c:v>6.8999999999999992E-2</c:v>
                </c:pt>
                <c:pt idx="6">
                  <c:v>8.8999999999999996E-2</c:v>
                </c:pt>
                <c:pt idx="7">
                  <c:v>9.7000000000000003E-2</c:v>
                </c:pt>
                <c:pt idx="8">
                  <c:v>0.124</c:v>
                </c:pt>
                <c:pt idx="9">
                  <c:v>0.14499999999999999</c:v>
                </c:pt>
                <c:pt idx="10">
                  <c:v>0.15</c:v>
                </c:pt>
                <c:pt idx="11">
                  <c:v>0.161</c:v>
                </c:pt>
                <c:pt idx="12">
                  <c:v>0.16400000000000001</c:v>
                </c:pt>
                <c:pt idx="13">
                  <c:v>0.17199999999999999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48F-4F4D-93AD-5FF0EDD0DA4B}"/>
            </c:ext>
          </c:extLst>
        </c:ser>
        <c:ser>
          <c:idx val="5"/>
          <c:order val="5"/>
          <c:tx>
            <c:v>0.41 logistic</c:v>
          </c:tx>
          <c:spPr>
            <a:ln w="19050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'Fig 10.9'!$B$32:$B$49</c:f>
              <c:numCache>
                <c:formatCode>General</c:formatCode>
                <c:ptCount val="18"/>
                <c:pt idx="0">
                  <c:v>0.06</c:v>
                </c:pt>
                <c:pt idx="1">
                  <c:v>0.08</c:v>
                </c:pt>
                <c:pt idx="2">
                  <c:v>0.1</c:v>
                </c:pt>
                <c:pt idx="3">
                  <c:v>0.2</c:v>
                </c:pt>
                <c:pt idx="4">
                  <c:v>0.4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  <c:pt idx="8">
                  <c:v>2</c:v>
                </c:pt>
                <c:pt idx="9">
                  <c:v>4</c:v>
                </c:pt>
                <c:pt idx="10">
                  <c:v>5</c:v>
                </c:pt>
                <c:pt idx="11">
                  <c:v>8</c:v>
                </c:pt>
                <c:pt idx="12">
                  <c:v>10</c:v>
                </c:pt>
                <c:pt idx="13">
                  <c:v>20</c:v>
                </c:pt>
                <c:pt idx="14">
                  <c:v>40</c:v>
                </c:pt>
                <c:pt idx="15">
                  <c:v>50</c:v>
                </c:pt>
                <c:pt idx="16">
                  <c:v>80</c:v>
                </c:pt>
                <c:pt idx="17">
                  <c:v>100</c:v>
                </c:pt>
              </c:numCache>
            </c:numRef>
          </c:xVal>
          <c:yVal>
            <c:numRef>
              <c:f>'Fig 10.9'!$E$32:$E$49</c:f>
              <c:numCache>
                <c:formatCode>0.0000</c:formatCode>
                <c:ptCount val="18"/>
                <c:pt idx="0">
                  <c:v>1.2765165690240018E-2</c:v>
                </c:pt>
                <c:pt idx="1">
                  <c:v>1.6314211458420401E-2</c:v>
                </c:pt>
                <c:pt idx="2">
                  <c:v>1.9657385439959665E-2</c:v>
                </c:pt>
                <c:pt idx="3">
                  <c:v>3.4072592810526402E-2</c:v>
                </c:pt>
                <c:pt idx="4">
                  <c:v>5.5511500217741927E-2</c:v>
                </c:pt>
                <c:pt idx="5">
                  <c:v>6.3848301811764846E-2</c:v>
                </c:pt>
                <c:pt idx="6">
                  <c:v>8.3023584045686175E-2</c:v>
                </c:pt>
                <c:pt idx="7">
                  <c:v>9.2541202971101466E-2</c:v>
                </c:pt>
                <c:pt idx="8">
                  <c:v>0.1212341041304381</c:v>
                </c:pt>
                <c:pt idx="9">
                  <c:v>0.14489409361086611</c:v>
                </c:pt>
                <c:pt idx="10">
                  <c:v>0.15100981313167652</c:v>
                </c:pt>
                <c:pt idx="11">
                  <c:v>0.16149251052371669</c:v>
                </c:pt>
                <c:pt idx="12">
                  <c:v>0.16542502050224328</c:v>
                </c:pt>
                <c:pt idx="13">
                  <c:v>0.1741817708635883</c:v>
                </c:pt>
                <c:pt idx="14">
                  <c:v>0.17917691908593869</c:v>
                </c:pt>
                <c:pt idx="15">
                  <c:v>0.18024960517844438</c:v>
                </c:pt>
                <c:pt idx="16">
                  <c:v>0.18192457014819075</c:v>
                </c:pt>
                <c:pt idx="17">
                  <c:v>0.18250534493183504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48F-4F4D-93AD-5FF0EDD0DA4B}"/>
            </c:ext>
          </c:extLst>
        </c:ser>
        <c:ser>
          <c:idx val="6"/>
          <c:order val="6"/>
          <c:tx>
            <c:strRef>
              <c:f>'Fig 10.9'!$F$4</c:f>
              <c:strCache>
                <c:ptCount val="1"/>
                <c:pt idx="0">
                  <c:v>0.89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xVal>
            <c:numRef>
              <c:f>'Fig 10.9'!$B$6:$B$21</c:f>
              <c:numCache>
                <c:formatCode>General</c:formatCode>
                <c:ptCount val="16"/>
                <c:pt idx="0">
                  <c:v>0.08</c:v>
                </c:pt>
                <c:pt idx="1">
                  <c:v>0.1</c:v>
                </c:pt>
                <c:pt idx="2">
                  <c:v>0.2</c:v>
                </c:pt>
                <c:pt idx="3">
                  <c:v>0.4</c:v>
                </c:pt>
                <c:pt idx="4">
                  <c:v>0.5</c:v>
                </c:pt>
                <c:pt idx="5">
                  <c:v>0.8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5</c:v>
                </c:pt>
                <c:pt idx="10">
                  <c:v>8</c:v>
                </c:pt>
                <c:pt idx="11">
                  <c:v>10</c:v>
                </c:pt>
                <c:pt idx="12">
                  <c:v>20</c:v>
                </c:pt>
                <c:pt idx="13">
                  <c:v>40</c:v>
                </c:pt>
                <c:pt idx="14">
                  <c:v>50</c:v>
                </c:pt>
                <c:pt idx="15">
                  <c:v>80</c:v>
                </c:pt>
              </c:numCache>
            </c:numRef>
          </c:xVal>
          <c:yVal>
            <c:numRef>
              <c:f>'Fig 10.9'!$F$6:$F$21</c:f>
              <c:numCache>
                <c:formatCode>General</c:formatCode>
                <c:ptCount val="16"/>
                <c:pt idx="0">
                  <c:v>8.9999999999999993E-3</c:v>
                </c:pt>
                <c:pt idx="1">
                  <c:v>1.2999999999999999E-2</c:v>
                </c:pt>
                <c:pt idx="2">
                  <c:v>2.8999999999999998E-2</c:v>
                </c:pt>
                <c:pt idx="3">
                  <c:v>4.8999999999999995E-2</c:v>
                </c:pt>
                <c:pt idx="4">
                  <c:v>5.5E-2</c:v>
                </c:pt>
                <c:pt idx="5">
                  <c:v>6.8999999999999992E-2</c:v>
                </c:pt>
                <c:pt idx="6">
                  <c:v>7.6000000000000012E-2</c:v>
                </c:pt>
                <c:pt idx="7">
                  <c:v>9.7000000000000003E-2</c:v>
                </c:pt>
                <c:pt idx="8">
                  <c:v>0.11599999999999999</c:v>
                </c:pt>
                <c:pt idx="9">
                  <c:v>0.11899999999999999</c:v>
                </c:pt>
                <c:pt idx="10">
                  <c:v>0.129</c:v>
                </c:pt>
                <c:pt idx="11">
                  <c:v>0.13100000000000001</c:v>
                </c:pt>
                <c:pt idx="12">
                  <c:v>0.13700000000000001</c:v>
                </c:pt>
                <c:pt idx="13">
                  <c:v>0.14099999999999999</c:v>
                </c:pt>
                <c:pt idx="14">
                  <c:v>0.14099999999999999</c:v>
                </c:pt>
                <c:pt idx="15">
                  <c:v>0.14149999999999999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48F-4F4D-93AD-5FF0EDD0DA4B}"/>
            </c:ext>
          </c:extLst>
        </c:ser>
        <c:ser>
          <c:idx val="7"/>
          <c:order val="7"/>
          <c:tx>
            <c:v>0.89 Logistic</c:v>
          </c:tx>
          <c:spPr>
            <a:ln w="19050" cap="rnd">
              <a:solidFill>
                <a:srgbClr val="FFFF0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'Fig 10.9'!$B$32:$B$49</c:f>
              <c:numCache>
                <c:formatCode>General</c:formatCode>
                <c:ptCount val="18"/>
                <c:pt idx="0">
                  <c:v>0.06</c:v>
                </c:pt>
                <c:pt idx="1">
                  <c:v>0.08</c:v>
                </c:pt>
                <c:pt idx="2">
                  <c:v>0.1</c:v>
                </c:pt>
                <c:pt idx="3">
                  <c:v>0.2</c:v>
                </c:pt>
                <c:pt idx="4">
                  <c:v>0.4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  <c:pt idx="8">
                  <c:v>2</c:v>
                </c:pt>
                <c:pt idx="9">
                  <c:v>4</c:v>
                </c:pt>
                <c:pt idx="10">
                  <c:v>5</c:v>
                </c:pt>
                <c:pt idx="11">
                  <c:v>8</c:v>
                </c:pt>
                <c:pt idx="12">
                  <c:v>10</c:v>
                </c:pt>
                <c:pt idx="13">
                  <c:v>20</c:v>
                </c:pt>
                <c:pt idx="14">
                  <c:v>40</c:v>
                </c:pt>
                <c:pt idx="15">
                  <c:v>50</c:v>
                </c:pt>
                <c:pt idx="16">
                  <c:v>80</c:v>
                </c:pt>
                <c:pt idx="17">
                  <c:v>100</c:v>
                </c:pt>
              </c:numCache>
            </c:numRef>
          </c:xVal>
          <c:yVal>
            <c:numRef>
              <c:f>'Fig 10.9'!$F$32:$F$49</c:f>
              <c:numCache>
                <c:formatCode>0.0000</c:formatCode>
                <c:ptCount val="18"/>
                <c:pt idx="0">
                  <c:v>1.2094230283063157E-2</c:v>
                </c:pt>
                <c:pt idx="1">
                  <c:v>1.5130166856256653E-2</c:v>
                </c:pt>
                <c:pt idx="2">
                  <c:v>1.7932075455990525E-2</c:v>
                </c:pt>
                <c:pt idx="3">
                  <c:v>2.9566074134861075E-2</c:v>
                </c:pt>
                <c:pt idx="4">
                  <c:v>4.6056881431495326E-2</c:v>
                </c:pt>
                <c:pt idx="5">
                  <c:v>5.2315793109450802E-2</c:v>
                </c:pt>
                <c:pt idx="6">
                  <c:v>6.6538903608019048E-2</c:v>
                </c:pt>
                <c:pt idx="7">
                  <c:v>7.3555227005474386E-2</c:v>
                </c:pt>
                <c:pt idx="8">
                  <c:v>9.4794660901497962E-2</c:v>
                </c:pt>
                <c:pt idx="9">
                  <c:v>0.1127648220730362</c:v>
                </c:pt>
                <c:pt idx="10">
                  <c:v>0.11754437987608772</c:v>
                </c:pt>
                <c:pt idx="11">
                  <c:v>0.12594082101623769</c:v>
                </c:pt>
                <c:pt idx="12">
                  <c:v>0.12917837855495823</c:v>
                </c:pt>
                <c:pt idx="13">
                  <c:v>0.13664219421298593</c:v>
                </c:pt>
                <c:pt idx="14">
                  <c:v>0.1411428831349453</c:v>
                </c:pt>
                <c:pt idx="15">
                  <c:v>0.14214715220373764</c:v>
                </c:pt>
                <c:pt idx="16">
                  <c:v>0.14375606283178408</c:v>
                </c:pt>
                <c:pt idx="17">
                  <c:v>0.14432923137026352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48F-4F4D-93AD-5FF0EDD0DA4B}"/>
            </c:ext>
          </c:extLst>
        </c:ser>
        <c:ser>
          <c:idx val="10"/>
          <c:order val="8"/>
          <c:tx>
            <c:strRef>
              <c:f>'Fig 10.9'!$H$25</c:f>
              <c:strCache>
                <c:ptCount val="1"/>
                <c:pt idx="0">
                  <c:v>1.52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'Fig 10.9'!$B$7:$B$21</c:f>
              <c:numCache>
                <c:formatCode>General</c:formatCode>
                <c:ptCount val="15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0.5</c:v>
                </c:pt>
                <c:pt idx="4">
                  <c:v>0.8</c:v>
                </c:pt>
                <c:pt idx="5">
                  <c:v>1</c:v>
                </c:pt>
                <c:pt idx="6">
                  <c:v>2</c:v>
                </c:pt>
                <c:pt idx="7">
                  <c:v>4</c:v>
                </c:pt>
                <c:pt idx="8">
                  <c:v>5</c:v>
                </c:pt>
                <c:pt idx="9">
                  <c:v>8</c:v>
                </c:pt>
                <c:pt idx="10">
                  <c:v>10</c:v>
                </c:pt>
                <c:pt idx="11">
                  <c:v>20</c:v>
                </c:pt>
                <c:pt idx="12">
                  <c:v>40</c:v>
                </c:pt>
                <c:pt idx="13">
                  <c:v>50</c:v>
                </c:pt>
                <c:pt idx="14">
                  <c:v>80</c:v>
                </c:pt>
              </c:numCache>
            </c:numRef>
          </c:xVal>
          <c:yVal>
            <c:numRef>
              <c:f>'Fig 10.9'!$H$7:$H$21</c:f>
              <c:numCache>
                <c:formatCode>General</c:formatCode>
                <c:ptCount val="15"/>
                <c:pt idx="0">
                  <c:v>8.9999999999999993E-3</c:v>
                </c:pt>
                <c:pt idx="1">
                  <c:v>1.6E-2</c:v>
                </c:pt>
                <c:pt idx="2">
                  <c:v>2.8999999999999998E-2</c:v>
                </c:pt>
                <c:pt idx="3">
                  <c:v>3.3000000000000002E-2</c:v>
                </c:pt>
                <c:pt idx="4">
                  <c:v>4.1999999999999996E-2</c:v>
                </c:pt>
                <c:pt idx="5">
                  <c:v>4.8000000000000001E-2</c:v>
                </c:pt>
                <c:pt idx="6">
                  <c:v>0.06</c:v>
                </c:pt>
                <c:pt idx="7">
                  <c:v>7.1000000000000008E-2</c:v>
                </c:pt>
                <c:pt idx="8">
                  <c:v>7.3000000000000009E-2</c:v>
                </c:pt>
                <c:pt idx="9">
                  <c:v>7.9000000000000015E-2</c:v>
                </c:pt>
                <c:pt idx="10">
                  <c:v>8.1000000000000016E-2</c:v>
                </c:pt>
                <c:pt idx="11">
                  <c:v>8.3999999999999991E-2</c:v>
                </c:pt>
                <c:pt idx="12">
                  <c:v>8.5999999999999993E-2</c:v>
                </c:pt>
                <c:pt idx="13">
                  <c:v>8.6999999999999994E-2</c:v>
                </c:pt>
                <c:pt idx="14">
                  <c:v>8.7499999999999994E-2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0A-4482-9F3B-21A1064CD981}"/>
            </c:ext>
          </c:extLst>
        </c:ser>
        <c:ser>
          <c:idx val="11"/>
          <c:order val="9"/>
          <c:tx>
            <c:v>1.52 Logistic</c:v>
          </c:tx>
          <c:spPr>
            <a:ln w="19050" cap="rnd">
              <a:solidFill>
                <a:srgbClr val="FFC00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'Fig 10.9'!$B$32:$B$49</c:f>
              <c:numCache>
                <c:formatCode>General</c:formatCode>
                <c:ptCount val="18"/>
                <c:pt idx="0">
                  <c:v>0.06</c:v>
                </c:pt>
                <c:pt idx="1">
                  <c:v>0.08</c:v>
                </c:pt>
                <c:pt idx="2">
                  <c:v>0.1</c:v>
                </c:pt>
                <c:pt idx="3">
                  <c:v>0.2</c:v>
                </c:pt>
                <c:pt idx="4">
                  <c:v>0.4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  <c:pt idx="8">
                  <c:v>2</c:v>
                </c:pt>
                <c:pt idx="9">
                  <c:v>4</c:v>
                </c:pt>
                <c:pt idx="10">
                  <c:v>5</c:v>
                </c:pt>
                <c:pt idx="11">
                  <c:v>8</c:v>
                </c:pt>
                <c:pt idx="12">
                  <c:v>10</c:v>
                </c:pt>
                <c:pt idx="13">
                  <c:v>20</c:v>
                </c:pt>
                <c:pt idx="14">
                  <c:v>40</c:v>
                </c:pt>
                <c:pt idx="15">
                  <c:v>50</c:v>
                </c:pt>
                <c:pt idx="16">
                  <c:v>80</c:v>
                </c:pt>
                <c:pt idx="17">
                  <c:v>100</c:v>
                </c:pt>
              </c:numCache>
            </c:numRef>
          </c:xVal>
          <c:yVal>
            <c:numRef>
              <c:f>'Fig 10.9'!$H$32:$H$49</c:f>
              <c:numCache>
                <c:formatCode>0.0000</c:formatCode>
                <c:ptCount val="18"/>
                <c:pt idx="0">
                  <c:v>6.1315985263559036E-3</c:v>
                </c:pt>
                <c:pt idx="1">
                  <c:v>7.8541588265609238E-3</c:v>
                </c:pt>
                <c:pt idx="2">
                  <c:v>9.4803366734165645E-3</c:v>
                </c:pt>
                <c:pt idx="3">
                  <c:v>1.6520667494926814E-2</c:v>
                </c:pt>
                <c:pt idx="4">
                  <c:v>2.7045971431218813E-2</c:v>
                </c:pt>
                <c:pt idx="5">
                  <c:v>3.114973179209006E-2</c:v>
                </c:pt>
                <c:pt idx="6">
                  <c:v>4.0601285949961971E-2</c:v>
                </c:pt>
                <c:pt idx="7">
                  <c:v>4.5295738864537478E-2</c:v>
                </c:pt>
                <c:pt idx="8">
                  <c:v>5.9441745936984897E-2</c:v>
                </c:pt>
                <c:pt idx="9">
                  <c:v>7.1073556642035005E-2</c:v>
                </c:pt>
                <c:pt idx="10">
                  <c:v>7.4070810234148146E-2</c:v>
                </c:pt>
                <c:pt idx="11">
                  <c:v>7.9194647165727869E-2</c:v>
                </c:pt>
                <c:pt idx="12">
                  <c:v>8.1111141055658392E-2</c:v>
                </c:pt>
                <c:pt idx="13">
                  <c:v>8.5362995335587444E-2</c:v>
                </c:pt>
                <c:pt idx="14">
                  <c:v>8.7774162436995568E-2</c:v>
                </c:pt>
                <c:pt idx="15">
                  <c:v>8.8289852878905339E-2</c:v>
                </c:pt>
                <c:pt idx="16">
                  <c:v>8.9092915832325592E-2</c:v>
                </c:pt>
                <c:pt idx="17">
                  <c:v>8.9370575036422886E-2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D0A-4482-9F3B-21A1064CD981}"/>
            </c:ext>
          </c:extLst>
        </c:ser>
        <c:ser>
          <c:idx val="8"/>
          <c:order val="10"/>
          <c:tx>
            <c:strRef>
              <c:f>'Fig 10.9'!$J$4</c:f>
              <c:strCache>
                <c:ptCount val="1"/>
                <c:pt idx="0">
                  <c:v>2.52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'Fig 10.9'!$B$7:$B$20</c:f>
              <c:numCache>
                <c:formatCode>General</c:formatCode>
                <c:ptCount val="14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0.5</c:v>
                </c:pt>
                <c:pt idx="4">
                  <c:v>0.8</c:v>
                </c:pt>
                <c:pt idx="5">
                  <c:v>1</c:v>
                </c:pt>
                <c:pt idx="6">
                  <c:v>2</c:v>
                </c:pt>
                <c:pt idx="7">
                  <c:v>4</c:v>
                </c:pt>
                <c:pt idx="8">
                  <c:v>5</c:v>
                </c:pt>
                <c:pt idx="9">
                  <c:v>8</c:v>
                </c:pt>
                <c:pt idx="10">
                  <c:v>10</c:v>
                </c:pt>
                <c:pt idx="11">
                  <c:v>20</c:v>
                </c:pt>
                <c:pt idx="12">
                  <c:v>40</c:v>
                </c:pt>
                <c:pt idx="13">
                  <c:v>50</c:v>
                </c:pt>
              </c:numCache>
            </c:numRef>
          </c:xVal>
          <c:yVal>
            <c:numRef>
              <c:f>'Fig 10.9'!$J$7:$J$20</c:f>
              <c:numCache>
                <c:formatCode>General</c:formatCode>
                <c:ptCount val="14"/>
                <c:pt idx="1">
                  <c:v>8.9999999999999993E-3</c:v>
                </c:pt>
                <c:pt idx="2">
                  <c:v>1.7000000000000001E-2</c:v>
                </c:pt>
                <c:pt idx="3">
                  <c:v>1.9000000000000003E-2</c:v>
                </c:pt>
                <c:pt idx="4">
                  <c:v>2.6000000000000002E-2</c:v>
                </c:pt>
                <c:pt idx="5">
                  <c:v>2.8999999999999998E-2</c:v>
                </c:pt>
                <c:pt idx="6">
                  <c:v>3.6999999999999998E-2</c:v>
                </c:pt>
                <c:pt idx="7">
                  <c:v>4.3999999999999997E-2</c:v>
                </c:pt>
                <c:pt idx="8">
                  <c:v>4.4999999999999998E-2</c:v>
                </c:pt>
                <c:pt idx="9">
                  <c:v>4.8000000000000001E-2</c:v>
                </c:pt>
                <c:pt idx="10">
                  <c:v>4.8999999999999995E-2</c:v>
                </c:pt>
                <c:pt idx="11">
                  <c:v>5.1999999999999998E-2</c:v>
                </c:pt>
                <c:pt idx="12">
                  <c:v>5.2999999999999999E-2</c:v>
                </c:pt>
                <c:pt idx="13">
                  <c:v>5.2999999999999999E-2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348F-4F4D-93AD-5FF0EDD0DA4B}"/>
            </c:ext>
          </c:extLst>
        </c:ser>
        <c:ser>
          <c:idx val="9"/>
          <c:order val="11"/>
          <c:tx>
            <c:v>2.52 logistic</c:v>
          </c:tx>
          <c:spPr>
            <a:ln w="19050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'Fig 10.9'!$B$34:$B$49</c:f>
              <c:numCache>
                <c:formatCode>General</c:formatCode>
                <c:ptCount val="16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0.5</c:v>
                </c:pt>
                <c:pt idx="4">
                  <c:v>0.8</c:v>
                </c:pt>
                <c:pt idx="5">
                  <c:v>1</c:v>
                </c:pt>
                <c:pt idx="6">
                  <c:v>2</c:v>
                </c:pt>
                <c:pt idx="7">
                  <c:v>4</c:v>
                </c:pt>
                <c:pt idx="8">
                  <c:v>5</c:v>
                </c:pt>
                <c:pt idx="9">
                  <c:v>8</c:v>
                </c:pt>
                <c:pt idx="10">
                  <c:v>10</c:v>
                </c:pt>
                <c:pt idx="11">
                  <c:v>20</c:v>
                </c:pt>
                <c:pt idx="12">
                  <c:v>40</c:v>
                </c:pt>
                <c:pt idx="13">
                  <c:v>50</c:v>
                </c:pt>
                <c:pt idx="14">
                  <c:v>80</c:v>
                </c:pt>
                <c:pt idx="15">
                  <c:v>100</c:v>
                </c:pt>
              </c:numCache>
            </c:numRef>
          </c:xVal>
          <c:yVal>
            <c:numRef>
              <c:f>'Fig 10.9'!$J$34:$J$48</c:f>
              <c:numCache>
                <c:formatCode>0.0000</c:formatCode>
                <c:ptCount val="15"/>
                <c:pt idx="0">
                  <c:v>6.075281010010542E-3</c:v>
                </c:pt>
                <c:pt idx="1">
                  <c:v>1.0409122150846785E-2</c:v>
                </c:pt>
                <c:pt idx="2">
                  <c:v>1.6782644697800771E-2</c:v>
                </c:pt>
                <c:pt idx="3">
                  <c:v>1.9246982946578388E-2</c:v>
                </c:pt>
                <c:pt idx="4">
                  <c:v>2.4898966320619321E-2</c:v>
                </c:pt>
                <c:pt idx="5">
                  <c:v>2.7700233354926999E-2</c:v>
                </c:pt>
                <c:pt idx="6">
                  <c:v>3.6153483763275603E-2</c:v>
                </c:pt>
                <c:pt idx="7">
                  <c:v>4.3166399897292575E-2</c:v>
                </c:pt>
                <c:pt idx="8">
                  <c:v>4.4991344559007218E-2</c:v>
                </c:pt>
                <c:pt idx="9">
                  <c:v>4.813739820378627E-2</c:v>
                </c:pt>
                <c:pt idx="10">
                  <c:v>4.9325185699843455E-2</c:v>
                </c:pt>
                <c:pt idx="11">
                  <c:v>5.1991354596730807E-2</c:v>
                </c:pt>
                <c:pt idx="12">
                  <c:v>5.353178894867705E-2</c:v>
                </c:pt>
                <c:pt idx="13">
                  <c:v>5.3865518868737645E-2</c:v>
                </c:pt>
                <c:pt idx="14">
                  <c:v>5.4389697937224361E-2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348F-4F4D-93AD-5FF0EDD0DA4B}"/>
            </c:ext>
          </c:extLst>
        </c:ser>
        <c:ser>
          <c:idx val="12"/>
          <c:order val="12"/>
          <c:tx>
            <c:strRef>
              <c:f>Data!$N$7</c:f>
              <c:strCache>
                <c:ptCount val="1"/>
                <c:pt idx="0">
                  <c:v>WACS3 10.4 0.40 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Data!$F$7:$F$11</c:f>
              <c:numCache>
                <c:formatCode>General</c:formatCode>
                <c:ptCount val="5"/>
                <c:pt idx="0">
                  <c:v>0.24782444607861814</c:v>
                </c:pt>
                <c:pt idx="1">
                  <c:v>0.24782444607861814</c:v>
                </c:pt>
                <c:pt idx="2">
                  <c:v>0.39522721933526289</c:v>
                </c:pt>
                <c:pt idx="3">
                  <c:v>0.7959777002314985</c:v>
                </c:pt>
                <c:pt idx="4">
                  <c:v>1.1443491689526699</c:v>
                </c:pt>
              </c:numCache>
            </c:numRef>
          </c:xVal>
          <c:yVal>
            <c:numRef>
              <c:f>Data!$L$7:$L$11</c:f>
              <c:numCache>
                <c:formatCode>General</c:formatCode>
                <c:ptCount val="5"/>
                <c:pt idx="0">
                  <c:v>3.1925675675675669E-2</c:v>
                </c:pt>
                <c:pt idx="1">
                  <c:v>4.0540540540540529E-2</c:v>
                </c:pt>
                <c:pt idx="2">
                  <c:v>4.56081081081081E-2</c:v>
                </c:pt>
                <c:pt idx="3">
                  <c:v>9.8817567567567544E-2</c:v>
                </c:pt>
                <c:pt idx="4">
                  <c:v>0.10135135135135133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D0A-4482-9F3B-21A1064CD981}"/>
            </c:ext>
          </c:extLst>
        </c:ser>
        <c:ser>
          <c:idx val="13"/>
          <c:order val="13"/>
          <c:tx>
            <c:strRef>
              <c:f>Data!$N$12</c:f>
              <c:strCache>
                <c:ptCount val="1"/>
                <c:pt idx="0">
                  <c:v>WACS3 10.4 0.30 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Data!$F$12:$F$13</c:f>
              <c:numCache>
                <c:formatCode>General</c:formatCode>
                <c:ptCount val="2"/>
                <c:pt idx="0">
                  <c:v>0.7959777002314985</c:v>
                </c:pt>
                <c:pt idx="1">
                  <c:v>1.1443491689526699</c:v>
                </c:pt>
              </c:numCache>
            </c:numRef>
          </c:xVal>
          <c:yVal>
            <c:numRef>
              <c:f>Data!$L$12:$L$13</c:f>
              <c:numCache>
                <c:formatCode>General</c:formatCode>
                <c:ptCount val="2"/>
                <c:pt idx="0">
                  <c:v>0.1064189189189189</c:v>
                </c:pt>
                <c:pt idx="1">
                  <c:v>0.10895270270270266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D0A-4482-9F3B-21A1064CD981}"/>
            </c:ext>
          </c:extLst>
        </c:ser>
        <c:ser>
          <c:idx val="15"/>
          <c:order val="14"/>
          <c:tx>
            <c:strRef>
              <c:f>Data!$N$14</c:f>
              <c:strCache>
                <c:ptCount val="1"/>
                <c:pt idx="0">
                  <c:v>WACS3 10.6 0.65 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rgbClr val="92D050"/>
                </a:solidFill>
              </a:ln>
              <a:effectLst/>
            </c:spPr>
          </c:marker>
          <c:xVal>
            <c:numRef>
              <c:f>Data!$F$14:$F$18</c:f>
              <c:numCache>
                <c:formatCode>General</c:formatCode>
                <c:ptCount val="5"/>
                <c:pt idx="0">
                  <c:v>0.35</c:v>
                </c:pt>
                <c:pt idx="1">
                  <c:v>0.35</c:v>
                </c:pt>
                <c:pt idx="2">
                  <c:v>0.35</c:v>
                </c:pt>
                <c:pt idx="3">
                  <c:v>0.35</c:v>
                </c:pt>
                <c:pt idx="4">
                  <c:v>0.35</c:v>
                </c:pt>
              </c:numCache>
            </c:numRef>
          </c:xVal>
          <c:yVal>
            <c:numRef>
              <c:f>Data!$L$14:$L$18</c:f>
              <c:numCache>
                <c:formatCode>General</c:formatCode>
                <c:ptCount val="5"/>
                <c:pt idx="0">
                  <c:v>4.9985915492957743E-2</c:v>
                </c:pt>
                <c:pt idx="1">
                  <c:v>5.1617647058823532E-2</c:v>
                </c:pt>
                <c:pt idx="2">
                  <c:v>5.0260284408329095E-2</c:v>
                </c:pt>
                <c:pt idx="3">
                  <c:v>5.1213106553276634E-2</c:v>
                </c:pt>
                <c:pt idx="4">
                  <c:v>6.5841176470588222E-2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D0A-4482-9F3B-21A1064CD981}"/>
            </c:ext>
          </c:extLst>
        </c:ser>
        <c:ser>
          <c:idx val="14"/>
          <c:order val="15"/>
          <c:tx>
            <c:strRef>
              <c:f>Data!$N$19</c:f>
              <c:strCache>
                <c:ptCount val="1"/>
                <c:pt idx="0">
                  <c:v>WACS2 9.5 0.81 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noFill/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Data!$F$19:$F$21</c:f>
              <c:numCache>
                <c:formatCode>General</c:formatCode>
                <c:ptCount val="3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</c:numCache>
            </c:numRef>
          </c:xVal>
          <c:yVal>
            <c:numRef>
              <c:f>Data!$L$19:$L$21</c:f>
              <c:numCache>
                <c:formatCode>General</c:formatCode>
                <c:ptCount val="3"/>
                <c:pt idx="0">
                  <c:v>8.8970588235294093E-2</c:v>
                </c:pt>
                <c:pt idx="1">
                  <c:v>8.9911560904449281E-2</c:v>
                </c:pt>
                <c:pt idx="2">
                  <c:v>9.7608024691357986E-2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D0A-4482-9F3B-21A1064CD9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3407664"/>
        <c:axId val="753415568"/>
      </c:scatterChart>
      <c:valAx>
        <c:axId val="753407664"/>
        <c:scaling>
          <c:logBase val="10"/>
          <c:orientation val="minMax"/>
          <c:min val="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log10(dpart)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415568"/>
        <c:crosses val="autoZero"/>
        <c:crossBetween val="midCat"/>
      </c:valAx>
      <c:valAx>
        <c:axId val="753415568"/>
        <c:scaling>
          <c:orientation val="minMax"/>
          <c:max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407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7.6104800991924307E-2"/>
          <c:y val="4.5529026401162069E-2"/>
          <c:w val="0.4279394636431666"/>
          <c:h val="0.398986163977176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66675</xdr:colOff>
      <xdr:row>2</xdr:row>
      <xdr:rowOff>11111</xdr:rowOff>
    </xdr:from>
    <xdr:to>
      <xdr:col>32</xdr:col>
      <xdr:colOff>104775</xdr:colOff>
      <xdr:row>32</xdr:row>
      <xdr:rowOff>104774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1D3CAD-D2D6-4358-B7F8-85623E804D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36512</xdr:colOff>
      <xdr:row>25</xdr:row>
      <xdr:rowOff>77786</xdr:rowOff>
    </xdr:from>
    <xdr:to>
      <xdr:col>20</xdr:col>
      <xdr:colOff>511175</xdr:colOff>
      <xdr:row>49</xdr:row>
      <xdr:rowOff>95249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1930781-2CC0-4BB9-B457-DD33FA60EF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358775</xdr:colOff>
      <xdr:row>49</xdr:row>
      <xdr:rowOff>141286</xdr:rowOff>
    </xdr:from>
    <xdr:to>
      <xdr:col>20</xdr:col>
      <xdr:colOff>552450</xdr:colOff>
      <xdr:row>67</xdr:row>
      <xdr:rowOff>114299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CF857DA-ABEE-4852-8444-BC774A1358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66675</xdr:colOff>
      <xdr:row>2</xdr:row>
      <xdr:rowOff>11111</xdr:rowOff>
    </xdr:from>
    <xdr:to>
      <xdr:col>32</xdr:col>
      <xdr:colOff>104775</xdr:colOff>
      <xdr:row>32</xdr:row>
      <xdr:rowOff>104774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FE5C435-06F3-4908-9834-22A5D20128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36512</xdr:colOff>
      <xdr:row>25</xdr:row>
      <xdr:rowOff>77786</xdr:rowOff>
    </xdr:from>
    <xdr:to>
      <xdr:col>20</xdr:col>
      <xdr:colOff>511175</xdr:colOff>
      <xdr:row>49</xdr:row>
      <xdr:rowOff>95249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8710DB5-1F52-4AE6-8F21-437D4B5FEB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09B9B-59E7-4C5B-9DFE-93C9B89F700C}">
  <dimension ref="A1:T97"/>
  <sheetViews>
    <sheetView tabSelected="1" topLeftCell="A46" workbookViewId="0">
      <selection activeCell="C46" sqref="C46"/>
    </sheetView>
  </sheetViews>
  <sheetFormatPr defaultRowHeight="14.5" x14ac:dyDescent="0.35"/>
  <cols>
    <col min="2" max="2" width="21" bestFit="1" customWidth="1"/>
    <col min="3" max="3" width="22.6328125" bestFit="1" customWidth="1"/>
    <col min="4" max="4" width="16.453125" bestFit="1" customWidth="1"/>
    <col min="5" max="5" width="9.36328125" bestFit="1" customWidth="1"/>
    <col min="6" max="10" width="10.36328125" bestFit="1" customWidth="1"/>
  </cols>
  <sheetData>
    <row r="1" spans="1:20" x14ac:dyDescent="0.35">
      <c r="B1" t="s">
        <v>0</v>
      </c>
    </row>
    <row r="3" spans="1:20" x14ac:dyDescent="0.35">
      <c r="C3" t="s">
        <v>1</v>
      </c>
      <c r="M3" t="s">
        <v>11</v>
      </c>
    </row>
    <row r="4" spans="1:20" x14ac:dyDescent="0.35">
      <c r="A4" t="s">
        <v>3</v>
      </c>
      <c r="B4" s="3" t="s">
        <v>2</v>
      </c>
      <c r="C4" s="1">
        <v>0.2</v>
      </c>
      <c r="D4" s="1">
        <v>0.3</v>
      </c>
      <c r="E4" s="1">
        <v>0.41000000000000003</v>
      </c>
      <c r="F4" s="1">
        <v>0.89</v>
      </c>
      <c r="G4" s="1">
        <v>1.1400000000000001</v>
      </c>
      <c r="H4" s="1">
        <v>1.52</v>
      </c>
      <c r="I4" s="1">
        <v>1.9000000000000001</v>
      </c>
      <c r="J4" s="1">
        <v>2.52</v>
      </c>
      <c r="L4" s="3" t="s">
        <v>2</v>
      </c>
      <c r="M4" s="1">
        <v>0.2</v>
      </c>
      <c r="N4" s="1">
        <v>0.3</v>
      </c>
      <c r="O4" s="1">
        <v>0.41000000000000003</v>
      </c>
      <c r="P4" s="1">
        <v>0.89</v>
      </c>
      <c r="Q4" s="1">
        <v>1.1400000000000001</v>
      </c>
      <c r="R4" s="1">
        <v>1.52</v>
      </c>
      <c r="S4" s="1">
        <v>1.9000000000000001</v>
      </c>
      <c r="T4" s="1">
        <v>2.52</v>
      </c>
    </row>
    <row r="5" spans="1:20" x14ac:dyDescent="0.35">
      <c r="A5">
        <f>LOG10(B5)</f>
        <v>-1.2218487496163564</v>
      </c>
      <c r="B5" s="4">
        <v>0.06</v>
      </c>
      <c r="C5">
        <v>1.7000000000000001E-2</v>
      </c>
      <c r="D5">
        <v>1.2999999999999999E-2</v>
      </c>
      <c r="F5" s="10"/>
      <c r="G5" s="2"/>
      <c r="H5" s="2"/>
      <c r="I5" s="2"/>
      <c r="J5" s="2"/>
      <c r="L5" s="4">
        <v>0.06</v>
      </c>
      <c r="M5" s="11">
        <f t="shared" ref="M5:T22" si="0">M$4/$L5</f>
        <v>3.3333333333333335</v>
      </c>
      <c r="N5" s="11">
        <f t="shared" si="0"/>
        <v>5</v>
      </c>
      <c r="O5" s="11">
        <f t="shared" si="0"/>
        <v>6.8333333333333339</v>
      </c>
      <c r="P5" s="11">
        <f t="shared" si="0"/>
        <v>14.833333333333334</v>
      </c>
      <c r="Q5" s="11">
        <f t="shared" si="0"/>
        <v>19.000000000000004</v>
      </c>
      <c r="R5" s="11">
        <f t="shared" si="0"/>
        <v>25.333333333333336</v>
      </c>
      <c r="S5" s="11">
        <f t="shared" si="0"/>
        <v>31.666666666666671</v>
      </c>
      <c r="T5" s="11">
        <f t="shared" si="0"/>
        <v>42</v>
      </c>
    </row>
    <row r="6" spans="1:20" x14ac:dyDescent="0.35">
      <c r="A6">
        <f t="shared" ref="A6:A22" si="1">LOG10(B6)</f>
        <v>-1.0969100130080565</v>
      </c>
      <c r="B6" s="4">
        <v>0.08</v>
      </c>
      <c r="C6">
        <v>2.7000000000000003E-2</v>
      </c>
      <c r="D6">
        <v>1.8000000000000002E-2</v>
      </c>
      <c r="E6">
        <v>1.2999999999999999E-2</v>
      </c>
      <c r="F6">
        <v>8.9999999999999993E-3</v>
      </c>
      <c r="G6" s="15">
        <v>8.5333333333333337E-3</v>
      </c>
      <c r="H6" s="5"/>
      <c r="I6" s="15">
        <v>5.333333333333334E-3</v>
      </c>
      <c r="J6" s="5"/>
      <c r="L6" s="4">
        <v>0.08</v>
      </c>
      <c r="M6" s="11">
        <f t="shared" si="0"/>
        <v>2.5</v>
      </c>
      <c r="N6" s="11">
        <f t="shared" si="0"/>
        <v>3.75</v>
      </c>
      <c r="O6" s="11">
        <f t="shared" si="0"/>
        <v>5.125</v>
      </c>
      <c r="P6" s="11">
        <f t="shared" si="0"/>
        <v>11.125</v>
      </c>
      <c r="Q6" s="11">
        <f t="shared" si="0"/>
        <v>14.250000000000002</v>
      </c>
      <c r="R6" s="11">
        <f t="shared" si="0"/>
        <v>19</v>
      </c>
      <c r="S6" s="11">
        <f t="shared" si="0"/>
        <v>23.75</v>
      </c>
      <c r="T6" s="11">
        <f t="shared" si="0"/>
        <v>31.5</v>
      </c>
    </row>
    <row r="7" spans="1:20" x14ac:dyDescent="0.35">
      <c r="A7">
        <f t="shared" si="1"/>
        <v>-1</v>
      </c>
      <c r="B7" s="4">
        <v>0.1</v>
      </c>
      <c r="C7">
        <v>3.5999999999999997E-2</v>
      </c>
      <c r="D7">
        <v>2.3E-2</v>
      </c>
      <c r="E7">
        <v>1.8000000000000002E-2</v>
      </c>
      <c r="F7">
        <v>1.2999999999999999E-2</v>
      </c>
      <c r="G7" s="15">
        <v>1.3333333333333334E-2</v>
      </c>
      <c r="H7">
        <v>8.9999999999999993E-3</v>
      </c>
      <c r="I7" s="15">
        <v>8.0000000000000002E-3</v>
      </c>
      <c r="J7" s="5"/>
      <c r="L7" s="4">
        <v>0.1</v>
      </c>
      <c r="M7" s="11">
        <f t="shared" si="0"/>
        <v>2</v>
      </c>
      <c r="N7" s="11">
        <f t="shared" si="0"/>
        <v>2.9999999999999996</v>
      </c>
      <c r="O7" s="11">
        <f t="shared" si="0"/>
        <v>4.0999999999999996</v>
      </c>
      <c r="P7" s="11">
        <f t="shared" si="0"/>
        <v>8.9</v>
      </c>
      <c r="Q7" s="11">
        <f t="shared" si="0"/>
        <v>11.4</v>
      </c>
      <c r="R7" s="11">
        <f t="shared" si="0"/>
        <v>15.2</v>
      </c>
      <c r="S7" s="11">
        <f t="shared" si="0"/>
        <v>19</v>
      </c>
      <c r="T7" s="11">
        <f t="shared" si="0"/>
        <v>25.2</v>
      </c>
    </row>
    <row r="8" spans="1:20" x14ac:dyDescent="0.35">
      <c r="A8">
        <f t="shared" si="1"/>
        <v>-0.69897000433601875</v>
      </c>
      <c r="B8" s="4">
        <v>0.2</v>
      </c>
      <c r="C8">
        <v>6.9999999999999993E-2</v>
      </c>
      <c r="D8">
        <v>4.8999999999999995E-2</v>
      </c>
      <c r="E8">
        <v>3.5999999999999997E-2</v>
      </c>
      <c r="F8">
        <v>2.8999999999999998E-2</v>
      </c>
      <c r="G8" s="15">
        <v>2.4E-2</v>
      </c>
      <c r="H8">
        <v>1.6E-2</v>
      </c>
      <c r="I8" s="15">
        <v>1.3333333333333334E-2</v>
      </c>
      <c r="J8">
        <v>8.9999999999999993E-3</v>
      </c>
      <c r="L8" s="4">
        <v>0.2</v>
      </c>
      <c r="M8" s="11">
        <f t="shared" si="0"/>
        <v>1</v>
      </c>
      <c r="N8" s="11">
        <f t="shared" si="0"/>
        <v>1.4999999999999998</v>
      </c>
      <c r="O8" s="11">
        <f t="shared" si="0"/>
        <v>2.0499999999999998</v>
      </c>
      <c r="P8" s="11">
        <f t="shared" si="0"/>
        <v>4.45</v>
      </c>
      <c r="Q8" s="11">
        <f t="shared" si="0"/>
        <v>5.7</v>
      </c>
      <c r="R8" s="11">
        <f t="shared" si="0"/>
        <v>7.6</v>
      </c>
      <c r="S8" s="11">
        <f t="shared" si="0"/>
        <v>9.5</v>
      </c>
      <c r="T8" s="11">
        <f t="shared" si="0"/>
        <v>12.6</v>
      </c>
    </row>
    <row r="9" spans="1:20" x14ac:dyDescent="0.35">
      <c r="A9">
        <f t="shared" si="1"/>
        <v>-0.3979400086720376</v>
      </c>
      <c r="B9" s="4">
        <v>0.4</v>
      </c>
      <c r="C9">
        <v>0.11599999999999999</v>
      </c>
      <c r="D9">
        <v>8.0000000000000016E-2</v>
      </c>
      <c r="E9">
        <v>0.06</v>
      </c>
      <c r="F9">
        <v>4.8999999999999995E-2</v>
      </c>
      <c r="G9" s="15"/>
      <c r="H9">
        <v>2.8999999999999998E-2</v>
      </c>
      <c r="I9" s="15"/>
      <c r="J9">
        <v>1.7000000000000001E-2</v>
      </c>
      <c r="L9" s="4">
        <v>0.4</v>
      </c>
      <c r="M9" s="11">
        <f t="shared" si="0"/>
        <v>0.5</v>
      </c>
      <c r="N9" s="11">
        <f t="shared" si="0"/>
        <v>0.74999999999999989</v>
      </c>
      <c r="O9" s="11">
        <f t="shared" si="0"/>
        <v>1.0249999999999999</v>
      </c>
      <c r="P9" s="11">
        <f t="shared" si="0"/>
        <v>2.2250000000000001</v>
      </c>
      <c r="Q9" s="11">
        <f t="shared" si="0"/>
        <v>2.85</v>
      </c>
      <c r="R9" s="11">
        <f t="shared" si="0"/>
        <v>3.8</v>
      </c>
      <c r="S9" s="11">
        <f t="shared" si="0"/>
        <v>4.75</v>
      </c>
      <c r="T9" s="11">
        <f t="shared" si="0"/>
        <v>6.3</v>
      </c>
    </row>
    <row r="10" spans="1:20" x14ac:dyDescent="0.35">
      <c r="A10">
        <f t="shared" si="1"/>
        <v>-0.3010299956639812</v>
      </c>
      <c r="B10" s="4">
        <v>0.5</v>
      </c>
      <c r="C10">
        <v>0.13500000000000001</v>
      </c>
      <c r="D10">
        <v>9.1999999999999998E-2</v>
      </c>
      <c r="E10">
        <v>6.8999999999999992E-2</v>
      </c>
      <c r="F10">
        <v>5.5E-2</v>
      </c>
      <c r="G10" s="15">
        <v>4.5333333333333337E-2</v>
      </c>
      <c r="H10">
        <v>3.3000000000000002E-2</v>
      </c>
      <c r="I10" s="15">
        <v>2.8266666666666669E-2</v>
      </c>
      <c r="J10">
        <v>1.9000000000000003E-2</v>
      </c>
      <c r="L10" s="4">
        <v>0.5</v>
      </c>
      <c r="M10" s="11">
        <f t="shared" si="0"/>
        <v>0.4</v>
      </c>
      <c r="N10" s="11">
        <f t="shared" si="0"/>
        <v>0.6</v>
      </c>
      <c r="O10" s="11">
        <f t="shared" si="0"/>
        <v>0.82000000000000006</v>
      </c>
      <c r="P10" s="11">
        <f t="shared" si="0"/>
        <v>1.78</v>
      </c>
      <c r="Q10" s="11">
        <f t="shared" si="0"/>
        <v>2.2800000000000002</v>
      </c>
      <c r="R10" s="11">
        <f t="shared" si="0"/>
        <v>3.04</v>
      </c>
      <c r="S10" s="11">
        <f t="shared" si="0"/>
        <v>3.8000000000000003</v>
      </c>
      <c r="T10" s="11">
        <f t="shared" si="0"/>
        <v>5.04</v>
      </c>
    </row>
    <row r="11" spans="1:20" x14ac:dyDescent="0.35">
      <c r="A11">
        <f t="shared" si="1"/>
        <v>-9.6910013008056392E-2</v>
      </c>
      <c r="B11" s="4">
        <v>0.8</v>
      </c>
      <c r="C11">
        <v>0.17199999999999999</v>
      </c>
      <c r="D11">
        <v>0.11799999999999999</v>
      </c>
      <c r="E11">
        <v>8.8999999999999996E-2</v>
      </c>
      <c r="F11">
        <v>6.8999999999999992E-2</v>
      </c>
      <c r="G11" s="15"/>
      <c r="H11">
        <v>4.1999999999999996E-2</v>
      </c>
      <c r="I11" s="15"/>
      <c r="J11">
        <v>2.6000000000000002E-2</v>
      </c>
      <c r="L11" s="4">
        <v>0.8</v>
      </c>
      <c r="M11" s="11">
        <f t="shared" si="0"/>
        <v>0.25</v>
      </c>
      <c r="N11" s="11">
        <f t="shared" si="0"/>
        <v>0.37499999999999994</v>
      </c>
      <c r="O11" s="11">
        <f t="shared" si="0"/>
        <v>0.51249999999999996</v>
      </c>
      <c r="P11" s="11">
        <f t="shared" si="0"/>
        <v>1.1125</v>
      </c>
      <c r="Q11" s="11">
        <f t="shared" si="0"/>
        <v>1.425</v>
      </c>
      <c r="R11" s="11">
        <f t="shared" si="0"/>
        <v>1.9</v>
      </c>
      <c r="S11" s="11">
        <f t="shared" si="0"/>
        <v>2.375</v>
      </c>
      <c r="T11" s="11">
        <f t="shared" si="0"/>
        <v>3.15</v>
      </c>
    </row>
    <row r="12" spans="1:20" x14ac:dyDescent="0.35">
      <c r="A12">
        <f t="shared" si="1"/>
        <v>0</v>
      </c>
      <c r="B12" s="4">
        <v>1</v>
      </c>
      <c r="C12">
        <v>0.187</v>
      </c>
      <c r="D12">
        <v>0.13</v>
      </c>
      <c r="E12">
        <v>9.7000000000000003E-2</v>
      </c>
      <c r="F12">
        <v>7.6000000000000012E-2</v>
      </c>
      <c r="G12" s="15">
        <v>6.4000000000000001E-2</v>
      </c>
      <c r="H12">
        <v>4.8000000000000001E-2</v>
      </c>
      <c r="I12" s="15">
        <v>0.04</v>
      </c>
      <c r="J12">
        <v>2.8999999999999998E-2</v>
      </c>
      <c r="L12" s="4">
        <v>1</v>
      </c>
      <c r="M12" s="11">
        <f t="shared" si="0"/>
        <v>0.2</v>
      </c>
      <c r="N12" s="11">
        <f t="shared" si="0"/>
        <v>0.3</v>
      </c>
      <c r="O12" s="11">
        <f t="shared" si="0"/>
        <v>0.41000000000000003</v>
      </c>
      <c r="P12" s="11">
        <f t="shared" si="0"/>
        <v>0.89</v>
      </c>
      <c r="Q12" s="11">
        <f t="shared" si="0"/>
        <v>1.1400000000000001</v>
      </c>
      <c r="R12" s="11">
        <f t="shared" si="0"/>
        <v>1.52</v>
      </c>
      <c r="S12" s="11">
        <f t="shared" si="0"/>
        <v>1.9000000000000001</v>
      </c>
      <c r="T12" s="11">
        <f t="shared" si="0"/>
        <v>2.52</v>
      </c>
    </row>
    <row r="13" spans="1:20" x14ac:dyDescent="0.35">
      <c r="A13">
        <f t="shared" si="1"/>
        <v>0.3010299956639812</v>
      </c>
      <c r="B13" s="4">
        <v>2</v>
      </c>
      <c r="C13">
        <v>0.24</v>
      </c>
      <c r="D13">
        <v>0.16500000000000001</v>
      </c>
      <c r="E13">
        <v>0.124</v>
      </c>
      <c r="F13">
        <v>9.7000000000000003E-2</v>
      </c>
      <c r="G13" s="15">
        <v>0.08</v>
      </c>
      <c r="H13">
        <v>0.06</v>
      </c>
      <c r="I13" s="15">
        <v>5.3333333333333337E-2</v>
      </c>
      <c r="J13">
        <v>3.6999999999999998E-2</v>
      </c>
      <c r="L13" s="4">
        <v>2</v>
      </c>
      <c r="M13" s="11">
        <f t="shared" si="0"/>
        <v>0.1</v>
      </c>
      <c r="N13" s="11">
        <f t="shared" si="0"/>
        <v>0.15</v>
      </c>
      <c r="O13" s="11">
        <f t="shared" si="0"/>
        <v>0.20500000000000002</v>
      </c>
      <c r="P13" s="11">
        <f t="shared" si="0"/>
        <v>0.44500000000000001</v>
      </c>
      <c r="Q13" s="11">
        <f t="shared" si="0"/>
        <v>0.57000000000000006</v>
      </c>
      <c r="R13" s="11">
        <f t="shared" si="0"/>
        <v>0.76</v>
      </c>
      <c r="S13" s="11">
        <f t="shared" si="0"/>
        <v>0.95000000000000007</v>
      </c>
      <c r="T13" s="11">
        <f t="shared" si="0"/>
        <v>1.26</v>
      </c>
    </row>
    <row r="14" spans="1:20" x14ac:dyDescent="0.35">
      <c r="A14">
        <f t="shared" si="1"/>
        <v>0.6020599913279624</v>
      </c>
      <c r="B14" s="4">
        <v>4</v>
      </c>
      <c r="C14">
        <v>0.27900000000000003</v>
      </c>
      <c r="D14">
        <v>0.193</v>
      </c>
      <c r="E14">
        <v>0.14499999999999999</v>
      </c>
      <c r="F14">
        <v>0.11599999999999999</v>
      </c>
      <c r="G14" s="15"/>
      <c r="H14">
        <v>7.1000000000000008E-2</v>
      </c>
      <c r="I14" s="15"/>
      <c r="J14">
        <v>4.3999999999999997E-2</v>
      </c>
      <c r="L14" s="4">
        <v>4</v>
      </c>
      <c r="M14" s="11">
        <f t="shared" si="0"/>
        <v>0.05</v>
      </c>
      <c r="N14" s="11">
        <f t="shared" si="0"/>
        <v>7.4999999999999997E-2</v>
      </c>
      <c r="O14" s="11">
        <f t="shared" si="0"/>
        <v>0.10250000000000001</v>
      </c>
      <c r="P14" s="11">
        <f t="shared" si="0"/>
        <v>0.2225</v>
      </c>
      <c r="Q14" s="11">
        <f t="shared" si="0"/>
        <v>0.28500000000000003</v>
      </c>
      <c r="R14" s="11">
        <f t="shared" si="0"/>
        <v>0.38</v>
      </c>
      <c r="S14" s="11">
        <f t="shared" si="0"/>
        <v>0.47500000000000003</v>
      </c>
      <c r="T14" s="11">
        <f t="shared" si="0"/>
        <v>0.63</v>
      </c>
    </row>
    <row r="15" spans="1:20" x14ac:dyDescent="0.35">
      <c r="A15">
        <f t="shared" si="1"/>
        <v>0.69897000433601886</v>
      </c>
      <c r="B15" s="4">
        <v>5</v>
      </c>
      <c r="C15">
        <v>0.28999999999999998</v>
      </c>
      <c r="D15">
        <v>0.20100000000000001</v>
      </c>
      <c r="E15">
        <v>0.15</v>
      </c>
      <c r="F15">
        <v>0.11899999999999999</v>
      </c>
      <c r="G15" s="15">
        <v>0.10133333333333333</v>
      </c>
      <c r="H15">
        <v>7.3000000000000009E-2</v>
      </c>
      <c r="I15" s="15">
        <v>6.133333333333333E-2</v>
      </c>
      <c r="J15">
        <v>4.4999999999999998E-2</v>
      </c>
      <c r="L15" s="4">
        <v>5</v>
      </c>
      <c r="M15" s="11">
        <f t="shared" si="0"/>
        <v>0.04</v>
      </c>
      <c r="N15" s="11">
        <f t="shared" si="0"/>
        <v>0.06</v>
      </c>
      <c r="O15" s="11">
        <f t="shared" si="0"/>
        <v>8.2000000000000003E-2</v>
      </c>
      <c r="P15" s="11">
        <f t="shared" si="0"/>
        <v>0.17799999999999999</v>
      </c>
      <c r="Q15" s="11">
        <f t="shared" si="0"/>
        <v>0.22800000000000004</v>
      </c>
      <c r="R15" s="11">
        <f t="shared" si="0"/>
        <v>0.30399999999999999</v>
      </c>
      <c r="S15" s="11">
        <f t="shared" si="0"/>
        <v>0.38</v>
      </c>
      <c r="T15" s="11">
        <f t="shared" si="0"/>
        <v>0.504</v>
      </c>
    </row>
    <row r="16" spans="1:20" x14ac:dyDescent="0.35">
      <c r="A16">
        <f t="shared" si="1"/>
        <v>0.90308998699194354</v>
      </c>
      <c r="B16" s="4">
        <v>8</v>
      </c>
      <c r="C16">
        <v>0.31</v>
      </c>
      <c r="D16">
        <v>0.214</v>
      </c>
      <c r="E16">
        <v>0.161</v>
      </c>
      <c r="F16">
        <v>0.129</v>
      </c>
      <c r="G16" s="15"/>
      <c r="H16">
        <v>7.9000000000000015E-2</v>
      </c>
      <c r="I16" s="15"/>
      <c r="J16">
        <v>4.8000000000000001E-2</v>
      </c>
      <c r="L16" s="4">
        <v>8</v>
      </c>
      <c r="M16" s="11">
        <f t="shared" si="0"/>
        <v>2.5000000000000001E-2</v>
      </c>
      <c r="N16" s="11">
        <f t="shared" si="0"/>
        <v>3.7499999999999999E-2</v>
      </c>
      <c r="O16" s="11">
        <f t="shared" si="0"/>
        <v>5.1250000000000004E-2</v>
      </c>
      <c r="P16" s="11">
        <f t="shared" si="0"/>
        <v>0.11125</v>
      </c>
      <c r="Q16" s="11">
        <f t="shared" si="0"/>
        <v>0.14250000000000002</v>
      </c>
      <c r="R16" s="11">
        <f t="shared" si="0"/>
        <v>0.19</v>
      </c>
      <c r="S16" s="11">
        <f t="shared" si="0"/>
        <v>0.23750000000000002</v>
      </c>
      <c r="T16" s="11">
        <f t="shared" si="0"/>
        <v>0.315</v>
      </c>
    </row>
    <row r="17" spans="1:20" x14ac:dyDescent="0.35">
      <c r="A17">
        <f t="shared" si="1"/>
        <v>1</v>
      </c>
      <c r="B17" s="4">
        <v>10</v>
      </c>
      <c r="C17">
        <v>0.316</v>
      </c>
      <c r="D17">
        <v>0.22</v>
      </c>
      <c r="E17">
        <v>0.16400000000000001</v>
      </c>
      <c r="F17">
        <v>0.13100000000000001</v>
      </c>
      <c r="G17" s="15">
        <v>0.10666666666666667</v>
      </c>
      <c r="H17">
        <v>8.1000000000000016E-2</v>
      </c>
      <c r="I17" s="15">
        <v>6.6666666666666666E-2</v>
      </c>
      <c r="J17">
        <v>4.8999999999999995E-2</v>
      </c>
      <c r="L17" s="4">
        <v>10</v>
      </c>
      <c r="M17" s="11">
        <f t="shared" si="0"/>
        <v>0.02</v>
      </c>
      <c r="N17" s="11">
        <f t="shared" si="0"/>
        <v>0.03</v>
      </c>
      <c r="O17" s="11">
        <f t="shared" si="0"/>
        <v>4.1000000000000002E-2</v>
      </c>
      <c r="P17" s="11">
        <f t="shared" si="0"/>
        <v>8.8999999999999996E-2</v>
      </c>
      <c r="Q17" s="11">
        <f t="shared" si="0"/>
        <v>0.11400000000000002</v>
      </c>
      <c r="R17" s="11">
        <f t="shared" si="0"/>
        <v>0.152</v>
      </c>
      <c r="S17" s="11">
        <f t="shared" si="0"/>
        <v>0.19</v>
      </c>
      <c r="T17" s="11">
        <f t="shared" si="0"/>
        <v>0.252</v>
      </c>
    </row>
    <row r="18" spans="1:20" x14ac:dyDescent="0.35">
      <c r="A18">
        <f t="shared" si="1"/>
        <v>1.3010299956639813</v>
      </c>
      <c r="B18" s="4">
        <v>20</v>
      </c>
      <c r="C18">
        <v>0.32900000000000001</v>
      </c>
      <c r="D18">
        <v>0.23</v>
      </c>
      <c r="E18">
        <v>0.17199999999999999</v>
      </c>
      <c r="F18">
        <v>0.13700000000000001</v>
      </c>
      <c r="G18" s="15">
        <v>0.11093333333333334</v>
      </c>
      <c r="H18">
        <v>8.3999999999999991E-2</v>
      </c>
      <c r="I18" s="15">
        <v>6.9333333333333344E-2</v>
      </c>
      <c r="J18">
        <v>5.1999999999999998E-2</v>
      </c>
      <c r="L18" s="4">
        <v>20</v>
      </c>
      <c r="M18" s="11">
        <f t="shared" si="0"/>
        <v>0.01</v>
      </c>
      <c r="N18" s="11">
        <f t="shared" si="0"/>
        <v>1.4999999999999999E-2</v>
      </c>
      <c r="O18" s="11">
        <f t="shared" si="0"/>
        <v>2.0500000000000001E-2</v>
      </c>
      <c r="P18" s="11">
        <f t="shared" si="0"/>
        <v>4.4499999999999998E-2</v>
      </c>
      <c r="Q18" s="11">
        <f t="shared" si="0"/>
        <v>5.7000000000000009E-2</v>
      </c>
      <c r="R18" s="11">
        <f t="shared" si="0"/>
        <v>7.5999999999999998E-2</v>
      </c>
      <c r="S18" s="11">
        <f t="shared" si="0"/>
        <v>9.5000000000000001E-2</v>
      </c>
      <c r="T18" s="11">
        <f t="shared" si="0"/>
        <v>0.126</v>
      </c>
    </row>
    <row r="19" spans="1:20" x14ac:dyDescent="0.35">
      <c r="A19">
        <f t="shared" si="1"/>
        <v>1.6020599913279623</v>
      </c>
      <c r="B19" s="4">
        <v>40</v>
      </c>
      <c r="F19">
        <v>0.14099999999999999</v>
      </c>
      <c r="G19" s="15"/>
      <c r="H19">
        <v>8.5999999999999993E-2</v>
      </c>
      <c r="I19" s="15"/>
      <c r="J19">
        <v>5.2999999999999999E-2</v>
      </c>
      <c r="L19" s="4">
        <v>40</v>
      </c>
      <c r="M19" s="11">
        <f t="shared" si="0"/>
        <v>5.0000000000000001E-3</v>
      </c>
      <c r="N19" s="11">
        <f t="shared" si="0"/>
        <v>7.4999999999999997E-3</v>
      </c>
      <c r="O19" s="11">
        <f t="shared" si="0"/>
        <v>1.025E-2</v>
      </c>
      <c r="P19" s="11">
        <f t="shared" si="0"/>
        <v>2.2249999999999999E-2</v>
      </c>
      <c r="Q19" s="11">
        <f t="shared" si="0"/>
        <v>2.8500000000000004E-2</v>
      </c>
      <c r="R19" s="11">
        <f t="shared" si="0"/>
        <v>3.7999999999999999E-2</v>
      </c>
      <c r="S19" s="11">
        <f t="shared" si="0"/>
        <v>4.7500000000000001E-2</v>
      </c>
      <c r="T19" s="11">
        <f t="shared" si="0"/>
        <v>6.3E-2</v>
      </c>
    </row>
    <row r="20" spans="1:20" x14ac:dyDescent="0.35">
      <c r="A20">
        <f t="shared" si="1"/>
        <v>1.6989700043360187</v>
      </c>
      <c r="B20" s="4">
        <v>50</v>
      </c>
      <c r="F20">
        <v>0.14099999999999999</v>
      </c>
      <c r="G20" s="15">
        <v>0.11466666666666667</v>
      </c>
      <c r="H20">
        <v>8.6999999999999994E-2</v>
      </c>
      <c r="I20" s="15">
        <v>7.2000000000000008E-2</v>
      </c>
      <c r="J20">
        <v>5.2999999999999999E-2</v>
      </c>
      <c r="L20" s="4">
        <v>50</v>
      </c>
      <c r="M20" s="11">
        <f t="shared" si="0"/>
        <v>4.0000000000000001E-3</v>
      </c>
      <c r="N20" s="11">
        <f t="shared" si="0"/>
        <v>6.0000000000000001E-3</v>
      </c>
      <c r="O20" s="11">
        <f t="shared" si="0"/>
        <v>8.2000000000000007E-3</v>
      </c>
      <c r="P20" s="11">
        <f t="shared" si="0"/>
        <v>1.78E-2</v>
      </c>
      <c r="Q20" s="11">
        <f t="shared" si="0"/>
        <v>2.2800000000000001E-2</v>
      </c>
      <c r="R20" s="11">
        <f t="shared" si="0"/>
        <v>3.04E-2</v>
      </c>
      <c r="S20" s="11">
        <f t="shared" si="0"/>
        <v>3.8000000000000006E-2</v>
      </c>
      <c r="T20" s="11">
        <f t="shared" si="0"/>
        <v>5.04E-2</v>
      </c>
    </row>
    <row r="21" spans="1:20" x14ac:dyDescent="0.35">
      <c r="A21">
        <f t="shared" si="1"/>
        <v>1.9030899869919435</v>
      </c>
      <c r="B21" s="4">
        <v>80</v>
      </c>
      <c r="F21">
        <v>0.14149999999999999</v>
      </c>
      <c r="G21" s="5"/>
      <c r="H21">
        <v>8.7499999999999994E-2</v>
      </c>
      <c r="I21" s="5"/>
      <c r="J21">
        <v>5.3499999999999999E-2</v>
      </c>
      <c r="L21" s="4">
        <v>80</v>
      </c>
      <c r="M21" s="11">
        <f t="shared" si="0"/>
        <v>2.5000000000000001E-3</v>
      </c>
      <c r="N21" s="11">
        <f t="shared" si="0"/>
        <v>3.7499999999999999E-3</v>
      </c>
      <c r="O21" s="11">
        <f t="shared" si="0"/>
        <v>5.1250000000000002E-3</v>
      </c>
      <c r="P21" s="11">
        <f t="shared" si="0"/>
        <v>1.1124999999999999E-2</v>
      </c>
      <c r="Q21" s="11">
        <f t="shared" si="0"/>
        <v>1.4250000000000002E-2</v>
      </c>
      <c r="R21" s="11">
        <f t="shared" si="0"/>
        <v>1.9E-2</v>
      </c>
      <c r="S21" s="11">
        <f t="shared" si="0"/>
        <v>2.375E-2</v>
      </c>
      <c r="T21" s="11">
        <f t="shared" si="0"/>
        <v>3.15E-2</v>
      </c>
    </row>
    <row r="22" spans="1:20" x14ac:dyDescent="0.35">
      <c r="A22">
        <f t="shared" si="1"/>
        <v>2</v>
      </c>
      <c r="B22" s="4">
        <v>100</v>
      </c>
      <c r="G22" s="5"/>
      <c r="H22" s="5"/>
      <c r="I22" s="5"/>
      <c r="J22">
        <v>5.3999999999999999E-2</v>
      </c>
      <c r="L22" s="4">
        <v>100</v>
      </c>
      <c r="M22" s="11">
        <f t="shared" si="0"/>
        <v>2E-3</v>
      </c>
      <c r="N22" s="11">
        <f t="shared" si="0"/>
        <v>3.0000000000000001E-3</v>
      </c>
      <c r="O22" s="11">
        <f t="shared" si="0"/>
        <v>4.1000000000000003E-3</v>
      </c>
      <c r="P22" s="11">
        <f t="shared" si="0"/>
        <v>8.8999999999999999E-3</v>
      </c>
      <c r="Q22" s="11">
        <f t="shared" si="0"/>
        <v>1.14E-2</v>
      </c>
      <c r="R22" s="11">
        <f t="shared" si="0"/>
        <v>1.52E-2</v>
      </c>
      <c r="S22" s="11">
        <f t="shared" si="0"/>
        <v>1.9000000000000003E-2</v>
      </c>
      <c r="T22" s="11">
        <f t="shared" si="0"/>
        <v>2.52E-2</v>
      </c>
    </row>
    <row r="24" spans="1:20" x14ac:dyDescent="0.35">
      <c r="C24" t="s">
        <v>4</v>
      </c>
    </row>
    <row r="25" spans="1:20" x14ac:dyDescent="0.35">
      <c r="B25" s="3" t="s">
        <v>2</v>
      </c>
      <c r="C25" s="1">
        <f t="shared" ref="C25:J25" si="2">C4</f>
        <v>0.2</v>
      </c>
      <c r="D25" s="1">
        <f t="shared" si="2"/>
        <v>0.3</v>
      </c>
      <c r="E25" s="1">
        <f t="shared" si="2"/>
        <v>0.41000000000000003</v>
      </c>
      <c r="F25" s="1">
        <f t="shared" si="2"/>
        <v>0.89</v>
      </c>
      <c r="G25" s="1">
        <f t="shared" si="2"/>
        <v>1.1400000000000001</v>
      </c>
      <c r="H25" s="1">
        <f t="shared" si="2"/>
        <v>1.52</v>
      </c>
      <c r="I25" s="1">
        <f t="shared" si="2"/>
        <v>1.9000000000000001</v>
      </c>
      <c r="J25" s="1">
        <f t="shared" si="2"/>
        <v>2.52</v>
      </c>
    </row>
    <row r="26" spans="1:20" x14ac:dyDescent="0.35">
      <c r="B26" s="4" t="s">
        <v>5</v>
      </c>
      <c r="C26" s="2">
        <v>2.14</v>
      </c>
      <c r="D26" s="2">
        <v>2.14</v>
      </c>
      <c r="E26" s="2">
        <v>2.14</v>
      </c>
      <c r="F26" s="2">
        <v>2.14</v>
      </c>
      <c r="G26" s="2">
        <v>2.14</v>
      </c>
      <c r="H26" s="2">
        <v>2.14</v>
      </c>
      <c r="I26" s="10">
        <v>2.14</v>
      </c>
      <c r="J26" s="2">
        <v>2.14</v>
      </c>
    </row>
    <row r="27" spans="1:20" x14ac:dyDescent="0.35">
      <c r="B27" s="4" t="s">
        <v>29</v>
      </c>
      <c r="C27">
        <f>IF(C25&lt;0.41,0.0828*C25^-0.904, IF(C25&gt;0.89,0.1333*C25^-0.933,(0.0828*C25^-0.904*(0.89-C25)/0.48+0.1333*C25^-0.933*(C25-0.41)/0.48)))</f>
        <v>0.35473106330887255</v>
      </c>
      <c r="D27">
        <f t="shared" ref="D27:J27" si="3">IF(D25&lt;0.41,0.0828*D25^-0.904, IF(D25&gt;0.89,0.1333*D25^-0.933,(0.0828*D25^-0.904*(0.89-D25)/0.48+0.1333*D25^-0.933*(D25-0.41)/0.48)))</f>
        <v>0.24587406562579006</v>
      </c>
      <c r="E27">
        <f t="shared" si="3"/>
        <v>0.18538463247718717</v>
      </c>
      <c r="F27">
        <f t="shared" si="3"/>
        <v>0.14861042398210944</v>
      </c>
      <c r="G27">
        <f t="shared" si="3"/>
        <v>0.11796085809280922</v>
      </c>
      <c r="H27">
        <f t="shared" si="3"/>
        <v>9.0192428721724269E-2</v>
      </c>
      <c r="I27">
        <f t="shared" si="3"/>
        <v>7.3240793309179597E-2</v>
      </c>
      <c r="J27">
        <f t="shared" si="3"/>
        <v>5.6276029013010778E-2</v>
      </c>
    </row>
    <row r="28" spans="1:20" x14ac:dyDescent="0.35">
      <c r="B28" s="4" t="s">
        <v>7</v>
      </c>
      <c r="C28" s="11">
        <v>0</v>
      </c>
      <c r="D28" s="11">
        <v>0</v>
      </c>
      <c r="E28" s="11">
        <v>0</v>
      </c>
      <c r="F28" s="11">
        <v>0</v>
      </c>
      <c r="G28" s="11">
        <v>0</v>
      </c>
      <c r="H28" s="11">
        <v>0</v>
      </c>
      <c r="I28" s="11">
        <v>0</v>
      </c>
      <c r="J28" s="11">
        <v>0</v>
      </c>
    </row>
    <row r="29" spans="1:20" x14ac:dyDescent="0.35">
      <c r="B29" s="4" t="s">
        <v>9</v>
      </c>
      <c r="C29" s="2">
        <f>C27/C18</f>
        <v>1.0782099188719529</v>
      </c>
      <c r="D29" s="2">
        <f>D27/D18</f>
        <v>1.0690176766338697</v>
      </c>
      <c r="E29" s="2">
        <f>E27/E18</f>
        <v>1.0778176306813207</v>
      </c>
      <c r="F29" s="2">
        <v>1.0342535930979784</v>
      </c>
      <c r="G29" s="2"/>
      <c r="H29" s="2">
        <v>1.0342535930979784</v>
      </c>
      <c r="I29" s="2"/>
      <c r="J29" s="2">
        <v>1.0342535930979784</v>
      </c>
    </row>
    <row r="30" spans="1:20" x14ac:dyDescent="0.35">
      <c r="B30" s="4" t="s">
        <v>12</v>
      </c>
      <c r="C30" s="11">
        <f>C25/10^C28</f>
        <v>0.2</v>
      </c>
      <c r="D30" s="11">
        <f>D25/10^D28</f>
        <v>0.3</v>
      </c>
      <c r="E30" s="11">
        <f>E25/10^E28</f>
        <v>0.41000000000000003</v>
      </c>
      <c r="F30" s="11">
        <f>F25/10^F28</f>
        <v>0.89</v>
      </c>
      <c r="G30" s="11"/>
      <c r="H30" s="11">
        <f>H25/10^H28</f>
        <v>1.52</v>
      </c>
      <c r="I30" s="11"/>
      <c r="J30" s="11">
        <f>J25/10^J28</f>
        <v>2.52</v>
      </c>
    </row>
    <row r="31" spans="1:20" x14ac:dyDescent="0.35">
      <c r="A31" t="s">
        <v>3</v>
      </c>
      <c r="B31" s="3" t="s">
        <v>8</v>
      </c>
      <c r="C31" s="9">
        <f>1-SQRT(SUM(C53,C59,C65))</f>
        <v>0.98840615273086729</v>
      </c>
      <c r="D31" s="9">
        <f>1-SQRT(SUM(D54,D59,D65))</f>
        <v>0.99221177209010103</v>
      </c>
      <c r="E31" s="9">
        <f>1-SQRT(SUM(E54,E59,E65))</f>
        <v>0.99474611449938732</v>
      </c>
      <c r="F31" s="9">
        <f>1-SQRT(SUM(F55,F59,F67))</f>
        <v>0.99547364069138478</v>
      </c>
      <c r="G31" s="17">
        <f>1-SQRT(SUM(G55,G59,G67))</f>
        <v>0.99442694645687668</v>
      </c>
      <c r="H31" s="9">
        <f>1-SQRT(SUM(H55,H59,H67))</f>
        <v>0.99692444049608586</v>
      </c>
      <c r="I31" s="17">
        <f>1-SQRT(SUM(I55,I59,I67))</f>
        <v>0.99655945875066643</v>
      </c>
      <c r="J31" s="9">
        <f>1-SQRT(SUM(J57,J59,J69))</f>
        <v>0.99822315975284215</v>
      </c>
    </row>
    <row r="32" spans="1:20" x14ac:dyDescent="0.35">
      <c r="A32">
        <f>LOG10(B32)</f>
        <v>-1.2218487496163564</v>
      </c>
      <c r="B32" s="4">
        <f t="shared" ref="B32:B49" si="4">B5</f>
        <v>0.06</v>
      </c>
      <c r="C32" s="5">
        <f>C$27/(1+EXP(-1*C$26*($A5-C$28)))</f>
        <v>2.4190794534755575E-2</v>
      </c>
      <c r="D32" s="5">
        <f>D$27/(1+EXP(-1*D$26*($A5-D$28)))</f>
        <v>1.6767319296758433E-2</v>
      </c>
      <c r="E32" s="5">
        <f>E$27/(1+EXP(-1*E$26*($A5-E$28)))</f>
        <v>1.2642257806026883E-2</v>
      </c>
      <c r="F32" s="5">
        <f>F$27/(1+EXP(-1*F$26*($A5-F$28)))</f>
        <v>1.0134450021772884E-2</v>
      </c>
      <c r="G32" s="18">
        <f>G$27/(1+EXP(-1*G$26*($A5-G$28)))</f>
        <v>8.0443106804603138E-3</v>
      </c>
      <c r="H32" s="5">
        <f t="shared" ref="H32:H49" si="5">H$27/(1+EXP(-1*H$26*($A5-H$28)))</f>
        <v>6.1506497103639675E-3</v>
      </c>
      <c r="I32" s="18">
        <f>I$27/(1+EXP(-1*I$26*($A5-I$28)))</f>
        <v>4.9946372499161656E-3</v>
      </c>
      <c r="J32" s="5">
        <f t="shared" ref="J32:J49" si="6">J$27/(1+EXP(-1*J$26*($A5-J$28)))</f>
        <v>3.8377294685927122E-3</v>
      </c>
    </row>
    <row r="33" spans="1:13" x14ac:dyDescent="0.35">
      <c r="A33">
        <f t="shared" ref="A33:A49" si="7">LOG10(B33)</f>
        <v>-1.0969100130080565</v>
      </c>
      <c r="B33" s="4">
        <f t="shared" si="4"/>
        <v>0.08</v>
      </c>
      <c r="C33" s="5">
        <f t="shared" ref="C33:C49" si="8">C$27/(1+EXP(-1*C$26*(A6-C$28)))</f>
        <v>3.0958677407904915E-2</v>
      </c>
      <c r="D33" s="5">
        <f t="shared" ref="D33:F49" si="9">D$27/(1+EXP(-1*D$26*($A6-D$28)))</f>
        <v>2.1458329049832855E-2</v>
      </c>
      <c r="E33" s="5">
        <f t="shared" si="9"/>
        <v>1.6179194964515812E-2</v>
      </c>
      <c r="F33" s="5">
        <f t="shared" si="9"/>
        <v>1.2969775278766875E-2</v>
      </c>
      <c r="G33" s="18">
        <f t="shared" ref="G33:I33" si="10">G$27/(1+EXP(-1*G$26*($A6-G$28)))</f>
        <v>1.0294875555556086E-2</v>
      </c>
      <c r="H33" s="5">
        <f t="shared" si="5"/>
        <v>7.8714231547296239E-3</v>
      </c>
      <c r="I33" s="18">
        <f t="shared" si="10"/>
        <v>6.3919919276525863E-3</v>
      </c>
      <c r="J33" s="5">
        <f t="shared" si="6"/>
        <v>4.9114148948796654E-3</v>
      </c>
      <c r="M33" s="7"/>
    </row>
    <row r="34" spans="1:13" x14ac:dyDescent="0.35">
      <c r="A34">
        <f t="shared" si="7"/>
        <v>-1</v>
      </c>
      <c r="B34" s="4">
        <f t="shared" si="4"/>
        <v>0.1</v>
      </c>
      <c r="C34" s="5">
        <f t="shared" si="8"/>
        <v>3.7342322479195778E-2</v>
      </c>
      <c r="D34" s="5">
        <f t="shared" si="9"/>
        <v>2.5883012787844425E-2</v>
      </c>
      <c r="E34" s="5">
        <f t="shared" si="9"/>
        <v>1.9515327087728331E-2</v>
      </c>
      <c r="F34" s="5">
        <f t="shared" si="9"/>
        <v>1.5644128609278007E-2</v>
      </c>
      <c r="G34" s="18">
        <f t="shared" ref="G34:I34" si="11">G$27/(1+EXP(-1*G$26*($A7-G$28)))</f>
        <v>1.2417667518981433E-2</v>
      </c>
      <c r="H34" s="5">
        <f t="shared" si="5"/>
        <v>9.4945019110883894E-3</v>
      </c>
      <c r="I34" s="18">
        <f t="shared" si="11"/>
        <v>7.7100135998016545E-3</v>
      </c>
      <c r="J34" s="5">
        <f t="shared" si="6"/>
        <v>5.9241432189506924E-3</v>
      </c>
      <c r="M34" s="7"/>
    </row>
    <row r="35" spans="1:13" x14ac:dyDescent="0.35">
      <c r="A35">
        <f t="shared" si="7"/>
        <v>-0.69897000433601875</v>
      </c>
      <c r="B35" s="4">
        <f t="shared" si="4"/>
        <v>0.2</v>
      </c>
      <c r="C35" s="5">
        <f t="shared" si="8"/>
        <v>6.4934727691864341E-2</v>
      </c>
      <c r="D35" s="5">
        <f t="shared" si="9"/>
        <v>4.5008084008702952E-2</v>
      </c>
      <c r="E35" s="5">
        <f t="shared" si="9"/>
        <v>3.3935287527049253E-2</v>
      </c>
      <c r="F35" s="5">
        <f t="shared" si="9"/>
        <v>2.7203643581245447E-2</v>
      </c>
      <c r="G35" s="18">
        <f t="shared" ref="G35:I35" si="12">G$27/(1+EXP(-1*G$26*($A8-G$28)))</f>
        <v>2.1593136296286779E-2</v>
      </c>
      <c r="H35" s="5">
        <f t="shared" si="5"/>
        <v>1.6510030850649116E-2</v>
      </c>
      <c r="I35" s="18">
        <f t="shared" si="12"/>
        <v>1.3406976330478987E-2</v>
      </c>
      <c r="J35" s="5">
        <f t="shared" si="6"/>
        <v>1.0301518523505949E-2</v>
      </c>
      <c r="M35" s="7"/>
    </row>
    <row r="36" spans="1:13" x14ac:dyDescent="0.35">
      <c r="A36">
        <f t="shared" si="7"/>
        <v>-0.3979400086720376</v>
      </c>
      <c r="B36" s="4">
        <f t="shared" si="4"/>
        <v>0.4</v>
      </c>
      <c r="C36" s="5">
        <f t="shared" si="8"/>
        <v>0.10609973675109755</v>
      </c>
      <c r="D36" s="5">
        <f t="shared" si="9"/>
        <v>7.3540708257916781E-2</v>
      </c>
      <c r="E36" s="5">
        <f t="shared" si="9"/>
        <v>5.5448374100810126E-2</v>
      </c>
      <c r="F36" s="5">
        <f t="shared" si="9"/>
        <v>4.44492419578199E-2</v>
      </c>
      <c r="G36" s="18">
        <f t="shared" ref="G36:I36" si="13">G$27/(1+EXP(-1*G$26*($A9-G$28)))</f>
        <v>3.5281984819251634E-2</v>
      </c>
      <c r="H36" s="5">
        <f t="shared" si="5"/>
        <v>2.6976472979432255E-2</v>
      </c>
      <c r="I36" s="18">
        <f t="shared" si="13"/>
        <v>2.1906254324220997E-2</v>
      </c>
      <c r="J36" s="5">
        <f t="shared" si="6"/>
        <v>1.6832108831919788E-2</v>
      </c>
      <c r="M36" s="7"/>
    </row>
    <row r="37" spans="1:13" x14ac:dyDescent="0.35">
      <c r="A37">
        <f t="shared" si="7"/>
        <v>-0.3010299956639812</v>
      </c>
      <c r="B37" s="4">
        <f t="shared" si="4"/>
        <v>0.5</v>
      </c>
      <c r="C37" s="5">
        <f t="shared" si="8"/>
        <v>0.12213276841514481</v>
      </c>
      <c r="D37" s="5">
        <f t="shared" si="9"/>
        <v>8.4653652928662587E-2</v>
      </c>
      <c r="E37" s="5">
        <f t="shared" si="9"/>
        <v>6.3827334924848461E-2</v>
      </c>
      <c r="F37" s="5">
        <f t="shared" si="9"/>
        <v>5.1166092777388525E-2</v>
      </c>
      <c r="G37" s="18">
        <f t="shared" ref="G37:I37" si="14">G$27/(1+EXP(-1*G$26*($A10-G$28)))</f>
        <v>4.0613545453605848E-2</v>
      </c>
      <c r="H37" s="5">
        <f t="shared" si="5"/>
        <v>3.1052964200877994E-2</v>
      </c>
      <c r="I37" s="18">
        <f t="shared" si="14"/>
        <v>2.5216570447293512E-2</v>
      </c>
      <c r="J37" s="5">
        <f t="shared" si="6"/>
        <v>1.9375656461146758E-2</v>
      </c>
      <c r="M37" s="7"/>
    </row>
    <row r="38" spans="1:13" x14ac:dyDescent="0.35">
      <c r="A38">
        <f t="shared" si="7"/>
        <v>-9.6910013008056392E-2</v>
      </c>
      <c r="B38" s="4">
        <f t="shared" si="4"/>
        <v>0.8</v>
      </c>
      <c r="C38" s="5">
        <f t="shared" si="8"/>
        <v>0.15903947686117936</v>
      </c>
      <c r="D38" s="5">
        <f t="shared" si="9"/>
        <v>0.11023472939218873</v>
      </c>
      <c r="E38" s="5">
        <f t="shared" si="9"/>
        <v>8.3115007443263861E-2</v>
      </c>
      <c r="F38" s="5">
        <f t="shared" si="9"/>
        <v>6.6627725989852976E-2</v>
      </c>
      <c r="G38" s="18">
        <f t="shared" ref="G38:I38" si="15">G$27/(1+EXP(-1*G$26*($A11-G$28)))</f>
        <v>5.2886355613128384E-2</v>
      </c>
      <c r="H38" s="5">
        <f t="shared" si="5"/>
        <v>4.0436708719395247E-2</v>
      </c>
      <c r="I38" s="18">
        <f t="shared" si="15"/>
        <v>3.2836643467694708E-2</v>
      </c>
      <c r="J38" s="5">
        <f t="shared" si="6"/>
        <v>2.5230692036295445E-2</v>
      </c>
      <c r="M38" s="7"/>
    </row>
    <row r="39" spans="1:13" x14ac:dyDescent="0.35">
      <c r="A39">
        <f t="shared" si="7"/>
        <v>0</v>
      </c>
      <c r="B39" s="4">
        <f t="shared" si="4"/>
        <v>1</v>
      </c>
      <c r="C39" s="5">
        <f t="shared" si="8"/>
        <v>0.17736553165443628</v>
      </c>
      <c r="D39" s="5">
        <f t="shared" si="9"/>
        <v>0.12293703281289503</v>
      </c>
      <c r="E39" s="5">
        <f t="shared" si="9"/>
        <v>9.2692316238593586E-2</v>
      </c>
      <c r="F39" s="5">
        <f t="shared" si="9"/>
        <v>7.430521199105472E-2</v>
      </c>
      <c r="G39" s="18">
        <f t="shared" ref="G39:I39" si="16">G$27/(1+EXP(-1*G$26*($A12-G$28)))</f>
        <v>5.898042904640461E-2</v>
      </c>
      <c r="H39" s="5">
        <f t="shared" si="5"/>
        <v>4.5096214360862134E-2</v>
      </c>
      <c r="I39" s="18">
        <f t="shared" si="16"/>
        <v>3.6620396654589799E-2</v>
      </c>
      <c r="J39" s="5">
        <f t="shared" si="6"/>
        <v>2.8138014506505389E-2</v>
      </c>
      <c r="M39" s="7"/>
    </row>
    <row r="40" spans="1:13" x14ac:dyDescent="0.35">
      <c r="A40">
        <f t="shared" si="7"/>
        <v>0.3010299956639812</v>
      </c>
      <c r="B40" s="4">
        <f t="shared" si="4"/>
        <v>2</v>
      </c>
      <c r="C40" s="5">
        <f t="shared" si="8"/>
        <v>0.23259829489372774</v>
      </c>
      <c r="D40" s="5">
        <f t="shared" si="9"/>
        <v>0.16122041269712747</v>
      </c>
      <c r="E40" s="5">
        <f t="shared" si="9"/>
        <v>0.1215572975523387</v>
      </c>
      <c r="F40" s="5">
        <f t="shared" si="9"/>
        <v>9.7444331204720916E-2</v>
      </c>
      <c r="G40" s="18">
        <f t="shared" ref="G40:I40" si="17">G$27/(1+EXP(-1*G$26*($A13-G$28)))</f>
        <v>7.7347312639203372E-2</v>
      </c>
      <c r="H40" s="5">
        <f t="shared" si="5"/>
        <v>5.9139464520846272E-2</v>
      </c>
      <c r="I40" s="18">
        <f t="shared" si="17"/>
        <v>4.8024222861886082E-2</v>
      </c>
      <c r="J40" s="5">
        <f t="shared" si="6"/>
        <v>3.690037255186402E-2</v>
      </c>
      <c r="M40" s="7"/>
    </row>
    <row r="41" spans="1:13" x14ac:dyDescent="0.35">
      <c r="A41">
        <f t="shared" si="7"/>
        <v>0.6020599913279624</v>
      </c>
      <c r="B41" s="4">
        <f t="shared" si="4"/>
        <v>4</v>
      </c>
      <c r="C41" s="5">
        <f t="shared" si="8"/>
        <v>0.27806575916650178</v>
      </c>
      <c r="D41" s="5">
        <f t="shared" si="9"/>
        <v>0.19273518952598462</v>
      </c>
      <c r="E41" s="5">
        <f t="shared" si="9"/>
        <v>0.14531887364678567</v>
      </c>
      <c r="F41" s="5">
        <f t="shared" si="9"/>
        <v>0.11649239279803264</v>
      </c>
      <c r="G41" s="18">
        <f t="shared" ref="G41:I41" si="18">G$27/(1+EXP(-1*G$26*($A14-G$28)))</f>
        <v>9.2466882520938126E-2</v>
      </c>
      <c r="H41" s="5">
        <f t="shared" si="5"/>
        <v>7.0699830822934226E-2</v>
      </c>
      <c r="I41" s="18">
        <f t="shared" si="18"/>
        <v>5.7411822363413752E-2</v>
      </c>
      <c r="J41" s="5">
        <f t="shared" si="6"/>
        <v>4.4113522465196307E-2</v>
      </c>
      <c r="M41" s="7"/>
    </row>
    <row r="42" spans="1:13" x14ac:dyDescent="0.35">
      <c r="A42">
        <f t="shared" si="7"/>
        <v>0.69897000433601886</v>
      </c>
      <c r="B42" s="4">
        <f t="shared" si="4"/>
        <v>5</v>
      </c>
      <c r="C42" s="5">
        <f t="shared" si="8"/>
        <v>0.28979633561700824</v>
      </c>
      <c r="D42" s="5">
        <f t="shared" si="9"/>
        <v>0.20086598161708713</v>
      </c>
      <c r="E42" s="5">
        <f t="shared" si="9"/>
        <v>0.15144934495013793</v>
      </c>
      <c r="F42" s="5">
        <f t="shared" si="9"/>
        <v>0.121406780400864</v>
      </c>
      <c r="G42" s="18">
        <f t="shared" ref="G42:I42" si="19">G$27/(1+EXP(-1*G$26*($A15-G$28)))</f>
        <v>9.6367721796522449E-2</v>
      </c>
      <c r="H42" s="5">
        <f t="shared" si="5"/>
        <v>7.3682397871075153E-2</v>
      </c>
      <c r="I42" s="18">
        <f t="shared" si="19"/>
        <v>5.9833816978700612E-2</v>
      </c>
      <c r="J42" s="5">
        <f t="shared" si="6"/>
        <v>4.5974510489504829E-2</v>
      </c>
      <c r="M42" s="7"/>
    </row>
    <row r="43" spans="1:13" x14ac:dyDescent="0.35">
      <c r="A43">
        <f t="shared" si="7"/>
        <v>0.90308998699194354</v>
      </c>
      <c r="B43" s="4">
        <f t="shared" si="4"/>
        <v>8</v>
      </c>
      <c r="C43" s="5">
        <f t="shared" si="8"/>
        <v>0.30987117362409206</v>
      </c>
      <c r="D43" s="5">
        <f t="shared" si="9"/>
        <v>0.21478041581278384</v>
      </c>
      <c r="E43" s="5">
        <f t="shared" si="9"/>
        <v>0.16194057859420663</v>
      </c>
      <c r="F43" s="5">
        <f t="shared" si="9"/>
        <v>0.12981689864587159</v>
      </c>
      <c r="G43" s="18">
        <f t="shared" ref="G43:I43" si="20">G$27/(1+EXP(-1*G$26*($A16-G$28)))</f>
        <v>0.1030433286500667</v>
      </c>
      <c r="H43" s="5">
        <f t="shared" si="5"/>
        <v>7.8786541779886268E-2</v>
      </c>
      <c r="I43" s="18">
        <f t="shared" si="20"/>
        <v>6.3978638826207856E-2</v>
      </c>
      <c r="J43" s="5">
        <f t="shared" si="6"/>
        <v>4.9159267289713385E-2</v>
      </c>
      <c r="M43" s="7"/>
    </row>
    <row r="44" spans="1:13" x14ac:dyDescent="0.35">
      <c r="A44">
        <f t="shared" si="7"/>
        <v>1</v>
      </c>
      <c r="B44" s="4">
        <f t="shared" si="4"/>
        <v>10</v>
      </c>
      <c r="C44" s="5">
        <f t="shared" si="8"/>
        <v>0.31738874082967677</v>
      </c>
      <c r="D44" s="5">
        <f t="shared" si="9"/>
        <v>0.21999105283794562</v>
      </c>
      <c r="E44" s="5">
        <f t="shared" si="9"/>
        <v>0.16586930538945885</v>
      </c>
      <c r="F44" s="5">
        <f t="shared" si="9"/>
        <v>0.13296629537283144</v>
      </c>
      <c r="G44" s="18">
        <f t="shared" ref="G44:I44" si="21">G$27/(1+EXP(-1*G$26*($A17-G$28)))</f>
        <v>0.10554319057382779</v>
      </c>
      <c r="H44" s="5">
        <f t="shared" si="5"/>
        <v>8.0697926810635881E-2</v>
      </c>
      <c r="I44" s="18">
        <f t="shared" si="21"/>
        <v>6.5530779709377943E-2</v>
      </c>
      <c r="J44" s="5">
        <f t="shared" si="6"/>
        <v>5.0351885794060088E-2</v>
      </c>
    </row>
    <row r="45" spans="1:13" x14ac:dyDescent="0.35">
      <c r="A45">
        <f t="shared" si="7"/>
        <v>1.3010299956639813</v>
      </c>
      <c r="B45" s="4">
        <f t="shared" si="4"/>
        <v>20</v>
      </c>
      <c r="C45" s="5">
        <f t="shared" si="8"/>
        <v>0.33409148184504756</v>
      </c>
      <c r="D45" s="5">
        <f t="shared" si="9"/>
        <v>0.23156819187459093</v>
      </c>
      <c r="E45" s="5">
        <f t="shared" si="9"/>
        <v>0.17459826043391743</v>
      </c>
      <c r="F45" s="5">
        <f t="shared" si="9"/>
        <v>0.13996371308078195</v>
      </c>
      <c r="G45" s="18">
        <f t="shared" ref="G45:I45" si="22">G$27/(1+EXP(-1*G$26*($A18-G$28)))</f>
        <v>0.11109745369444865</v>
      </c>
      <c r="H45" s="5">
        <f t="shared" si="5"/>
        <v>8.4944695516015759E-2</v>
      </c>
      <c r="I45" s="18">
        <f t="shared" si="22"/>
        <v>6.8979369722873191E-2</v>
      </c>
      <c r="J45" s="5">
        <f t="shared" si="6"/>
        <v>5.3001678933713499E-2</v>
      </c>
    </row>
    <row r="46" spans="1:13" x14ac:dyDescent="0.35">
      <c r="B46" s="4">
        <f t="shared" si="4"/>
        <v>40</v>
      </c>
      <c r="C46" s="5">
        <f t="shared" si="8"/>
        <v>0.3435856500725763</v>
      </c>
      <c r="D46" s="5">
        <f t="shared" si="9"/>
        <v>0.23814886659775472</v>
      </c>
      <c r="E46" s="5">
        <f t="shared" si="9"/>
        <v>0.17955997106370933</v>
      </c>
      <c r="F46" s="5">
        <f t="shared" si="9"/>
        <v>0.14394118365381151</v>
      </c>
      <c r="G46" s="18">
        <f t="shared" ref="G46:I46" si="23">G$27/(1+EXP(-1*G$26*($A19-G$28)))</f>
        <v>0.11425460666704193</v>
      </c>
      <c r="H46" s="5">
        <f t="shared" si="5"/>
        <v>8.7358642812161755E-2</v>
      </c>
      <c r="I46" s="18">
        <f t="shared" si="23"/>
        <v>7.0939616469546024E-2</v>
      </c>
      <c r="J46" s="5">
        <f t="shared" si="6"/>
        <v>5.4507873744066467E-2</v>
      </c>
    </row>
    <row r="47" spans="1:13" x14ac:dyDescent="0.35">
      <c r="A47">
        <f t="shared" si="7"/>
        <v>1.6989700043360187</v>
      </c>
      <c r="B47" s="4">
        <f t="shared" si="4"/>
        <v>50</v>
      </c>
      <c r="C47" s="5">
        <f t="shared" si="8"/>
        <v>0.34561951465223623</v>
      </c>
      <c r="D47" s="5">
        <f t="shared" si="9"/>
        <v>0.23955859527634479</v>
      </c>
      <c r="E47" s="5">
        <f t="shared" si="9"/>
        <v>0.18062288118522954</v>
      </c>
      <c r="F47" s="5">
        <f t="shared" si="9"/>
        <v>0.144793247396654</v>
      </c>
      <c r="G47" s="18">
        <f t="shared" ref="G47:I47" si="24">G$27/(1+EXP(-1*G$26*($A20-G$28)))</f>
        <v>0.11493093991179178</v>
      </c>
      <c r="H47" s="5">
        <f t="shared" si="5"/>
        <v>8.7875764668983447E-2</v>
      </c>
      <c r="I47" s="18">
        <f t="shared" si="24"/>
        <v>7.1359545454361295E-2</v>
      </c>
      <c r="J47" s="5">
        <f t="shared" si="6"/>
        <v>5.4830534581901846E-2</v>
      </c>
    </row>
    <row r="48" spans="1:13" x14ac:dyDescent="0.35">
      <c r="A48">
        <f t="shared" si="7"/>
        <v>1.9030899869919435</v>
      </c>
      <c r="B48" s="4">
        <f t="shared" si="4"/>
        <v>80</v>
      </c>
      <c r="C48" s="5">
        <f t="shared" si="8"/>
        <v>0.34879017919219685</v>
      </c>
      <c r="D48" s="5">
        <f t="shared" si="9"/>
        <v>0.24175627194413871</v>
      </c>
      <c r="E48" s="5">
        <f t="shared" si="9"/>
        <v>0.18227988994833647</v>
      </c>
      <c r="F48" s="5">
        <f t="shared" si="9"/>
        <v>0.14612156016744257</v>
      </c>
      <c r="G48" s="18">
        <f t="shared" ref="G48:I48" si="25">G$27/(1+EXP(-1*G$26*($A21-G$28)))</f>
        <v>0.11598530009770121</v>
      </c>
      <c r="H48" s="5">
        <f t="shared" si="5"/>
        <v>8.8681924504136922E-2</v>
      </c>
      <c r="I48" s="18">
        <f t="shared" si="25"/>
        <v>7.2014187830638884E-2</v>
      </c>
      <c r="J48" s="5">
        <f t="shared" si="6"/>
        <v>5.5333542150443941E-2</v>
      </c>
    </row>
    <row r="49" spans="1:10" x14ac:dyDescent="0.35">
      <c r="A49">
        <f t="shared" si="7"/>
        <v>2</v>
      </c>
      <c r="B49" s="4">
        <f t="shared" si="4"/>
        <v>100</v>
      </c>
      <c r="C49" s="5">
        <f t="shared" si="8"/>
        <v>0.34988768629921241</v>
      </c>
      <c r="D49" s="5">
        <f t="shared" si="9"/>
        <v>0.24251698495285584</v>
      </c>
      <c r="E49" s="5">
        <f t="shared" si="9"/>
        <v>0.18285345390345598</v>
      </c>
      <c r="F49" s="5">
        <f t="shared" si="9"/>
        <v>0.14658134791474492</v>
      </c>
      <c r="G49" s="18">
        <f t="shared" ref="G49:I49" si="26">G$27/(1+EXP(-1*G$26*($A22-G$28)))</f>
        <v>0.11635026074957901</v>
      </c>
      <c r="H49" s="5">
        <f t="shared" si="5"/>
        <v>8.8960972046795719E-2</v>
      </c>
      <c r="I49" s="18">
        <f t="shared" si="26"/>
        <v>7.2240788485316523E-2</v>
      </c>
      <c r="J49" s="5">
        <f t="shared" si="6"/>
        <v>5.5507655297514495E-2</v>
      </c>
    </row>
    <row r="50" spans="1:10" x14ac:dyDescent="0.35">
      <c r="G50" s="19"/>
      <c r="I50" s="19"/>
    </row>
    <row r="51" spans="1:10" x14ac:dyDescent="0.35">
      <c r="B51" s="8" t="s">
        <v>10</v>
      </c>
      <c r="G51" s="19"/>
      <c r="I51" s="19"/>
    </row>
    <row r="52" spans="1:10" x14ac:dyDescent="0.35">
      <c r="B52">
        <f t="shared" ref="B52:B69" si="27">B32</f>
        <v>0.06</v>
      </c>
      <c r="C52" s="6">
        <f t="shared" ref="C52:F65" si="28">(C32-C5)^2</f>
        <v>5.1707526041070626E-5</v>
      </c>
      <c r="D52" s="6">
        <f t="shared" si="28"/>
        <v>1.4192694683728458E-5</v>
      </c>
      <c r="E52" s="6">
        <f t="shared" si="28"/>
        <v>1.5982668243404765E-4</v>
      </c>
      <c r="F52" s="6">
        <f t="shared" si="28"/>
        <v>1.027070772438124E-4</v>
      </c>
      <c r="G52" s="20">
        <f t="shared" ref="G52:I52" si="29">(G32-G5)^2</f>
        <v>6.4710934323767872E-5</v>
      </c>
      <c r="H52" s="6">
        <f t="shared" ref="H52:H67" si="30">(H32-H5)^2</f>
        <v>3.783049185960036E-5</v>
      </c>
      <c r="I52" s="20">
        <f t="shared" si="29"/>
        <v>2.4946401258250118E-5</v>
      </c>
      <c r="J52" s="6">
        <f t="shared" ref="J52:J67" si="31">(J32-J5)^2</f>
        <v>1.47281674741049E-5</v>
      </c>
    </row>
    <row r="53" spans="1:10" x14ac:dyDescent="0.35">
      <c r="B53">
        <f t="shared" si="27"/>
        <v>0.08</v>
      </c>
      <c r="C53" s="6">
        <f t="shared" si="28"/>
        <v>1.5671126819856753E-5</v>
      </c>
      <c r="D53" s="6">
        <f t="shared" si="28"/>
        <v>1.1960039816917801E-5</v>
      </c>
      <c r="E53" s="6">
        <f t="shared" si="28"/>
        <v>1.0107280622402699E-5</v>
      </c>
      <c r="F53" s="6">
        <f t="shared" si="28"/>
        <v>1.5759115763908628E-5</v>
      </c>
      <c r="G53" s="20">
        <f t="shared" ref="G53:I53" si="32">(G33-G6)^2</f>
        <v>3.1030310006734712E-6</v>
      </c>
      <c r="H53" s="6">
        <f t="shared" si="30"/>
        <v>6.1959302480813665E-5</v>
      </c>
      <c r="I53" s="20">
        <f t="shared" si="32"/>
        <v>1.1207580193260151E-6</v>
      </c>
      <c r="J53" s="6">
        <f t="shared" si="31"/>
        <v>2.4121996269645833E-5</v>
      </c>
    </row>
    <row r="54" spans="1:10" x14ac:dyDescent="0.35">
      <c r="B54">
        <f t="shared" si="27"/>
        <v>0.1</v>
      </c>
      <c r="C54" s="6">
        <f t="shared" si="28"/>
        <v>1.8018296381543059E-6</v>
      </c>
      <c r="D54" s="6">
        <f t="shared" si="28"/>
        <v>8.311762734874489E-6</v>
      </c>
      <c r="E54" s="6">
        <f t="shared" si="28"/>
        <v>2.296216182803217E-6</v>
      </c>
      <c r="F54" s="6">
        <f t="shared" si="28"/>
        <v>6.9914161024024489E-6</v>
      </c>
      <c r="G54" s="20">
        <f t="shared" ref="G54:I54" si="33">(G34-G7)^2</f>
        <v>8.3844388357273079E-7</v>
      </c>
      <c r="H54" s="6">
        <f t="shared" si="30"/>
        <v>2.4453214007007007E-7</v>
      </c>
      <c r="I54" s="20">
        <f t="shared" si="33"/>
        <v>8.409211229999512E-8</v>
      </c>
      <c r="J54" s="6">
        <f t="shared" si="31"/>
        <v>3.5095472878639473E-5</v>
      </c>
    </row>
    <row r="55" spans="1:10" x14ac:dyDescent="0.35">
      <c r="B55">
        <f t="shared" si="27"/>
        <v>0.2</v>
      </c>
      <c r="C55" s="6">
        <f t="shared" si="28"/>
        <v>2.565698355556587E-5</v>
      </c>
      <c r="D55" s="6">
        <f t="shared" si="28"/>
        <v>1.5935393281573055E-5</v>
      </c>
      <c r="E55" s="6">
        <f t="shared" si="28"/>
        <v>4.2630375959583778E-6</v>
      </c>
      <c r="F55" s="6">
        <f t="shared" si="28"/>
        <v>3.2268963832006753E-6</v>
      </c>
      <c r="G55" s="20">
        <f t="shared" ref="G55:I55" si="34">(G35-G8)^2</f>
        <v>5.7929928882521277E-6</v>
      </c>
      <c r="H55" s="6">
        <f t="shared" si="30"/>
        <v>2.601314686138601E-7</v>
      </c>
      <c r="I55" s="20">
        <f t="shared" si="34"/>
        <v>5.423291028594657E-9</v>
      </c>
      <c r="J55" s="6">
        <f t="shared" si="31"/>
        <v>1.6939504670291085E-6</v>
      </c>
    </row>
    <row r="56" spans="1:10" x14ac:dyDescent="0.35">
      <c r="B56">
        <f t="shared" si="27"/>
        <v>0.4</v>
      </c>
      <c r="C56" s="6">
        <f t="shared" si="28"/>
        <v>9.8015212397568435E-5</v>
      </c>
      <c r="D56" s="6">
        <f t="shared" si="28"/>
        <v>4.1722449809344663E-5</v>
      </c>
      <c r="E56" s="6">
        <f t="shared" si="28"/>
        <v>2.071729832617601E-5</v>
      </c>
      <c r="F56" s="6">
        <f t="shared" si="28"/>
        <v>2.0709398758466809E-5</v>
      </c>
      <c r="G56" s="20">
        <f t="shared" ref="G56:I56" si="35">(G36-G9)^2</f>
        <v>1.2448184527859027E-3</v>
      </c>
      <c r="H56" s="6">
        <f t="shared" si="30"/>
        <v>4.0946616029677658E-6</v>
      </c>
      <c r="I56" s="20">
        <f t="shared" si="35"/>
        <v>4.7988397851745116E-4</v>
      </c>
      <c r="J56" s="6">
        <f t="shared" si="31"/>
        <v>2.8187444319338272E-8</v>
      </c>
    </row>
    <row r="57" spans="1:10" x14ac:dyDescent="0.35">
      <c r="B57">
        <f t="shared" si="27"/>
        <v>0.5</v>
      </c>
      <c r="C57" s="6">
        <f t="shared" si="28"/>
        <v>1.6556564865829524E-4</v>
      </c>
      <c r="D57" s="6">
        <f t="shared" si="28"/>
        <v>5.3968815292547757E-5</v>
      </c>
      <c r="E57" s="6">
        <f t="shared" si="28"/>
        <v>2.675646397969239E-5</v>
      </c>
      <c r="F57" s="6">
        <f t="shared" si="28"/>
        <v>1.4698844591592436E-5</v>
      </c>
      <c r="G57" s="20">
        <f t="shared" ref="G57:I57" si="36">(G37-G10)^2</f>
        <v>2.2276397629622501E-5</v>
      </c>
      <c r="H57" s="6">
        <f t="shared" si="30"/>
        <v>3.7909484030626757E-6</v>
      </c>
      <c r="I57" s="20">
        <f t="shared" si="36"/>
        <v>9.3030869474344264E-6</v>
      </c>
      <c r="J57" s="6">
        <f t="shared" si="31"/>
        <v>1.4111777680130324E-7</v>
      </c>
    </row>
    <row r="58" spans="1:10" x14ac:dyDescent="0.35">
      <c r="B58">
        <f t="shared" si="27"/>
        <v>0.8</v>
      </c>
      <c r="C58" s="6">
        <f t="shared" si="28"/>
        <v>1.6797516003190478E-4</v>
      </c>
      <c r="D58" s="6">
        <f t="shared" si="28"/>
        <v>6.0299427612537522E-5</v>
      </c>
      <c r="E58" s="6">
        <f t="shared" si="28"/>
        <v>3.4633137392839712E-5</v>
      </c>
      <c r="F58" s="6">
        <f t="shared" si="28"/>
        <v>5.6276839792190037E-6</v>
      </c>
      <c r="G58" s="20">
        <f t="shared" ref="G58:I58" si="37">(G38-G11)^2</f>
        <v>2.7969666100382761E-3</v>
      </c>
      <c r="H58" s="6">
        <f t="shared" si="30"/>
        <v>2.4438796280148364E-6</v>
      </c>
      <c r="I58" s="20">
        <f t="shared" si="37"/>
        <v>1.0782451542244976E-3</v>
      </c>
      <c r="J58" s="6">
        <f t="shared" si="31"/>
        <v>5.9183474301925266E-7</v>
      </c>
    </row>
    <row r="59" spans="1:10" x14ac:dyDescent="0.35">
      <c r="B59">
        <f t="shared" si="27"/>
        <v>1</v>
      </c>
      <c r="C59" s="6">
        <f t="shared" si="28"/>
        <v>9.2822980301669389E-5</v>
      </c>
      <c r="D59" s="6">
        <f t="shared" si="28"/>
        <v>4.9885505486121542E-5</v>
      </c>
      <c r="E59" s="6">
        <f t="shared" si="28"/>
        <v>1.8556139388284535E-5</v>
      </c>
      <c r="F59" s="6">
        <f t="shared" si="28"/>
        <v>2.8723063952647457E-6</v>
      </c>
      <c r="G59" s="20">
        <f t="shared" ref="G59:I59" si="38">(G39-G12)^2</f>
        <v>2.5196092558178543E-5</v>
      </c>
      <c r="H59" s="6">
        <f t="shared" si="30"/>
        <v>8.4319710380633082E-6</v>
      </c>
      <c r="I59" s="20">
        <f t="shared" si="38"/>
        <v>1.1421718772307831E-5</v>
      </c>
      <c r="J59" s="6">
        <f t="shared" si="31"/>
        <v>7.4301899099514447E-7</v>
      </c>
    </row>
    <row r="60" spans="1:10" x14ac:dyDescent="0.35">
      <c r="B60">
        <f t="shared" si="27"/>
        <v>2</v>
      </c>
      <c r="C60" s="6">
        <f t="shared" si="28"/>
        <v>5.4785238480216692E-5</v>
      </c>
      <c r="D60" s="6">
        <f t="shared" si="28"/>
        <v>1.4285280180035273E-5</v>
      </c>
      <c r="E60" s="6">
        <f t="shared" si="28"/>
        <v>5.9667952478105152E-6</v>
      </c>
      <c r="F60" s="6">
        <f t="shared" si="28"/>
        <v>1.9743021948873792E-7</v>
      </c>
      <c r="G60" s="20">
        <f t="shared" ref="G60:I60" si="39">(G40-G13)^2</f>
        <v>7.0367502341301879E-6</v>
      </c>
      <c r="H60" s="6">
        <f t="shared" si="30"/>
        <v>7.405213108823331E-7</v>
      </c>
      <c r="I60" s="20">
        <f t="shared" si="39"/>
        <v>2.8186653998030896E-5</v>
      </c>
      <c r="J60" s="6">
        <f t="shared" si="31"/>
        <v>9.9256284220869231E-9</v>
      </c>
    </row>
    <row r="61" spans="1:10" x14ac:dyDescent="0.35">
      <c r="B61">
        <f t="shared" si="27"/>
        <v>4</v>
      </c>
      <c r="C61" s="6">
        <f t="shared" si="28"/>
        <v>8.7280593497549646E-7</v>
      </c>
      <c r="D61" s="6">
        <f t="shared" si="28"/>
        <v>7.0124587148253806E-8</v>
      </c>
      <c r="E61" s="6">
        <f t="shared" si="28"/>
        <v>1.0168040261439725E-7</v>
      </c>
      <c r="F61" s="6">
        <f t="shared" si="28"/>
        <v>2.4245066755442022E-7</v>
      </c>
      <c r="G61" s="20">
        <f t="shared" ref="G61:I61" si="40">(G41-G14)^2</f>
        <v>8.5501243631409731E-3</v>
      </c>
      <c r="H61" s="6">
        <f t="shared" si="30"/>
        <v>9.0101534860348555E-8</v>
      </c>
      <c r="I61" s="20">
        <f t="shared" si="40"/>
        <v>3.2961173470881754E-3</v>
      </c>
      <c r="J61" s="6">
        <f t="shared" si="31"/>
        <v>1.2887350104247386E-8</v>
      </c>
    </row>
    <row r="62" spans="1:10" x14ac:dyDescent="0.35">
      <c r="B62">
        <f t="shared" si="27"/>
        <v>5</v>
      </c>
      <c r="C62" s="6">
        <f t="shared" si="28"/>
        <v>4.1479180899406855E-8</v>
      </c>
      <c r="D62" s="6">
        <f t="shared" si="28"/>
        <v>1.7960926958583753E-8</v>
      </c>
      <c r="E62" s="6">
        <f t="shared" si="28"/>
        <v>2.1006007844903242E-6</v>
      </c>
      <c r="F62" s="6">
        <f t="shared" si="28"/>
        <v>5.7925918979831054E-6</v>
      </c>
      <c r="G62" s="20">
        <f t="shared" ref="G62:I62" si="41">(G42-G15)^2</f>
        <v>2.465729793450933E-5</v>
      </c>
      <c r="H62" s="6">
        <f t="shared" si="30"/>
        <v>4.6566685444788861E-7</v>
      </c>
      <c r="I62" s="20">
        <f t="shared" si="41"/>
        <v>2.2485492978109965E-6</v>
      </c>
      <c r="J62" s="6">
        <f t="shared" si="31"/>
        <v>9.4967069415494412E-7</v>
      </c>
    </row>
    <row r="63" spans="1:10" x14ac:dyDescent="0.35">
      <c r="B63">
        <f t="shared" si="27"/>
        <v>8</v>
      </c>
      <c r="C63" s="6">
        <f t="shared" si="28"/>
        <v>1.6596235129574436E-8</v>
      </c>
      <c r="D63" s="6">
        <f t="shared" si="28"/>
        <v>6.0904884084307216E-7</v>
      </c>
      <c r="E63" s="6">
        <f t="shared" si="28"/>
        <v>8.8468809187971251E-7</v>
      </c>
      <c r="F63" s="6">
        <f t="shared" si="28"/>
        <v>6.6732339762683541E-7</v>
      </c>
      <c r="G63" s="20">
        <f t="shared" ref="G63:I63" si="42">(G43-G16)^2</f>
        <v>1.0617927579285657E-2</v>
      </c>
      <c r="H63" s="6">
        <f t="shared" si="30"/>
        <v>4.5564411734128596E-8</v>
      </c>
      <c r="I63" s="20">
        <f t="shared" si="42"/>
        <v>4.0932662260543514E-3</v>
      </c>
      <c r="J63" s="6">
        <f t="shared" si="31"/>
        <v>1.3439006489994146E-6</v>
      </c>
    </row>
    <row r="64" spans="1:10" x14ac:dyDescent="0.35">
      <c r="B64">
        <f t="shared" si="27"/>
        <v>10</v>
      </c>
      <c r="C64" s="6">
        <f t="shared" si="28"/>
        <v>1.9286010920113267E-6</v>
      </c>
      <c r="D64" s="6">
        <f t="shared" si="28"/>
        <v>8.0051708827320614E-11</v>
      </c>
      <c r="E64" s="6">
        <f t="shared" si="28"/>
        <v>3.4943026390598722E-6</v>
      </c>
      <c r="F64" s="6">
        <f t="shared" si="28"/>
        <v>3.8663174932183282E-6</v>
      </c>
      <c r="G64" s="20">
        <f t="shared" ref="G64:I64" si="43">(G44-G17)^2</f>
        <v>1.2621985311805328E-6</v>
      </c>
      <c r="H64" s="6">
        <f t="shared" si="30"/>
        <v>9.1248211732620814E-8</v>
      </c>
      <c r="I64" s="20">
        <f t="shared" si="43"/>
        <v>1.2902391797386336E-6</v>
      </c>
      <c r="J64" s="6">
        <f t="shared" si="31"/>
        <v>1.827595200181487E-6</v>
      </c>
    </row>
    <row r="65" spans="2:18" x14ac:dyDescent="0.35">
      <c r="B65">
        <f t="shared" si="27"/>
        <v>20</v>
      </c>
      <c r="C65" s="6">
        <f t="shared" si="28"/>
        <v>2.5923187378448711E-5</v>
      </c>
      <c r="D65" s="6">
        <f t="shared" si="28"/>
        <v>2.4592257555329964E-6</v>
      </c>
      <c r="E65" s="6">
        <f t="shared" si="28"/>
        <v>6.7509572824608885E-6</v>
      </c>
      <c r="F65" s="6">
        <f t="shared" si="28"/>
        <v>8.7835952251979982E-6</v>
      </c>
      <c r="G65" s="20">
        <f t="shared" ref="G65:I65" si="44">(G45-G18)^2</f>
        <v>2.6935492932619112E-8</v>
      </c>
      <c r="H65" s="6">
        <f t="shared" si="30"/>
        <v>8.9244961798029666E-7</v>
      </c>
      <c r="I65" s="20">
        <f t="shared" si="44"/>
        <v>1.2529023752998726E-7</v>
      </c>
      <c r="J65" s="6">
        <f t="shared" si="31"/>
        <v>1.0033606862454169E-6</v>
      </c>
    </row>
    <row r="66" spans="2:18" x14ac:dyDescent="0.35">
      <c r="B66">
        <f t="shared" si="27"/>
        <v>40</v>
      </c>
      <c r="C66" s="6"/>
      <c r="D66" s="6"/>
      <c r="E66" s="6"/>
      <c r="F66" s="6">
        <f>(F46-F19)^2</f>
        <v>8.6505612854480769E-6</v>
      </c>
      <c r="G66" s="20">
        <f>(G46-G19)^2</f>
        <v>1.3054115144640463E-2</v>
      </c>
      <c r="H66" s="6">
        <f t="shared" si="30"/>
        <v>1.8459102910388199E-6</v>
      </c>
      <c r="I66" s="20">
        <f>(I46-I19)^2</f>
        <v>5.0324291848462856E-3</v>
      </c>
      <c r="J66" s="6">
        <f t="shared" si="31"/>
        <v>2.2736832280450283E-6</v>
      </c>
    </row>
    <row r="67" spans="2:18" x14ac:dyDescent="0.35">
      <c r="B67">
        <f t="shared" si="27"/>
        <v>50</v>
      </c>
      <c r="C67" s="6"/>
      <c r="D67" s="6"/>
      <c r="E67" s="6"/>
      <c r="F67" s="6">
        <f>(F47-F20)^2</f>
        <v>1.4388725812222461E-5</v>
      </c>
      <c r="G67" s="20">
        <f>(G47-G20)^2</f>
        <v>6.9840348088956512E-8</v>
      </c>
      <c r="H67" s="6">
        <f t="shared" si="30"/>
        <v>7.6696375543969708E-7</v>
      </c>
      <c r="I67" s="20">
        <f>(I47-I20)^2</f>
        <v>4.1018202502929085E-7</v>
      </c>
      <c r="J67" s="6">
        <f t="shared" si="31"/>
        <v>3.350856855538573E-6</v>
      </c>
    </row>
    <row r="68" spans="2:18" x14ac:dyDescent="0.35">
      <c r="B68">
        <f t="shared" si="27"/>
        <v>80</v>
      </c>
      <c r="C68" s="6"/>
      <c r="D68" s="6"/>
      <c r="E68" s="6"/>
      <c r="F68" s="6"/>
      <c r="G68" s="6"/>
      <c r="H68" s="6"/>
      <c r="I68" s="6"/>
      <c r="J68" s="6">
        <f t="shared" ref="J68:J69" si="45">(J48-J21)^2</f>
        <v>3.3618768174545971E-6</v>
      </c>
    </row>
    <row r="69" spans="2:18" x14ac:dyDescent="0.35">
      <c r="B69">
        <f t="shared" si="27"/>
        <v>100</v>
      </c>
      <c r="C69" s="6"/>
      <c r="D69" s="6"/>
      <c r="E69" s="6"/>
      <c r="F69" s="6"/>
      <c r="G69" s="6"/>
      <c r="H69" s="6"/>
      <c r="I69" s="6"/>
      <c r="J69" s="6">
        <f t="shared" si="45"/>
        <v>2.2730244961235228E-6</v>
      </c>
    </row>
    <row r="70" spans="2:18" x14ac:dyDescent="0.35">
      <c r="C70" s="6"/>
      <c r="J70" s="6"/>
    </row>
    <row r="71" spans="2:18" x14ac:dyDescent="0.35">
      <c r="C71" s="6"/>
      <c r="M71" t="s">
        <v>30</v>
      </c>
      <c r="N71" t="s">
        <v>31</v>
      </c>
    </row>
    <row r="72" spans="2:18" ht="16.5" x14ac:dyDescent="0.35">
      <c r="J72" s="16" t="s">
        <v>32</v>
      </c>
      <c r="M72">
        <v>0.2</v>
      </c>
      <c r="N72">
        <f>IF(M72&lt;0.41,0.0828*M72^-0.904, IF(M72&gt;0.89,0.1333*M72^-0.933,(0.0828*M72^-0.904*(0.89-M72)/0.48+0.1333*M72^-0.933*(M72-0.41)/0.48)))</f>
        <v>0.35473106330887255</v>
      </c>
      <c r="O72">
        <f>0.0828*M72^0.904</f>
        <v>1.9326866770701896E-2</v>
      </c>
    </row>
    <row r="73" spans="2:18" x14ac:dyDescent="0.35">
      <c r="M73">
        <v>0.3</v>
      </c>
      <c r="N73">
        <f t="shared" ref="N73:N97" si="46">IF(M73&lt;0.41,0.0828*M73^-0.904, IF(M73&gt;0.89,0.1333*M73^-0.933,(0.0828*M73^-0.904*(0.89-M73)/0.48+0.1333*M73^-0.933*(M73-0.41)/0.48)))</f>
        <v>0.24587406562579006</v>
      </c>
    </row>
    <row r="74" spans="2:18" x14ac:dyDescent="0.35">
      <c r="M74">
        <v>0.4</v>
      </c>
      <c r="N74">
        <f t="shared" si="46"/>
        <v>0.18956934286658714</v>
      </c>
    </row>
    <row r="75" spans="2:18" x14ac:dyDescent="0.35">
      <c r="M75">
        <v>0.5</v>
      </c>
      <c r="N75">
        <f t="shared" si="46"/>
        <v>0.17360725957752401</v>
      </c>
    </row>
    <row r="76" spans="2:18" x14ac:dyDescent="0.35">
      <c r="M76">
        <v>0.6</v>
      </c>
      <c r="N76">
        <f t="shared" si="46"/>
        <v>0.16436707277368628</v>
      </c>
      <c r="Q76">
        <v>0.7</v>
      </c>
      <c r="R76">
        <f>0.0828*Q76^-0.904</f>
        <v>0.11430407371442751</v>
      </c>
    </row>
    <row r="77" spans="2:18" x14ac:dyDescent="0.35">
      <c r="M77">
        <v>0.7</v>
      </c>
      <c r="N77">
        <f t="shared" si="46"/>
        <v>0.15757915947667805</v>
      </c>
      <c r="Q77">
        <v>0.7</v>
      </c>
      <c r="R77">
        <f t="shared" ref="R76:R78" si="47">IF(Q77&lt;0.41,0.0828*Q77^-0.904, IF(Q77&gt;0.89,0.1333*Q77^-0.933,(0.0828*Q77^-0.904*(0.89-Q77)/0.48+0.1333*Q77^-0.933*(Q77-0.41)/0.48)))</f>
        <v>0.15757915947667805</v>
      </c>
    </row>
    <row r="78" spans="2:18" x14ac:dyDescent="0.35">
      <c r="M78">
        <v>0.8</v>
      </c>
      <c r="N78">
        <f t="shared" si="46"/>
        <v>0.15236876575376496</v>
      </c>
      <c r="Q78">
        <v>0.7</v>
      </c>
      <c r="R78">
        <f>0.1333*Q78^-0.933</f>
        <v>0.18593180187263531</v>
      </c>
    </row>
    <row r="79" spans="2:18" x14ac:dyDescent="0.35">
      <c r="M79">
        <v>0.9</v>
      </c>
      <c r="N79">
        <f t="shared" si="46"/>
        <v>0.14706925353063641</v>
      </c>
    </row>
    <row r="80" spans="2:18" x14ac:dyDescent="0.35">
      <c r="M80">
        <v>1</v>
      </c>
      <c r="N80">
        <f t="shared" si="46"/>
        <v>0.1333</v>
      </c>
    </row>
    <row r="81" spans="13:14" x14ac:dyDescent="0.35">
      <c r="M81">
        <v>1.1000000000000001</v>
      </c>
      <c r="N81">
        <f t="shared" si="46"/>
        <v>0.12195813491744401</v>
      </c>
    </row>
    <row r="82" spans="13:14" x14ac:dyDescent="0.35">
      <c r="M82">
        <v>1.2</v>
      </c>
      <c r="N82">
        <f t="shared" si="46"/>
        <v>0.11244859846460976</v>
      </c>
    </row>
    <row r="83" spans="13:14" x14ac:dyDescent="0.35">
      <c r="M83">
        <v>1.3</v>
      </c>
      <c r="N83">
        <f t="shared" si="46"/>
        <v>0.10435685966365843</v>
      </c>
    </row>
    <row r="84" spans="13:14" x14ac:dyDescent="0.35">
      <c r="M84">
        <v>1.4</v>
      </c>
      <c r="N84">
        <f t="shared" si="46"/>
        <v>9.7385139819173627E-2</v>
      </c>
    </row>
    <row r="85" spans="13:14" x14ac:dyDescent="0.35">
      <c r="M85">
        <v>1.5</v>
      </c>
      <c r="N85">
        <f t="shared" si="46"/>
        <v>9.1313923738142844E-2</v>
      </c>
    </row>
    <row r="86" spans="13:14" x14ac:dyDescent="0.35">
      <c r="M86">
        <v>1.6</v>
      </c>
      <c r="N86">
        <f t="shared" si="46"/>
        <v>8.5977775728772465E-2</v>
      </c>
    </row>
    <row r="87" spans="13:14" x14ac:dyDescent="0.35">
      <c r="M87">
        <v>1.7</v>
      </c>
      <c r="N87">
        <f t="shared" si="46"/>
        <v>8.1249613879289639E-2</v>
      </c>
    </row>
    <row r="88" spans="13:14" x14ac:dyDescent="0.35">
      <c r="M88">
        <v>1.8</v>
      </c>
      <c r="N88">
        <f t="shared" si="46"/>
        <v>7.7030178129470536E-2</v>
      </c>
    </row>
    <row r="89" spans="13:14" x14ac:dyDescent="0.35">
      <c r="M89">
        <v>1.9</v>
      </c>
      <c r="N89">
        <f t="shared" si="46"/>
        <v>7.3240793309179597E-2</v>
      </c>
    </row>
    <row r="90" spans="13:14" x14ac:dyDescent="0.35">
      <c r="M90">
        <v>2</v>
      </c>
      <c r="N90">
        <f t="shared" si="46"/>
        <v>6.9818282871201495E-2</v>
      </c>
    </row>
    <row r="91" spans="13:14" x14ac:dyDescent="0.35">
      <c r="M91">
        <v>2.1</v>
      </c>
      <c r="N91">
        <f t="shared" si="46"/>
        <v>6.6711322060588135E-2</v>
      </c>
    </row>
    <row r="92" spans="13:14" x14ac:dyDescent="0.35">
      <c r="M92">
        <v>2.2000000000000002</v>
      </c>
      <c r="N92">
        <f t="shared" si="46"/>
        <v>6.387777615986695E-2</v>
      </c>
    </row>
    <row r="93" spans="13:14" x14ac:dyDescent="0.35">
      <c r="M93">
        <v>2.2999999999999998</v>
      </c>
      <c r="N93">
        <f t="shared" si="46"/>
        <v>6.1282726411150096E-2</v>
      </c>
    </row>
    <row r="94" spans="13:14" x14ac:dyDescent="0.35">
      <c r="M94">
        <v>2.4</v>
      </c>
      <c r="N94">
        <f t="shared" si="46"/>
        <v>5.8896984666708771E-2</v>
      </c>
    </row>
    <row r="95" spans="13:14" x14ac:dyDescent="0.35">
      <c r="M95">
        <v>2.5</v>
      </c>
      <c r="N95">
        <f t="shared" si="46"/>
        <v>5.6695961040683515E-2</v>
      </c>
    </row>
    <row r="96" spans="13:14" x14ac:dyDescent="0.35">
      <c r="M96">
        <v>2.6</v>
      </c>
      <c r="N96">
        <f t="shared" si="46"/>
        <v>5.4658790304182907E-2</v>
      </c>
    </row>
    <row r="97" spans="13:14" x14ac:dyDescent="0.35">
      <c r="M97">
        <v>2.7</v>
      </c>
      <c r="N97">
        <f t="shared" si="46"/>
        <v>5.2767650496999476E-2</v>
      </c>
    </row>
  </sheetData>
  <scenarios current="0" show="0">
    <scenario name="logistic" locked="1" count="3" user="Robert Ramsdell" comment="Created by Robert Ramsdell on 12/21/2021">
      <inputCells r="C26" val="1.6"/>
      <inputCells r="C27" val="0.39"/>
      <inputCells r="C28" val="0"/>
    </scenario>
  </scenario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1DA438-DE9C-45DE-8563-6099EA5C108A}">
  <dimension ref="A1:T71"/>
  <sheetViews>
    <sheetView topLeftCell="A4" workbookViewId="0">
      <selection activeCell="G20" sqref="G20"/>
    </sheetView>
  </sheetViews>
  <sheetFormatPr defaultRowHeight="14.5" x14ac:dyDescent="0.35"/>
  <cols>
    <col min="2" max="2" width="21" bestFit="1" customWidth="1"/>
    <col min="3" max="3" width="22.6328125" bestFit="1" customWidth="1"/>
    <col min="4" max="4" width="16.453125" bestFit="1" customWidth="1"/>
    <col min="5" max="5" width="9.36328125" bestFit="1" customWidth="1"/>
    <col min="6" max="10" width="10.36328125" bestFit="1" customWidth="1"/>
  </cols>
  <sheetData>
    <row r="1" spans="1:20" x14ac:dyDescent="0.35">
      <c r="B1" t="s">
        <v>0</v>
      </c>
    </row>
    <row r="3" spans="1:20" x14ac:dyDescent="0.35">
      <c r="C3" t="s">
        <v>1</v>
      </c>
      <c r="M3" t="s">
        <v>11</v>
      </c>
    </row>
    <row r="4" spans="1:20" x14ac:dyDescent="0.35">
      <c r="A4" t="s">
        <v>3</v>
      </c>
      <c r="B4" s="3" t="s">
        <v>2</v>
      </c>
      <c r="C4" s="1">
        <v>0.2</v>
      </c>
      <c r="D4" s="1">
        <v>0.3</v>
      </c>
      <c r="E4" s="1">
        <v>0.41000000000000003</v>
      </c>
      <c r="F4" s="1">
        <v>0.89</v>
      </c>
      <c r="G4" s="1">
        <v>1.1400000000000001</v>
      </c>
      <c r="H4" s="1">
        <v>1.52</v>
      </c>
      <c r="I4" s="1">
        <v>1.9000000000000001</v>
      </c>
      <c r="J4" s="1">
        <v>2.52</v>
      </c>
      <c r="L4" s="3" t="s">
        <v>2</v>
      </c>
      <c r="M4" s="1">
        <v>0.2</v>
      </c>
      <c r="N4" s="1">
        <v>0.3</v>
      </c>
      <c r="O4" s="1">
        <v>0.41000000000000003</v>
      </c>
      <c r="P4" s="1">
        <v>0.89</v>
      </c>
      <c r="Q4" s="1">
        <v>1.1400000000000001</v>
      </c>
      <c r="R4" s="1">
        <v>1.52</v>
      </c>
      <c r="S4" s="1">
        <v>1.9000000000000001</v>
      </c>
      <c r="T4" s="1">
        <v>2.52</v>
      </c>
    </row>
    <row r="5" spans="1:20" x14ac:dyDescent="0.35">
      <c r="A5">
        <f>LOG10(B5)</f>
        <v>-1.2218487496163564</v>
      </c>
      <c r="B5" s="4">
        <v>0.06</v>
      </c>
      <c r="C5">
        <v>1.7000000000000001E-2</v>
      </c>
      <c r="D5">
        <v>1.2999999999999999E-2</v>
      </c>
      <c r="F5" s="10"/>
      <c r="G5" s="2"/>
      <c r="H5" s="2"/>
      <c r="I5" s="2"/>
      <c r="J5" s="2"/>
      <c r="L5" s="4">
        <v>0.06</v>
      </c>
      <c r="M5" s="11">
        <f t="shared" ref="M5:M22" si="0">M$4/$L5</f>
        <v>3.3333333333333335</v>
      </c>
      <c r="N5" s="11">
        <f t="shared" ref="N5:T20" si="1">N$4/$L5</f>
        <v>5</v>
      </c>
      <c r="O5" s="11">
        <f t="shared" si="1"/>
        <v>6.8333333333333339</v>
      </c>
      <c r="P5" s="11">
        <f t="shared" si="1"/>
        <v>14.833333333333334</v>
      </c>
      <c r="Q5" s="11">
        <f t="shared" si="1"/>
        <v>19.000000000000004</v>
      </c>
      <c r="R5" s="11">
        <f t="shared" si="1"/>
        <v>25.333333333333336</v>
      </c>
      <c r="S5" s="11">
        <f t="shared" si="1"/>
        <v>31.666666666666671</v>
      </c>
      <c r="T5" s="11">
        <f t="shared" si="1"/>
        <v>42</v>
      </c>
    </row>
    <row r="6" spans="1:20" x14ac:dyDescent="0.35">
      <c r="A6">
        <f t="shared" ref="A6:A22" si="2">LOG10(B6)</f>
        <v>-1.0969100130080565</v>
      </c>
      <c r="B6" s="4">
        <v>0.08</v>
      </c>
      <c r="C6">
        <v>2.7000000000000003E-2</v>
      </c>
      <c r="D6">
        <v>1.8000000000000002E-2</v>
      </c>
      <c r="E6">
        <v>1.2999999999999999E-2</v>
      </c>
      <c r="F6">
        <v>8.9999999999999993E-3</v>
      </c>
      <c r="G6" s="15">
        <v>8.5333333333333337E-3</v>
      </c>
      <c r="H6" s="5"/>
      <c r="I6" s="15">
        <v>5.333333333333334E-3</v>
      </c>
      <c r="J6" s="5"/>
      <c r="L6" s="4">
        <v>0.08</v>
      </c>
      <c r="M6" s="11">
        <f t="shared" si="0"/>
        <v>2.5</v>
      </c>
      <c r="N6" s="11">
        <f t="shared" si="1"/>
        <v>3.75</v>
      </c>
      <c r="O6" s="11">
        <f t="shared" si="1"/>
        <v>5.125</v>
      </c>
      <c r="P6" s="11">
        <f t="shared" si="1"/>
        <v>11.125</v>
      </c>
      <c r="Q6" s="11">
        <f t="shared" si="1"/>
        <v>14.250000000000002</v>
      </c>
      <c r="R6" s="11">
        <f t="shared" si="1"/>
        <v>19</v>
      </c>
      <c r="S6" s="11">
        <f t="shared" si="1"/>
        <v>23.75</v>
      </c>
      <c r="T6" s="11">
        <f t="shared" si="1"/>
        <v>31.5</v>
      </c>
    </row>
    <row r="7" spans="1:20" x14ac:dyDescent="0.35">
      <c r="A7">
        <f t="shared" si="2"/>
        <v>-1</v>
      </c>
      <c r="B7" s="4">
        <v>0.1</v>
      </c>
      <c r="C7">
        <v>3.5999999999999997E-2</v>
      </c>
      <c r="D7">
        <v>2.3E-2</v>
      </c>
      <c r="E7">
        <v>1.8000000000000002E-2</v>
      </c>
      <c r="F7">
        <v>1.2999999999999999E-2</v>
      </c>
      <c r="G7" s="15">
        <v>1.3333333333333334E-2</v>
      </c>
      <c r="H7">
        <v>8.9999999999999993E-3</v>
      </c>
      <c r="I7" s="15">
        <v>8.0000000000000002E-3</v>
      </c>
      <c r="J7" s="5"/>
      <c r="L7" s="4">
        <v>0.1</v>
      </c>
      <c r="M7" s="11">
        <f t="shared" si="0"/>
        <v>2</v>
      </c>
      <c r="N7" s="11">
        <f t="shared" si="1"/>
        <v>2.9999999999999996</v>
      </c>
      <c r="O7" s="11">
        <f t="shared" si="1"/>
        <v>4.0999999999999996</v>
      </c>
      <c r="P7" s="11">
        <f t="shared" si="1"/>
        <v>8.9</v>
      </c>
      <c r="Q7" s="11">
        <f t="shared" si="1"/>
        <v>11.4</v>
      </c>
      <c r="R7" s="11">
        <f t="shared" si="1"/>
        <v>15.2</v>
      </c>
      <c r="S7" s="11">
        <f t="shared" si="1"/>
        <v>19</v>
      </c>
      <c r="T7" s="11">
        <f t="shared" si="1"/>
        <v>25.2</v>
      </c>
    </row>
    <row r="8" spans="1:20" x14ac:dyDescent="0.35">
      <c r="A8">
        <f t="shared" si="2"/>
        <v>-0.69897000433601875</v>
      </c>
      <c r="B8" s="4">
        <v>0.2</v>
      </c>
      <c r="C8">
        <v>6.9999999999999993E-2</v>
      </c>
      <c r="D8">
        <v>4.8999999999999995E-2</v>
      </c>
      <c r="E8">
        <v>3.5999999999999997E-2</v>
      </c>
      <c r="F8">
        <v>2.8999999999999998E-2</v>
      </c>
      <c r="G8" s="15">
        <v>2.4E-2</v>
      </c>
      <c r="H8">
        <v>1.6E-2</v>
      </c>
      <c r="I8" s="15">
        <v>1.3333333333333334E-2</v>
      </c>
      <c r="J8">
        <v>8.9999999999999993E-3</v>
      </c>
      <c r="L8" s="4">
        <v>0.2</v>
      </c>
      <c r="M8" s="11">
        <f t="shared" si="0"/>
        <v>1</v>
      </c>
      <c r="N8" s="11">
        <f t="shared" si="1"/>
        <v>1.4999999999999998</v>
      </c>
      <c r="O8" s="11">
        <f t="shared" si="1"/>
        <v>2.0499999999999998</v>
      </c>
      <c r="P8" s="11">
        <f t="shared" si="1"/>
        <v>4.45</v>
      </c>
      <c r="Q8" s="11">
        <f t="shared" si="1"/>
        <v>5.7</v>
      </c>
      <c r="R8" s="11">
        <f t="shared" si="1"/>
        <v>7.6</v>
      </c>
      <c r="S8" s="11">
        <f t="shared" si="1"/>
        <v>9.5</v>
      </c>
      <c r="T8" s="11">
        <f t="shared" si="1"/>
        <v>12.6</v>
      </c>
    </row>
    <row r="9" spans="1:20" x14ac:dyDescent="0.35">
      <c r="A9">
        <f t="shared" si="2"/>
        <v>-0.3979400086720376</v>
      </c>
      <c r="B9" s="4">
        <v>0.4</v>
      </c>
      <c r="C9">
        <v>0.11599999999999999</v>
      </c>
      <c r="D9">
        <v>8.0000000000000016E-2</v>
      </c>
      <c r="E9">
        <v>0.06</v>
      </c>
      <c r="F9">
        <v>4.8999999999999995E-2</v>
      </c>
      <c r="G9" s="15"/>
      <c r="H9">
        <v>2.8999999999999998E-2</v>
      </c>
      <c r="I9" s="15"/>
      <c r="J9">
        <v>1.7000000000000001E-2</v>
      </c>
      <c r="L9" s="4">
        <v>0.4</v>
      </c>
      <c r="M9" s="11">
        <f t="shared" si="0"/>
        <v>0.5</v>
      </c>
      <c r="N9" s="11">
        <f t="shared" si="1"/>
        <v>0.74999999999999989</v>
      </c>
      <c r="O9" s="11">
        <f t="shared" si="1"/>
        <v>1.0249999999999999</v>
      </c>
      <c r="P9" s="11">
        <f t="shared" si="1"/>
        <v>2.2250000000000001</v>
      </c>
      <c r="Q9" s="11">
        <f t="shared" si="1"/>
        <v>2.85</v>
      </c>
      <c r="R9" s="11">
        <f t="shared" si="1"/>
        <v>3.8</v>
      </c>
      <c r="S9" s="11">
        <f t="shared" si="1"/>
        <v>4.75</v>
      </c>
      <c r="T9" s="11">
        <f t="shared" si="1"/>
        <v>6.3</v>
      </c>
    </row>
    <row r="10" spans="1:20" x14ac:dyDescent="0.35">
      <c r="A10">
        <f t="shared" si="2"/>
        <v>-0.3010299956639812</v>
      </c>
      <c r="B10" s="4">
        <v>0.5</v>
      </c>
      <c r="C10">
        <v>0.13500000000000001</v>
      </c>
      <c r="D10">
        <v>9.1999999999999998E-2</v>
      </c>
      <c r="E10">
        <v>6.8999999999999992E-2</v>
      </c>
      <c r="F10">
        <v>5.5E-2</v>
      </c>
      <c r="G10" s="15">
        <v>4.5333333333333337E-2</v>
      </c>
      <c r="H10">
        <v>3.3000000000000002E-2</v>
      </c>
      <c r="I10" s="15">
        <v>2.8266666666666669E-2</v>
      </c>
      <c r="J10">
        <v>1.9000000000000003E-2</v>
      </c>
      <c r="L10" s="4">
        <v>0.5</v>
      </c>
      <c r="M10" s="11">
        <f t="shared" si="0"/>
        <v>0.4</v>
      </c>
      <c r="N10" s="11">
        <f t="shared" si="1"/>
        <v>0.6</v>
      </c>
      <c r="O10" s="11">
        <f t="shared" si="1"/>
        <v>0.82000000000000006</v>
      </c>
      <c r="P10" s="11">
        <f t="shared" si="1"/>
        <v>1.78</v>
      </c>
      <c r="Q10" s="11">
        <f t="shared" si="1"/>
        <v>2.2800000000000002</v>
      </c>
      <c r="R10" s="11">
        <f t="shared" si="1"/>
        <v>3.04</v>
      </c>
      <c r="S10" s="11">
        <f t="shared" si="1"/>
        <v>3.8000000000000003</v>
      </c>
      <c r="T10" s="11">
        <f t="shared" si="1"/>
        <v>5.04</v>
      </c>
    </row>
    <row r="11" spans="1:20" x14ac:dyDescent="0.35">
      <c r="A11">
        <f t="shared" si="2"/>
        <v>-9.6910013008056392E-2</v>
      </c>
      <c r="B11" s="4">
        <v>0.8</v>
      </c>
      <c r="C11">
        <v>0.17199999999999999</v>
      </c>
      <c r="D11">
        <v>0.11799999999999999</v>
      </c>
      <c r="E11">
        <v>8.8999999999999996E-2</v>
      </c>
      <c r="F11">
        <v>6.8999999999999992E-2</v>
      </c>
      <c r="G11" s="15"/>
      <c r="H11">
        <v>4.1999999999999996E-2</v>
      </c>
      <c r="I11" s="15"/>
      <c r="J11">
        <v>2.6000000000000002E-2</v>
      </c>
      <c r="L11" s="4">
        <v>0.8</v>
      </c>
      <c r="M11" s="11">
        <f t="shared" si="0"/>
        <v>0.25</v>
      </c>
      <c r="N11" s="11">
        <f t="shared" si="1"/>
        <v>0.37499999999999994</v>
      </c>
      <c r="O11" s="11">
        <f t="shared" si="1"/>
        <v>0.51249999999999996</v>
      </c>
      <c r="P11" s="11">
        <f t="shared" si="1"/>
        <v>1.1125</v>
      </c>
      <c r="Q11" s="11">
        <f t="shared" si="1"/>
        <v>1.425</v>
      </c>
      <c r="R11" s="11">
        <f t="shared" si="1"/>
        <v>1.9</v>
      </c>
      <c r="S11" s="11">
        <f t="shared" si="1"/>
        <v>2.375</v>
      </c>
      <c r="T11" s="11">
        <f t="shared" si="1"/>
        <v>3.15</v>
      </c>
    </row>
    <row r="12" spans="1:20" x14ac:dyDescent="0.35">
      <c r="A12">
        <f t="shared" si="2"/>
        <v>0</v>
      </c>
      <c r="B12" s="4">
        <v>1</v>
      </c>
      <c r="C12">
        <v>0.187</v>
      </c>
      <c r="D12">
        <v>0.13</v>
      </c>
      <c r="E12">
        <v>9.7000000000000003E-2</v>
      </c>
      <c r="F12">
        <v>7.6000000000000012E-2</v>
      </c>
      <c r="G12" s="15">
        <v>6.4000000000000001E-2</v>
      </c>
      <c r="H12">
        <v>4.8000000000000001E-2</v>
      </c>
      <c r="I12" s="15">
        <v>0.04</v>
      </c>
      <c r="J12">
        <v>2.8999999999999998E-2</v>
      </c>
      <c r="L12" s="4">
        <v>1</v>
      </c>
      <c r="M12" s="11">
        <f t="shared" si="0"/>
        <v>0.2</v>
      </c>
      <c r="N12" s="11">
        <f t="shared" si="1"/>
        <v>0.3</v>
      </c>
      <c r="O12" s="11">
        <f t="shared" si="1"/>
        <v>0.41000000000000003</v>
      </c>
      <c r="P12" s="11">
        <f t="shared" si="1"/>
        <v>0.89</v>
      </c>
      <c r="Q12" s="11">
        <f t="shared" si="1"/>
        <v>1.1400000000000001</v>
      </c>
      <c r="R12" s="11">
        <f t="shared" si="1"/>
        <v>1.52</v>
      </c>
      <c r="S12" s="11">
        <f t="shared" si="1"/>
        <v>1.9000000000000001</v>
      </c>
      <c r="T12" s="11">
        <f t="shared" si="1"/>
        <v>2.52</v>
      </c>
    </row>
    <row r="13" spans="1:20" x14ac:dyDescent="0.35">
      <c r="A13">
        <f t="shared" si="2"/>
        <v>0.3010299956639812</v>
      </c>
      <c r="B13" s="4">
        <v>2</v>
      </c>
      <c r="C13">
        <v>0.24</v>
      </c>
      <c r="D13">
        <v>0.16500000000000001</v>
      </c>
      <c r="E13">
        <v>0.124</v>
      </c>
      <c r="F13">
        <v>9.7000000000000003E-2</v>
      </c>
      <c r="G13" s="15">
        <v>0.08</v>
      </c>
      <c r="H13">
        <v>0.06</v>
      </c>
      <c r="I13" s="15">
        <v>5.3333333333333337E-2</v>
      </c>
      <c r="J13">
        <v>3.6999999999999998E-2</v>
      </c>
      <c r="L13" s="4">
        <v>2</v>
      </c>
      <c r="M13" s="11">
        <f t="shared" si="0"/>
        <v>0.1</v>
      </c>
      <c r="N13" s="11">
        <f t="shared" si="1"/>
        <v>0.15</v>
      </c>
      <c r="O13" s="11">
        <f t="shared" si="1"/>
        <v>0.20500000000000002</v>
      </c>
      <c r="P13" s="11">
        <f t="shared" si="1"/>
        <v>0.44500000000000001</v>
      </c>
      <c r="Q13" s="11">
        <f t="shared" si="1"/>
        <v>0.57000000000000006</v>
      </c>
      <c r="R13" s="11">
        <f t="shared" si="1"/>
        <v>0.76</v>
      </c>
      <c r="S13" s="11">
        <f t="shared" si="1"/>
        <v>0.95000000000000007</v>
      </c>
      <c r="T13" s="11">
        <f t="shared" si="1"/>
        <v>1.26</v>
      </c>
    </row>
    <row r="14" spans="1:20" x14ac:dyDescent="0.35">
      <c r="A14">
        <f t="shared" si="2"/>
        <v>0.6020599913279624</v>
      </c>
      <c r="B14" s="4">
        <v>4</v>
      </c>
      <c r="C14">
        <v>0.27900000000000003</v>
      </c>
      <c r="D14">
        <v>0.193</v>
      </c>
      <c r="E14">
        <v>0.14499999999999999</v>
      </c>
      <c r="F14">
        <v>0.11599999999999999</v>
      </c>
      <c r="G14" s="15"/>
      <c r="H14">
        <v>7.1000000000000008E-2</v>
      </c>
      <c r="I14" s="15"/>
      <c r="J14">
        <v>4.3999999999999997E-2</v>
      </c>
      <c r="L14" s="4">
        <v>4</v>
      </c>
      <c r="M14" s="11">
        <f t="shared" si="0"/>
        <v>0.05</v>
      </c>
      <c r="N14" s="11">
        <f t="shared" si="1"/>
        <v>7.4999999999999997E-2</v>
      </c>
      <c r="O14" s="11">
        <f t="shared" si="1"/>
        <v>0.10250000000000001</v>
      </c>
      <c r="P14" s="11">
        <f t="shared" si="1"/>
        <v>0.2225</v>
      </c>
      <c r="Q14" s="11">
        <f t="shared" si="1"/>
        <v>0.28500000000000003</v>
      </c>
      <c r="R14" s="11">
        <f t="shared" si="1"/>
        <v>0.38</v>
      </c>
      <c r="S14" s="11">
        <f t="shared" si="1"/>
        <v>0.47500000000000003</v>
      </c>
      <c r="T14" s="11">
        <f t="shared" si="1"/>
        <v>0.63</v>
      </c>
    </row>
    <row r="15" spans="1:20" x14ac:dyDescent="0.35">
      <c r="A15">
        <f t="shared" si="2"/>
        <v>0.69897000433601886</v>
      </c>
      <c r="B15" s="4">
        <v>5</v>
      </c>
      <c r="C15">
        <v>0.28999999999999998</v>
      </c>
      <c r="D15">
        <v>0.20100000000000001</v>
      </c>
      <c r="E15">
        <v>0.15</v>
      </c>
      <c r="F15">
        <v>0.11899999999999999</v>
      </c>
      <c r="G15" s="15">
        <v>0.10133333333333333</v>
      </c>
      <c r="H15">
        <v>7.3000000000000009E-2</v>
      </c>
      <c r="I15" s="15">
        <v>6.133333333333333E-2</v>
      </c>
      <c r="J15">
        <v>4.4999999999999998E-2</v>
      </c>
      <c r="L15" s="4">
        <v>5</v>
      </c>
      <c r="M15" s="11">
        <f t="shared" si="0"/>
        <v>0.04</v>
      </c>
      <c r="N15" s="11">
        <f t="shared" si="1"/>
        <v>0.06</v>
      </c>
      <c r="O15" s="11">
        <f t="shared" si="1"/>
        <v>8.2000000000000003E-2</v>
      </c>
      <c r="P15" s="11">
        <f t="shared" si="1"/>
        <v>0.17799999999999999</v>
      </c>
      <c r="Q15" s="11">
        <f t="shared" si="1"/>
        <v>0.22800000000000004</v>
      </c>
      <c r="R15" s="11">
        <f t="shared" si="1"/>
        <v>0.30399999999999999</v>
      </c>
      <c r="S15" s="11">
        <f t="shared" si="1"/>
        <v>0.38</v>
      </c>
      <c r="T15" s="11">
        <f t="shared" si="1"/>
        <v>0.504</v>
      </c>
    </row>
    <row r="16" spans="1:20" x14ac:dyDescent="0.35">
      <c r="A16">
        <f t="shared" si="2"/>
        <v>0.90308998699194354</v>
      </c>
      <c r="B16" s="4">
        <v>8</v>
      </c>
      <c r="C16">
        <v>0.31</v>
      </c>
      <c r="D16">
        <v>0.214</v>
      </c>
      <c r="E16">
        <v>0.161</v>
      </c>
      <c r="F16">
        <v>0.129</v>
      </c>
      <c r="G16" s="15"/>
      <c r="H16">
        <v>7.9000000000000015E-2</v>
      </c>
      <c r="I16" s="15"/>
      <c r="J16">
        <v>4.8000000000000001E-2</v>
      </c>
      <c r="L16" s="4">
        <v>8</v>
      </c>
      <c r="M16" s="11">
        <f t="shared" si="0"/>
        <v>2.5000000000000001E-2</v>
      </c>
      <c r="N16" s="11">
        <f t="shared" si="1"/>
        <v>3.7499999999999999E-2</v>
      </c>
      <c r="O16" s="11">
        <f t="shared" si="1"/>
        <v>5.1250000000000004E-2</v>
      </c>
      <c r="P16" s="11">
        <f t="shared" si="1"/>
        <v>0.11125</v>
      </c>
      <c r="Q16" s="11">
        <f t="shared" si="1"/>
        <v>0.14250000000000002</v>
      </c>
      <c r="R16" s="11">
        <f t="shared" si="1"/>
        <v>0.19</v>
      </c>
      <c r="S16" s="11">
        <f t="shared" si="1"/>
        <v>0.23750000000000002</v>
      </c>
      <c r="T16" s="11">
        <f t="shared" si="1"/>
        <v>0.315</v>
      </c>
    </row>
    <row r="17" spans="1:20" x14ac:dyDescent="0.35">
      <c r="A17">
        <f t="shared" si="2"/>
        <v>1</v>
      </c>
      <c r="B17" s="4">
        <v>10</v>
      </c>
      <c r="C17">
        <v>0.316</v>
      </c>
      <c r="D17">
        <v>0.22</v>
      </c>
      <c r="E17">
        <v>0.16400000000000001</v>
      </c>
      <c r="F17">
        <v>0.13100000000000001</v>
      </c>
      <c r="G17" s="15">
        <v>0.10666666666666667</v>
      </c>
      <c r="H17">
        <v>8.1000000000000016E-2</v>
      </c>
      <c r="I17" s="15">
        <v>6.6666666666666666E-2</v>
      </c>
      <c r="J17">
        <v>4.8999999999999995E-2</v>
      </c>
      <c r="L17" s="4">
        <v>10</v>
      </c>
      <c r="M17" s="11">
        <f t="shared" si="0"/>
        <v>0.02</v>
      </c>
      <c r="N17" s="11">
        <f t="shared" si="1"/>
        <v>0.03</v>
      </c>
      <c r="O17" s="11">
        <f t="shared" si="1"/>
        <v>4.1000000000000002E-2</v>
      </c>
      <c r="P17" s="11">
        <f t="shared" si="1"/>
        <v>8.8999999999999996E-2</v>
      </c>
      <c r="Q17" s="11">
        <f t="shared" si="1"/>
        <v>0.11400000000000002</v>
      </c>
      <c r="R17" s="11">
        <f t="shared" si="1"/>
        <v>0.152</v>
      </c>
      <c r="S17" s="11">
        <f t="shared" si="1"/>
        <v>0.19</v>
      </c>
      <c r="T17" s="11">
        <f t="shared" si="1"/>
        <v>0.252</v>
      </c>
    </row>
    <row r="18" spans="1:20" x14ac:dyDescent="0.35">
      <c r="A18">
        <f t="shared" si="2"/>
        <v>1.3010299956639813</v>
      </c>
      <c r="B18" s="4">
        <v>20</v>
      </c>
      <c r="C18">
        <v>0.32900000000000001</v>
      </c>
      <c r="D18">
        <v>0.23</v>
      </c>
      <c r="E18">
        <v>0.17199999999999999</v>
      </c>
      <c r="F18">
        <v>0.13700000000000001</v>
      </c>
      <c r="G18" s="15">
        <v>0.11093333333333334</v>
      </c>
      <c r="H18">
        <v>8.3999999999999991E-2</v>
      </c>
      <c r="I18" s="15">
        <v>6.9333333333333344E-2</v>
      </c>
      <c r="J18">
        <v>5.1999999999999998E-2</v>
      </c>
      <c r="L18" s="4">
        <v>20</v>
      </c>
      <c r="M18" s="11">
        <f t="shared" si="0"/>
        <v>0.01</v>
      </c>
      <c r="N18" s="11">
        <f t="shared" si="1"/>
        <v>1.4999999999999999E-2</v>
      </c>
      <c r="O18" s="11">
        <f t="shared" si="1"/>
        <v>2.0500000000000001E-2</v>
      </c>
      <c r="P18" s="11">
        <f t="shared" si="1"/>
        <v>4.4499999999999998E-2</v>
      </c>
      <c r="Q18" s="11">
        <f t="shared" si="1"/>
        <v>5.7000000000000009E-2</v>
      </c>
      <c r="R18" s="11">
        <f t="shared" si="1"/>
        <v>7.5999999999999998E-2</v>
      </c>
      <c r="S18" s="11">
        <f t="shared" si="1"/>
        <v>9.5000000000000001E-2</v>
      </c>
      <c r="T18" s="11">
        <f t="shared" si="1"/>
        <v>0.126</v>
      </c>
    </row>
    <row r="19" spans="1:20" x14ac:dyDescent="0.35">
      <c r="A19">
        <f t="shared" si="2"/>
        <v>1.6020599913279623</v>
      </c>
      <c r="B19" s="4">
        <v>40</v>
      </c>
      <c r="F19">
        <v>0.14099999999999999</v>
      </c>
      <c r="G19" s="15"/>
      <c r="H19">
        <v>8.5999999999999993E-2</v>
      </c>
      <c r="I19" s="15"/>
      <c r="J19">
        <v>5.2999999999999999E-2</v>
      </c>
      <c r="L19" s="4">
        <v>40</v>
      </c>
      <c r="M19" s="11">
        <f t="shared" si="0"/>
        <v>5.0000000000000001E-3</v>
      </c>
      <c r="N19" s="11">
        <f t="shared" si="1"/>
        <v>7.4999999999999997E-3</v>
      </c>
      <c r="O19" s="11">
        <f t="shared" si="1"/>
        <v>1.025E-2</v>
      </c>
      <c r="P19" s="11">
        <f t="shared" si="1"/>
        <v>2.2249999999999999E-2</v>
      </c>
      <c r="Q19" s="11">
        <f t="shared" si="1"/>
        <v>2.8500000000000004E-2</v>
      </c>
      <c r="R19" s="11">
        <f t="shared" si="1"/>
        <v>3.7999999999999999E-2</v>
      </c>
      <c r="S19" s="11">
        <f t="shared" si="1"/>
        <v>4.7500000000000001E-2</v>
      </c>
      <c r="T19" s="11">
        <f t="shared" si="1"/>
        <v>6.3E-2</v>
      </c>
    </row>
    <row r="20" spans="1:20" x14ac:dyDescent="0.35">
      <c r="A20">
        <f t="shared" si="2"/>
        <v>1.6989700043360187</v>
      </c>
      <c r="B20" s="4">
        <v>50</v>
      </c>
      <c r="F20">
        <v>0.14099999999999999</v>
      </c>
      <c r="G20" s="15">
        <v>0.11466666666666667</v>
      </c>
      <c r="H20">
        <v>8.6999999999999994E-2</v>
      </c>
      <c r="I20" s="15">
        <v>7.2000000000000008E-2</v>
      </c>
      <c r="J20">
        <v>5.2999999999999999E-2</v>
      </c>
      <c r="L20" s="4">
        <v>50</v>
      </c>
      <c r="M20" s="11">
        <f t="shared" si="0"/>
        <v>4.0000000000000001E-3</v>
      </c>
      <c r="N20" s="11">
        <f t="shared" si="1"/>
        <v>6.0000000000000001E-3</v>
      </c>
      <c r="O20" s="11">
        <f t="shared" si="1"/>
        <v>8.2000000000000007E-3</v>
      </c>
      <c r="P20" s="11">
        <f t="shared" si="1"/>
        <v>1.78E-2</v>
      </c>
      <c r="Q20" s="11">
        <f t="shared" si="1"/>
        <v>2.2800000000000001E-2</v>
      </c>
      <c r="R20" s="11">
        <f t="shared" si="1"/>
        <v>3.04E-2</v>
      </c>
      <c r="S20" s="11">
        <f t="shared" si="1"/>
        <v>3.8000000000000006E-2</v>
      </c>
      <c r="T20" s="11">
        <f t="shared" si="1"/>
        <v>5.04E-2</v>
      </c>
    </row>
    <row r="21" spans="1:20" x14ac:dyDescent="0.35">
      <c r="A21">
        <f t="shared" si="2"/>
        <v>1.9030899869919435</v>
      </c>
      <c r="B21" s="4">
        <v>80</v>
      </c>
      <c r="F21">
        <v>0.14149999999999999</v>
      </c>
      <c r="G21" s="5"/>
      <c r="H21">
        <v>8.7499999999999994E-2</v>
      </c>
      <c r="I21" s="5"/>
      <c r="J21">
        <v>5.3499999999999999E-2</v>
      </c>
      <c r="L21" s="4">
        <v>80</v>
      </c>
      <c r="M21" s="11">
        <f t="shared" si="0"/>
        <v>2.5000000000000001E-3</v>
      </c>
      <c r="N21" s="11">
        <f t="shared" ref="N21:T22" si="3">N$4/$L21</f>
        <v>3.7499999999999999E-3</v>
      </c>
      <c r="O21" s="11">
        <f t="shared" si="3"/>
        <v>5.1250000000000002E-3</v>
      </c>
      <c r="P21" s="11">
        <f t="shared" si="3"/>
        <v>1.1124999999999999E-2</v>
      </c>
      <c r="Q21" s="11">
        <f t="shared" si="3"/>
        <v>1.4250000000000002E-2</v>
      </c>
      <c r="R21" s="11">
        <f t="shared" si="3"/>
        <v>1.9E-2</v>
      </c>
      <c r="S21" s="11">
        <f t="shared" si="3"/>
        <v>2.375E-2</v>
      </c>
      <c r="T21" s="11">
        <f t="shared" si="3"/>
        <v>3.15E-2</v>
      </c>
    </row>
    <row r="22" spans="1:20" x14ac:dyDescent="0.35">
      <c r="A22">
        <f t="shared" si="2"/>
        <v>2</v>
      </c>
      <c r="B22" s="4">
        <v>100</v>
      </c>
      <c r="G22" s="5"/>
      <c r="H22" s="5"/>
      <c r="I22" s="5"/>
      <c r="J22">
        <v>5.3999999999999999E-2</v>
      </c>
      <c r="L22" s="4">
        <v>100</v>
      </c>
      <c r="M22" s="11">
        <f t="shared" si="0"/>
        <v>2E-3</v>
      </c>
      <c r="N22" s="11">
        <f t="shared" si="3"/>
        <v>3.0000000000000001E-3</v>
      </c>
      <c r="O22" s="11">
        <f t="shared" si="3"/>
        <v>4.1000000000000003E-3</v>
      </c>
      <c r="P22" s="11">
        <f t="shared" si="3"/>
        <v>8.8999999999999999E-3</v>
      </c>
      <c r="Q22" s="11">
        <f t="shared" si="3"/>
        <v>1.14E-2</v>
      </c>
      <c r="R22" s="11">
        <f t="shared" si="3"/>
        <v>1.52E-2</v>
      </c>
      <c r="S22" s="11">
        <f t="shared" si="3"/>
        <v>1.9000000000000003E-2</v>
      </c>
      <c r="T22" s="11">
        <f t="shared" si="3"/>
        <v>2.52E-2</v>
      </c>
    </row>
    <row r="24" spans="1:20" x14ac:dyDescent="0.35">
      <c r="C24" t="s">
        <v>4</v>
      </c>
    </row>
    <row r="25" spans="1:20" x14ac:dyDescent="0.35">
      <c r="B25" s="3" t="s">
        <v>2</v>
      </c>
      <c r="C25" s="1">
        <f t="shared" ref="C25:J25" si="4">C4</f>
        <v>0.2</v>
      </c>
      <c r="D25" s="1">
        <f t="shared" si="4"/>
        <v>0.3</v>
      </c>
      <c r="E25" s="1">
        <f t="shared" si="4"/>
        <v>0.41000000000000003</v>
      </c>
      <c r="F25" s="1">
        <f t="shared" si="4"/>
        <v>0.89</v>
      </c>
      <c r="G25" s="1">
        <f t="shared" si="4"/>
        <v>1.1400000000000001</v>
      </c>
      <c r="H25" s="1">
        <f t="shared" si="4"/>
        <v>1.52</v>
      </c>
      <c r="I25" s="1">
        <f t="shared" si="4"/>
        <v>1.9000000000000001</v>
      </c>
      <c r="J25" s="1">
        <f t="shared" si="4"/>
        <v>2.52</v>
      </c>
    </row>
    <row r="26" spans="1:20" x14ac:dyDescent="0.35">
      <c r="B26" s="4" t="s">
        <v>5</v>
      </c>
      <c r="C26" s="2">
        <v>2.1399129926195442</v>
      </c>
      <c r="D26" s="2">
        <v>2.1675515967148624</v>
      </c>
      <c r="E26" s="2">
        <v>2.1300649267714973</v>
      </c>
      <c r="F26" s="2">
        <v>1.9746031945180111</v>
      </c>
      <c r="G26" s="2"/>
      <c r="H26" s="2">
        <v>2.1466004962757013</v>
      </c>
      <c r="I26" s="2"/>
      <c r="J26" s="2">
        <v>2.0942065717748992</v>
      </c>
    </row>
    <row r="27" spans="1:20" x14ac:dyDescent="0.35">
      <c r="B27" s="4" t="s">
        <v>6</v>
      </c>
      <c r="C27" s="2">
        <v>0.35444988734723393</v>
      </c>
      <c r="D27" s="2">
        <v>0.24706526966259795</v>
      </c>
      <c r="E27" s="2">
        <v>0.18508240594220293</v>
      </c>
      <c r="F27" s="2">
        <v>0.14711045401094877</v>
      </c>
      <c r="G27" s="2"/>
      <c r="H27" s="2">
        <v>9.0591477729074957E-2</v>
      </c>
      <c r="I27" s="2"/>
      <c r="J27" s="2">
        <v>5.5400466709853997E-2</v>
      </c>
    </row>
    <row r="28" spans="1:20" x14ac:dyDescent="0.35">
      <c r="B28" s="4" t="s">
        <v>7</v>
      </c>
      <c r="C28" s="11">
        <v>0</v>
      </c>
      <c r="D28" s="11">
        <v>0</v>
      </c>
      <c r="E28" s="11">
        <v>0</v>
      </c>
      <c r="F28" s="11">
        <v>0</v>
      </c>
      <c r="G28" s="11"/>
      <c r="H28" s="11">
        <v>0</v>
      </c>
      <c r="I28" s="11"/>
      <c r="J28" s="11">
        <v>0</v>
      </c>
    </row>
    <row r="29" spans="1:20" x14ac:dyDescent="0.35">
      <c r="B29" s="4" t="s">
        <v>9</v>
      </c>
      <c r="C29" s="2">
        <f>C27/C18</f>
        <v>1.0773552806906805</v>
      </c>
      <c r="D29" s="2">
        <f>D27/D18</f>
        <v>1.0741968246199911</v>
      </c>
      <c r="E29" s="2">
        <f>E27/E18</f>
        <v>1.0760604996639707</v>
      </c>
      <c r="F29" s="2">
        <v>1.0342535930979784</v>
      </c>
      <c r="G29" s="2"/>
      <c r="H29" s="2">
        <v>1.0342535930979784</v>
      </c>
      <c r="I29" s="2"/>
      <c r="J29" s="2">
        <v>1.0342535930979784</v>
      </c>
    </row>
    <row r="30" spans="1:20" x14ac:dyDescent="0.35">
      <c r="B30" s="4" t="s">
        <v>12</v>
      </c>
      <c r="C30" s="11">
        <f>C25/10^C28</f>
        <v>0.2</v>
      </c>
      <c r="D30" s="11">
        <f>D25/10^D28</f>
        <v>0.3</v>
      </c>
      <c r="E30" s="11">
        <f>E25/10^E28</f>
        <v>0.41000000000000003</v>
      </c>
      <c r="F30" s="11">
        <f>F25/10^F28</f>
        <v>0.89</v>
      </c>
      <c r="G30" s="11"/>
      <c r="H30" s="11">
        <f>H25/10^H28</f>
        <v>1.52</v>
      </c>
      <c r="I30" s="11"/>
      <c r="J30" s="11">
        <f>J25/10^J28</f>
        <v>2.52</v>
      </c>
    </row>
    <row r="31" spans="1:20" x14ac:dyDescent="0.35">
      <c r="A31" t="s">
        <v>3</v>
      </c>
      <c r="B31" s="3" t="s">
        <v>8</v>
      </c>
      <c r="C31" s="9">
        <f>1-SQRT(SUM(C53,C59,C65))</f>
        <v>0.98841009659278678</v>
      </c>
      <c r="D31" s="9">
        <f>1-SQRT(SUM(D54,D59,D65))</f>
        <v>0.99241722549104494</v>
      </c>
      <c r="E31" s="9">
        <f>1-SQRT(SUM(E54,E59,E65))</f>
        <v>0.99476665293118183</v>
      </c>
      <c r="F31" s="9">
        <f>1-SQRT(SUM(F55,F59,F67))</f>
        <v>0.99724077672170941</v>
      </c>
      <c r="G31" s="9"/>
      <c r="H31" s="9">
        <f>1-SQRT(SUM(H55,H59,H67))</f>
        <v>0.99695897330194772</v>
      </c>
      <c r="I31" s="9"/>
      <c r="J31" s="9">
        <f>1-SQRT(SUM(J57,J59,J69))</f>
        <v>0.99855838832647903</v>
      </c>
    </row>
    <row r="32" spans="1:20" x14ac:dyDescent="0.35">
      <c r="A32">
        <f>LOG10(B32)</f>
        <v>-1.2218487496163564</v>
      </c>
      <c r="B32" s="4">
        <f t="shared" ref="B32:B49" si="5">B5</f>
        <v>0.06</v>
      </c>
      <c r="C32" s="5">
        <f>C$27/(1+EXP(-1*C$26*($A5-C$28)))</f>
        <v>2.4174014364288659E-2</v>
      </c>
      <c r="D32" s="5">
        <f>D$27/(1+EXP(-1*D$26*($A5-D$28)))</f>
        <v>1.6327665575884689E-2</v>
      </c>
      <c r="E32" s="5">
        <f>E$27/(1+EXP(-1*E$26*($A5-E$28)))</f>
        <v>1.2765165690240018E-2</v>
      </c>
      <c r="F32" s="5">
        <f>F$27/(1+EXP(-1*F$26*($A5-F$28)))</f>
        <v>1.2094230283063157E-2</v>
      </c>
      <c r="G32" s="5"/>
      <c r="H32" s="5">
        <f t="shared" ref="H32:H49" si="6">H$27/(1+EXP(-1*H$26*($A5-H$28)))</f>
        <v>6.1315985263559036E-3</v>
      </c>
      <c r="I32" s="5"/>
      <c r="J32" s="5">
        <f t="shared" ref="J32:J49" si="7">J$27/(1+EXP(-1*J$26*($A5-J$28)))</f>
        <v>3.9798181732243676E-3</v>
      </c>
    </row>
    <row r="33" spans="1:13" x14ac:dyDescent="0.35">
      <c r="A33">
        <f t="shared" ref="A33:A49" si="8">LOG10(B33)</f>
        <v>-1.0969100130080565</v>
      </c>
      <c r="B33" s="4">
        <f t="shared" si="5"/>
        <v>0.08</v>
      </c>
      <c r="C33" s="5">
        <f t="shared" ref="C33:C49" si="9">C$27/(1+EXP(-1*C$26*(A6-C$28)))</f>
        <v>3.0936832930110479E-2</v>
      </c>
      <c r="D33" s="5">
        <f t="shared" ref="D33:F49" si="10">D$27/(1+EXP(-1*D$26*($A6-D$28)))</f>
        <v>2.0974885608211997E-2</v>
      </c>
      <c r="E33" s="5">
        <f t="shared" si="10"/>
        <v>1.6314211458420401E-2</v>
      </c>
      <c r="F33" s="5">
        <f t="shared" si="10"/>
        <v>1.5130166856256653E-2</v>
      </c>
      <c r="G33" s="5"/>
      <c r="H33" s="5">
        <f t="shared" si="6"/>
        <v>7.8541588265609238E-3</v>
      </c>
      <c r="I33" s="5"/>
      <c r="J33" s="5">
        <f t="shared" si="7"/>
        <v>5.0613179870194073E-3</v>
      </c>
      <c r="M33" s="7"/>
    </row>
    <row r="34" spans="1:13" x14ac:dyDescent="0.35">
      <c r="A34">
        <f t="shared" si="8"/>
        <v>-1</v>
      </c>
      <c r="B34" s="4">
        <f t="shared" si="5"/>
        <v>0.1</v>
      </c>
      <c r="C34" s="5">
        <f t="shared" si="9"/>
        <v>3.7315628084226213E-2</v>
      </c>
      <c r="D34" s="5">
        <f t="shared" si="10"/>
        <v>2.5374207471289479E-2</v>
      </c>
      <c r="E34" s="5">
        <f t="shared" si="10"/>
        <v>1.9657385439959665E-2</v>
      </c>
      <c r="F34" s="5">
        <f t="shared" si="10"/>
        <v>1.7932075455990525E-2</v>
      </c>
      <c r="G34" s="5"/>
      <c r="H34" s="5">
        <f t="shared" si="6"/>
        <v>9.4803366734165645E-3</v>
      </c>
      <c r="I34" s="5"/>
      <c r="J34" s="5">
        <f t="shared" si="7"/>
        <v>6.075281010010542E-3</v>
      </c>
      <c r="M34" s="7"/>
    </row>
    <row r="35" spans="1:13" x14ac:dyDescent="0.35">
      <c r="A35">
        <f t="shared" si="8"/>
        <v>-0.69897000433601875</v>
      </c>
      <c r="B35" s="4">
        <f t="shared" si="5"/>
        <v>0.2</v>
      </c>
      <c r="C35" s="5">
        <f t="shared" si="9"/>
        <v>6.4886481136366803E-2</v>
      </c>
      <c r="D35" s="5">
        <f t="shared" si="10"/>
        <v>4.4518953988632155E-2</v>
      </c>
      <c r="E35" s="5">
        <f t="shared" si="10"/>
        <v>3.4072592810526402E-2</v>
      </c>
      <c r="F35" s="5">
        <f t="shared" si="10"/>
        <v>2.9566074134861075E-2</v>
      </c>
      <c r="G35" s="5"/>
      <c r="H35" s="5">
        <f t="shared" si="6"/>
        <v>1.6520667494926814E-2</v>
      </c>
      <c r="I35" s="5"/>
      <c r="J35" s="5">
        <f t="shared" si="7"/>
        <v>1.0409122150846785E-2</v>
      </c>
      <c r="M35" s="7"/>
    </row>
    <row r="36" spans="1:13" x14ac:dyDescent="0.35">
      <c r="A36">
        <f t="shared" si="8"/>
        <v>-0.3979400086720376</v>
      </c>
      <c r="B36" s="4">
        <f t="shared" si="5"/>
        <v>0.4</v>
      </c>
      <c r="C36" s="5">
        <f t="shared" si="9"/>
        <v>0.10601821006170584</v>
      </c>
      <c r="D36" s="5">
        <f t="shared" si="10"/>
        <v>7.3330381513585299E-2</v>
      </c>
      <c r="E36" s="5">
        <f t="shared" si="10"/>
        <v>5.5511500217741927E-2</v>
      </c>
      <c r="F36" s="5">
        <f t="shared" si="10"/>
        <v>4.6056881431495326E-2</v>
      </c>
      <c r="G36" s="5"/>
      <c r="H36" s="5">
        <f t="shared" si="6"/>
        <v>2.7045971431218813E-2</v>
      </c>
      <c r="I36" s="5"/>
      <c r="J36" s="5">
        <f t="shared" si="7"/>
        <v>1.6782644697800771E-2</v>
      </c>
      <c r="M36" s="7"/>
    </row>
    <row r="37" spans="1:13" x14ac:dyDescent="0.35">
      <c r="A37">
        <f t="shared" si="8"/>
        <v>-0.3010299956639812</v>
      </c>
      <c r="B37" s="4">
        <f t="shared" si="5"/>
        <v>0.5</v>
      </c>
      <c r="C37" s="5">
        <f t="shared" si="9"/>
        <v>0.12203805629493823</v>
      </c>
      <c r="D37" s="5">
        <f t="shared" si="10"/>
        <v>8.4601776839320172E-2</v>
      </c>
      <c r="E37" s="5">
        <f t="shared" si="10"/>
        <v>6.3848301811764846E-2</v>
      </c>
      <c r="F37" s="5">
        <f t="shared" si="10"/>
        <v>5.2315793109450802E-2</v>
      </c>
      <c r="G37" s="5"/>
      <c r="H37" s="5">
        <f t="shared" si="6"/>
        <v>3.114973179209006E-2</v>
      </c>
      <c r="I37" s="5"/>
      <c r="J37" s="5">
        <f t="shared" si="7"/>
        <v>1.9246982946578388E-2</v>
      </c>
      <c r="M37" s="7"/>
    </row>
    <row r="38" spans="1:13" x14ac:dyDescent="0.35">
      <c r="A38">
        <f t="shared" si="8"/>
        <v>-9.6910013008056392E-2</v>
      </c>
      <c r="B38" s="4">
        <f t="shared" si="5"/>
        <v>0.8</v>
      </c>
      <c r="C38" s="5">
        <f t="shared" si="9"/>
        <v>0.15891415413821411</v>
      </c>
      <c r="D38" s="5">
        <f t="shared" si="10"/>
        <v>0.11060565720888149</v>
      </c>
      <c r="E38" s="5">
        <f t="shared" si="10"/>
        <v>8.3023584045686175E-2</v>
      </c>
      <c r="F38" s="5">
        <f t="shared" si="10"/>
        <v>6.6538903608019048E-2</v>
      </c>
      <c r="G38" s="5"/>
      <c r="H38" s="5">
        <f t="shared" si="6"/>
        <v>4.0601285949961971E-2</v>
      </c>
      <c r="I38" s="5"/>
      <c r="J38" s="5">
        <f t="shared" si="7"/>
        <v>2.4898966320619321E-2</v>
      </c>
      <c r="M38" s="7"/>
    </row>
    <row r="39" spans="1:13" x14ac:dyDescent="0.35">
      <c r="A39">
        <f t="shared" si="8"/>
        <v>0</v>
      </c>
      <c r="B39" s="4">
        <f t="shared" si="5"/>
        <v>1</v>
      </c>
      <c r="C39" s="5">
        <f t="shared" si="9"/>
        <v>0.17722494367361696</v>
      </c>
      <c r="D39" s="5">
        <f t="shared" si="10"/>
        <v>0.12353263483129898</v>
      </c>
      <c r="E39" s="5">
        <f t="shared" si="10"/>
        <v>9.2541202971101466E-2</v>
      </c>
      <c r="F39" s="5">
        <f t="shared" si="10"/>
        <v>7.3555227005474386E-2</v>
      </c>
      <c r="G39" s="5"/>
      <c r="H39" s="5">
        <f t="shared" si="6"/>
        <v>4.5295738864537478E-2</v>
      </c>
      <c r="I39" s="5"/>
      <c r="J39" s="5">
        <f t="shared" si="7"/>
        <v>2.7700233354926999E-2</v>
      </c>
      <c r="M39" s="7"/>
    </row>
    <row r="40" spans="1:13" x14ac:dyDescent="0.35">
      <c r="A40">
        <f t="shared" si="8"/>
        <v>0.3010299956639812</v>
      </c>
      <c r="B40" s="4">
        <f t="shared" si="5"/>
        <v>2</v>
      </c>
      <c r="C40" s="5">
        <f t="shared" si="9"/>
        <v>0.23241183105229568</v>
      </c>
      <c r="D40" s="5">
        <f t="shared" si="10"/>
        <v>0.16246349282327779</v>
      </c>
      <c r="E40" s="5">
        <f t="shared" si="10"/>
        <v>0.1212341041304381</v>
      </c>
      <c r="F40" s="5">
        <f t="shared" si="10"/>
        <v>9.4794660901497962E-2</v>
      </c>
      <c r="G40" s="5"/>
      <c r="H40" s="5">
        <f t="shared" si="6"/>
        <v>5.9441745936984897E-2</v>
      </c>
      <c r="I40" s="5"/>
      <c r="J40" s="5">
        <f t="shared" si="7"/>
        <v>3.6153483763275603E-2</v>
      </c>
      <c r="M40" s="7"/>
    </row>
    <row r="41" spans="1:13" x14ac:dyDescent="0.35">
      <c r="A41">
        <f t="shared" si="8"/>
        <v>0.6020599913279624</v>
      </c>
      <c r="B41" s="4">
        <f t="shared" si="5"/>
        <v>4</v>
      </c>
      <c r="C41" s="5">
        <f t="shared" si="9"/>
        <v>0.27784220599740755</v>
      </c>
      <c r="D41" s="5">
        <f t="shared" si="10"/>
        <v>0.19435997637207392</v>
      </c>
      <c r="E41" s="5">
        <f t="shared" si="10"/>
        <v>0.14489409361086611</v>
      </c>
      <c r="F41" s="5">
        <f t="shared" si="10"/>
        <v>0.1127648220730362</v>
      </c>
      <c r="G41" s="5"/>
      <c r="H41" s="5">
        <f t="shared" si="6"/>
        <v>7.1073556642035005E-2</v>
      </c>
      <c r="I41" s="5"/>
      <c r="J41" s="5">
        <f t="shared" si="7"/>
        <v>4.3166399897292575E-2</v>
      </c>
      <c r="M41" s="7"/>
    </row>
    <row r="42" spans="1:13" x14ac:dyDescent="0.35">
      <c r="A42">
        <f t="shared" si="8"/>
        <v>0.69897000433601886</v>
      </c>
      <c r="B42" s="4">
        <f t="shared" si="5"/>
        <v>5</v>
      </c>
      <c r="C42" s="5">
        <f t="shared" si="9"/>
        <v>0.28956340621086712</v>
      </c>
      <c r="D42" s="5">
        <f t="shared" si="10"/>
        <v>0.2025463156739658</v>
      </c>
      <c r="E42" s="5">
        <f t="shared" si="10"/>
        <v>0.15100981313167652</v>
      </c>
      <c r="F42" s="5">
        <f t="shared" si="10"/>
        <v>0.11754437987608772</v>
      </c>
      <c r="G42" s="5"/>
      <c r="H42" s="5">
        <f t="shared" si="6"/>
        <v>7.4070810234148146E-2</v>
      </c>
      <c r="I42" s="5"/>
      <c r="J42" s="5">
        <f t="shared" si="7"/>
        <v>4.4991344559007218E-2</v>
      </c>
      <c r="M42" s="7"/>
    </row>
    <row r="43" spans="1:13" x14ac:dyDescent="0.35">
      <c r="A43">
        <f t="shared" si="8"/>
        <v>0.90308998699194354</v>
      </c>
      <c r="B43" s="4">
        <f t="shared" si="5"/>
        <v>8</v>
      </c>
      <c r="C43" s="5">
        <f t="shared" si="9"/>
        <v>0.30962247887533412</v>
      </c>
      <c r="D43" s="5">
        <f t="shared" si="10"/>
        <v>0.2164937850983486</v>
      </c>
      <c r="E43" s="5">
        <f t="shared" si="10"/>
        <v>0.16149251052371669</v>
      </c>
      <c r="F43" s="5">
        <f t="shared" si="10"/>
        <v>0.12594082101623769</v>
      </c>
      <c r="G43" s="5"/>
      <c r="H43" s="5">
        <f t="shared" si="6"/>
        <v>7.9194647165727869E-2</v>
      </c>
      <c r="I43" s="5"/>
      <c r="J43" s="5">
        <f t="shared" si="7"/>
        <v>4.813739820378627E-2</v>
      </c>
      <c r="M43" s="7"/>
    </row>
    <row r="44" spans="1:13" x14ac:dyDescent="0.35">
      <c r="A44">
        <f t="shared" si="8"/>
        <v>1</v>
      </c>
      <c r="B44" s="4">
        <f t="shared" si="5"/>
        <v>10</v>
      </c>
      <c r="C44" s="5">
        <f t="shared" si="9"/>
        <v>0.3171342592630077</v>
      </c>
      <c r="D44" s="5">
        <f t="shared" si="10"/>
        <v>0.22169106219130849</v>
      </c>
      <c r="E44" s="5">
        <f t="shared" si="10"/>
        <v>0.16542502050224328</v>
      </c>
      <c r="F44" s="5">
        <f t="shared" si="10"/>
        <v>0.12917837855495823</v>
      </c>
      <c r="G44" s="5"/>
      <c r="H44" s="5">
        <f t="shared" si="6"/>
        <v>8.1111141055658392E-2</v>
      </c>
      <c r="I44" s="5"/>
      <c r="J44" s="5">
        <f t="shared" si="7"/>
        <v>4.9325185699843455E-2</v>
      </c>
    </row>
    <row r="45" spans="1:13" x14ac:dyDescent="0.35">
      <c r="A45">
        <f t="shared" si="8"/>
        <v>1.3010299956639813</v>
      </c>
      <c r="B45" s="4">
        <f t="shared" si="5"/>
        <v>20</v>
      </c>
      <c r="C45" s="5">
        <f t="shared" si="9"/>
        <v>0.33382446694309015</v>
      </c>
      <c r="D45" s="5">
        <f t="shared" si="10"/>
        <v>0.23316777459924232</v>
      </c>
      <c r="E45" s="5">
        <f t="shared" si="10"/>
        <v>0.1741817708635883</v>
      </c>
      <c r="F45" s="5">
        <f t="shared" si="10"/>
        <v>0.13664219421298593</v>
      </c>
      <c r="G45" s="5"/>
      <c r="H45" s="5">
        <f t="shared" si="6"/>
        <v>8.5362995335587444E-2</v>
      </c>
      <c r="I45" s="5"/>
      <c r="J45" s="5">
        <f t="shared" si="7"/>
        <v>5.1991354596730807E-2</v>
      </c>
    </row>
    <row r="46" spans="1:13" x14ac:dyDescent="0.35">
      <c r="B46" s="4">
        <f t="shared" si="5"/>
        <v>40</v>
      </c>
      <c r="C46" s="5">
        <f t="shared" si="9"/>
        <v>0.34331180480788392</v>
      </c>
      <c r="D46" s="5">
        <f t="shared" si="10"/>
        <v>0.23962773866918988</v>
      </c>
      <c r="E46" s="5">
        <f t="shared" si="10"/>
        <v>0.17917691908593869</v>
      </c>
      <c r="F46" s="5">
        <f t="shared" si="10"/>
        <v>0.1411428831349453</v>
      </c>
      <c r="G46" s="5"/>
      <c r="H46" s="5">
        <f t="shared" si="6"/>
        <v>8.7774162436995568E-2</v>
      </c>
      <c r="I46" s="5"/>
      <c r="J46" s="5">
        <f t="shared" si="7"/>
        <v>5.353178894867705E-2</v>
      </c>
    </row>
    <row r="47" spans="1:13" x14ac:dyDescent="0.35">
      <c r="A47">
        <f t="shared" si="8"/>
        <v>1.6989700043360187</v>
      </c>
      <c r="B47" s="4">
        <f t="shared" si="5"/>
        <v>50</v>
      </c>
      <c r="C47" s="5">
        <f t="shared" si="9"/>
        <v>0.34534424956665782</v>
      </c>
      <c r="D47" s="5">
        <f t="shared" si="10"/>
        <v>0.24100229049020735</v>
      </c>
      <c r="E47" s="5">
        <f t="shared" si="10"/>
        <v>0.18024960517844438</v>
      </c>
      <c r="F47" s="5">
        <f t="shared" si="10"/>
        <v>0.14214715220373764</v>
      </c>
      <c r="G47" s="5"/>
      <c r="H47" s="5">
        <f t="shared" si="6"/>
        <v>8.8289852878905339E-2</v>
      </c>
      <c r="I47" s="5"/>
      <c r="J47" s="5">
        <f t="shared" si="7"/>
        <v>5.3865518868737645E-2</v>
      </c>
    </row>
    <row r="48" spans="1:13" x14ac:dyDescent="0.35">
      <c r="A48">
        <f t="shared" si="8"/>
        <v>1.9030899869919435</v>
      </c>
      <c r="B48" s="4">
        <f t="shared" si="5"/>
        <v>80</v>
      </c>
      <c r="C48" s="5">
        <f t="shared" si="9"/>
        <v>0.34851274570069157</v>
      </c>
      <c r="D48" s="5">
        <f t="shared" si="10"/>
        <v>0.24313552959618673</v>
      </c>
      <c r="E48" s="5">
        <f t="shared" si="10"/>
        <v>0.18192457014819075</v>
      </c>
      <c r="F48" s="5">
        <f t="shared" si="10"/>
        <v>0.14375606283178408</v>
      </c>
      <c r="G48" s="5"/>
      <c r="H48" s="5">
        <f t="shared" si="6"/>
        <v>8.9092915832325592E-2</v>
      </c>
      <c r="I48" s="5"/>
      <c r="J48" s="5">
        <f t="shared" si="7"/>
        <v>5.4389697937224361E-2</v>
      </c>
    </row>
    <row r="49" spans="1:10" x14ac:dyDescent="0.35">
      <c r="A49">
        <f t="shared" si="8"/>
        <v>2</v>
      </c>
      <c r="B49" s="4">
        <f t="shared" si="5"/>
        <v>100</v>
      </c>
      <c r="C49" s="5">
        <f t="shared" si="9"/>
        <v>0.34960951869540469</v>
      </c>
      <c r="D49" s="5">
        <f t="shared" si="10"/>
        <v>0.24387043957563817</v>
      </c>
      <c r="E49" s="5">
        <f t="shared" si="10"/>
        <v>0.18250534493183504</v>
      </c>
      <c r="F49" s="5">
        <f t="shared" si="10"/>
        <v>0.14432923137026352</v>
      </c>
      <c r="G49" s="5"/>
      <c r="H49" s="5">
        <f t="shared" si="6"/>
        <v>8.9370575036422886E-2</v>
      </c>
      <c r="I49" s="5"/>
      <c r="J49" s="5">
        <f t="shared" si="7"/>
        <v>5.4572582142305322E-2</v>
      </c>
    </row>
    <row r="51" spans="1:10" x14ac:dyDescent="0.35">
      <c r="B51" s="8" t="s">
        <v>10</v>
      </c>
    </row>
    <row r="52" spans="1:10" x14ac:dyDescent="0.35">
      <c r="B52">
        <f t="shared" ref="B52:B69" si="11">B32</f>
        <v>0.06</v>
      </c>
      <c r="C52" s="6">
        <f t="shared" ref="C52:F65" si="12">(C32-C5)^2</f>
        <v>5.1466482099019991E-5</v>
      </c>
      <c r="D52" s="6">
        <f t="shared" si="12"/>
        <v>1.1073358184927982E-5</v>
      </c>
      <c r="E52" s="6">
        <f t="shared" si="12"/>
        <v>1.6294945509928092E-4</v>
      </c>
      <c r="F52" s="6">
        <f t="shared" si="12"/>
        <v>1.4627040613976192E-4</v>
      </c>
      <c r="G52" s="6"/>
      <c r="H52" s="6">
        <f t="shared" ref="H52:H67" si="13">(H32-H5)^2</f>
        <v>3.7596500488409889E-5</v>
      </c>
      <c r="I52" s="6"/>
      <c r="J52" s="6">
        <f t="shared" ref="J52:J67" si="14">(J32-J5)^2</f>
        <v>1.5838952691926941E-5</v>
      </c>
    </row>
    <row r="53" spans="1:10" x14ac:dyDescent="0.35">
      <c r="B53">
        <f t="shared" si="11"/>
        <v>0.08</v>
      </c>
      <c r="C53" s="6">
        <f t="shared" si="12"/>
        <v>1.5498653519602237E-5</v>
      </c>
      <c r="D53" s="6">
        <f t="shared" si="12"/>
        <v>8.8499443819468496E-6</v>
      </c>
      <c r="E53" s="6">
        <f t="shared" si="12"/>
        <v>1.0983997591125085E-5</v>
      </c>
      <c r="F53" s="6">
        <f t="shared" si="12"/>
        <v>3.7578945685547583E-5</v>
      </c>
      <c r="G53" s="6"/>
      <c r="H53" s="6">
        <f t="shared" si="13"/>
        <v>6.168781087284487E-5</v>
      </c>
      <c r="I53" s="6"/>
      <c r="J53" s="6">
        <f t="shared" si="14"/>
        <v>2.5616939765726186E-5</v>
      </c>
    </row>
    <row r="54" spans="1:10" x14ac:dyDescent="0.35">
      <c r="B54">
        <f t="shared" si="11"/>
        <v>0.1</v>
      </c>
      <c r="C54" s="6">
        <f t="shared" si="12"/>
        <v>1.730877256004742E-6</v>
      </c>
      <c r="D54" s="6">
        <f t="shared" si="12"/>
        <v>5.6368611167267841E-6</v>
      </c>
      <c r="E54" s="6">
        <f t="shared" si="12"/>
        <v>2.7469264965902866E-6</v>
      </c>
      <c r="F54" s="6">
        <f t="shared" si="12"/>
        <v>2.4325368303584155E-5</v>
      </c>
      <c r="G54" s="6"/>
      <c r="H54" s="6">
        <f t="shared" si="13"/>
        <v>2.30723319828892E-7</v>
      </c>
      <c r="I54" s="6"/>
      <c r="J54" s="6">
        <f t="shared" si="14"/>
        <v>3.6909039350594711E-5</v>
      </c>
    </row>
    <row r="55" spans="1:10" x14ac:dyDescent="0.35">
      <c r="B55">
        <f t="shared" si="11"/>
        <v>0.2</v>
      </c>
      <c r="C55" s="6">
        <f t="shared" si="12"/>
        <v>2.6148075168732473E-5</v>
      </c>
      <c r="D55" s="6">
        <f t="shared" si="12"/>
        <v>2.0079773355995625E-5</v>
      </c>
      <c r="E55" s="6">
        <f t="shared" si="12"/>
        <v>3.7148984740345047E-6</v>
      </c>
      <c r="F55" s="6">
        <f t="shared" si="12"/>
        <v>3.2043992615871669E-7</v>
      </c>
      <c r="G55" s="6"/>
      <c r="H55" s="6">
        <f t="shared" si="13"/>
        <v>2.7109464027336366E-7</v>
      </c>
      <c r="I55" s="6"/>
      <c r="J55" s="6">
        <f t="shared" si="14"/>
        <v>1.9856252360070699E-6</v>
      </c>
    </row>
    <row r="56" spans="1:10" x14ac:dyDescent="0.35">
      <c r="B56">
        <f t="shared" si="11"/>
        <v>0.4</v>
      </c>
      <c r="C56" s="6">
        <f t="shared" si="12"/>
        <v>9.9636130372230446E-5</v>
      </c>
      <c r="D56" s="6">
        <f t="shared" si="12"/>
        <v>4.448381075432493E-5</v>
      </c>
      <c r="E56" s="6">
        <f t="shared" si="12"/>
        <v>2.0146630295330749E-5</v>
      </c>
      <c r="F56" s="6">
        <f t="shared" si="12"/>
        <v>8.6619469082769683E-6</v>
      </c>
      <c r="G56" s="6"/>
      <c r="H56" s="6">
        <f t="shared" si="13"/>
        <v>3.8182276476130479E-6</v>
      </c>
      <c r="I56" s="6"/>
      <c r="J56" s="6">
        <f t="shared" si="14"/>
        <v>4.7243327394118537E-8</v>
      </c>
    </row>
    <row r="57" spans="1:10" x14ac:dyDescent="0.35">
      <c r="B57">
        <f t="shared" si="11"/>
        <v>0.5</v>
      </c>
      <c r="C57" s="6">
        <f t="shared" si="12"/>
        <v>1.6801198461319062E-4</v>
      </c>
      <c r="D57" s="6">
        <f t="shared" si="12"/>
        <v>5.4733705935219392E-5</v>
      </c>
      <c r="E57" s="6">
        <f t="shared" si="12"/>
        <v>2.6539994222665284E-5</v>
      </c>
      <c r="F57" s="6">
        <f t="shared" si="12"/>
        <v>7.2049666312717962E-6</v>
      </c>
      <c r="G57" s="6"/>
      <c r="H57" s="6">
        <f t="shared" si="13"/>
        <v>3.4234924412022663E-6</v>
      </c>
      <c r="I57" s="6"/>
      <c r="J57" s="6">
        <f t="shared" si="14"/>
        <v>6.1000575900541314E-8</v>
      </c>
    </row>
    <row r="58" spans="1:10" x14ac:dyDescent="0.35">
      <c r="B58">
        <f t="shared" si="11"/>
        <v>0.8</v>
      </c>
      <c r="C58" s="6">
        <f t="shared" si="12"/>
        <v>1.7123936191841858E-4</v>
      </c>
      <c r="D58" s="6">
        <f t="shared" si="12"/>
        <v>5.4676305312566159E-5</v>
      </c>
      <c r="E58" s="6">
        <f t="shared" si="12"/>
        <v>3.5717547658976779E-5</v>
      </c>
      <c r="F58" s="6">
        <f t="shared" si="12"/>
        <v>6.0569954506216188E-6</v>
      </c>
      <c r="G58" s="6"/>
      <c r="H58" s="6">
        <f t="shared" si="13"/>
        <v>1.9564009937737736E-6</v>
      </c>
      <c r="I58" s="6"/>
      <c r="J58" s="6">
        <f t="shared" si="14"/>
        <v>1.2122751631305613E-6</v>
      </c>
    </row>
    <row r="59" spans="1:10" x14ac:dyDescent="0.35">
      <c r="B59">
        <f t="shared" si="11"/>
        <v>1</v>
      </c>
      <c r="C59" s="6">
        <f t="shared" si="12"/>
        <v>9.5551726183961007E-5</v>
      </c>
      <c r="D59" s="6">
        <f t="shared" si="12"/>
        <v>4.1826812225327275E-5</v>
      </c>
      <c r="E59" s="6">
        <f t="shared" si="12"/>
        <v>1.9880870944914421E-5</v>
      </c>
      <c r="F59" s="6">
        <f t="shared" si="12"/>
        <v>5.976914994761798E-6</v>
      </c>
      <c r="G59" s="6"/>
      <c r="H59" s="6">
        <f t="shared" si="13"/>
        <v>7.3130282887730525E-6</v>
      </c>
      <c r="I59" s="6"/>
      <c r="J59" s="6">
        <f t="shared" si="14"/>
        <v>1.6893933316443201E-6</v>
      </c>
    </row>
    <row r="60" spans="1:10" x14ac:dyDescent="0.35">
      <c r="B60">
        <f t="shared" si="11"/>
        <v>2</v>
      </c>
      <c r="C60" s="6">
        <f t="shared" si="12"/>
        <v>5.7580307978903936E-5</v>
      </c>
      <c r="D60" s="6">
        <f t="shared" si="12"/>
        <v>6.4338686575632952E-6</v>
      </c>
      <c r="E60" s="6">
        <f t="shared" si="12"/>
        <v>7.6501799612595729E-6</v>
      </c>
      <c r="F60" s="6">
        <f t="shared" si="12"/>
        <v>4.8635205393817927E-6</v>
      </c>
      <c r="G60" s="6"/>
      <c r="H60" s="6">
        <f t="shared" si="13"/>
        <v>3.1164759887286855E-7</v>
      </c>
      <c r="I60" s="6"/>
      <c r="J60" s="6">
        <f t="shared" si="14"/>
        <v>7.1658973903803294E-7</v>
      </c>
    </row>
    <row r="61" spans="1:10" x14ac:dyDescent="0.35">
      <c r="B61">
        <f t="shared" si="11"/>
        <v>4</v>
      </c>
      <c r="C61" s="6">
        <f t="shared" si="12"/>
        <v>1.340486952439096E-6</v>
      </c>
      <c r="D61" s="6">
        <f t="shared" si="12"/>
        <v>1.8495357325993201E-6</v>
      </c>
      <c r="E61" s="6">
        <f t="shared" si="12"/>
        <v>1.121616325937697E-8</v>
      </c>
      <c r="F61" s="6">
        <f t="shared" si="12"/>
        <v>1.0466376219113721E-5</v>
      </c>
      <c r="G61" s="6"/>
      <c r="H61" s="6">
        <f t="shared" si="13"/>
        <v>5.4105795874646895E-9</v>
      </c>
      <c r="I61" s="6"/>
      <c r="J61" s="6">
        <f t="shared" si="14"/>
        <v>6.9488913123382574E-7</v>
      </c>
    </row>
    <row r="62" spans="1:10" x14ac:dyDescent="0.35">
      <c r="B62">
        <f t="shared" si="11"/>
        <v>5</v>
      </c>
      <c r="C62" s="6">
        <f t="shared" si="12"/>
        <v>1.9061413670938412E-7</v>
      </c>
      <c r="D62" s="6">
        <f t="shared" si="12"/>
        <v>2.3910921635522828E-6</v>
      </c>
      <c r="E62" s="6">
        <f t="shared" si="12"/>
        <v>1.019722560906359E-6</v>
      </c>
      <c r="F62" s="6">
        <f t="shared" si="12"/>
        <v>2.118829945138384E-6</v>
      </c>
      <c r="G62" s="6"/>
      <c r="H62" s="6">
        <f t="shared" si="13"/>
        <v>1.1466345575563876E-6</v>
      </c>
      <c r="I62" s="6"/>
      <c r="J62" s="6">
        <f t="shared" si="14"/>
        <v>7.4916658779500947E-11</v>
      </c>
    </row>
    <row r="63" spans="1:10" x14ac:dyDescent="0.35">
      <c r="B63">
        <f t="shared" si="11"/>
        <v>8</v>
      </c>
      <c r="C63" s="6">
        <f t="shared" si="12"/>
        <v>1.4252219956899128E-7</v>
      </c>
      <c r="D63" s="6">
        <f t="shared" si="12"/>
        <v>6.2189641167455634E-6</v>
      </c>
      <c r="E63" s="6">
        <f t="shared" si="12"/>
        <v>2.4256661597168108E-7</v>
      </c>
      <c r="F63" s="6">
        <f t="shared" si="12"/>
        <v>9.3585760546930443E-6</v>
      </c>
      <c r="G63" s="6"/>
      <c r="H63" s="6">
        <f t="shared" si="13"/>
        <v>3.7887519125886748E-8</v>
      </c>
      <c r="I63" s="6"/>
      <c r="J63" s="6">
        <f t="shared" si="14"/>
        <v>1.887826640369324E-8</v>
      </c>
    </row>
    <row r="64" spans="1:10" x14ac:dyDescent="0.35">
      <c r="B64">
        <f t="shared" si="11"/>
        <v>10</v>
      </c>
      <c r="C64" s="6">
        <f t="shared" si="12"/>
        <v>1.2865440757187653E-6</v>
      </c>
      <c r="D64" s="6">
        <f t="shared" si="12"/>
        <v>2.859691334873072E-6</v>
      </c>
      <c r="E64" s="6">
        <f t="shared" si="12"/>
        <v>2.0306834318136722E-6</v>
      </c>
      <c r="F64" s="6">
        <f t="shared" si="12"/>
        <v>3.3183046890360908E-6</v>
      </c>
      <c r="G64" s="6"/>
      <c r="H64" s="6">
        <f t="shared" si="13"/>
        <v>1.2352334252858197E-8</v>
      </c>
      <c r="I64" s="6"/>
      <c r="J64" s="6">
        <f t="shared" si="14"/>
        <v>1.0574573938268062E-7</v>
      </c>
    </row>
    <row r="65" spans="2:10" x14ac:dyDescent="0.35">
      <c r="B65">
        <f t="shared" si="11"/>
        <v>20</v>
      </c>
      <c r="C65" s="6">
        <f t="shared" si="12"/>
        <v>2.3275481284969455E-5</v>
      </c>
      <c r="D65" s="6">
        <f t="shared" si="12"/>
        <v>1.0034795911604758E-5</v>
      </c>
      <c r="E65" s="6">
        <f t="shared" si="12"/>
        <v>4.7601241012028869E-6</v>
      </c>
      <c r="F65" s="6">
        <f t="shared" si="12"/>
        <v>1.2802498122076632E-7</v>
      </c>
      <c r="G65" s="6"/>
      <c r="H65" s="6">
        <f t="shared" si="13"/>
        <v>1.857756284833152E-6</v>
      </c>
      <c r="I65" s="6"/>
      <c r="J65" s="6">
        <f t="shared" si="14"/>
        <v>7.4742997686928815E-11</v>
      </c>
    </row>
    <row r="66" spans="2:10" x14ac:dyDescent="0.35">
      <c r="B66">
        <f t="shared" si="11"/>
        <v>40</v>
      </c>
      <c r="C66" s="6"/>
      <c r="D66" s="6"/>
      <c r="E66" s="6"/>
      <c r="F66" s="6">
        <f>(F46-F19)^2</f>
        <v>2.0415590251801164E-8</v>
      </c>
      <c r="G66" s="6"/>
      <c r="H66" s="6">
        <f t="shared" si="13"/>
        <v>3.1476523528460757E-6</v>
      </c>
      <c r="I66" s="6"/>
      <c r="J66" s="6">
        <f t="shared" si="14"/>
        <v>2.8279948593504412E-7</v>
      </c>
    </row>
    <row r="67" spans="2:10" x14ac:dyDescent="0.35">
      <c r="B67">
        <f t="shared" si="11"/>
        <v>50</v>
      </c>
      <c r="C67" s="6"/>
      <c r="D67" s="6"/>
      <c r="E67" s="6"/>
      <c r="F67" s="6">
        <f>(F47-F20)^2</f>
        <v>1.3159581785401475E-6</v>
      </c>
      <c r="G67" s="6"/>
      <c r="H67" s="6">
        <f t="shared" si="13"/>
        <v>1.6637204492204075E-6</v>
      </c>
      <c r="I67" s="6"/>
      <c r="J67" s="6">
        <f t="shared" si="14"/>
        <v>7.4912291214089615E-7</v>
      </c>
    </row>
    <row r="68" spans="2:10" x14ac:dyDescent="0.35">
      <c r="B68">
        <f t="shared" si="11"/>
        <v>80</v>
      </c>
      <c r="C68" s="6"/>
      <c r="D68" s="6"/>
      <c r="E68" s="6"/>
      <c r="F68" s="6"/>
      <c r="G68" s="6"/>
      <c r="H68" s="6"/>
      <c r="I68" s="6"/>
      <c r="J68" s="6">
        <f t="shared" ref="J68:J69" si="15">(J48-J21)^2</f>
        <v>7.9156241950128555E-7</v>
      </c>
    </row>
    <row r="69" spans="2:10" x14ac:dyDescent="0.35">
      <c r="B69">
        <f t="shared" si="11"/>
        <v>100</v>
      </c>
      <c r="C69" s="6"/>
      <c r="D69" s="6"/>
      <c r="E69" s="6"/>
      <c r="F69" s="6"/>
      <c r="G69" s="6"/>
      <c r="H69" s="6"/>
      <c r="I69" s="6"/>
      <c r="J69" s="6">
        <f t="shared" si="15"/>
        <v>3.2785030968695243E-7</v>
      </c>
    </row>
    <row r="70" spans="2:10" x14ac:dyDescent="0.35">
      <c r="C70" s="6"/>
      <c r="J70" s="6"/>
    </row>
    <row r="71" spans="2:10" x14ac:dyDescent="0.35">
      <c r="C71" s="6"/>
    </row>
  </sheetData>
  <scenarios current="0" show="0">
    <scenario name="logistic" locked="1" count="3" user="Robert Ramsdell" comment="Created by Robert Ramsdell on 12/21/2021">
      <inputCells r="C26" val="1.6"/>
      <inputCells r="C27" val="0.39"/>
      <inputCells r="C28" val="0"/>
    </scenario>
  </scenario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36C95C-739D-414D-AB2B-69923BD6597E}">
  <dimension ref="A6:N24"/>
  <sheetViews>
    <sheetView workbookViewId="0">
      <selection activeCell="A13" sqref="A13"/>
    </sheetView>
  </sheetViews>
  <sheetFormatPr defaultRowHeight="14.5" x14ac:dyDescent="0.35"/>
  <cols>
    <col min="1" max="1" width="11.26953125" bestFit="1" customWidth="1"/>
  </cols>
  <sheetData>
    <row r="6" spans="1:14" x14ac:dyDescent="0.35">
      <c r="A6" t="s">
        <v>20</v>
      </c>
      <c r="B6" t="s">
        <v>14</v>
      </c>
      <c r="C6" t="s">
        <v>13</v>
      </c>
      <c r="D6" t="s">
        <v>25</v>
      </c>
      <c r="E6" t="s">
        <v>17</v>
      </c>
      <c r="F6" t="s">
        <v>16</v>
      </c>
      <c r="G6" t="s">
        <v>23</v>
      </c>
      <c r="H6" t="s">
        <v>21</v>
      </c>
      <c r="I6" t="s">
        <v>22</v>
      </c>
      <c r="J6" t="s">
        <v>18</v>
      </c>
      <c r="L6" t="s">
        <v>19</v>
      </c>
    </row>
    <row r="7" spans="1:14" x14ac:dyDescent="0.35">
      <c r="A7" t="s">
        <v>28</v>
      </c>
      <c r="B7" s="12" t="s">
        <v>15</v>
      </c>
      <c r="C7">
        <v>1</v>
      </c>
      <c r="D7">
        <v>1.75</v>
      </c>
      <c r="E7">
        <f>2+D7/4.44</f>
        <v>2.394144144144144</v>
      </c>
      <c r="F7">
        <f>10^E7/1000</f>
        <v>0.24782444607861814</v>
      </c>
      <c r="G7">
        <v>0.4</v>
      </c>
      <c r="H7">
        <v>0.2</v>
      </c>
      <c r="I7">
        <f>J7*0.3/4.44</f>
        <v>4.2567567567567563E-2</v>
      </c>
      <c r="J7">
        <v>0.63</v>
      </c>
      <c r="L7">
        <f>I7*0.15/0.2</f>
        <v>3.1925675675675669E-2</v>
      </c>
      <c r="N7" t="str">
        <f>A7&amp;TEXT(G7," 0.00")&amp;" m"</f>
        <v>WACS3 10.4 0.40 m</v>
      </c>
    </row>
    <row r="8" spans="1:14" x14ac:dyDescent="0.35">
      <c r="A8" t="s">
        <v>26</v>
      </c>
      <c r="B8" s="12" t="s">
        <v>15</v>
      </c>
      <c r="C8">
        <v>2</v>
      </c>
      <c r="D8">
        <v>1.75</v>
      </c>
      <c r="E8">
        <f t="shared" ref="E8:E13" si="0">2+D8/4.44</f>
        <v>2.394144144144144</v>
      </c>
      <c r="F8">
        <f t="shared" ref="F8:F13" si="1">10^E8/1000</f>
        <v>0.24782444607861814</v>
      </c>
      <c r="G8">
        <v>0.4</v>
      </c>
      <c r="H8">
        <v>0.2</v>
      </c>
      <c r="I8">
        <f t="shared" ref="I8:I13" si="2">J8*0.3/4.44</f>
        <v>5.405405405405405E-2</v>
      </c>
      <c r="J8">
        <v>0.8</v>
      </c>
      <c r="L8">
        <f t="shared" ref="L8:L13" si="3">I8*0.15/0.2</f>
        <v>4.0540540540540529E-2</v>
      </c>
    </row>
    <row r="9" spans="1:14" x14ac:dyDescent="0.35">
      <c r="A9" t="s">
        <v>26</v>
      </c>
      <c r="B9" s="12" t="s">
        <v>15</v>
      </c>
      <c r="C9">
        <v>3</v>
      </c>
      <c r="D9">
        <v>2.65</v>
      </c>
      <c r="E9">
        <f t="shared" si="0"/>
        <v>2.5968468468468466</v>
      </c>
      <c r="F9">
        <f t="shared" si="1"/>
        <v>0.39522721933526289</v>
      </c>
      <c r="G9">
        <v>0.4</v>
      </c>
      <c r="H9">
        <v>0.2</v>
      </c>
      <c r="I9">
        <f t="shared" si="2"/>
        <v>6.0810810810810807E-2</v>
      </c>
      <c r="J9">
        <v>0.9</v>
      </c>
      <c r="L9">
        <f t="shared" si="3"/>
        <v>4.56081081081081E-2</v>
      </c>
    </row>
    <row r="10" spans="1:14" x14ac:dyDescent="0.35">
      <c r="A10" t="s">
        <v>26</v>
      </c>
      <c r="B10" s="12" t="s">
        <v>15</v>
      </c>
      <c r="C10">
        <v>4</v>
      </c>
      <c r="D10">
        <v>4</v>
      </c>
      <c r="E10">
        <f t="shared" si="0"/>
        <v>2.9009009009009006</v>
      </c>
      <c r="F10">
        <f t="shared" si="1"/>
        <v>0.7959777002314985</v>
      </c>
      <c r="G10">
        <v>0.4</v>
      </c>
      <c r="H10">
        <v>0.2</v>
      </c>
      <c r="I10">
        <f t="shared" si="2"/>
        <v>0.13175675675675674</v>
      </c>
      <c r="J10">
        <v>1.95</v>
      </c>
      <c r="L10">
        <f t="shared" si="3"/>
        <v>9.8817567567567544E-2</v>
      </c>
    </row>
    <row r="11" spans="1:14" s="1" customFormat="1" x14ac:dyDescent="0.35">
      <c r="A11" s="1" t="s">
        <v>26</v>
      </c>
      <c r="B11" s="12" t="s">
        <v>15</v>
      </c>
      <c r="C11" s="1">
        <v>5</v>
      </c>
      <c r="D11" s="1">
        <v>4.7</v>
      </c>
      <c r="E11" s="1">
        <f t="shared" si="0"/>
        <v>3.0585585585585582</v>
      </c>
      <c r="F11" s="1">
        <f t="shared" si="1"/>
        <v>1.1443491689526699</v>
      </c>
      <c r="G11" s="1">
        <v>0.4</v>
      </c>
      <c r="H11" s="1">
        <v>0.2</v>
      </c>
      <c r="I11" s="1">
        <f t="shared" si="2"/>
        <v>0.13513513513513511</v>
      </c>
      <c r="J11" s="1">
        <v>2</v>
      </c>
      <c r="L11" s="1">
        <f t="shared" si="3"/>
        <v>0.10135135135135133</v>
      </c>
    </row>
    <row r="12" spans="1:14" x14ac:dyDescent="0.35">
      <c r="A12" t="s">
        <v>28</v>
      </c>
      <c r="B12" s="12" t="str">
        <f t="shared" ref="B12:B13" si="4">_xlfn.UNICHAR(HEX2DEC("25B2"))</f>
        <v>▲</v>
      </c>
      <c r="C12">
        <v>6</v>
      </c>
      <c r="D12">
        <v>4</v>
      </c>
      <c r="E12">
        <f t="shared" si="0"/>
        <v>2.9009009009009006</v>
      </c>
      <c r="F12">
        <f t="shared" si="1"/>
        <v>0.7959777002314985</v>
      </c>
      <c r="G12">
        <v>0.3</v>
      </c>
      <c r="H12">
        <v>0.2</v>
      </c>
      <c r="I12">
        <f t="shared" si="2"/>
        <v>0.14189189189189189</v>
      </c>
      <c r="J12">
        <v>2.1</v>
      </c>
      <c r="L12">
        <f t="shared" si="3"/>
        <v>0.1064189189189189</v>
      </c>
      <c r="N12" t="str">
        <f>A12&amp;TEXT(G12," 0.00")&amp;" m"</f>
        <v>WACS3 10.4 0.30 m</v>
      </c>
    </row>
    <row r="13" spans="1:14" s="1" customFormat="1" x14ac:dyDescent="0.35">
      <c r="A13" s="1">
        <v>10.4</v>
      </c>
      <c r="B13" s="12" t="str">
        <f t="shared" si="4"/>
        <v>▲</v>
      </c>
      <c r="C13" s="1">
        <v>7</v>
      </c>
      <c r="D13" s="1">
        <v>4.7</v>
      </c>
      <c r="E13" s="1">
        <f t="shared" si="0"/>
        <v>3.0585585585585582</v>
      </c>
      <c r="F13" s="1">
        <f t="shared" si="1"/>
        <v>1.1443491689526699</v>
      </c>
      <c r="G13" s="1">
        <v>0.3</v>
      </c>
      <c r="H13" s="1">
        <v>0.2</v>
      </c>
      <c r="I13" s="1">
        <f t="shared" si="2"/>
        <v>0.14527027027027023</v>
      </c>
      <c r="J13" s="1">
        <v>2.15</v>
      </c>
      <c r="L13" s="1">
        <f t="shared" si="3"/>
        <v>0.10895270270270266</v>
      </c>
    </row>
    <row r="14" spans="1:14" x14ac:dyDescent="0.35">
      <c r="A14" t="s">
        <v>27</v>
      </c>
      <c r="B14" s="12" t="s">
        <v>15</v>
      </c>
      <c r="C14">
        <v>1</v>
      </c>
      <c r="D14">
        <v>2.0499999999999998</v>
      </c>
      <c r="F14" s="10">
        <f>350/1000</f>
        <v>0.35</v>
      </c>
      <c r="G14" s="10">
        <v>0.65</v>
      </c>
      <c r="H14">
        <f>0.3+D14*(0.2/4.55)</f>
        <v>0.39010989010989011</v>
      </c>
      <c r="I14">
        <v>0.13</v>
      </c>
      <c r="L14">
        <f t="shared" ref="L14:L21" si="5">I14*0.15/H14</f>
        <v>4.9985915492957743E-2</v>
      </c>
      <c r="N14" t="str">
        <f>A14&amp;TEXT(G14," 0.00")&amp;" m"</f>
        <v>WACS3 10.6 0.65 m</v>
      </c>
    </row>
    <row r="15" spans="1:14" x14ac:dyDescent="0.35">
      <c r="A15" t="s">
        <v>27</v>
      </c>
      <c r="B15" s="12" t="s">
        <v>15</v>
      </c>
      <c r="C15">
        <v>2</v>
      </c>
      <c r="D15">
        <v>2.1</v>
      </c>
      <c r="F15" s="10">
        <f>350/1000</f>
        <v>0.35</v>
      </c>
      <c r="G15" s="10">
        <v>0.65</v>
      </c>
      <c r="H15">
        <f>0.3+D15*(0.2/4.55)</f>
        <v>0.3923076923076923</v>
      </c>
      <c r="I15">
        <v>0.13500000000000001</v>
      </c>
      <c r="L15">
        <f t="shared" si="5"/>
        <v>5.1617647058823532E-2</v>
      </c>
    </row>
    <row r="16" spans="1:14" x14ac:dyDescent="0.35">
      <c r="A16" t="s">
        <v>27</v>
      </c>
      <c r="B16" s="12" t="s">
        <v>15</v>
      </c>
      <c r="C16">
        <v>3</v>
      </c>
      <c r="D16">
        <v>3.02</v>
      </c>
      <c r="F16" s="10">
        <f>350/1000</f>
        <v>0.35</v>
      </c>
      <c r="G16" s="10">
        <v>0.65</v>
      </c>
      <c r="H16">
        <f>0.3+D16*(0.2/4.55)</f>
        <v>0.43274725274725279</v>
      </c>
      <c r="I16">
        <v>0.14499999999999999</v>
      </c>
      <c r="L16">
        <f t="shared" si="5"/>
        <v>5.0260284408329095E-2</v>
      </c>
    </row>
    <row r="17" spans="1:14" x14ac:dyDescent="0.35">
      <c r="A17" t="s">
        <v>27</v>
      </c>
      <c r="B17" s="12" t="s">
        <v>15</v>
      </c>
      <c r="C17">
        <v>4</v>
      </c>
      <c r="D17">
        <v>3.17</v>
      </c>
      <c r="F17" s="10">
        <f>350/1000</f>
        <v>0.35</v>
      </c>
      <c r="G17" s="10">
        <v>0.65</v>
      </c>
      <c r="H17">
        <f>0.3+D17*(0.2/4.55)</f>
        <v>0.43934065934065936</v>
      </c>
      <c r="I17">
        <v>0.15</v>
      </c>
      <c r="L17">
        <f t="shared" si="5"/>
        <v>5.1213106553276634E-2</v>
      </c>
    </row>
    <row r="18" spans="1:14" s="1" customFormat="1" x14ac:dyDescent="0.35">
      <c r="A18" s="1">
        <v>10.6</v>
      </c>
      <c r="B18" s="13" t="s">
        <v>15</v>
      </c>
      <c r="C18" s="1">
        <v>5</v>
      </c>
      <c r="D18" s="1">
        <v>3.8</v>
      </c>
      <c r="F18" s="14">
        <f>350/1000</f>
        <v>0.35</v>
      </c>
      <c r="G18" s="14">
        <v>0.65</v>
      </c>
      <c r="H18" s="1">
        <f>0.3+D18*(0.2/4.55)</f>
        <v>0.46703296703296704</v>
      </c>
      <c r="I18" s="1">
        <v>0.20499999999999999</v>
      </c>
      <c r="L18" s="1">
        <f t="shared" si="5"/>
        <v>6.5841176470588222E-2</v>
      </c>
    </row>
    <row r="19" spans="1:14" x14ac:dyDescent="0.35">
      <c r="A19" t="s">
        <v>24</v>
      </c>
      <c r="B19" s="12" t="s">
        <v>15</v>
      </c>
      <c r="C19" s="10">
        <v>1</v>
      </c>
      <c r="D19" s="10">
        <v>1.34</v>
      </c>
      <c r="F19">
        <v>1.5</v>
      </c>
      <c r="G19">
        <v>0.81</v>
      </c>
      <c r="H19" s="10">
        <f>0.05+D19*0.2/4.84</f>
        <v>0.10537190082644629</v>
      </c>
      <c r="I19" s="10">
        <f>0.9*(0.3/4.32)</f>
        <v>6.2499999999999993E-2</v>
      </c>
      <c r="L19" s="10">
        <f t="shared" si="5"/>
        <v>8.8970588235294093E-2</v>
      </c>
      <c r="N19" t="str">
        <f>A19&amp;TEXT(G19," 0.00")&amp;" m"</f>
        <v>WACS2 9.5 0.81 m</v>
      </c>
    </row>
    <row r="20" spans="1:14" x14ac:dyDescent="0.35">
      <c r="B20" s="12" t="s">
        <v>15</v>
      </c>
      <c r="C20" s="10">
        <v>2</v>
      </c>
      <c r="D20" s="10">
        <v>3.36</v>
      </c>
      <c r="F20">
        <v>1.5</v>
      </c>
      <c r="G20">
        <v>0.81</v>
      </c>
      <c r="H20" s="10">
        <f t="shared" ref="H20:H21" si="6">0.05+D20*0.2/4.84</f>
        <v>0.18884297520661159</v>
      </c>
      <c r="I20" s="10">
        <f>1.63*(0.3/4.32)</f>
        <v>0.11319444444444442</v>
      </c>
      <c r="L20" s="10">
        <f t="shared" si="5"/>
        <v>8.9911560904449281E-2</v>
      </c>
    </row>
    <row r="21" spans="1:14" x14ac:dyDescent="0.35">
      <c r="B21" s="12" t="s">
        <v>15</v>
      </c>
      <c r="C21" s="10">
        <v>3</v>
      </c>
      <c r="D21" s="10">
        <v>4.7300000000000004</v>
      </c>
      <c r="F21">
        <v>1.5</v>
      </c>
      <c r="G21">
        <v>0.81</v>
      </c>
      <c r="H21" s="10">
        <f t="shared" si="6"/>
        <v>0.24545454545454548</v>
      </c>
      <c r="I21" s="10">
        <f>2.3*(0.3/4.32)</f>
        <v>0.15972222222222218</v>
      </c>
      <c r="L21" s="10">
        <f t="shared" si="5"/>
        <v>9.7608024691357986E-2</v>
      </c>
    </row>
    <row r="24" spans="1:14" x14ac:dyDescent="0.35">
      <c r="I24">
        <f>0.3/4.32</f>
        <v>6.9444444444444434E-2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Fig 10.9 (2)</vt:lpstr>
      <vt:lpstr>Fig 10.9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Ramsdell</dc:creator>
  <cp:lastModifiedBy>Robert Ramsdell</cp:lastModifiedBy>
  <dcterms:created xsi:type="dcterms:W3CDTF">2021-12-21T16:27:15Z</dcterms:created>
  <dcterms:modified xsi:type="dcterms:W3CDTF">2021-12-22T16:10:05Z</dcterms:modified>
</cp:coreProperties>
</file>