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FD2BCCFA-CDD1-6E4A-82BB-1AF59916DF23}" xr6:coauthVersionLast="47" xr6:coauthVersionMax="47" xr10:uidLastSave="{00000000-0000-0000-0000-000000000000}"/>
  <bookViews>
    <workbookView xWindow="-20" yWindow="500" windowWidth="28800" windowHeight="17500" activeTab="5" xr2:uid="{00000000-000D-0000-FFFF-FFFF00000000}"/>
  </bookViews>
  <sheets>
    <sheet name="Info sheet" sheetId="10" r:id="rId1"/>
    <sheet name="system" sheetId="4" r:id="rId2"/>
    <sheet name="parameters" sheetId="5" r:id="rId3"/>
    <sheet name="hist" sheetId="9" r:id="rId4"/>
    <sheet name="tc" sheetId="28" r:id="rId5"/>
    <sheet name="partitioning" sheetId="17" r:id="rId6"/>
    <sheet name="production" sheetId="22" r:id="rId7"/>
    <sheet name="stock release_normal" sheetId="30" r:id="rId8"/>
    <sheet name="stock release_log normal" sheetId="16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6" l="1"/>
  <c r="I8" i="16"/>
  <c r="H8" i="16"/>
  <c r="Z2" i="16"/>
  <c r="AA2" i="16"/>
  <c r="AB2" i="16"/>
  <c r="AC2" i="16"/>
  <c r="AD2" i="16"/>
  <c r="Z3" i="16"/>
  <c r="AA3" i="16"/>
  <c r="AB3" i="16"/>
  <c r="AC3" i="16"/>
  <c r="AD3" i="16"/>
  <c r="Z4" i="16"/>
  <c r="AA4" i="16"/>
  <c r="AB4" i="16"/>
  <c r="AC4" i="16"/>
  <c r="AD4" i="16"/>
  <c r="Z5" i="16"/>
  <c r="AA5" i="16"/>
  <c r="AB5" i="16"/>
  <c r="AC5" i="16"/>
  <c r="AD5" i="16"/>
  <c r="Z6" i="16"/>
  <c r="AA6" i="16"/>
  <c r="AB6" i="16"/>
  <c r="AC6" i="16"/>
  <c r="AD6" i="16"/>
  <c r="Z7" i="16"/>
  <c r="AA7" i="16"/>
  <c r="AB7" i="16"/>
  <c r="AC7" i="16"/>
  <c r="AD7" i="16"/>
  <c r="Z8" i="16"/>
  <c r="AA8" i="16"/>
  <c r="AB8" i="16"/>
  <c r="AC8" i="16"/>
  <c r="AD8" i="16"/>
  <c r="T2" i="16"/>
  <c r="U2" i="16"/>
  <c r="V2" i="16"/>
  <c r="W2" i="16"/>
  <c r="X2" i="16"/>
  <c r="Y2" i="16"/>
  <c r="T3" i="16"/>
  <c r="U3" i="16"/>
  <c r="V3" i="16"/>
  <c r="W3" i="16"/>
  <c r="X3" i="16"/>
  <c r="Y3" i="16"/>
  <c r="T4" i="16"/>
  <c r="U4" i="16"/>
  <c r="V4" i="16"/>
  <c r="W4" i="16"/>
  <c r="X4" i="16"/>
  <c r="Y4" i="16"/>
  <c r="T5" i="16"/>
  <c r="U5" i="16"/>
  <c r="V5" i="16"/>
  <c r="W5" i="16"/>
  <c r="X5" i="16"/>
  <c r="Y5" i="16"/>
  <c r="T6" i="16"/>
  <c r="U6" i="16"/>
  <c r="V6" i="16"/>
  <c r="W6" i="16"/>
  <c r="X6" i="16"/>
  <c r="Y6" i="16"/>
  <c r="T7" i="16"/>
  <c r="U7" i="16"/>
  <c r="V7" i="16"/>
  <c r="W7" i="16"/>
  <c r="X7" i="16"/>
  <c r="Y7" i="16"/>
  <c r="T8" i="16"/>
  <c r="U8" i="16"/>
  <c r="V8" i="16"/>
  <c r="W8" i="16"/>
  <c r="X8" i="16"/>
  <c r="Y8" i="16"/>
  <c r="G8" i="16"/>
  <c r="R2" i="16"/>
  <c r="S2" i="16"/>
  <c r="R3" i="16"/>
  <c r="S3" i="16"/>
  <c r="R4" i="16"/>
  <c r="S4" i="16"/>
  <c r="R5" i="16"/>
  <c r="S5" i="16"/>
  <c r="R6" i="16"/>
  <c r="S6" i="16"/>
  <c r="R7" i="16"/>
  <c r="S7" i="16"/>
  <c r="R8" i="16"/>
  <c r="S8" i="16"/>
  <c r="N42" i="30"/>
  <c r="K2" i="16"/>
  <c r="L2" i="16"/>
  <c r="M2" i="16"/>
  <c r="N2" i="16"/>
  <c r="O2" i="16"/>
  <c r="P2" i="16"/>
  <c r="Q2" i="16"/>
  <c r="K3" i="16"/>
  <c r="L3" i="16"/>
  <c r="M3" i="16"/>
  <c r="N3" i="16"/>
  <c r="O3" i="16"/>
  <c r="P3" i="16"/>
  <c r="Q3" i="16"/>
  <c r="K4" i="16"/>
  <c r="L4" i="16"/>
  <c r="M4" i="16"/>
  <c r="N4" i="16"/>
  <c r="O4" i="16"/>
  <c r="P4" i="16"/>
  <c r="Q4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G3" i="16"/>
  <c r="H3" i="16"/>
  <c r="I3" i="16"/>
  <c r="J3" i="16"/>
  <c r="G4" i="16"/>
  <c r="H4" i="16"/>
  <c r="I4" i="16"/>
  <c r="J4" i="16"/>
  <c r="G5" i="16"/>
  <c r="H5" i="16"/>
  <c r="I5" i="16"/>
  <c r="J5" i="16"/>
  <c r="G6" i="16"/>
  <c r="H6" i="16"/>
  <c r="I6" i="16"/>
  <c r="J6" i="16"/>
  <c r="G7" i="16"/>
  <c r="H7" i="16"/>
  <c r="I7" i="16"/>
  <c r="J7" i="16"/>
  <c r="J8" i="16"/>
  <c r="J2" i="16"/>
  <c r="I2" i="16"/>
  <c r="G2" i="16"/>
  <c r="H2" i="16"/>
  <c r="B53" i="30"/>
  <c r="B49" i="30"/>
  <c r="B45" i="30"/>
  <c r="B42" i="30"/>
  <c r="B51" i="30" s="1"/>
  <c r="B41" i="30"/>
  <c r="B40" i="30"/>
  <c r="B39" i="30"/>
  <c r="B38" i="30"/>
  <c r="B37" i="30"/>
  <c r="B36" i="30"/>
  <c r="B35" i="30"/>
  <c r="B34" i="30"/>
  <c r="B33" i="30"/>
  <c r="B32" i="30"/>
  <c r="AP28" i="30"/>
  <c r="J28" i="30"/>
  <c r="B28" i="30"/>
  <c r="AH27" i="30"/>
  <c r="B27" i="30"/>
  <c r="B26" i="30"/>
  <c r="R25" i="30"/>
  <c r="B25" i="30"/>
  <c r="AH24" i="30"/>
  <c r="J24" i="30"/>
  <c r="B24" i="30"/>
  <c r="Z23" i="30"/>
  <c r="B23" i="30"/>
  <c r="AH22" i="30"/>
  <c r="R22" i="30"/>
  <c r="J22" i="30"/>
  <c r="B22" i="30"/>
  <c r="Z21" i="30"/>
  <c r="B21" i="30"/>
  <c r="AH20" i="30"/>
  <c r="J20" i="30"/>
  <c r="B20" i="30"/>
  <c r="Z19" i="30"/>
  <c r="B19" i="30"/>
  <c r="AH18" i="30"/>
  <c r="R18" i="30"/>
  <c r="H18" i="30"/>
  <c r="B18" i="30"/>
  <c r="AP17" i="30"/>
  <c r="AH17" i="30"/>
  <c r="Z17" i="30"/>
  <c r="Z27" i="30" s="1"/>
  <c r="R17" i="30"/>
  <c r="J17" i="30"/>
  <c r="B17" i="30"/>
  <c r="AP16" i="30"/>
  <c r="AH16" i="30"/>
  <c r="Z16" i="30"/>
  <c r="R16" i="30"/>
  <c r="J16" i="30"/>
  <c r="B16" i="30"/>
  <c r="AP15" i="30"/>
  <c r="AH15" i="30"/>
  <c r="Z15" i="30"/>
  <c r="R15" i="30"/>
  <c r="J15" i="30"/>
  <c r="B15" i="30"/>
  <c r="AP14" i="30"/>
  <c r="AH14" i="30"/>
  <c r="Z14" i="30"/>
  <c r="R14" i="30"/>
  <c r="J14" i="30"/>
  <c r="B14" i="30"/>
  <c r="J8" i="30"/>
  <c r="E8" i="30"/>
  <c r="C8" i="30"/>
  <c r="M8" i="30" s="1"/>
  <c r="B8" i="30"/>
  <c r="A8" i="30"/>
  <c r="E7" i="30"/>
  <c r="C7" i="30"/>
  <c r="O7" i="30" s="1"/>
  <c r="B7" i="30"/>
  <c r="N7" i="30" s="1"/>
  <c r="A7" i="30"/>
  <c r="AP12" i="30" s="1"/>
  <c r="Q6" i="30"/>
  <c r="O6" i="30"/>
  <c r="M6" i="30"/>
  <c r="Y6" i="30" s="1"/>
  <c r="E6" i="30"/>
  <c r="C6" i="30"/>
  <c r="N6" i="30" s="1"/>
  <c r="Z6" i="30" s="1"/>
  <c r="B6" i="30"/>
  <c r="L6" i="30" s="1"/>
  <c r="A6" i="30"/>
  <c r="AH12" i="30" s="1"/>
  <c r="Q5" i="30"/>
  <c r="P5" i="30"/>
  <c r="AB5" i="30" s="1"/>
  <c r="O5" i="30"/>
  <c r="AA5" i="30" s="1"/>
  <c r="K5" i="30"/>
  <c r="J5" i="30"/>
  <c r="I5" i="30"/>
  <c r="H5" i="30"/>
  <c r="T5" i="30" s="1"/>
  <c r="G5" i="30"/>
  <c r="S5" i="30" s="1"/>
  <c r="E5" i="30"/>
  <c r="C5" i="30"/>
  <c r="B5" i="30"/>
  <c r="N5" i="30" s="1"/>
  <c r="A5" i="30"/>
  <c r="Z12" i="30" s="1"/>
  <c r="M4" i="30"/>
  <c r="L4" i="30"/>
  <c r="K4" i="30"/>
  <c r="E4" i="30"/>
  <c r="C4" i="30"/>
  <c r="B4" i="30"/>
  <c r="J4" i="30" s="1"/>
  <c r="A4" i="30"/>
  <c r="R12" i="30" s="1"/>
  <c r="N3" i="30"/>
  <c r="M3" i="30"/>
  <c r="E3" i="30"/>
  <c r="C3" i="30"/>
  <c r="B3" i="30"/>
  <c r="L3" i="30" s="1"/>
  <c r="A3" i="30"/>
  <c r="J12" i="30" s="1"/>
  <c r="P2" i="30"/>
  <c r="O2" i="30"/>
  <c r="N2" i="30"/>
  <c r="E2" i="30"/>
  <c r="C2" i="30"/>
  <c r="M2" i="30" s="1"/>
  <c r="Y2" i="30" s="1"/>
  <c r="B2" i="30"/>
  <c r="L2" i="30" s="1"/>
  <c r="A2" i="30"/>
  <c r="AC1" i="30"/>
  <c r="AB1" i="30"/>
  <c r="AA1" i="30"/>
  <c r="Z1" i="30"/>
  <c r="Y1" i="30"/>
  <c r="X1" i="30"/>
  <c r="W1" i="30"/>
  <c r="V1" i="30"/>
  <c r="U1" i="30"/>
  <c r="T1" i="30"/>
  <c r="S1" i="30"/>
  <c r="C9" i="17"/>
  <c r="Z2" i="30" l="1"/>
  <c r="X3" i="30"/>
  <c r="AA17" i="30"/>
  <c r="AA21" i="30"/>
  <c r="AA14" i="30"/>
  <c r="X2" i="30"/>
  <c r="AB23" i="30"/>
  <c r="AB17" i="30"/>
  <c r="AB27" i="30"/>
  <c r="AB21" i="30"/>
  <c r="AB14" i="30"/>
  <c r="AA7" i="30"/>
  <c r="I6" i="30"/>
  <c r="L7" i="30"/>
  <c r="X7" i="30" s="1"/>
  <c r="AA27" i="30"/>
  <c r="AC27" i="30"/>
  <c r="AP27" i="30"/>
  <c r="AP25" i="30"/>
  <c r="AP23" i="30"/>
  <c r="AP21" i="30"/>
  <c r="AP19" i="30"/>
  <c r="AP20" i="30"/>
  <c r="AP18" i="30"/>
  <c r="AP22" i="30"/>
  <c r="AP24" i="30"/>
  <c r="AP26" i="30"/>
  <c r="M7" i="30"/>
  <c r="K15" i="30"/>
  <c r="C21" i="30"/>
  <c r="D34" i="30"/>
  <c r="C34" i="30"/>
  <c r="W4" i="30"/>
  <c r="AB2" i="30"/>
  <c r="Y4" i="30"/>
  <c r="H2" i="30"/>
  <c r="G3" i="30"/>
  <c r="S3" i="30" s="1"/>
  <c r="K24" i="30" s="1"/>
  <c r="I2" i="30"/>
  <c r="U2" i="30" s="1"/>
  <c r="E15" i="30" s="1"/>
  <c r="K3" i="30"/>
  <c r="I4" i="30"/>
  <c r="U4" i="30" s="1"/>
  <c r="U22" i="30" s="1"/>
  <c r="AC5" i="30"/>
  <c r="Q8" i="30"/>
  <c r="I8" i="30"/>
  <c r="P8" i="30"/>
  <c r="H8" i="30"/>
  <c r="T8" i="30" s="1"/>
  <c r="O8" i="30"/>
  <c r="G8" i="30"/>
  <c r="S8" i="30" s="1"/>
  <c r="N8" i="30"/>
  <c r="Z8" i="30" s="1"/>
  <c r="AA6" i="30"/>
  <c r="AB19" i="30"/>
  <c r="C27" i="30"/>
  <c r="K6" i="30"/>
  <c r="J6" i="30"/>
  <c r="V6" i="30" s="1"/>
  <c r="P6" i="30"/>
  <c r="AB6" i="30" s="1"/>
  <c r="K7" i="30"/>
  <c r="J7" i="30"/>
  <c r="Q7" i="30"/>
  <c r="I7" i="30"/>
  <c r="U7" i="30" s="1"/>
  <c r="AS14" i="30" s="1"/>
  <c r="P7" i="30"/>
  <c r="AB7" i="30" s="1"/>
  <c r="H7" i="30"/>
  <c r="K14" i="30"/>
  <c r="U15" i="30"/>
  <c r="AA19" i="30"/>
  <c r="AA23" i="30"/>
  <c r="V8" i="30"/>
  <c r="AA16" i="30"/>
  <c r="E23" i="30"/>
  <c r="Y3" i="30"/>
  <c r="Z3" i="30"/>
  <c r="V5" i="30"/>
  <c r="G6" i="30"/>
  <c r="S6" i="30" s="1"/>
  <c r="K8" i="30"/>
  <c r="W8" i="30" s="1"/>
  <c r="AB15" i="30"/>
  <c r="AB16" i="30"/>
  <c r="R21" i="30"/>
  <c r="R20" i="30"/>
  <c r="R24" i="30"/>
  <c r="R26" i="30"/>
  <c r="R28" i="30"/>
  <c r="R19" i="30"/>
  <c r="R23" i="30"/>
  <c r="C23" i="30"/>
  <c r="AC23" i="30"/>
  <c r="AA2" i="30"/>
  <c r="X4" i="30"/>
  <c r="K2" i="30"/>
  <c r="J2" i="30"/>
  <c r="J3" i="30"/>
  <c r="V3" i="30" s="1"/>
  <c r="Q3" i="30"/>
  <c r="I3" i="30"/>
  <c r="P3" i="30"/>
  <c r="AB3" i="30" s="1"/>
  <c r="H3" i="30"/>
  <c r="T3" i="30" s="1"/>
  <c r="L20" i="30" s="1"/>
  <c r="O3" i="30"/>
  <c r="AA3" i="30" s="1"/>
  <c r="U5" i="30"/>
  <c r="Q2" i="30"/>
  <c r="AC2" i="30" s="1"/>
  <c r="P4" i="30"/>
  <c r="AB4" i="30" s="1"/>
  <c r="H4" i="30"/>
  <c r="O4" i="30"/>
  <c r="G4" i="30"/>
  <c r="S4" i="30" s="1"/>
  <c r="S15" i="30" s="1"/>
  <c r="N4" i="30"/>
  <c r="Z4" i="30" s="1"/>
  <c r="Q4" i="30"/>
  <c r="G2" i="30"/>
  <c r="S2" i="30" s="1"/>
  <c r="W5" i="30"/>
  <c r="H6" i="30"/>
  <c r="G7" i="30"/>
  <c r="S7" i="30" s="1"/>
  <c r="AQ15" i="30" s="1"/>
  <c r="L8" i="30"/>
  <c r="X8" i="30" s="1"/>
  <c r="AC16" i="30"/>
  <c r="AI18" i="30"/>
  <c r="AC21" i="30"/>
  <c r="R27" i="30"/>
  <c r="K28" i="30"/>
  <c r="D33" i="30"/>
  <c r="G33" i="30"/>
  <c r="H39" i="30"/>
  <c r="H40" i="30"/>
  <c r="C40" i="30"/>
  <c r="L5" i="30"/>
  <c r="X5" i="30" s="1"/>
  <c r="AH26" i="30"/>
  <c r="AH25" i="30"/>
  <c r="AH23" i="30"/>
  <c r="C35" i="30"/>
  <c r="H36" i="30"/>
  <c r="G36" i="30"/>
  <c r="F39" i="30"/>
  <c r="AI14" i="30"/>
  <c r="J27" i="30"/>
  <c r="J25" i="30"/>
  <c r="J23" i="30"/>
  <c r="J21" i="30"/>
  <c r="J19" i="30"/>
  <c r="J26" i="30"/>
  <c r="K17" i="30"/>
  <c r="AI17" i="30"/>
  <c r="J18" i="30"/>
  <c r="C19" i="30"/>
  <c r="AH21" i="30"/>
  <c r="C28" i="30"/>
  <c r="H33" i="30"/>
  <c r="C36" i="30"/>
  <c r="M5" i="30"/>
  <c r="Y5" i="30" s="1"/>
  <c r="S14" i="30"/>
  <c r="AA15" i="30"/>
  <c r="AH19" i="30"/>
  <c r="C26" i="30"/>
  <c r="E28" i="30"/>
  <c r="D37" i="30"/>
  <c r="G40" i="30"/>
  <c r="C14" i="30"/>
  <c r="Z28" i="30"/>
  <c r="Z26" i="30"/>
  <c r="Z24" i="30"/>
  <c r="Z22" i="30"/>
  <c r="Z20" i="30"/>
  <c r="Z18" i="30"/>
  <c r="C24" i="30"/>
  <c r="Z25" i="30"/>
  <c r="E26" i="30"/>
  <c r="AH28" i="30"/>
  <c r="G35" i="30"/>
  <c r="C37" i="30"/>
  <c r="J39" i="30"/>
  <c r="C49" i="30"/>
  <c r="J51" i="30"/>
  <c r="G49" i="30"/>
  <c r="F45" i="30"/>
  <c r="D45" i="30"/>
  <c r="H45" i="30"/>
  <c r="F53" i="30"/>
  <c r="D53" i="30"/>
  <c r="H53" i="30"/>
  <c r="C53" i="30"/>
  <c r="F49" i="30"/>
  <c r="G53" i="30"/>
  <c r="B46" i="30"/>
  <c r="B50" i="30"/>
  <c r="J41" i="30"/>
  <c r="B44" i="30"/>
  <c r="B48" i="30"/>
  <c r="B52" i="30"/>
  <c r="D41" i="30"/>
  <c r="H42" i="30"/>
  <c r="B43" i="30"/>
  <c r="B47" i="30"/>
  <c r="Y1" i="22"/>
  <c r="Z1" i="22"/>
  <c r="AA1" i="22"/>
  <c r="AB1" i="22"/>
  <c r="AC1" i="22"/>
  <c r="AD1" i="22"/>
  <c r="Y2" i="22"/>
  <c r="Z2" i="22"/>
  <c r="AA2" i="22"/>
  <c r="AB2" i="22"/>
  <c r="AC2" i="22"/>
  <c r="AD2" i="22"/>
  <c r="Y3" i="22"/>
  <c r="Z3" i="22"/>
  <c r="AA3" i="22"/>
  <c r="AB3" i="22"/>
  <c r="AC3" i="22"/>
  <c r="AD3" i="22"/>
  <c r="Y4" i="22"/>
  <c r="Z4" i="22"/>
  <c r="AA4" i="22"/>
  <c r="AB4" i="22"/>
  <c r="AC4" i="22"/>
  <c r="AD4" i="22"/>
  <c r="Y5" i="22"/>
  <c r="Z5" i="22"/>
  <c r="AA5" i="22"/>
  <c r="AB5" i="22"/>
  <c r="AC5" i="22"/>
  <c r="AD5" i="22"/>
  <c r="Y6" i="22"/>
  <c r="Z6" i="22"/>
  <c r="AA6" i="22"/>
  <c r="AB6" i="22"/>
  <c r="AC6" i="22"/>
  <c r="AD6" i="22"/>
  <c r="Y7" i="22"/>
  <c r="Z7" i="22"/>
  <c r="AA7" i="22"/>
  <c r="AB7" i="22"/>
  <c r="AC7" i="22"/>
  <c r="AD7" i="22"/>
  <c r="Y8" i="22"/>
  <c r="Z8" i="22"/>
  <c r="AA8" i="22"/>
  <c r="AB8" i="22"/>
  <c r="AC8" i="22"/>
  <c r="AD8" i="22"/>
  <c r="S1" i="22"/>
  <c r="T1" i="22"/>
  <c r="U1" i="22"/>
  <c r="V1" i="22"/>
  <c r="W1" i="22"/>
  <c r="X1" i="22"/>
  <c r="S2" i="22"/>
  <c r="T2" i="22"/>
  <c r="U2" i="22"/>
  <c r="V2" i="22"/>
  <c r="W2" i="22"/>
  <c r="X2" i="22"/>
  <c r="S3" i="22"/>
  <c r="T3" i="22"/>
  <c r="U3" i="22"/>
  <c r="V3" i="22"/>
  <c r="W3" i="22"/>
  <c r="X3" i="22"/>
  <c r="S4" i="22"/>
  <c r="T4" i="22"/>
  <c r="U4" i="22"/>
  <c r="V4" i="22"/>
  <c r="W4" i="22"/>
  <c r="X4" i="22"/>
  <c r="S5" i="22"/>
  <c r="T5" i="22"/>
  <c r="U5" i="22"/>
  <c r="V5" i="22"/>
  <c r="W5" i="22"/>
  <c r="X5" i="22"/>
  <c r="S6" i="22"/>
  <c r="T6" i="22"/>
  <c r="U6" i="22"/>
  <c r="V6" i="22"/>
  <c r="W6" i="22"/>
  <c r="X6" i="22"/>
  <c r="S7" i="22"/>
  <c r="T7" i="22"/>
  <c r="U7" i="22"/>
  <c r="V7" i="22"/>
  <c r="W7" i="22"/>
  <c r="X7" i="22"/>
  <c r="S8" i="22"/>
  <c r="T8" i="22"/>
  <c r="U8" i="22"/>
  <c r="V8" i="22"/>
  <c r="W8" i="22"/>
  <c r="X8" i="22"/>
  <c r="C1" i="22"/>
  <c r="D1" i="22"/>
  <c r="E1" i="22"/>
  <c r="F1" i="22"/>
  <c r="G1" i="22"/>
  <c r="H1" i="22"/>
  <c r="I1" i="22"/>
  <c r="J1" i="22"/>
  <c r="K1" i="22"/>
  <c r="L1" i="22"/>
  <c r="M1" i="22"/>
  <c r="N1" i="22"/>
  <c r="O1" i="22"/>
  <c r="P1" i="22"/>
  <c r="Q1" i="22"/>
  <c r="R1" i="22"/>
  <c r="C2" i="22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B2" i="22"/>
  <c r="B3" i="22"/>
  <c r="B4" i="22"/>
  <c r="B5" i="22"/>
  <c r="B6" i="22"/>
  <c r="B7" i="22"/>
  <c r="B8" i="22"/>
  <c r="B1" i="22"/>
  <c r="AD16" i="30" l="1"/>
  <c r="AS24" i="30"/>
  <c r="AQ24" i="30"/>
  <c r="AT24" i="30" s="1"/>
  <c r="AS25" i="30"/>
  <c r="AQ25" i="30"/>
  <c r="AR25" i="30"/>
  <c r="AQ22" i="30"/>
  <c r="AT22" i="30" s="1"/>
  <c r="AR22" i="30"/>
  <c r="AS22" i="30"/>
  <c r="AR27" i="30"/>
  <c r="AS27" i="30"/>
  <c r="AQ27" i="30"/>
  <c r="AC26" i="30"/>
  <c r="AB26" i="30"/>
  <c r="AD27" i="30" s="1"/>
  <c r="AA26" i="30"/>
  <c r="AD26" i="30" s="1"/>
  <c r="AJ23" i="30"/>
  <c r="AI23" i="30"/>
  <c r="U19" i="30"/>
  <c r="S19" i="30"/>
  <c r="L24" i="30"/>
  <c r="V28" i="30"/>
  <c r="S28" i="30"/>
  <c r="U28" i="30"/>
  <c r="J38" i="30"/>
  <c r="J37" i="30"/>
  <c r="J40" i="30"/>
  <c r="J36" i="30"/>
  <c r="H46" i="30"/>
  <c r="F46" i="30"/>
  <c r="J46" i="30"/>
  <c r="I46" i="30"/>
  <c r="G46" i="30"/>
  <c r="D46" i="30"/>
  <c r="C46" i="30"/>
  <c r="E18" i="30"/>
  <c r="E14" i="30"/>
  <c r="H41" i="30"/>
  <c r="H35" i="30"/>
  <c r="H37" i="30"/>
  <c r="AA4" i="30"/>
  <c r="U3" i="30"/>
  <c r="U26" i="30"/>
  <c r="S26" i="30"/>
  <c r="G38" i="30"/>
  <c r="G32" i="30"/>
  <c r="G37" i="30"/>
  <c r="G41" i="30"/>
  <c r="G45" i="30"/>
  <c r="G42" i="30"/>
  <c r="AS16" i="30"/>
  <c r="T7" i="30"/>
  <c r="W6" i="30"/>
  <c r="K22" i="30"/>
  <c r="C45" i="30"/>
  <c r="C42" i="30"/>
  <c r="C41" i="30"/>
  <c r="C33" i="30"/>
  <c r="C38" i="30"/>
  <c r="C32" i="30"/>
  <c r="C39" i="30"/>
  <c r="W3" i="30"/>
  <c r="H34" i="30"/>
  <c r="Y7" i="30"/>
  <c r="AS18" i="30"/>
  <c r="AR18" i="30"/>
  <c r="AQ18" i="30"/>
  <c r="D52" i="30"/>
  <c r="C52" i="30"/>
  <c r="J52" i="30"/>
  <c r="F52" i="30"/>
  <c r="I52" i="30"/>
  <c r="H52" i="30"/>
  <c r="G52" i="30"/>
  <c r="E52" i="30"/>
  <c r="V4" i="30"/>
  <c r="K27" i="30"/>
  <c r="L27" i="30"/>
  <c r="N28" i="30" s="1"/>
  <c r="AI28" i="30"/>
  <c r="J42" i="30"/>
  <c r="AI25" i="30"/>
  <c r="AQ16" i="30"/>
  <c r="AQ14" i="30"/>
  <c r="AI20" i="30"/>
  <c r="AI22" i="30"/>
  <c r="AI15" i="30"/>
  <c r="E27" i="30"/>
  <c r="E24" i="30"/>
  <c r="E17" i="30"/>
  <c r="E22" i="30"/>
  <c r="J45" i="30"/>
  <c r="AI16" i="30"/>
  <c r="U14" i="30"/>
  <c r="T6" i="30"/>
  <c r="AJ28" i="30" s="1"/>
  <c r="U17" i="30"/>
  <c r="F41" i="30"/>
  <c r="F32" i="30"/>
  <c r="F38" i="30"/>
  <c r="F37" i="30"/>
  <c r="F36" i="30"/>
  <c r="S16" i="30"/>
  <c r="D42" i="30"/>
  <c r="D38" i="30"/>
  <c r="D32" i="30"/>
  <c r="AQ20" i="30"/>
  <c r="AT20" i="30" s="1"/>
  <c r="AS20" i="30"/>
  <c r="AR20" i="30"/>
  <c r="D44" i="30"/>
  <c r="J44" i="30"/>
  <c r="F44" i="30"/>
  <c r="I44" i="30"/>
  <c r="H44" i="30"/>
  <c r="G44" i="30"/>
  <c r="E44" i="30"/>
  <c r="C44" i="30"/>
  <c r="H49" i="30"/>
  <c r="G51" i="30"/>
  <c r="D51" i="30"/>
  <c r="AC20" i="30"/>
  <c r="AB20" i="30"/>
  <c r="AD21" i="30" s="1"/>
  <c r="AA20" i="30"/>
  <c r="AD20" i="30" s="1"/>
  <c r="AI19" i="30"/>
  <c r="K16" i="30"/>
  <c r="F40" i="30"/>
  <c r="AJ21" i="30"/>
  <c r="AI21" i="30"/>
  <c r="L21" i="30"/>
  <c r="K21" i="30"/>
  <c r="F33" i="30"/>
  <c r="J35" i="30"/>
  <c r="D39" i="30"/>
  <c r="T27" i="30"/>
  <c r="U27" i="30"/>
  <c r="S27" i="30"/>
  <c r="S17" i="30"/>
  <c r="V2" i="30"/>
  <c r="S20" i="30"/>
  <c r="V20" i="30" s="1"/>
  <c r="U20" i="30"/>
  <c r="T20" i="30"/>
  <c r="AC7" i="30"/>
  <c r="AS15" i="30"/>
  <c r="AB8" i="30"/>
  <c r="T2" i="30"/>
  <c r="F34" i="30"/>
  <c r="AS28" i="30"/>
  <c r="E20" i="30"/>
  <c r="AS17" i="30"/>
  <c r="AS19" i="30"/>
  <c r="AR19" i="30"/>
  <c r="AQ19" i="30"/>
  <c r="AT19" i="30" s="1"/>
  <c r="L16" i="30"/>
  <c r="Z7" i="30"/>
  <c r="Y8" i="30"/>
  <c r="J43" i="30"/>
  <c r="H43" i="30"/>
  <c r="D43" i="30"/>
  <c r="I43" i="30"/>
  <c r="G43" i="30"/>
  <c r="F43" i="30"/>
  <c r="E43" i="30"/>
  <c r="C43" i="30"/>
  <c r="H50" i="30"/>
  <c r="F50" i="30"/>
  <c r="J50" i="30"/>
  <c r="L50" i="30"/>
  <c r="I50" i="30"/>
  <c r="G50" i="30"/>
  <c r="E50" i="30"/>
  <c r="D50" i="30"/>
  <c r="C50" i="30"/>
  <c r="AD28" i="30"/>
  <c r="AC28" i="30"/>
  <c r="AB28" i="30"/>
  <c r="AA28" i="30"/>
  <c r="L17" i="30"/>
  <c r="M26" i="30"/>
  <c r="L26" i="30"/>
  <c r="N27" i="30" s="1"/>
  <c r="K26" i="30"/>
  <c r="T4" i="30"/>
  <c r="T19" i="30" s="1"/>
  <c r="T24" i="30"/>
  <c r="U24" i="30"/>
  <c r="S24" i="30"/>
  <c r="V24" i="30" s="1"/>
  <c r="U16" i="30"/>
  <c r="J34" i="30"/>
  <c r="L22" i="30"/>
  <c r="D48" i="30"/>
  <c r="J48" i="30"/>
  <c r="F48" i="30"/>
  <c r="I48" i="30"/>
  <c r="H48" i="30"/>
  <c r="G48" i="30"/>
  <c r="E48" i="30"/>
  <c r="C48" i="30"/>
  <c r="J33" i="30"/>
  <c r="AB18" i="30"/>
  <c r="AD19" i="30" s="1"/>
  <c r="AA18" i="30"/>
  <c r="AD18" i="30"/>
  <c r="AC18" i="30"/>
  <c r="L19" i="30"/>
  <c r="K19" i="30"/>
  <c r="E21" i="30"/>
  <c r="U6" i="30"/>
  <c r="AK19" i="30" s="1"/>
  <c r="D49" i="30"/>
  <c r="J53" i="30"/>
  <c r="H38" i="30"/>
  <c r="J32" i="30"/>
  <c r="AC22" i="30"/>
  <c r="AB22" i="30"/>
  <c r="AD23" i="30" s="1"/>
  <c r="AA22" i="30"/>
  <c r="AD22" i="30" s="1"/>
  <c r="D36" i="30"/>
  <c r="E19" i="30"/>
  <c r="G39" i="30"/>
  <c r="K20" i="30"/>
  <c r="K23" i="30"/>
  <c r="L23" i="30"/>
  <c r="M23" i="30"/>
  <c r="N25" i="30" s="1"/>
  <c r="C51" i="30"/>
  <c r="D35" i="30"/>
  <c r="C22" i="30"/>
  <c r="C17" i="30"/>
  <c r="C25" i="30"/>
  <c r="C16" i="30"/>
  <c r="C18" i="30"/>
  <c r="AC15" i="30"/>
  <c r="AD17" i="30" s="1"/>
  <c r="AC17" i="30"/>
  <c r="AC14" i="30"/>
  <c r="W2" i="30"/>
  <c r="T23" i="30"/>
  <c r="S23" i="30"/>
  <c r="U23" i="30"/>
  <c r="T21" i="30"/>
  <c r="U21" i="30"/>
  <c r="S21" i="30"/>
  <c r="V21" i="30" s="1"/>
  <c r="E16" i="30"/>
  <c r="V7" i="30"/>
  <c r="AC19" i="30"/>
  <c r="U25" i="30"/>
  <c r="C20" i="30"/>
  <c r="U8" i="30"/>
  <c r="AC6" i="30"/>
  <c r="G34" i="30"/>
  <c r="AS26" i="30"/>
  <c r="AR26" i="30"/>
  <c r="AT27" i="30" s="1"/>
  <c r="AQ26" i="30"/>
  <c r="AT26" i="30" s="1"/>
  <c r="AQ21" i="30"/>
  <c r="AT21" i="30" s="1"/>
  <c r="AS21" i="30"/>
  <c r="AR21" i="30"/>
  <c r="X6" i="30"/>
  <c r="L18" i="30"/>
  <c r="K18" i="30"/>
  <c r="L14" i="30"/>
  <c r="L28" i="30"/>
  <c r="L15" i="30"/>
  <c r="AC3" i="30"/>
  <c r="AA8" i="30"/>
  <c r="K50" i="30" s="1"/>
  <c r="AQ28" i="30"/>
  <c r="AT28" i="30" s="1"/>
  <c r="AQ17" i="30"/>
  <c r="AB25" i="30"/>
  <c r="AC25" i="30"/>
  <c r="AA25" i="30"/>
  <c r="AD25" i="30" s="1"/>
  <c r="AJ26" i="30"/>
  <c r="AK26" i="30"/>
  <c r="AI26" i="30"/>
  <c r="S22" i="30"/>
  <c r="S25" i="30"/>
  <c r="Z5" i="30"/>
  <c r="J47" i="30"/>
  <c r="H47" i="30"/>
  <c r="L47" i="30"/>
  <c r="D47" i="30"/>
  <c r="I47" i="30"/>
  <c r="G47" i="30"/>
  <c r="F47" i="30"/>
  <c r="E47" i="30"/>
  <c r="C47" i="30"/>
  <c r="F42" i="30"/>
  <c r="J49" i="30"/>
  <c r="F51" i="30"/>
  <c r="H51" i="30"/>
  <c r="H32" i="30"/>
  <c r="AD24" i="30"/>
  <c r="AC24" i="30"/>
  <c r="AB24" i="30"/>
  <c r="AA24" i="30"/>
  <c r="F35" i="30"/>
  <c r="L25" i="30"/>
  <c r="K25" i="30"/>
  <c r="M25" i="30"/>
  <c r="D40" i="30"/>
  <c r="E25" i="30"/>
  <c r="AC4" i="30"/>
  <c r="W7" i="30"/>
  <c r="AI27" i="30"/>
  <c r="S18" i="30"/>
  <c r="AC8" i="30"/>
  <c r="AI24" i="30"/>
  <c r="U18" i="30"/>
  <c r="AR23" i="30"/>
  <c r="AS23" i="30"/>
  <c r="AQ23" i="30"/>
  <c r="AT23" i="30" s="1"/>
  <c r="C15" i="30"/>
  <c r="B42" i="16"/>
  <c r="N24" i="30" l="1"/>
  <c r="V27" i="30"/>
  <c r="V19" i="30"/>
  <c r="N23" i="30"/>
  <c r="N52" i="30"/>
  <c r="K48" i="30"/>
  <c r="M42" i="30"/>
  <c r="M41" i="30"/>
  <c r="M51" i="30"/>
  <c r="M32" i="30"/>
  <c r="M38" i="30"/>
  <c r="M33" i="30"/>
  <c r="M36" i="30"/>
  <c r="M45" i="30"/>
  <c r="M40" i="30"/>
  <c r="M49" i="30"/>
  <c r="M35" i="30"/>
  <c r="M53" i="30"/>
  <c r="M39" i="30"/>
  <c r="M37" i="30"/>
  <c r="M34" i="30"/>
  <c r="F18" i="30"/>
  <c r="L42" i="30"/>
  <c r="L38" i="30"/>
  <c r="L35" i="30"/>
  <c r="L49" i="30"/>
  <c r="L41" i="30"/>
  <c r="L39" i="30"/>
  <c r="L51" i="30"/>
  <c r="L37" i="30"/>
  <c r="L32" i="30"/>
  <c r="L36" i="30"/>
  <c r="L40" i="30"/>
  <c r="L34" i="30"/>
  <c r="L33" i="30"/>
  <c r="L45" i="30"/>
  <c r="L53" i="30"/>
  <c r="M50" i="30"/>
  <c r="M28" i="30"/>
  <c r="M15" i="30"/>
  <c r="O17" i="30" s="1"/>
  <c r="M16" i="30"/>
  <c r="N18" i="30" s="1"/>
  <c r="M22" i="30"/>
  <c r="M14" i="30"/>
  <c r="M20" i="30"/>
  <c r="M17" i="30"/>
  <c r="N19" i="30" s="1"/>
  <c r="M24" i="30"/>
  <c r="N26" i="30" s="1"/>
  <c r="AK23" i="30"/>
  <c r="M19" i="30"/>
  <c r="N21" i="30" s="1"/>
  <c r="M21" i="30"/>
  <c r="AJ19" i="30"/>
  <c r="L44" i="30"/>
  <c r="V16" i="30"/>
  <c r="AK25" i="30"/>
  <c r="AL27" i="30" s="1"/>
  <c r="L52" i="30"/>
  <c r="N22" i="30"/>
  <c r="L46" i="30"/>
  <c r="D25" i="30"/>
  <c r="F26" i="30" s="1"/>
  <c r="D18" i="30"/>
  <c r="F19" i="30" s="1"/>
  <c r="D14" i="30"/>
  <c r="G18" i="30" s="1"/>
  <c r="G19" i="30" s="1"/>
  <c r="D17" i="30"/>
  <c r="D27" i="30"/>
  <c r="F28" i="30" s="1"/>
  <c r="D22" i="30"/>
  <c r="F23" i="30" s="1"/>
  <c r="D24" i="30"/>
  <c r="F25" i="30" s="1"/>
  <c r="D23" i="30"/>
  <c r="F24" i="30" s="1"/>
  <c r="D20" i="30"/>
  <c r="F21" i="30" s="1"/>
  <c r="D28" i="30"/>
  <c r="D26" i="30"/>
  <c r="F27" i="30" s="1"/>
  <c r="D16" i="30"/>
  <c r="F17" i="30" s="1"/>
  <c r="D21" i="30"/>
  <c r="F22" i="30" s="1"/>
  <c r="D19" i="30"/>
  <c r="F20" i="30" s="1"/>
  <c r="D15" i="30"/>
  <c r="F16" i="30" s="1"/>
  <c r="K32" i="30"/>
  <c r="K37" i="30"/>
  <c r="K49" i="30"/>
  <c r="K41" i="30"/>
  <c r="K36" i="30"/>
  <c r="K42" i="30"/>
  <c r="N50" i="30" s="1"/>
  <c r="K35" i="30"/>
  <c r="K39" i="30"/>
  <c r="K33" i="30"/>
  <c r="K53" i="30"/>
  <c r="K45" i="30"/>
  <c r="K51" i="30"/>
  <c r="K40" i="30"/>
  <c r="K38" i="30"/>
  <c r="K34" i="30"/>
  <c r="L43" i="30"/>
  <c r="AJ25" i="30"/>
  <c r="V25" i="30"/>
  <c r="M52" i="30"/>
  <c r="M46" i="30"/>
  <c r="K47" i="30"/>
  <c r="V22" i="30"/>
  <c r="M48" i="30"/>
  <c r="I38" i="30"/>
  <c r="I32" i="30"/>
  <c r="I37" i="30"/>
  <c r="I41" i="30"/>
  <c r="I42" i="30"/>
  <c r="I36" i="30"/>
  <c r="I34" i="30"/>
  <c r="I40" i="30"/>
  <c r="N46" i="30" s="1"/>
  <c r="I45" i="30"/>
  <c r="I35" i="30"/>
  <c r="I49" i="30"/>
  <c r="I53" i="30"/>
  <c r="I33" i="30"/>
  <c r="I39" i="30"/>
  <c r="I51" i="30"/>
  <c r="AK21" i="30"/>
  <c r="K44" i="30"/>
  <c r="W16" i="30"/>
  <c r="M27" i="30"/>
  <c r="AL24" i="30"/>
  <c r="AE18" i="30"/>
  <c r="AE19" i="30" s="1"/>
  <c r="AE20" i="30" s="1"/>
  <c r="AE21" i="30" s="1"/>
  <c r="AE22" i="30" s="1"/>
  <c r="AE23" i="30" s="1"/>
  <c r="AE24" i="30" s="1"/>
  <c r="AE25" i="30" s="1"/>
  <c r="AE26" i="30" s="1"/>
  <c r="AE27" i="30" s="1"/>
  <c r="AE28" i="30" s="1"/>
  <c r="K52" i="30"/>
  <c r="N16" i="30"/>
  <c r="N45" i="30"/>
  <c r="K46" i="30"/>
  <c r="O16" i="30"/>
  <c r="M47" i="30"/>
  <c r="N49" i="30"/>
  <c r="K43" i="30"/>
  <c r="M44" i="30"/>
  <c r="AR14" i="30"/>
  <c r="AU16" i="30" s="1"/>
  <c r="AR17" i="30"/>
  <c r="AT18" i="30" s="1"/>
  <c r="AR15" i="30"/>
  <c r="AT16" i="30" s="1"/>
  <c r="AR28" i="30"/>
  <c r="AR16" i="30"/>
  <c r="AT17" i="30" s="1"/>
  <c r="T26" i="30"/>
  <c r="AR24" i="30"/>
  <c r="AT25" i="30" s="1"/>
  <c r="AK16" i="30"/>
  <c r="AK15" i="30"/>
  <c r="AK17" i="30"/>
  <c r="AK18" i="30"/>
  <c r="AL20" i="30" s="1"/>
  <c r="AK27" i="30"/>
  <c r="AK20" i="30"/>
  <c r="AL22" i="30" s="1"/>
  <c r="AK14" i="30"/>
  <c r="AK22" i="30"/>
  <c r="AK24" i="30"/>
  <c r="V18" i="30"/>
  <c r="AJ20" i="30"/>
  <c r="AL21" i="30" s="1"/>
  <c r="AJ22" i="30"/>
  <c r="AL23" i="30" s="1"/>
  <c r="AJ27" i="30"/>
  <c r="AL28" i="30" s="1"/>
  <c r="AJ18" i="30"/>
  <c r="AJ16" i="30"/>
  <c r="AJ17" i="30"/>
  <c r="AL18" i="30" s="1"/>
  <c r="AJ14" i="30"/>
  <c r="AJ24" i="30"/>
  <c r="AL25" i="30" s="1"/>
  <c r="AJ15" i="30"/>
  <c r="AL16" i="30" s="1"/>
  <c r="O44" i="30"/>
  <c r="AE17" i="30"/>
  <c r="AE16" i="30"/>
  <c r="M18" i="30"/>
  <c r="N20" i="30" s="1"/>
  <c r="E45" i="30"/>
  <c r="N47" i="30" s="1"/>
  <c r="E42" i="30"/>
  <c r="N44" i="30" s="1"/>
  <c r="E41" i="30"/>
  <c r="E33" i="30"/>
  <c r="E38" i="30"/>
  <c r="E32" i="30"/>
  <c r="O51" i="30" s="1"/>
  <c r="E34" i="30"/>
  <c r="E39" i="30"/>
  <c r="E49" i="30"/>
  <c r="N51" i="30" s="1"/>
  <c r="E37" i="30"/>
  <c r="O47" i="30" s="1"/>
  <c r="E40" i="30"/>
  <c r="E36" i="30"/>
  <c r="E51" i="30"/>
  <c r="E53" i="30"/>
  <c r="E35" i="30"/>
  <c r="L48" i="30"/>
  <c r="T25" i="30"/>
  <c r="V26" i="30" s="1"/>
  <c r="T15" i="30"/>
  <c r="T14" i="30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T22" i="30"/>
  <c r="V23" i="30" s="1"/>
  <c r="T18" i="30"/>
  <c r="T17" i="30"/>
  <c r="T16" i="30"/>
  <c r="V17" i="30" s="1"/>
  <c r="M43" i="30"/>
  <c r="AU17" i="30"/>
  <c r="AK28" i="30"/>
  <c r="E46" i="30"/>
  <c r="N48" i="30" s="1"/>
  <c r="T28" i="30"/>
  <c r="G20" i="30" l="1"/>
  <c r="G21" i="30" s="1"/>
  <c r="G22" i="30" s="1"/>
  <c r="G23" i="30" s="1"/>
  <c r="G24" i="30" s="1"/>
  <c r="G25" i="30" s="1"/>
  <c r="G26" i="30" s="1"/>
  <c r="G27" i="30" s="1"/>
  <c r="G28" i="30" s="1"/>
  <c r="O49" i="30"/>
  <c r="N17" i="30"/>
  <c r="O45" i="30"/>
  <c r="O43" i="30"/>
  <c r="AL17" i="30"/>
  <c r="O18" i="30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42" i="30"/>
  <c r="AL26" i="30"/>
  <c r="O46" i="30"/>
  <c r="O50" i="30"/>
  <c r="AM16" i="30"/>
  <c r="AM18" i="30"/>
  <c r="G17" i="30"/>
  <c r="AL19" i="30"/>
  <c r="G16" i="30"/>
  <c r="O53" i="30"/>
  <c r="O52" i="30"/>
  <c r="O48" i="30"/>
  <c r="AM17" i="30"/>
  <c r="W17" i="30"/>
  <c r="AU18" i="30"/>
  <c r="AU19" i="30" s="1"/>
  <c r="AU20" i="30" s="1"/>
  <c r="AU21" i="30" s="1"/>
  <c r="AU22" i="30" s="1"/>
  <c r="AU23" i="30" s="1"/>
  <c r="AU24" i="30" s="1"/>
  <c r="AU25" i="30" s="1"/>
  <c r="AU26" i="30" s="1"/>
  <c r="AU27" i="30" s="1"/>
  <c r="AU28" i="30" s="1"/>
  <c r="N53" i="30"/>
  <c r="N43" i="30"/>
  <c r="H18" i="16"/>
  <c r="B19" i="16"/>
  <c r="B20" i="16"/>
  <c r="B21" i="16"/>
  <c r="B22" i="16"/>
  <c r="B23" i="16"/>
  <c r="B24" i="16"/>
  <c r="B25" i="16"/>
  <c r="B26" i="16"/>
  <c r="B27" i="16"/>
  <c r="B28" i="16"/>
  <c r="B18" i="16"/>
  <c r="B17" i="16"/>
  <c r="J1" i="28"/>
  <c r="I1" i="28"/>
  <c r="H1" i="28"/>
  <c r="G1" i="28"/>
  <c r="F1" i="28"/>
  <c r="E1" i="28"/>
  <c r="D1" i="28"/>
  <c r="B40" i="16"/>
  <c r="B41" i="16"/>
  <c r="AM19" i="30" l="1"/>
  <c r="AM20" i="30" s="1"/>
  <c r="AM21" i="30" s="1"/>
  <c r="AM22" i="30" s="1"/>
  <c r="AM23" i="30" s="1"/>
  <c r="AM24" i="30" s="1"/>
  <c r="AM25" i="30" s="1"/>
  <c r="AM26" i="30" s="1"/>
  <c r="AM27" i="30" s="1"/>
  <c r="AM28" i="30" s="1"/>
  <c r="B14" i="16" l="1"/>
  <c r="AF2" i="22"/>
  <c r="AG2" i="22"/>
  <c r="AH2" i="22"/>
  <c r="AI2" i="22"/>
  <c r="AJ2" i="22"/>
  <c r="AK2" i="22"/>
  <c r="AL2" i="22"/>
  <c r="AM2" i="22"/>
  <c r="AN2" i="22"/>
  <c r="AO2" i="22"/>
  <c r="AF3" i="22"/>
  <c r="AG3" i="22"/>
  <c r="AH3" i="22"/>
  <c r="AI3" i="22"/>
  <c r="AJ3" i="22"/>
  <c r="AK3" i="22"/>
  <c r="AL3" i="22"/>
  <c r="AM3" i="22"/>
  <c r="AN3" i="22"/>
  <c r="AO3" i="22"/>
  <c r="AF4" i="22"/>
  <c r="AG4" i="22"/>
  <c r="AH4" i="22"/>
  <c r="AI4" i="22"/>
  <c r="AJ4" i="22"/>
  <c r="AK4" i="22"/>
  <c r="AL4" i="22"/>
  <c r="AM4" i="22"/>
  <c r="AN4" i="22"/>
  <c r="AO4" i="22"/>
  <c r="AF5" i="22"/>
  <c r="AG5" i="22"/>
  <c r="AH5" i="22"/>
  <c r="AI5" i="22"/>
  <c r="AJ5" i="22"/>
  <c r="AK5" i="22"/>
  <c r="AL5" i="22"/>
  <c r="AM5" i="22"/>
  <c r="AN5" i="22"/>
  <c r="AO5" i="22"/>
  <c r="AF6" i="22"/>
  <c r="AG6" i="22"/>
  <c r="AH6" i="22"/>
  <c r="AI6" i="22"/>
  <c r="AJ6" i="22"/>
  <c r="AK6" i="22"/>
  <c r="AL6" i="22"/>
  <c r="AM6" i="22"/>
  <c r="AN6" i="22"/>
  <c r="AO6" i="22"/>
  <c r="AF7" i="22"/>
  <c r="AG7" i="22"/>
  <c r="AH7" i="22"/>
  <c r="AI7" i="22"/>
  <c r="AJ7" i="22"/>
  <c r="AK7" i="22"/>
  <c r="AL7" i="22"/>
  <c r="AM7" i="22"/>
  <c r="AN7" i="22"/>
  <c r="AO7" i="22"/>
  <c r="AF8" i="22"/>
  <c r="AG8" i="22"/>
  <c r="AH8" i="22"/>
  <c r="AI8" i="22"/>
  <c r="AJ8" i="22"/>
  <c r="AK8" i="22"/>
  <c r="AL8" i="22"/>
  <c r="AM8" i="22"/>
  <c r="AN8" i="22"/>
  <c r="AO8" i="22"/>
  <c r="AE3" i="22"/>
  <c r="AE4" i="22"/>
  <c r="AE5" i="22"/>
  <c r="AE6" i="22"/>
  <c r="AE7" i="22"/>
  <c r="AE8" i="22"/>
  <c r="AE2" i="22"/>
  <c r="A8" i="22"/>
  <c r="A3" i="22"/>
  <c r="A4" i="22"/>
  <c r="A5" i="22"/>
  <c r="A6" i="22"/>
  <c r="A7" i="22"/>
  <c r="A1" i="22"/>
  <c r="A2" i="22"/>
  <c r="A1" i="9" l="1"/>
  <c r="A1" i="17"/>
  <c r="A3" i="17"/>
  <c r="A4" i="17"/>
  <c r="A5" i="17"/>
  <c r="A6" i="17"/>
  <c r="A7" i="17"/>
  <c r="A8" i="17"/>
  <c r="A2" i="17"/>
  <c r="AP17" i="16"/>
  <c r="AP25" i="16" s="1"/>
  <c r="AP16" i="16"/>
  <c r="AP15" i="16"/>
  <c r="AP14" i="16"/>
  <c r="AH14" i="16"/>
  <c r="AH15" i="16"/>
  <c r="AH16" i="16"/>
  <c r="AH17" i="16"/>
  <c r="AH26" i="16" s="1"/>
  <c r="Z17" i="16"/>
  <c r="Z23" i="16" s="1"/>
  <c r="Z16" i="16"/>
  <c r="Z15" i="16"/>
  <c r="Z14" i="16"/>
  <c r="R17" i="16"/>
  <c r="R19" i="16" s="1"/>
  <c r="R16" i="16"/>
  <c r="R15" i="16"/>
  <c r="R14" i="16"/>
  <c r="J17" i="16"/>
  <c r="J20" i="16" s="1"/>
  <c r="J16" i="16"/>
  <c r="J15" i="16"/>
  <c r="J14" i="16"/>
  <c r="B16" i="16"/>
  <c r="B15" i="16"/>
  <c r="B33" i="16"/>
  <c r="B34" i="16"/>
  <c r="B35" i="16"/>
  <c r="B36" i="16"/>
  <c r="B37" i="16"/>
  <c r="B38" i="16"/>
  <c r="B39" i="16"/>
  <c r="B32" i="16"/>
  <c r="E3" i="16"/>
  <c r="E4" i="16"/>
  <c r="E5" i="16"/>
  <c r="E6" i="16"/>
  <c r="E7" i="16"/>
  <c r="E8" i="16"/>
  <c r="E2" i="16"/>
  <c r="B3" i="16"/>
  <c r="C3" i="16"/>
  <c r="B4" i="16"/>
  <c r="C4" i="16"/>
  <c r="B5" i="16"/>
  <c r="C5" i="16"/>
  <c r="B6" i="16"/>
  <c r="C6" i="16"/>
  <c r="B7" i="16"/>
  <c r="C7" i="16"/>
  <c r="B8" i="16"/>
  <c r="C8" i="16"/>
  <c r="C2" i="16"/>
  <c r="B2" i="16"/>
  <c r="A3" i="16"/>
  <c r="J12" i="16" s="1"/>
  <c r="A4" i="16"/>
  <c r="R12" i="16" s="1"/>
  <c r="A5" i="16"/>
  <c r="Z12" i="16" s="1"/>
  <c r="A6" i="16"/>
  <c r="AH12" i="16" s="1"/>
  <c r="A7" i="16"/>
  <c r="AP12" i="16" s="1"/>
  <c r="A8" i="16"/>
  <c r="A2" i="16"/>
  <c r="A8" i="9"/>
  <c r="A3" i="9"/>
  <c r="A4" i="9"/>
  <c r="A5" i="9"/>
  <c r="A6" i="9"/>
  <c r="A7" i="9"/>
  <c r="B1" i="17" l="1" a="1"/>
  <c r="AH25" i="16"/>
  <c r="Z20" i="16"/>
  <c r="B45" i="16"/>
  <c r="J19" i="16"/>
  <c r="J26" i="16"/>
  <c r="J25" i="16"/>
  <c r="R26" i="16"/>
  <c r="J24" i="16"/>
  <c r="R25" i="16"/>
  <c r="J23" i="16"/>
  <c r="R24" i="16"/>
  <c r="Z21" i="16"/>
  <c r="AH18" i="16"/>
  <c r="Z18" i="16"/>
  <c r="AH23" i="16"/>
  <c r="AP23" i="16"/>
  <c r="AP24" i="16"/>
  <c r="Z28" i="16"/>
  <c r="AH22" i="16"/>
  <c r="R23" i="16"/>
  <c r="AH24" i="16"/>
  <c r="AF2" i="16"/>
  <c r="J27" i="16"/>
  <c r="Z22" i="16"/>
  <c r="AH21" i="16"/>
  <c r="Z27" i="16"/>
  <c r="AP18" i="16"/>
  <c r="AP20" i="16"/>
  <c r="Z19" i="16"/>
  <c r="J22" i="16"/>
  <c r="R18" i="16"/>
  <c r="R21" i="16"/>
  <c r="Z25" i="16"/>
  <c r="AH28" i="16"/>
  <c r="AH20" i="16"/>
  <c r="AP27" i="16"/>
  <c r="AP19" i="16"/>
  <c r="R22" i="16"/>
  <c r="Z26" i="16"/>
  <c r="J18" i="16"/>
  <c r="J21" i="16"/>
  <c r="R28" i="16"/>
  <c r="R20" i="16"/>
  <c r="Z24" i="16"/>
  <c r="AH27" i="16"/>
  <c r="AH19" i="16"/>
  <c r="AP26" i="16"/>
  <c r="AP22" i="16"/>
  <c r="AP21" i="16"/>
  <c r="AP28" i="16"/>
  <c r="J28" i="16"/>
  <c r="R27" i="16"/>
  <c r="B48" i="16"/>
  <c r="B52" i="16"/>
  <c r="B51" i="16"/>
  <c r="B44" i="16"/>
  <c r="B50" i="16"/>
  <c r="B49" i="16"/>
  <c r="B47" i="16"/>
  <c r="B43" i="16"/>
  <c r="B46" i="16"/>
  <c r="B53" i="16"/>
  <c r="AF6" i="16"/>
  <c r="AF8" i="16"/>
  <c r="AF4" i="16"/>
  <c r="AF7" i="16"/>
  <c r="AQ25" i="16" s="1"/>
  <c r="AF3" i="16"/>
  <c r="AF5" i="16"/>
  <c r="AA27" i="16" s="1"/>
  <c r="B1" i="17" l="1"/>
  <c r="C15" i="16"/>
  <c r="C14" i="16"/>
  <c r="C17" i="16"/>
  <c r="S18" i="16"/>
  <c r="AI24" i="16"/>
  <c r="C16" i="16"/>
  <c r="K26" i="16"/>
  <c r="K14" i="16"/>
  <c r="AN8" i="16"/>
  <c r="K38" i="16" s="1"/>
  <c r="K28" i="16"/>
  <c r="S22" i="16"/>
  <c r="AQ26" i="16"/>
  <c r="AA26" i="16"/>
  <c r="S26" i="16"/>
  <c r="K23" i="16"/>
  <c r="K27" i="16"/>
  <c r="AI22" i="16"/>
  <c r="AQ20" i="16"/>
  <c r="AA18" i="16"/>
  <c r="S20" i="16"/>
  <c r="AI21" i="16"/>
  <c r="AQ27" i="16"/>
  <c r="AQ17" i="16"/>
  <c r="AQ15" i="16"/>
  <c r="AQ23" i="16"/>
  <c r="AQ18" i="16"/>
  <c r="AQ21" i="16"/>
  <c r="AQ16" i="16"/>
  <c r="AQ24" i="16"/>
  <c r="AQ19" i="16"/>
  <c r="AQ14" i="16"/>
  <c r="AI26" i="16"/>
  <c r="S16" i="16"/>
  <c r="S14" i="16"/>
  <c r="S17" i="16"/>
  <c r="S25" i="16"/>
  <c r="S15" i="16"/>
  <c r="S23" i="16"/>
  <c r="S21" i="16"/>
  <c r="S24" i="16"/>
  <c r="S27" i="16"/>
  <c r="S19" i="16"/>
  <c r="S28" i="16"/>
  <c r="AA25" i="16"/>
  <c r="AA24" i="16"/>
  <c r="K18" i="16"/>
  <c r="K21" i="16"/>
  <c r="AQ28" i="16"/>
  <c r="AQ22" i="16"/>
  <c r="AA22" i="16"/>
  <c r="AA28" i="16"/>
  <c r="AA15" i="16"/>
  <c r="AA19" i="16"/>
  <c r="AA16" i="16"/>
  <c r="AA23" i="16"/>
  <c r="AA20" i="16"/>
  <c r="AA17" i="16"/>
  <c r="AA21" i="16"/>
  <c r="AA14" i="16"/>
  <c r="K15" i="16"/>
  <c r="K19" i="16"/>
  <c r="K16" i="16"/>
  <c r="K24" i="16"/>
  <c r="K17" i="16"/>
  <c r="K25" i="16"/>
  <c r="K22" i="16"/>
  <c r="AI19" i="16"/>
  <c r="AI27" i="16"/>
  <c r="AI14" i="16"/>
  <c r="AI16" i="16"/>
  <c r="AI17" i="16"/>
  <c r="AI25" i="16"/>
  <c r="AI23" i="16"/>
  <c r="AI20" i="16"/>
  <c r="AI28" i="16"/>
  <c r="AI15" i="16"/>
  <c r="K20" i="16"/>
  <c r="AI18" i="16"/>
  <c r="C51" i="16"/>
  <c r="C32" i="16"/>
  <c r="C35" i="16"/>
  <c r="C33" i="16"/>
  <c r="C41" i="16"/>
  <c r="C53" i="16"/>
  <c r="C34" i="16"/>
  <c r="C36" i="16"/>
  <c r="C46" i="16"/>
  <c r="C37" i="16"/>
  <c r="C43" i="16"/>
  <c r="C45" i="16"/>
  <c r="C47" i="16"/>
  <c r="C42" i="16"/>
  <c r="C40" i="16"/>
  <c r="C38" i="16"/>
  <c r="C49" i="16"/>
  <c r="C50" i="16"/>
  <c r="C44" i="16"/>
  <c r="C39" i="16"/>
  <c r="C52" i="16"/>
  <c r="C48" i="16"/>
  <c r="AH8" i="16"/>
  <c r="E44" i="16" s="1"/>
  <c r="AN5" i="16"/>
  <c r="AI4" i="16"/>
  <c r="AH2" i="16"/>
  <c r="E14" i="16" s="1"/>
  <c r="AI8" i="16"/>
  <c r="F51" i="16" s="1"/>
  <c r="AH4" i="16"/>
  <c r="AM6" i="16"/>
  <c r="AL4" i="16"/>
  <c r="AH6" i="16"/>
  <c r="AI6" i="16"/>
  <c r="AL7" i="16"/>
  <c r="AP2" i="16"/>
  <c r="AO6" i="16"/>
  <c r="AO8" i="16"/>
  <c r="L51" i="16" s="1"/>
  <c r="AL8" i="16"/>
  <c r="I51" i="16" s="1"/>
  <c r="AG6" i="16"/>
  <c r="AP6" i="16"/>
  <c r="AJ3" i="16"/>
  <c r="AK3" i="16"/>
  <c r="AJ6" i="16"/>
  <c r="AP4" i="16"/>
  <c r="AP5" i="16"/>
  <c r="AK7" i="16"/>
  <c r="AK8" i="16"/>
  <c r="H47" i="16" s="1"/>
  <c r="AN3" i="16"/>
  <c r="AK6" i="16"/>
  <c r="AN6" i="16"/>
  <c r="AM7" i="16"/>
  <c r="AJ2" i="16"/>
  <c r="AN7" i="16"/>
  <c r="AM2" i="16"/>
  <c r="AH3" i="16"/>
  <c r="AG8" i="16"/>
  <c r="D49" i="16" s="1"/>
  <c r="AP3" i="16"/>
  <c r="AP7" i="16"/>
  <c r="AI7" i="16"/>
  <c r="AL6" i="16"/>
  <c r="AK5" i="16"/>
  <c r="AN4" i="16"/>
  <c r="AP8" i="16"/>
  <c r="M50" i="16" s="1"/>
  <c r="AJ4" i="16"/>
  <c r="AG7" i="16"/>
  <c r="AJ7" i="16"/>
  <c r="AO7" i="16"/>
  <c r="AK4" i="16"/>
  <c r="AG3" i="16"/>
  <c r="AM8" i="16"/>
  <c r="J51" i="16" s="1"/>
  <c r="AJ8" i="16"/>
  <c r="G50" i="16" s="1"/>
  <c r="AG5" i="16"/>
  <c r="AK2" i="16"/>
  <c r="AL5" i="16"/>
  <c r="AO2" i="16"/>
  <c r="AL3" i="16"/>
  <c r="AM3" i="16"/>
  <c r="AO3" i="16"/>
  <c r="AL2" i="16"/>
  <c r="AG4" i="16"/>
  <c r="AG2" i="16"/>
  <c r="AI3" i="16"/>
  <c r="AN2" i="16"/>
  <c r="AO5" i="16"/>
  <c r="AI2" i="16"/>
  <c r="AH5" i="16"/>
  <c r="AI5" i="16"/>
  <c r="AJ5" i="16"/>
  <c r="AM4" i="16"/>
  <c r="AH7" i="16"/>
  <c r="AO4" i="16"/>
  <c r="AM5" i="16"/>
  <c r="D14" i="16" l="1"/>
  <c r="D17" i="16"/>
  <c r="K43" i="16"/>
  <c r="K40" i="16"/>
  <c r="K39" i="16"/>
  <c r="K45" i="16"/>
  <c r="K41" i="16"/>
  <c r="K44" i="16"/>
  <c r="K53" i="16"/>
  <c r="K51" i="16"/>
  <c r="K37" i="16"/>
  <c r="K48" i="16"/>
  <c r="K33" i="16"/>
  <c r="K34" i="16"/>
  <c r="K32" i="16"/>
  <c r="K42" i="16"/>
  <c r="K47" i="16"/>
  <c r="K36" i="16"/>
  <c r="K52" i="16"/>
  <c r="K49" i="16"/>
  <c r="K46" i="16"/>
  <c r="K50" i="16"/>
  <c r="K35" i="16"/>
  <c r="L46" i="16"/>
  <c r="L49" i="16"/>
  <c r="L44" i="16"/>
  <c r="E51" i="16"/>
  <c r="L47" i="16"/>
  <c r="AJ15" i="16"/>
  <c r="AJ25" i="16"/>
  <c r="AJ14" i="16"/>
  <c r="AJ16" i="16"/>
  <c r="AJ24" i="16"/>
  <c r="AJ28" i="16"/>
  <c r="AJ17" i="16"/>
  <c r="AJ20" i="16"/>
  <c r="AJ23" i="16"/>
  <c r="AJ22" i="16"/>
  <c r="AJ27" i="16"/>
  <c r="AJ19" i="16"/>
  <c r="AJ26" i="16"/>
  <c r="AJ21" i="16"/>
  <c r="AJ18" i="16"/>
  <c r="AC15" i="16"/>
  <c r="AC17" i="16"/>
  <c r="AC16" i="16"/>
  <c r="AC22" i="16"/>
  <c r="AC28" i="16"/>
  <c r="AC20" i="16"/>
  <c r="AC14" i="16"/>
  <c r="AC27" i="16"/>
  <c r="AC21" i="16"/>
  <c r="AC26" i="16"/>
  <c r="AC25" i="16"/>
  <c r="AC24" i="16"/>
  <c r="AC19" i="16"/>
  <c r="AC23" i="16"/>
  <c r="AC18" i="16"/>
  <c r="L53" i="16"/>
  <c r="M17" i="16"/>
  <c r="M15" i="16"/>
  <c r="M23" i="16"/>
  <c r="M14" i="16"/>
  <c r="M16" i="16"/>
  <c r="M24" i="16"/>
  <c r="M19" i="16"/>
  <c r="M27" i="16"/>
  <c r="M20" i="16"/>
  <c r="M22" i="16"/>
  <c r="M26" i="16"/>
  <c r="M28" i="16"/>
  <c r="M25" i="16"/>
  <c r="M21" i="16"/>
  <c r="M18" i="16"/>
  <c r="AK25" i="16"/>
  <c r="AK15" i="16"/>
  <c r="AK23" i="16"/>
  <c r="AK14" i="16"/>
  <c r="AK16" i="16"/>
  <c r="AK19" i="16"/>
  <c r="AK27" i="16"/>
  <c r="AK17" i="16"/>
  <c r="AK21" i="16"/>
  <c r="AK28" i="16"/>
  <c r="AK24" i="16"/>
  <c r="AK20" i="16"/>
  <c r="AK26" i="16"/>
  <c r="AK22" i="16"/>
  <c r="AK18" i="16"/>
  <c r="AS16" i="16"/>
  <c r="AS18" i="16"/>
  <c r="AS21" i="16"/>
  <c r="AS19" i="16"/>
  <c r="AS27" i="16"/>
  <c r="AS17" i="16"/>
  <c r="AS15" i="16"/>
  <c r="AS23" i="16"/>
  <c r="AS14" i="16"/>
  <c r="AS22" i="16"/>
  <c r="AS25" i="16"/>
  <c r="AS28" i="16"/>
  <c r="AS26" i="16"/>
  <c r="AS24" i="16"/>
  <c r="AS20" i="16"/>
  <c r="L52" i="16"/>
  <c r="AR24" i="16"/>
  <c r="AR20" i="16"/>
  <c r="AR28" i="16"/>
  <c r="AR17" i="16"/>
  <c r="AR15" i="16"/>
  <c r="AR18" i="16"/>
  <c r="AR14" i="16"/>
  <c r="AR21" i="16"/>
  <c r="AR16" i="16"/>
  <c r="AR23" i="16"/>
  <c r="AR25" i="16"/>
  <c r="AR26" i="16"/>
  <c r="AR27" i="16"/>
  <c r="AR19" i="16"/>
  <c r="AR22" i="16"/>
  <c r="L43" i="16"/>
  <c r="J46" i="16"/>
  <c r="L17" i="16"/>
  <c r="L19" i="16"/>
  <c r="L27" i="16"/>
  <c r="L22" i="16"/>
  <c r="L26" i="16"/>
  <c r="L15" i="16"/>
  <c r="L14" i="16"/>
  <c r="L16" i="16"/>
  <c r="L24" i="16"/>
  <c r="L18" i="16"/>
  <c r="L28" i="16"/>
  <c r="L25" i="16"/>
  <c r="L21" i="16"/>
  <c r="L23" i="16"/>
  <c r="L20" i="16"/>
  <c r="J52" i="16"/>
  <c r="T21" i="16"/>
  <c r="T17" i="16"/>
  <c r="T15" i="16"/>
  <c r="T18" i="16"/>
  <c r="T14" i="16"/>
  <c r="T24" i="16"/>
  <c r="T16" i="16"/>
  <c r="T26" i="16"/>
  <c r="T27" i="16"/>
  <c r="T22" i="16"/>
  <c r="T25" i="16"/>
  <c r="T23" i="16"/>
  <c r="T28" i="16"/>
  <c r="T19" i="16"/>
  <c r="T20" i="16"/>
  <c r="AB22" i="16"/>
  <c r="AB28" i="16"/>
  <c r="AB20" i="16"/>
  <c r="AB14" i="16"/>
  <c r="AB16" i="16"/>
  <c r="AB17" i="16"/>
  <c r="AB21" i="16"/>
  <c r="AB15" i="16"/>
  <c r="AB23" i="16"/>
  <c r="AB26" i="16"/>
  <c r="AB27" i="16"/>
  <c r="AB19" i="16"/>
  <c r="AB18" i="16"/>
  <c r="AB25" i="16"/>
  <c r="AB24" i="16"/>
  <c r="U16" i="16"/>
  <c r="U26" i="16"/>
  <c r="U21" i="16"/>
  <c r="U17" i="16"/>
  <c r="U25" i="16"/>
  <c r="U15" i="16"/>
  <c r="U23" i="16"/>
  <c r="U18" i="16"/>
  <c r="U14" i="16"/>
  <c r="U28" i="16"/>
  <c r="U27" i="16"/>
  <c r="U20" i="16"/>
  <c r="U19" i="16"/>
  <c r="U22" i="16"/>
  <c r="U24" i="16"/>
  <c r="I49" i="16"/>
  <c r="M53" i="16"/>
  <c r="E50" i="16"/>
  <c r="E49" i="16"/>
  <c r="F43" i="16"/>
  <c r="E46" i="16"/>
  <c r="F44" i="16"/>
  <c r="M49" i="16"/>
  <c r="D50" i="16"/>
  <c r="I53" i="16"/>
  <c r="G44" i="16"/>
  <c r="G47" i="16"/>
  <c r="H52" i="16"/>
  <c r="F53" i="16"/>
  <c r="H51" i="16"/>
  <c r="D46" i="16"/>
  <c r="H53" i="16"/>
  <c r="J32" i="16"/>
  <c r="J35" i="16"/>
  <c r="J38" i="16"/>
  <c r="J40" i="16"/>
  <c r="J33" i="16"/>
  <c r="J45" i="16"/>
  <c r="J37" i="16"/>
  <c r="J48" i="16"/>
  <c r="J34" i="16"/>
  <c r="J39" i="16"/>
  <c r="J36" i="16"/>
  <c r="J41" i="16"/>
  <c r="J42" i="16"/>
  <c r="I32" i="16"/>
  <c r="I37" i="16"/>
  <c r="I41" i="16"/>
  <c r="I38" i="16"/>
  <c r="I33" i="16"/>
  <c r="I48" i="16"/>
  <c r="I34" i="16"/>
  <c r="I42" i="16"/>
  <c r="I39" i="16"/>
  <c r="I36" i="16"/>
  <c r="I40" i="16"/>
  <c r="I45" i="16"/>
  <c r="I35" i="16"/>
  <c r="D32" i="16"/>
  <c r="D37" i="16"/>
  <c r="D48" i="16"/>
  <c r="D38" i="16"/>
  <c r="D45" i="16"/>
  <c r="D34" i="16"/>
  <c r="D41" i="16"/>
  <c r="D33" i="16"/>
  <c r="D36" i="16"/>
  <c r="D42" i="16"/>
  <c r="D35" i="16"/>
  <c r="D40" i="16"/>
  <c r="D39" i="16"/>
  <c r="G32" i="16"/>
  <c r="G35" i="16"/>
  <c r="G39" i="16"/>
  <c r="G37" i="16"/>
  <c r="G34" i="16"/>
  <c r="G38" i="16"/>
  <c r="G45" i="16"/>
  <c r="G33" i="16"/>
  <c r="G40" i="16"/>
  <c r="G42" i="16"/>
  <c r="G36" i="16"/>
  <c r="G48" i="16"/>
  <c r="G41" i="16"/>
  <c r="M44" i="16"/>
  <c r="H50" i="16"/>
  <c r="F47" i="16"/>
  <c r="I52" i="16"/>
  <c r="F50" i="16"/>
  <c r="J43" i="16"/>
  <c r="M46" i="16"/>
  <c r="G52" i="16"/>
  <c r="H44" i="16"/>
  <c r="J50" i="16"/>
  <c r="J49" i="16"/>
  <c r="I47" i="16"/>
  <c r="D47" i="16"/>
  <c r="I43" i="16"/>
  <c r="F52" i="16"/>
  <c r="I50" i="16"/>
  <c r="G49" i="16"/>
  <c r="I46" i="16"/>
  <c r="D53" i="16"/>
  <c r="D52" i="16"/>
  <c r="M32" i="16"/>
  <c r="M33" i="16"/>
  <c r="M41" i="16"/>
  <c r="M37" i="16"/>
  <c r="M35" i="16"/>
  <c r="M45" i="16"/>
  <c r="M39" i="16"/>
  <c r="M48" i="16"/>
  <c r="M42" i="16"/>
  <c r="M36" i="16"/>
  <c r="M38" i="16"/>
  <c r="M34" i="16"/>
  <c r="M40" i="16"/>
  <c r="H32" i="16"/>
  <c r="H41" i="16"/>
  <c r="H33" i="16"/>
  <c r="H36" i="16"/>
  <c r="H39" i="16"/>
  <c r="H45" i="16"/>
  <c r="H42" i="16"/>
  <c r="H38" i="16"/>
  <c r="H35" i="16"/>
  <c r="H48" i="16"/>
  <c r="H37" i="16"/>
  <c r="H34" i="16"/>
  <c r="H40" i="16"/>
  <c r="F32" i="16"/>
  <c r="F38" i="16"/>
  <c r="F34" i="16"/>
  <c r="F42" i="16"/>
  <c r="F35" i="16"/>
  <c r="F48" i="16"/>
  <c r="F40" i="16"/>
  <c r="F45" i="16"/>
  <c r="F37" i="16"/>
  <c r="F39" i="16"/>
  <c r="F41" i="16"/>
  <c r="F36" i="16"/>
  <c r="F33" i="16"/>
  <c r="D43" i="16"/>
  <c r="F46" i="16"/>
  <c r="M51" i="16"/>
  <c r="G51" i="16"/>
  <c r="M43" i="16"/>
  <c r="H43" i="16"/>
  <c r="H46" i="16"/>
  <c r="J53" i="16"/>
  <c r="D51" i="16"/>
  <c r="L32" i="16"/>
  <c r="L48" i="16"/>
  <c r="L37" i="16"/>
  <c r="L38" i="16"/>
  <c r="L40" i="16"/>
  <c r="L34" i="16"/>
  <c r="L45" i="16"/>
  <c r="L36" i="16"/>
  <c r="L41" i="16"/>
  <c r="L42" i="16"/>
  <c r="L35" i="16"/>
  <c r="L39" i="16"/>
  <c r="L33" i="16"/>
  <c r="M52" i="16"/>
  <c r="J44" i="16"/>
  <c r="D44" i="16"/>
  <c r="H49" i="16"/>
  <c r="M47" i="16"/>
  <c r="E32" i="16"/>
  <c r="E33" i="16"/>
  <c r="E41" i="16"/>
  <c r="E37" i="16"/>
  <c r="E45" i="16"/>
  <c r="E35" i="16"/>
  <c r="E40" i="16"/>
  <c r="E38" i="16"/>
  <c r="E42" i="16"/>
  <c r="E39" i="16"/>
  <c r="E48" i="16"/>
  <c r="E36" i="16"/>
  <c r="E34" i="16"/>
  <c r="E52" i="16"/>
  <c r="I44" i="16"/>
  <c r="L50" i="16"/>
  <c r="F49" i="16"/>
  <c r="E47" i="16"/>
  <c r="J47" i="16"/>
  <c r="E43" i="16"/>
  <c r="G43" i="16"/>
  <c r="G46" i="16"/>
  <c r="G53" i="16"/>
  <c r="E53" i="16"/>
  <c r="E15" i="16"/>
  <c r="E16" i="16"/>
  <c r="D15" i="16"/>
  <c r="F16" i="16" s="1"/>
  <c r="D16" i="16"/>
  <c r="G17" i="16" s="1"/>
  <c r="N42" i="16" l="1"/>
  <c r="F17" i="16"/>
  <c r="N21" i="16"/>
  <c r="O42" i="16"/>
  <c r="E8" i="5" s="1"/>
  <c r="G16" i="16"/>
  <c r="N43" i="16"/>
  <c r="AL19" i="16"/>
  <c r="AL18" i="16"/>
  <c r="V19" i="16"/>
  <c r="AD21" i="16"/>
  <c r="AD26" i="16"/>
  <c r="AD18" i="16"/>
  <c r="N27" i="16"/>
  <c r="AT22" i="16"/>
  <c r="N18" i="16"/>
  <c r="N19" i="16"/>
  <c r="AL21" i="16"/>
  <c r="AD22" i="16"/>
  <c r="N16" i="16"/>
  <c r="AT17" i="16"/>
  <c r="AL16" i="16"/>
  <c r="AL23" i="16"/>
  <c r="W17" i="16"/>
  <c r="E4" i="5" s="1"/>
  <c r="V17" i="16"/>
  <c r="AT20" i="16"/>
  <c r="AL27" i="16"/>
  <c r="AD17" i="16"/>
  <c r="V22" i="16"/>
  <c r="V23" i="16"/>
  <c r="N20" i="16"/>
  <c r="AL20" i="16"/>
  <c r="AL17" i="16"/>
  <c r="AM17" i="16"/>
  <c r="E6" i="5" s="1"/>
  <c r="AT27" i="16"/>
  <c r="AM16" i="16"/>
  <c r="N22" i="16"/>
  <c r="AT23" i="16"/>
  <c r="AT24" i="16"/>
  <c r="AD28" i="16"/>
  <c r="AL24" i="16"/>
  <c r="AT19" i="16"/>
  <c r="V26" i="16"/>
  <c r="AL28" i="16"/>
  <c r="V16" i="16"/>
  <c r="V21" i="16"/>
  <c r="AT16" i="16"/>
  <c r="AE17" i="16"/>
  <c r="E5" i="5" s="1"/>
  <c r="AL22" i="16"/>
  <c r="AD25" i="16"/>
  <c r="V20" i="16"/>
  <c r="N25" i="16"/>
  <c r="AU17" i="16"/>
  <c r="E7" i="5" s="1"/>
  <c r="AL26" i="16"/>
  <c r="N24" i="16"/>
  <c r="N17" i="16"/>
  <c r="V24" i="16"/>
  <c r="O16" i="16"/>
  <c r="AD27" i="16"/>
  <c r="N26" i="16"/>
  <c r="N23" i="16"/>
  <c r="AT21" i="16"/>
  <c r="AT18" i="16"/>
  <c r="AD24" i="16"/>
  <c r="AD23" i="16"/>
  <c r="V27" i="16"/>
  <c r="N28" i="16"/>
  <c r="AT25" i="16"/>
  <c r="AT28" i="16"/>
  <c r="AD20" i="16"/>
  <c r="V25" i="16"/>
  <c r="AE18" i="16"/>
  <c r="AE16" i="16"/>
  <c r="AL25" i="16"/>
  <c r="AD16" i="16"/>
  <c r="AU18" i="16"/>
  <c r="AM18" i="16"/>
  <c r="O43" i="16"/>
  <c r="O18" i="16"/>
  <c r="W16" i="16"/>
  <c r="AU16" i="16"/>
  <c r="O17" i="16"/>
  <c r="E3" i="5" s="1"/>
  <c r="AD19" i="16"/>
  <c r="AT26" i="16"/>
  <c r="V18" i="16"/>
  <c r="W18" i="16"/>
  <c r="V28" i="16"/>
  <c r="N48" i="16"/>
  <c r="O45" i="16"/>
  <c r="N45" i="16"/>
  <c r="N52" i="16"/>
  <c r="N44" i="16"/>
  <c r="N50" i="16"/>
  <c r="O44" i="16"/>
  <c r="N51" i="16"/>
  <c r="O49" i="16"/>
  <c r="O53" i="16"/>
  <c r="O50" i="16"/>
  <c r="O46" i="16"/>
  <c r="O47" i="16"/>
  <c r="N49" i="16"/>
  <c r="O48" i="16"/>
  <c r="N53" i="16"/>
  <c r="O51" i="16"/>
  <c r="N47" i="16"/>
  <c r="N46" i="16"/>
  <c r="O52" i="16"/>
  <c r="AM19" i="16" l="1"/>
  <c r="AM20" i="16" s="1"/>
  <c r="AM21" i="16" s="1"/>
  <c r="AM22" i="16" s="1"/>
  <c r="AM23" i="16" s="1"/>
  <c r="AM24" i="16" s="1"/>
  <c r="AM25" i="16" s="1"/>
  <c r="AM26" i="16" s="1"/>
  <c r="AM27" i="16" s="1"/>
  <c r="AM28" i="16" s="1"/>
  <c r="W19" i="16"/>
  <c r="W20" i="16" s="1"/>
  <c r="W21" i="16" s="1"/>
  <c r="W22" i="16" s="1"/>
  <c r="W23" i="16" s="1"/>
  <c r="W24" i="16" s="1"/>
  <c r="W25" i="16" s="1"/>
  <c r="W26" i="16" s="1"/>
  <c r="W27" i="16" s="1"/>
  <c r="W28" i="16" s="1"/>
  <c r="O19" i="16"/>
  <c r="O20" i="16" s="1"/>
  <c r="O21" i="16" s="1"/>
  <c r="O22" i="16" s="1"/>
  <c r="O23" i="16" s="1"/>
  <c r="O24" i="16" s="1"/>
  <c r="O25" i="16" s="1"/>
  <c r="O26" i="16" s="1"/>
  <c r="O27" i="16" s="1"/>
  <c r="O28" i="16" s="1"/>
  <c r="AU19" i="16"/>
  <c r="AU20" i="16" s="1"/>
  <c r="AU21" i="16" s="1"/>
  <c r="AU22" i="16" s="1"/>
  <c r="AU23" i="16" s="1"/>
  <c r="AU24" i="16" s="1"/>
  <c r="AU25" i="16" s="1"/>
  <c r="AU26" i="16" s="1"/>
  <c r="AU27" i="16" s="1"/>
  <c r="AU28" i="16" s="1"/>
  <c r="AE19" i="16"/>
  <c r="AE20" i="16" s="1"/>
  <c r="AE21" i="16" s="1"/>
  <c r="AE22" i="16" s="1"/>
  <c r="AE23" i="16" s="1"/>
  <c r="AE24" i="16" s="1"/>
  <c r="AE25" i="16" s="1"/>
  <c r="AE26" i="16" s="1"/>
  <c r="AE27" i="16" s="1"/>
  <c r="AE28" i="16" s="1"/>
  <c r="AF1" i="16" l="1"/>
  <c r="AG1" i="16"/>
  <c r="AH1" i="16"/>
  <c r="AI1" i="16"/>
  <c r="AJ1" i="16"/>
  <c r="AK1" i="16"/>
  <c r="AL1" i="16"/>
  <c r="AM1" i="16"/>
  <c r="AN1" i="16"/>
  <c r="AO1" i="16"/>
  <c r="A2" i="9" l="1"/>
  <c r="E24" i="16" l="1"/>
  <c r="E20" i="16"/>
  <c r="C28" i="16"/>
  <c r="D22" i="16"/>
  <c r="E26" i="16"/>
  <c r="E19" i="16"/>
  <c r="D19" i="16"/>
  <c r="C21" i="16"/>
  <c r="D25" i="16"/>
  <c r="C27" i="16"/>
  <c r="D23" i="16"/>
  <c r="E17" i="16"/>
  <c r="E2" i="5"/>
  <c r="E28" i="16" l="1"/>
  <c r="E18" i="16"/>
  <c r="D24" i="16"/>
  <c r="D28" i="16"/>
  <c r="C19" i="16"/>
  <c r="E25" i="16"/>
  <c r="F27" i="16" s="1"/>
  <c r="D27" i="16"/>
  <c r="F28" i="16" s="1"/>
  <c r="D18" i="16"/>
  <c r="E27" i="16"/>
  <c r="E22" i="16"/>
  <c r="C18" i="16"/>
  <c r="F18" i="16" s="1"/>
  <c r="E21" i="16"/>
  <c r="C22" i="16"/>
  <c r="E23" i="16"/>
  <c r="D21" i="16"/>
  <c r="D20" i="16"/>
  <c r="F21" i="16" s="1"/>
  <c r="C23" i="16"/>
  <c r="D26" i="16"/>
  <c r="C20" i="16"/>
  <c r="F20" i="16" s="1"/>
  <c r="C24" i="16"/>
  <c r="F24" i="16" s="1"/>
  <c r="C25" i="16"/>
  <c r="C26" i="16"/>
  <c r="F26" i="16" s="1"/>
  <c r="G18" i="16" l="1"/>
  <c r="F19" i="16"/>
  <c r="F23" i="16"/>
  <c r="F25" i="16"/>
  <c r="F22" i="16"/>
  <c r="G19" i="16" l="1"/>
  <c r="G20" i="16" s="1"/>
  <c r="G21" i="16" s="1"/>
  <c r="G22" i="16" s="1"/>
  <c r="G23" i="16" s="1"/>
  <c r="G24" i="16" s="1"/>
  <c r="G25" i="16" s="1"/>
  <c r="G26" i="16" s="1"/>
  <c r="G27" i="16" s="1"/>
  <c r="G2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<sst xmlns="http://schemas.openxmlformats.org/spreadsheetml/2006/main" count="187" uniqueCount="76">
  <si>
    <t>Stock</t>
  </si>
  <si>
    <t>Manufacturing</t>
  </si>
  <si>
    <t>Incineration</t>
  </si>
  <si>
    <t>Landfill</t>
  </si>
  <si>
    <t>growth_rate</t>
  </si>
  <si>
    <t>Input</t>
  </si>
  <si>
    <t xml:space="preserve">cdf </t>
  </si>
  <si>
    <t>lifetime_years</t>
  </si>
  <si>
    <t>Fibers</t>
  </si>
  <si>
    <t xml:space="preserve">Fibers </t>
  </si>
  <si>
    <t>Product</t>
  </si>
  <si>
    <t>sd_lifetime</t>
  </si>
  <si>
    <t>scope</t>
  </si>
  <si>
    <t>Europe</t>
  </si>
  <si>
    <t>system_name</t>
  </si>
  <si>
    <t>Data input requirements</t>
  </si>
  <si>
    <t xml:space="preserve">Sheet name </t>
  </si>
  <si>
    <t xml:space="preserve">system </t>
  </si>
  <si>
    <t>parameters</t>
  </si>
  <si>
    <t xml:space="preserve">hist </t>
  </si>
  <si>
    <t>start_year</t>
  </si>
  <si>
    <t>end_year</t>
  </si>
  <si>
    <t xml:space="preserve">timestep </t>
  </si>
  <si>
    <t>Description</t>
  </si>
  <si>
    <t>System definitions such as modelling years and scope</t>
  </si>
  <si>
    <t xml:space="preserve">Values of transfer coefficients (TC's) from  each process. Matrix form. </t>
  </si>
  <si>
    <t xml:space="preserve">Parameters for each material assesed in the system regarding product lifetime, virgin consumption and stock prior to modelling start. </t>
  </si>
  <si>
    <t xml:space="preserve">Historic vigin consumption used to calculate growth rate for future consumption. </t>
  </si>
  <si>
    <t>Required input (columns)</t>
  </si>
  <si>
    <t>system_name
start_year 
end_year
unit
scope</t>
  </si>
  <si>
    <t>process_number
process_name
tc_process_1 - 
tc_process_n</t>
  </si>
  <si>
    <t>f_out</t>
  </si>
  <si>
    <t>Sum</t>
  </si>
  <si>
    <t xml:space="preserve">Lifetime </t>
  </si>
  <si>
    <t>Sd</t>
  </si>
  <si>
    <t xml:space="preserve">Stock </t>
  </si>
  <si>
    <t>Final disposal</t>
  </si>
  <si>
    <t>stock_year_0_use</t>
  </si>
  <si>
    <t xml:space="preserve">Material </t>
  </si>
  <si>
    <t>X</t>
  </si>
  <si>
    <t xml:space="preserve">Flow from stock </t>
  </si>
  <si>
    <t xml:space="preserve">Output </t>
  </si>
  <si>
    <t>Production</t>
  </si>
  <si>
    <t>Use</t>
  </si>
  <si>
    <t>Sorting</t>
  </si>
  <si>
    <t>Reprocessing</t>
  </si>
  <si>
    <t>PET packaging and fibers</t>
  </si>
  <si>
    <t>Flow from stock</t>
  </si>
  <si>
    <t xml:space="preserve">FP_2d </t>
  </si>
  <si>
    <t xml:space="preserve">Year </t>
  </si>
  <si>
    <t xml:space="preserve">First stock year </t>
  </si>
  <si>
    <t>Delta stock</t>
  </si>
  <si>
    <t xml:space="preserve"> </t>
  </si>
  <si>
    <t>Collection - residual</t>
  </si>
  <si>
    <t>Export</t>
  </si>
  <si>
    <t>import_year_0</t>
  </si>
  <si>
    <t>Collection - source separation</t>
  </si>
  <si>
    <t>To process</t>
  </si>
  <si>
    <t>From process</t>
  </si>
  <si>
    <t>Flow</t>
  </si>
  <si>
    <t>Input production</t>
  </si>
  <si>
    <t>Pre recycled material</t>
  </si>
  <si>
    <t>Post recycled material</t>
  </si>
  <si>
    <t>unit</t>
  </si>
  <si>
    <t>kt/year</t>
  </si>
  <si>
    <t>tc</t>
  </si>
  <si>
    <t>Partitioning</t>
  </si>
  <si>
    <t>Partitioning of recycled material to other materials. Matrix form.</t>
  </si>
  <si>
    <t>list of materials</t>
  </si>
  <si>
    <t xml:space="preserve">growth_rate
lifetime_years
sd_lifetime
stock_year_0
import_year_0
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</si>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</sst>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6" fillId="0" borderId="3" xfId="3" applyBorder="1" applyAlignment="1">
      <alignment vertical="center"/>
    </xf>
    <xf numFmtId="0" fontId="6" fillId="0" borderId="3" xfId="3" applyBorder="1"/>
    <xf numFmtId="0" fontId="3" fillId="0" borderId="0" xfId="2" applyBorder="1" applyAlignment="1"/>
    <xf numFmtId="1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wrapText="1"/>
    </xf>
    <xf numFmtId="166" fontId="0" fillId="0" borderId="0" xfId="0" applyNumberFormat="1"/>
    <xf numFmtId="0" fontId="2" fillId="0" borderId="0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Link" xfId="3" builtinId="8"/>
    <cellStyle name="Normal" xfId="0" builtinId="0"/>
    <cellStyle name="Overskrift 1" xfId="1" builtinId="16"/>
    <cellStyle name="Overskrift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production!$A$2</c:f>
              <c:strCache>
                <c:ptCount val="1"/>
                <c:pt idx="0">
                  <c:v>Food packaging 2d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production!$B$2:$AO$2</c:f>
              <c:numCache>
                <c:formatCode>0</c:formatCode>
                <c:ptCount val="40"/>
                <c:pt idx="0">
                  <c:v>85.262722852512184</c:v>
                </c:pt>
                <c:pt idx="1">
                  <c:v>86.995705024311206</c:v>
                </c:pt>
                <c:pt idx="2">
                  <c:v>85.262722852512184</c:v>
                </c:pt>
                <c:pt idx="3">
                  <c:v>91.848055105348493</c:v>
                </c:pt>
                <c:pt idx="4">
                  <c:v>91.154862236628873</c:v>
                </c:pt>
                <c:pt idx="5">
                  <c:v>94.620826580226932</c:v>
                </c:pt>
                <c:pt idx="6">
                  <c:v>101.89935170178283</c:v>
                </c:pt>
                <c:pt idx="7">
                  <c:v>106.75170178282012</c:v>
                </c:pt>
                <c:pt idx="8">
                  <c:v>112.64384116693682</c:v>
                </c:pt>
                <c:pt idx="9">
                  <c:v>120.26896272285255</c:v>
                </c:pt>
                <c:pt idx="10">
                  <c:v>125.46790923824963</c:v>
                </c:pt>
                <c:pt idx="11">
                  <c:v>87.144246353322544</c:v>
                </c:pt>
                <c:pt idx="12">
                  <c:v>99.522690437601312</c:v>
                </c:pt>
                <c:pt idx="13">
                  <c:v>103.97893030794168</c:v>
                </c:pt>
                <c:pt idx="14">
                  <c:v>111.90113452188007</c:v>
                </c:pt>
                <c:pt idx="15">
                  <c:v>125.26985413290114</c:v>
                </c:pt>
                <c:pt idx="16">
                  <c:v>171.56523500810377</c:v>
                </c:pt>
                <c:pt idx="17">
                  <c:v>168.09927066450572</c:v>
                </c:pt>
                <c:pt idx="18">
                  <c:v>178.24959481361429</c:v>
                </c:pt>
                <c:pt idx="19">
                  <c:v>137.84635332252836</c:v>
                </c:pt>
                <c:pt idx="20">
                  <c:v>151.2645867098866</c:v>
                </c:pt>
                <c:pt idx="21">
                  <c:v>147.72435170178284</c:v>
                </c:pt>
                <c:pt idx="22">
                  <c:v>158.18166126418154</c:v>
                </c:pt>
                <c:pt idx="23">
                  <c:v>165.67309562398708</c:v>
                </c:pt>
                <c:pt idx="24">
                  <c:v>172.25842787682336</c:v>
                </c:pt>
                <c:pt idx="25">
                  <c:v>182.83457050243112</c:v>
                </c:pt>
                <c:pt idx="26">
                  <c:v>187.59779578606162</c:v>
                </c:pt>
                <c:pt idx="27">
                  <c:v>195.2031118314425</c:v>
                </c:pt>
                <c:pt idx="28">
                  <c:v>198.31752836304705</c:v>
                </c:pt>
                <c:pt idx="29">
                  <c:v>203.27546657212321</c:v>
                </c:pt>
                <c:pt idx="30">
                  <c:v>208.35735323642629</c:v>
                </c:pt>
                <c:pt idx="31">
                  <c:v>213.56628706733693</c:v>
                </c:pt>
                <c:pt idx="32">
                  <c:v>218.90544424402034</c:v>
                </c:pt>
                <c:pt idx="33">
                  <c:v>224.37808035012083</c:v>
                </c:pt>
                <c:pt idx="34">
                  <c:v>229.98753235887384</c:v>
                </c:pt>
                <c:pt idx="35">
                  <c:v>235.73722066784569</c:v>
                </c:pt>
                <c:pt idx="36">
                  <c:v>241.63065118454182</c:v>
                </c:pt>
                <c:pt idx="37">
                  <c:v>247.6714174641553</c:v>
                </c:pt>
                <c:pt idx="38">
                  <c:v>253.86320290075921</c:v>
                </c:pt>
                <c:pt idx="39">
                  <c:v>260.20978297327815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0-4D4D-B55D-2C9D67557355}"/>
            </c:ext>
          </c:extLst>
        </c:ser>
        <c:ser>
          <c:idx val="2"/>
          <c:order val="1"/>
          <c:tx>
            <c:strRef>
              <c:f>production!$A$3</c:f>
              <c:strCache>
                <c:ptCount val="1"/>
                <c:pt idx="0">
                  <c:v>Food packaging bottles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production!$B$3:$AO$3</c:f>
              <c:numCache>
                <c:formatCode>0</c:formatCode>
                <c:ptCount val="40"/>
                <c:pt idx="0">
                  <c:v>289.89325769854139</c:v>
                </c:pt>
                <c:pt idx="1">
                  <c:v>295.78539708265811</c:v>
                </c:pt>
                <c:pt idx="2">
                  <c:v>289.89325769854139</c:v>
                </c:pt>
                <c:pt idx="3">
                  <c:v>312.28338735818483</c:v>
                </c:pt>
                <c:pt idx="4">
                  <c:v>309.92653160453813</c:v>
                </c:pt>
                <c:pt idx="5">
                  <c:v>321.71081037277156</c:v>
                </c:pt>
                <c:pt idx="6">
                  <c:v>346.45779578606169</c:v>
                </c:pt>
                <c:pt idx="7">
                  <c:v>362.95578606158841</c:v>
                </c:pt>
                <c:pt idx="8">
                  <c:v>382.98905996758521</c:v>
                </c:pt>
                <c:pt idx="9">
                  <c:v>408.91447325769872</c:v>
                </c:pt>
                <c:pt idx="10">
                  <c:v>426.59089141004876</c:v>
                </c:pt>
                <c:pt idx="11">
                  <c:v>296.29043760129662</c:v>
                </c:pt>
                <c:pt idx="12">
                  <c:v>338.37714748784447</c:v>
                </c:pt>
                <c:pt idx="13">
                  <c:v>353.52836304700168</c:v>
                </c:pt>
                <c:pt idx="14">
                  <c:v>380.46385737439226</c:v>
                </c:pt>
                <c:pt idx="15">
                  <c:v>425.91750405186394</c:v>
                </c:pt>
                <c:pt idx="16">
                  <c:v>583.32179902755286</c:v>
                </c:pt>
                <c:pt idx="17">
                  <c:v>571.53752025931942</c:v>
                </c:pt>
                <c:pt idx="18">
                  <c:v>606.04862236628867</c:v>
                </c:pt>
                <c:pt idx="19">
                  <c:v>468.67760129659649</c:v>
                </c:pt>
                <c:pt idx="20">
                  <c:v>514.29959481361448</c:v>
                </c:pt>
                <c:pt idx="21">
                  <c:v>502.26279578606159</c:v>
                </c:pt>
                <c:pt idx="22">
                  <c:v>537.81764829821736</c:v>
                </c:pt>
                <c:pt idx="23">
                  <c:v>563.28852512155606</c:v>
                </c:pt>
                <c:pt idx="24">
                  <c:v>585.67865478119938</c:v>
                </c:pt>
                <c:pt idx="25">
                  <c:v>621.63753970826588</c:v>
                </c:pt>
                <c:pt idx="26">
                  <c:v>637.8325056726095</c:v>
                </c:pt>
                <c:pt idx="27">
                  <c:v>663.69058022690456</c:v>
                </c:pt>
                <c:pt idx="28">
                  <c:v>674.27959643435997</c:v>
                </c:pt>
                <c:pt idx="29">
                  <c:v>690.46230674878461</c:v>
                </c:pt>
                <c:pt idx="30">
                  <c:v>707.03340211075545</c:v>
                </c:pt>
                <c:pt idx="31">
                  <c:v>724.00220376141363</c:v>
                </c:pt>
                <c:pt idx="32">
                  <c:v>741.37825665168748</c:v>
                </c:pt>
                <c:pt idx="33">
                  <c:v>759.17133481132805</c:v>
                </c:pt>
                <c:pt idx="34">
                  <c:v>777.39144684679979</c:v>
                </c:pt>
                <c:pt idx="35">
                  <c:v>796.04884157112315</c:v>
                </c:pt>
                <c:pt idx="36">
                  <c:v>815.15401376882994</c:v>
                </c:pt>
                <c:pt idx="37">
                  <c:v>834.71771009928182</c:v>
                </c:pt>
                <c:pt idx="38">
                  <c:v>854.75093514166463</c:v>
                </c:pt>
                <c:pt idx="39">
                  <c:v>875.26495758506474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0-4D4D-B55D-2C9D67557355}"/>
            </c:ext>
          </c:extLst>
        </c:ser>
        <c:ser>
          <c:idx val="3"/>
          <c:order val="2"/>
          <c:tx>
            <c:strRef>
              <c:f>production!$A$4</c:f>
              <c:strCache>
                <c:ptCount val="1"/>
                <c:pt idx="0">
                  <c:v>Food packaging 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production!$B$4:$AO$4</c:f>
              <c:numCache>
                <c:formatCode>0</c:formatCode>
                <c:ptCount val="40"/>
                <c:pt idx="0">
                  <c:v>579.78651539708278</c:v>
                </c:pt>
                <c:pt idx="1">
                  <c:v>591.57079416531622</c:v>
                </c:pt>
                <c:pt idx="2">
                  <c:v>579.78651539708278</c:v>
                </c:pt>
                <c:pt idx="3">
                  <c:v>624.56677471636965</c:v>
                </c:pt>
                <c:pt idx="4">
                  <c:v>619.85306320907625</c:v>
                </c:pt>
                <c:pt idx="5">
                  <c:v>643.42162074554312</c:v>
                </c:pt>
                <c:pt idx="6">
                  <c:v>692.91559157212339</c:v>
                </c:pt>
                <c:pt idx="7">
                  <c:v>725.91157212317682</c:v>
                </c:pt>
                <c:pt idx="8">
                  <c:v>765.97811993517041</c:v>
                </c:pt>
                <c:pt idx="9">
                  <c:v>817.82894651539743</c:v>
                </c:pt>
                <c:pt idx="10">
                  <c:v>853.18178282009751</c:v>
                </c:pt>
                <c:pt idx="11">
                  <c:v>592.58087520259323</c:v>
                </c:pt>
                <c:pt idx="12">
                  <c:v>676.75429497568894</c:v>
                </c:pt>
                <c:pt idx="13">
                  <c:v>707.05672609400335</c:v>
                </c:pt>
                <c:pt idx="14">
                  <c:v>760.92771474878452</c:v>
                </c:pt>
                <c:pt idx="15">
                  <c:v>851.83500810372789</c:v>
                </c:pt>
                <c:pt idx="16">
                  <c:v>1166.6435980551057</c:v>
                </c:pt>
                <c:pt idx="17">
                  <c:v>1143.0750405186388</c:v>
                </c:pt>
                <c:pt idx="18">
                  <c:v>1212.0972447325773</c:v>
                </c:pt>
                <c:pt idx="19">
                  <c:v>937.35520259319298</c:v>
                </c:pt>
                <c:pt idx="20">
                  <c:v>1028.599189627229</c:v>
                </c:pt>
                <c:pt idx="21">
                  <c:v>1004.5255915721232</c:v>
                </c:pt>
                <c:pt idx="22">
                  <c:v>1075.6352965964347</c:v>
                </c:pt>
                <c:pt idx="23">
                  <c:v>1126.5770502431121</c:v>
                </c:pt>
                <c:pt idx="24">
                  <c:v>1171.3573095623988</c:v>
                </c:pt>
                <c:pt idx="25">
                  <c:v>1243.2750794165318</c:v>
                </c:pt>
                <c:pt idx="26">
                  <c:v>1275.665011345219</c:v>
                </c:pt>
                <c:pt idx="27">
                  <c:v>1327.3811604538091</c:v>
                </c:pt>
                <c:pt idx="28">
                  <c:v>1348.5591928687199</c:v>
                </c:pt>
                <c:pt idx="29">
                  <c:v>1397.1073238119939</c:v>
                </c:pt>
                <c:pt idx="30">
                  <c:v>1447.4031874692257</c:v>
                </c:pt>
                <c:pt idx="31">
                  <c:v>1499.5097022181178</c:v>
                </c:pt>
                <c:pt idx="32">
                  <c:v>1553.4920514979701</c:v>
                </c:pt>
                <c:pt idx="33">
                  <c:v>1609.4177653518971</c:v>
                </c:pt>
                <c:pt idx="34">
                  <c:v>1667.3568049045653</c:v>
                </c:pt>
                <c:pt idx="35">
                  <c:v>1727.3816498811298</c:v>
                </c:pt>
                <c:pt idx="36">
                  <c:v>1789.5673892768505</c:v>
                </c:pt>
                <c:pt idx="37">
                  <c:v>1853.9918152908172</c:v>
                </c:pt>
                <c:pt idx="38">
                  <c:v>1920.7355206412865</c:v>
                </c:pt>
                <c:pt idx="39">
                  <c:v>1989.8819993843731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50-4D4D-B55D-2C9D67557355}"/>
            </c:ext>
          </c:extLst>
        </c:ser>
        <c:ser>
          <c:idx val="4"/>
          <c:order val="3"/>
          <c:tx>
            <c:strRef>
              <c:f>production!$A$5</c:f>
              <c:strCache>
                <c:ptCount val="1"/>
                <c:pt idx="0">
                  <c:v>Non-food packaging 2d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production!$B$5:$AO$5</c:f>
              <c:numCache>
                <c:formatCode>0</c:formatCode>
                <c:ptCount val="40"/>
                <c:pt idx="0">
                  <c:v>68.21017828200975</c:v>
                </c:pt>
                <c:pt idx="1">
                  <c:v>69.596564019448977</c:v>
                </c:pt>
                <c:pt idx="2">
                  <c:v>68.21017828200975</c:v>
                </c:pt>
                <c:pt idx="3">
                  <c:v>73.478444084278777</c:v>
                </c:pt>
                <c:pt idx="4">
                  <c:v>72.92388978930309</c:v>
                </c:pt>
                <c:pt idx="5">
                  <c:v>75.696661264181543</c:v>
                </c:pt>
                <c:pt idx="6">
                  <c:v>81.519481361426273</c:v>
                </c:pt>
                <c:pt idx="7">
                  <c:v>85.401361426256102</c:v>
                </c:pt>
                <c:pt idx="8">
                  <c:v>90.11507293354947</c:v>
                </c:pt>
                <c:pt idx="9">
                  <c:v>96.215170178282051</c:v>
                </c:pt>
                <c:pt idx="10">
                  <c:v>100.3743273905997</c:v>
                </c:pt>
                <c:pt idx="11">
                  <c:v>69.715397082658029</c:v>
                </c:pt>
                <c:pt idx="12">
                  <c:v>79.618152350081047</c:v>
                </c:pt>
                <c:pt idx="13">
                  <c:v>83.183144246353336</c:v>
                </c:pt>
                <c:pt idx="14">
                  <c:v>89.520907617504065</c:v>
                </c:pt>
                <c:pt idx="15">
                  <c:v>100.21588330632092</c:v>
                </c:pt>
                <c:pt idx="16">
                  <c:v>137.25218800648301</c:v>
                </c:pt>
                <c:pt idx="17">
                  <c:v>134.47941653160458</c:v>
                </c:pt>
                <c:pt idx="18">
                  <c:v>142.59967585089143</c:v>
                </c:pt>
                <c:pt idx="19">
                  <c:v>110.27708265802271</c:v>
                </c:pt>
                <c:pt idx="20">
                  <c:v>121.01166936790928</c:v>
                </c:pt>
                <c:pt idx="21">
                  <c:v>118.17948136142626</c:v>
                </c:pt>
                <c:pt idx="22">
                  <c:v>126.54532901134525</c:v>
                </c:pt>
                <c:pt idx="23">
                  <c:v>132.53847649918964</c:v>
                </c:pt>
                <c:pt idx="24">
                  <c:v>137.80674230145868</c:v>
                </c:pt>
                <c:pt idx="25">
                  <c:v>146.26765640194492</c:v>
                </c:pt>
                <c:pt idx="26">
                  <c:v>150.07823662884931</c:v>
                </c:pt>
                <c:pt idx="27">
                  <c:v>156.16248946515401</c:v>
                </c:pt>
                <c:pt idx="28">
                  <c:v>158.65402269043764</c:v>
                </c:pt>
                <c:pt idx="29">
                  <c:v>162.62037325769856</c:v>
                </c:pt>
                <c:pt idx="30">
                  <c:v>166.68588258914104</c:v>
                </c:pt>
                <c:pt idx="31">
                  <c:v>170.85302965386956</c:v>
                </c:pt>
                <c:pt idx="32">
                  <c:v>175.12435539521627</c:v>
                </c:pt>
                <c:pt idx="33">
                  <c:v>179.50246428009666</c:v>
                </c:pt>
                <c:pt idx="34">
                  <c:v>183.99002588709908</c:v>
                </c:pt>
                <c:pt idx="35">
                  <c:v>188.58977653427655</c:v>
                </c:pt>
                <c:pt idx="36">
                  <c:v>193.30452094763345</c:v>
                </c:pt>
                <c:pt idx="37">
                  <c:v>198.13713397132426</c:v>
                </c:pt>
                <c:pt idx="38">
                  <c:v>203.09056232060738</c:v>
                </c:pt>
                <c:pt idx="39">
                  <c:v>208.16782637862255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50-4D4D-B55D-2C9D67557355}"/>
            </c:ext>
          </c:extLst>
        </c:ser>
        <c:ser>
          <c:idx val="5"/>
          <c:order val="4"/>
          <c:tx>
            <c:strRef>
              <c:f>production!$A$6</c:f>
              <c:strCache>
                <c:ptCount val="1"/>
                <c:pt idx="0">
                  <c:v>Non-food packaging bottles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production!$B$6:$AO$6</c:f>
              <c:numCache>
                <c:formatCode>0</c:formatCode>
                <c:ptCount val="40"/>
                <c:pt idx="0">
                  <c:v>443.36615883306331</c:v>
                </c:pt>
                <c:pt idx="1">
                  <c:v>452.37766612641832</c:v>
                </c:pt>
                <c:pt idx="2">
                  <c:v>443.36615883306331</c:v>
                </c:pt>
                <c:pt idx="3">
                  <c:v>477.6098865478121</c:v>
                </c:pt>
                <c:pt idx="4">
                  <c:v>474.0052836304701</c:v>
                </c:pt>
                <c:pt idx="5">
                  <c:v>492.02829821718001</c:v>
                </c:pt>
                <c:pt idx="6">
                  <c:v>529.87662884927079</c:v>
                </c:pt>
                <c:pt idx="7">
                  <c:v>555.10884927066456</c:v>
                </c:pt>
                <c:pt idx="8">
                  <c:v>585.74797406807147</c:v>
                </c:pt>
                <c:pt idx="9">
                  <c:v>625.39860615883322</c:v>
                </c:pt>
                <c:pt idx="10">
                  <c:v>652.43312803889808</c:v>
                </c:pt>
                <c:pt idx="11">
                  <c:v>453.15008103727723</c:v>
                </c:pt>
                <c:pt idx="12">
                  <c:v>517.51799027552681</c:v>
                </c:pt>
                <c:pt idx="13">
                  <c:v>540.69043760129671</c:v>
                </c:pt>
                <c:pt idx="14">
                  <c:v>581.88589951377639</c:v>
                </c:pt>
                <c:pt idx="15">
                  <c:v>651.40324149108596</c:v>
                </c:pt>
                <c:pt idx="16">
                  <c:v>892.13922204213964</c:v>
                </c:pt>
                <c:pt idx="17">
                  <c:v>874.11620745542973</c:v>
                </c:pt>
                <c:pt idx="18">
                  <c:v>926.89789303079431</c:v>
                </c:pt>
                <c:pt idx="19">
                  <c:v>716.80103727714754</c:v>
                </c:pt>
                <c:pt idx="20">
                  <c:v>786.57585089141025</c:v>
                </c:pt>
                <c:pt idx="21">
                  <c:v>768.16662884927064</c:v>
                </c:pt>
                <c:pt idx="22">
                  <c:v>822.54463857374401</c:v>
                </c:pt>
                <c:pt idx="23">
                  <c:v>861.50009724473273</c:v>
                </c:pt>
                <c:pt idx="24">
                  <c:v>895.74382495948146</c:v>
                </c:pt>
                <c:pt idx="25">
                  <c:v>950.73976661264192</c:v>
                </c:pt>
                <c:pt idx="26">
                  <c:v>975.50853808752049</c:v>
                </c:pt>
                <c:pt idx="27">
                  <c:v>1015.0561815235011</c:v>
                </c:pt>
                <c:pt idx="28">
                  <c:v>1031.2511474878445</c:v>
                </c:pt>
                <c:pt idx="29">
                  <c:v>1056.0011750275528</c:v>
                </c:pt>
                <c:pt idx="30">
                  <c:v>1081.3452032282139</c:v>
                </c:pt>
                <c:pt idx="31">
                  <c:v>1107.2974881056912</c:v>
                </c:pt>
                <c:pt idx="32">
                  <c:v>1133.8726278202278</c:v>
                </c:pt>
                <c:pt idx="33">
                  <c:v>1161.0855708879133</c:v>
                </c:pt>
                <c:pt idx="34">
                  <c:v>1188.951624589223</c:v>
                </c:pt>
                <c:pt idx="35">
                  <c:v>1217.4864635793647</c:v>
                </c:pt>
                <c:pt idx="36">
                  <c:v>1246.706138705269</c:v>
                </c:pt>
                <c:pt idx="37">
                  <c:v>1276.6270860341956</c:v>
                </c:pt>
                <c:pt idx="38">
                  <c:v>1307.2661360990162</c:v>
                </c:pt>
                <c:pt idx="39">
                  <c:v>1338.6405233653929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50-4D4D-B55D-2C9D67557355}"/>
            </c:ext>
          </c:extLst>
        </c:ser>
        <c:ser>
          <c:idx val="6"/>
          <c:order val="5"/>
          <c:tx>
            <c:strRef>
              <c:f>production!$A$7</c:f>
              <c:strCache>
                <c:ptCount val="1"/>
                <c:pt idx="0">
                  <c:v>Non-food packaging other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production!$B$7:$AO$7</c:f>
              <c:numCache>
                <c:formatCode>0</c:formatCode>
                <c:ptCount val="40"/>
                <c:pt idx="0">
                  <c:v>221.68307941653165</c:v>
                </c:pt>
                <c:pt idx="1">
                  <c:v>226.18883306320916</c:v>
                </c:pt>
                <c:pt idx="2">
                  <c:v>221.68307941653165</c:v>
                </c:pt>
                <c:pt idx="3">
                  <c:v>238.80494327390605</c:v>
                </c:pt>
                <c:pt idx="4">
                  <c:v>237.00264181523505</c:v>
                </c:pt>
                <c:pt idx="5">
                  <c:v>246.01414910859</c:v>
                </c:pt>
                <c:pt idx="6">
                  <c:v>264.93831442463539</c:v>
                </c:pt>
                <c:pt idx="7">
                  <c:v>277.55442463533228</c:v>
                </c:pt>
                <c:pt idx="8">
                  <c:v>292.87398703403574</c:v>
                </c:pt>
                <c:pt idx="9">
                  <c:v>312.69930307941661</c:v>
                </c:pt>
                <c:pt idx="10">
                  <c:v>326.21656401944904</c:v>
                </c:pt>
                <c:pt idx="11">
                  <c:v>226.57504051863862</c:v>
                </c:pt>
                <c:pt idx="12">
                  <c:v>258.75899513776341</c:v>
                </c:pt>
                <c:pt idx="13">
                  <c:v>270.34521880064835</c:v>
                </c:pt>
                <c:pt idx="14">
                  <c:v>290.9429497568882</c:v>
                </c:pt>
                <c:pt idx="15">
                  <c:v>325.70162074554298</c:v>
                </c:pt>
                <c:pt idx="16">
                  <c:v>446.06961102106982</c:v>
                </c:pt>
                <c:pt idx="17">
                  <c:v>437.05810372771487</c:v>
                </c:pt>
                <c:pt idx="18">
                  <c:v>463.44894651539715</c:v>
                </c:pt>
                <c:pt idx="19">
                  <c:v>358.40051863857377</c:v>
                </c:pt>
                <c:pt idx="20">
                  <c:v>393.28792544570513</c:v>
                </c:pt>
                <c:pt idx="21">
                  <c:v>384.08331442463532</c:v>
                </c:pt>
                <c:pt idx="22">
                  <c:v>411.272319286872</c:v>
                </c:pt>
                <c:pt idx="23">
                  <c:v>430.75004862236636</c:v>
                </c:pt>
                <c:pt idx="24">
                  <c:v>447.87191247974073</c:v>
                </c:pt>
                <c:pt idx="25">
                  <c:v>475.36988330632096</c:v>
                </c:pt>
                <c:pt idx="26">
                  <c:v>487.75426904376025</c:v>
                </c:pt>
                <c:pt idx="27">
                  <c:v>507.52809076175055</c:v>
                </c:pt>
                <c:pt idx="28">
                  <c:v>515.62557374392225</c:v>
                </c:pt>
                <c:pt idx="29">
                  <c:v>534.18809439870347</c:v>
                </c:pt>
                <c:pt idx="30">
                  <c:v>553.41886579705681</c:v>
                </c:pt>
                <c:pt idx="31">
                  <c:v>573.34194496575083</c:v>
                </c:pt>
                <c:pt idx="32">
                  <c:v>593.98225498451791</c:v>
                </c:pt>
                <c:pt idx="33">
                  <c:v>615.36561616396057</c:v>
                </c:pt>
                <c:pt idx="34">
                  <c:v>637.5187783458631</c:v>
                </c:pt>
                <c:pt idx="35">
                  <c:v>660.46945436631427</c:v>
                </c:pt>
                <c:pt idx="36">
                  <c:v>684.24635472350155</c:v>
                </c:pt>
                <c:pt idx="37">
                  <c:v>708.87922349354767</c:v>
                </c:pt>
                <c:pt idx="38">
                  <c:v>734.39887553931533</c:v>
                </c:pt>
                <c:pt idx="39">
                  <c:v>760.8372350587307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50-4D4D-B55D-2C9D67557355}"/>
            </c:ext>
          </c:extLst>
        </c:ser>
        <c:ser>
          <c:idx val="7"/>
          <c:order val="6"/>
          <c:tx>
            <c:strRef>
              <c:f>production!$A$8</c:f>
              <c:strCache>
                <c:ptCount val="1"/>
                <c:pt idx="0">
                  <c:v>Fibers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production!$B$1:$AO$1</c:f>
              <c:numCache>
                <c:formatCode>0</c:formatCode>
                <c:ptCount val="4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 formatCode="General">
                  <c:v>2020</c:v>
                </c:pt>
                <c:pt idx="30" formatCode="General">
                  <c:v>2021</c:v>
                </c:pt>
                <c:pt idx="31" formatCode="General">
                  <c:v>2022</c:v>
                </c:pt>
                <c:pt idx="32" formatCode="General">
                  <c:v>2023</c:v>
                </c:pt>
                <c:pt idx="33" formatCode="General">
                  <c:v>2024</c:v>
                </c:pt>
                <c:pt idx="34" formatCode="General">
                  <c:v>2025</c:v>
                </c:pt>
                <c:pt idx="35" formatCode="General">
                  <c:v>2026</c:v>
                </c:pt>
                <c:pt idx="36" formatCode="General">
                  <c:v>2027</c:v>
                </c:pt>
                <c:pt idx="37" formatCode="General">
                  <c:v>2028</c:v>
                </c:pt>
                <c:pt idx="38" formatCode="General">
                  <c:v>2029</c:v>
                </c:pt>
                <c:pt idx="39" formatCode="General">
                  <c:v>2030</c:v>
                </c:pt>
              </c:numCache>
            </c:numRef>
          </c:cat>
          <c:val>
            <c:numRef>
              <c:f>production!$B$8:$AO$8</c:f>
              <c:numCache>
                <c:formatCode>0</c:formatCode>
                <c:ptCount val="40"/>
                <c:pt idx="0">
                  <c:v>839.05990796008575</c:v>
                </c:pt>
                <c:pt idx="1">
                  <c:v>879.33478354216993</c:v>
                </c:pt>
                <c:pt idx="2">
                  <c:v>921.5428531521942</c:v>
                </c:pt>
                <c:pt idx="3">
                  <c:v>965.77691010349952</c:v>
                </c:pt>
                <c:pt idx="4">
                  <c:v>1012.1342017884676</c:v>
                </c:pt>
                <c:pt idx="5">
                  <c:v>1060.716643474314</c:v>
                </c:pt>
                <c:pt idx="6">
                  <c:v>1111.6310423610812</c:v>
                </c:pt>
                <c:pt idx="7">
                  <c:v>1164.9893323944132</c:v>
                </c:pt>
                <c:pt idx="8">
                  <c:v>1220.908820349345</c:v>
                </c:pt>
                <c:pt idx="9">
                  <c:v>1279.5124437261136</c:v>
                </c:pt>
                <c:pt idx="10">
                  <c:v>1340.9290410249671</c:v>
                </c:pt>
                <c:pt idx="11">
                  <c:v>1405.2936349941656</c:v>
                </c:pt>
                <c:pt idx="12">
                  <c:v>1472.7477294738856</c:v>
                </c:pt>
                <c:pt idx="13">
                  <c:v>1543.439620488632</c:v>
                </c:pt>
                <c:pt idx="14">
                  <c:v>1617.5247222720864</c:v>
                </c:pt>
                <c:pt idx="15">
                  <c:v>1695.1659089411467</c:v>
                </c:pt>
                <c:pt idx="16">
                  <c:v>1776.5338725703216</c:v>
                </c:pt>
                <c:pt idx="17">
                  <c:v>1861.8074984536972</c:v>
                </c:pt>
                <c:pt idx="18">
                  <c:v>1951.1742583794746</c:v>
                </c:pt>
                <c:pt idx="19">
                  <c:v>2044.8306227816895</c:v>
                </c:pt>
                <c:pt idx="20">
                  <c:v>2142.9824926752108</c:v>
                </c:pt>
                <c:pt idx="21">
                  <c:v>2245.8456523236209</c:v>
                </c:pt>
                <c:pt idx="22">
                  <c:v>2353.6462436351549</c:v>
                </c:pt>
                <c:pt idx="23">
                  <c:v>2466.6212633296427</c:v>
                </c:pt>
                <c:pt idx="24">
                  <c:v>2585.0190839694656</c:v>
                </c:pt>
                <c:pt idx="25">
                  <c:v>2585.0190839694656</c:v>
                </c:pt>
                <c:pt idx="26">
                  <c:v>2585.0190839694656</c:v>
                </c:pt>
                <c:pt idx="27">
                  <c:v>2585.0190839694656</c:v>
                </c:pt>
                <c:pt idx="28">
                  <c:v>2585.0190839694656</c:v>
                </c:pt>
                <c:pt idx="29">
                  <c:v>2709.1</c:v>
                </c:pt>
                <c:pt idx="30">
                  <c:v>2839.1368000000002</c:v>
                </c:pt>
                <c:pt idx="31">
                  <c:v>2975.4153664</c:v>
                </c:pt>
                <c:pt idx="32">
                  <c:v>3118.235303987201</c:v>
                </c:pt>
                <c:pt idx="33">
                  <c:v>3267.9105985785868</c:v>
                </c:pt>
                <c:pt idx="34">
                  <c:v>3424.7703073103594</c:v>
                </c:pt>
                <c:pt idx="35">
                  <c:v>3589.1592820612564</c:v>
                </c:pt>
                <c:pt idx="36">
                  <c:v>3761.4389276001975</c:v>
                </c:pt>
                <c:pt idx="37">
                  <c:v>3941.9879961250072</c:v>
                </c:pt>
                <c:pt idx="38">
                  <c:v>4131.2034199390082</c:v>
                </c:pt>
                <c:pt idx="39">
                  <c:v>4329.5011840960806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50-4D4D-B55D-2C9D67557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8577792"/>
        <c:axId val="1708612896"/>
      </c:lineChart>
      <c:catAx>
        <c:axId val="17085777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8612896"/>
        <c:crosses val="autoZero"/>
        <c:auto val="1"/>
        <c:lblAlgn val="ctr"/>
        <c:lblOffset val="100"/>
        <c:noMultiLvlLbl val="0"/>
      </c:catAx>
      <c:valAx>
        <c:axId val="17086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85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767264</xdr:colOff>
      <xdr:row>9</xdr:row>
      <xdr:rowOff>148126</xdr:rowOff>
    </xdr:from>
    <xdr:to>
      <xdr:col>27</xdr:col>
      <xdr:colOff>290745</xdr:colOff>
      <xdr:row>39</xdr:row>
      <xdr:rowOff>151771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B60AE30-B2BC-0D49-99E3-1A104826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0645" y="1874961"/>
          <a:ext cx="7746503" cy="5759760"/>
        </a:xfrm>
        <a:prstGeom prst="rect">
          <a:avLst/>
        </a:prstGeom>
      </xdr:spPr>
    </xdr:pic>
    <xdr:clientData/>
  </xdr:twoCellAnchor>
  <xdr:twoCellAnchor editAs="oneCell">
    <xdr:from>
      <xdr:col>10</xdr:col>
      <xdr:colOff>445851</xdr:colOff>
      <xdr:row>31</xdr:row>
      <xdr:rowOff>54044</xdr:rowOff>
    </xdr:from>
    <xdr:to>
      <xdr:col>19</xdr:col>
      <xdr:colOff>800911</xdr:colOff>
      <xdr:row>54</xdr:row>
      <xdr:rowOff>64468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C71066F4-50AF-DF44-9534-26216543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0213" y="5917661"/>
          <a:ext cx="7772400" cy="436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9</xdr:row>
      <xdr:rowOff>114300</xdr:rowOff>
    </xdr:from>
    <xdr:to>
      <xdr:col>19</xdr:col>
      <xdr:colOff>127000</xdr:colOff>
      <xdr:row>40</xdr:row>
      <xdr:rowOff>139700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98386B7-3D24-FF92-CCA4-6BD12E9A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DA3-50B4-3045-A384-4B9C4B8C647E}">
  <sheetPr>
    <tabColor theme="8"/>
  </sheetPr>
  <dimension ref="B2:D9"/>
  <sheetViews>
    <sheetView workbookViewId="0">
      <selection activeCell="B9" sqref="B9"/>
    </sheetView>
  </sheetViews>
  <sheetFormatPr baseColWidth="10" defaultRowHeight="15" x14ac:dyDescent="0.2"/>
  <cols>
    <col min="2" max="2" width="12.6640625" bestFit="1" customWidth="1"/>
    <col min="3" max="3" width="33.6640625" bestFit="1" customWidth="1"/>
    <col min="4" max="4" width="24.5" bestFit="1" customWidth="1"/>
    <col min="5" max="5" width="16.5" customWidth="1"/>
  </cols>
  <sheetData>
    <row r="2" spans="2:4" ht="52" customHeight="1" x14ac:dyDescent="0.25">
      <c r="B2" s="23" t="s">
        <v>15</v>
      </c>
      <c r="C2" s="23"/>
      <c r="D2" s="23"/>
    </row>
    <row r="4" spans="2:4" ht="17" x14ac:dyDescent="0.2">
      <c r="B4" s="9" t="s">
        <v>16</v>
      </c>
      <c r="C4" s="9" t="s">
        <v>23</v>
      </c>
      <c r="D4" s="14" t="s">
        <v>28</v>
      </c>
    </row>
    <row r="5" spans="2:4" ht="80" x14ac:dyDescent="0.2">
      <c r="B5" s="12" t="s">
        <v>17</v>
      </c>
      <c r="C5" s="11" t="s">
        <v>24</v>
      </c>
      <c r="D5" s="11" t="s">
        <v>29</v>
      </c>
    </row>
    <row r="6" spans="2:4" ht="64" x14ac:dyDescent="0.2">
      <c r="B6" s="13" t="s">
        <v>65</v>
      </c>
      <c r="C6" s="11" t="s">
        <v>25</v>
      </c>
      <c r="D6" s="11" t="s">
        <v>30</v>
      </c>
    </row>
    <row r="7" spans="2:4" ht="32" x14ac:dyDescent="0.2">
      <c r="B7" s="13" t="s">
        <v>66</v>
      </c>
      <c r="C7" s="11" t="s">
        <v>67</v>
      </c>
      <c r="D7" s="11" t="s">
        <v>68</v>
      </c>
    </row>
    <row r="8" spans="2:4" ht="96" x14ac:dyDescent="0.2">
      <c r="B8" s="13" t="s">
        <v>18</v>
      </c>
      <c r="C8" s="11" t="s">
        <v>26</v>
      </c>
      <c r="D8" s="11" t="s">
        <v>69</v>
      </c>
    </row>
    <row r="9" spans="2:4" ht="48" x14ac:dyDescent="0.2">
      <c r="B9" s="13" t="s">
        <v>19</v>
      </c>
      <c r="C9" s="11" t="s">
        <v>27</v>
      </c>
      <c r="D9" s="10"/>
    </row>
  </sheetData>
  <mergeCells count="1">
    <mergeCell ref="B2:D2"/>
  </mergeCells>
  <hyperlinks>
    <hyperlink ref="B5" location="system!A1" display="system " xr:uid="{B8098402-ED9D-4D4C-AB83-B7912FC25B44}"/>
    <hyperlink ref="B6" location="tc!A1" display="tc" xr:uid="{1B6A52DF-C0EE-3B45-8B62-B6C73DE0F98A}"/>
    <hyperlink ref="B7" location="partitioning!A1" display="Partitioning" xr:uid="{896995D8-B183-4346-87A1-4E76D4B5520B}"/>
    <hyperlink ref="B8" location="parameters!A1" display="parameters" xr:uid="{C675266D-2AAA-E449-BEC8-EB186C7ACA1B}"/>
    <hyperlink ref="B9" location="hist!A1" display="hist " xr:uid="{40BD292D-612B-2B4C-AB7A-8DC27C9768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959-7D7D-9249-979C-F32B973761E3}">
  <sheetPr>
    <tabColor theme="9" tint="0.79998168889431442"/>
  </sheetPr>
  <dimension ref="A1:I6"/>
  <sheetViews>
    <sheetView workbookViewId="0"/>
  </sheetViews>
  <sheetFormatPr baseColWidth="10" defaultRowHeight="15" x14ac:dyDescent="0.2"/>
  <cols>
    <col min="1" max="1" width="21.1640625" bestFit="1" customWidth="1"/>
    <col min="2" max="2" width="13" bestFit="1" customWidth="1"/>
  </cols>
  <sheetData>
    <row r="1" spans="1:9" x14ac:dyDescent="0.2">
      <c r="A1" t="s">
        <v>14</v>
      </c>
      <c r="B1" t="s">
        <v>20</v>
      </c>
      <c r="C1" t="s">
        <v>21</v>
      </c>
      <c r="D1" t="s">
        <v>63</v>
      </c>
      <c r="E1" t="s">
        <v>22</v>
      </c>
      <c r="F1" t="s">
        <v>12</v>
      </c>
    </row>
    <row r="2" spans="1:9" x14ac:dyDescent="0.2">
      <c r="A2" t="s">
        <v>46</v>
      </c>
      <c r="B2">
        <v>2019</v>
      </c>
      <c r="C2">
        <v>2030</v>
      </c>
      <c r="D2" t="s">
        <v>64</v>
      </c>
      <c r="E2" s="2" t="s">
        <v>49</v>
      </c>
      <c r="F2" t="s">
        <v>13</v>
      </c>
      <c r="H2" s="2"/>
    </row>
    <row r="3" spans="1:9" x14ac:dyDescent="0.2">
      <c r="F3" s="2"/>
      <c r="G3" s="2"/>
      <c r="H3" s="2"/>
    </row>
    <row r="4" spans="1:9" x14ac:dyDescent="0.2">
      <c r="E4" s="2"/>
    </row>
    <row r="5" spans="1:9" x14ac:dyDescent="0.2">
      <c r="H5" s="2"/>
      <c r="I5" s="2"/>
    </row>
    <row r="6" spans="1:9" x14ac:dyDescent="0.2">
      <c r="C6" s="2"/>
      <c r="H6" s="2"/>
      <c r="I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AC2-0E6E-1943-B6B7-BDED7D37451F}">
  <sheetPr>
    <tabColor theme="9" tint="0.79998168889431442"/>
  </sheetPr>
  <dimension ref="A1:F10"/>
  <sheetViews>
    <sheetView workbookViewId="0">
      <selection activeCell="F16" sqref="F16"/>
    </sheetView>
  </sheetViews>
  <sheetFormatPr baseColWidth="10" defaultRowHeight="15" x14ac:dyDescent="0.2"/>
  <cols>
    <col min="2" max="2" width="10.5" bestFit="1" customWidth="1"/>
    <col min="3" max="3" width="11.6640625" bestFit="1" customWidth="1"/>
    <col min="4" max="4" width="13" bestFit="1" customWidth="1"/>
  </cols>
  <sheetData>
    <row r="1" spans="1:6" x14ac:dyDescent="0.2">
      <c r="A1" t="s">
        <v>10</v>
      </c>
      <c r="B1" t="s">
        <v>4</v>
      </c>
      <c r="C1" t="s">
        <v>7</v>
      </c>
      <c r="D1" t="s">
        <v>11</v>
      </c>
      <c r="E1" t="s">
        <v>37</v>
      </c>
      <c r="F1" t="s">
        <v>55</v>
      </c>
    </row>
    <row r="2" spans="1:6" x14ac:dyDescent="0.2">
      <c r="A2" t="s">
        <v>70</v>
      </c>
      <c r="B2">
        <v>2.5000000000000001E-2</v>
      </c>
      <c r="C2">
        <v>0.5</v>
      </c>
      <c r="D2">
        <v>0.1</v>
      </c>
      <c r="E2" s="1">
        <f>'stock release_log normal'!G17</f>
        <v>171.80101311181321</v>
      </c>
      <c r="F2">
        <v>0</v>
      </c>
    </row>
    <row r="3" spans="1:6" x14ac:dyDescent="0.2">
      <c r="A3" s="3" t="s">
        <v>71</v>
      </c>
      <c r="B3">
        <v>2.4E-2</v>
      </c>
      <c r="C3">
        <v>0.5</v>
      </c>
      <c r="D3">
        <v>0.1</v>
      </c>
      <c r="E3" s="1">
        <f>'stock release_log normal'!O17</f>
        <v>692.00815043764646</v>
      </c>
      <c r="F3">
        <v>0</v>
      </c>
    </row>
    <row r="4" spans="1:6" x14ac:dyDescent="0.2">
      <c r="A4" s="3" t="s">
        <v>72</v>
      </c>
      <c r="B4">
        <v>3.5999999999999997E-2</v>
      </c>
      <c r="C4">
        <v>0.5</v>
      </c>
      <c r="D4">
        <v>0.1</v>
      </c>
      <c r="E4" s="1">
        <f>'stock release_log normal'!W17</f>
        <v>1384.0163008752929</v>
      </c>
      <c r="F4">
        <v>0</v>
      </c>
    </row>
    <row r="5" spans="1:6" x14ac:dyDescent="0.2">
      <c r="A5" s="3" t="s">
        <v>73</v>
      </c>
      <c r="B5">
        <v>2.5000000000000001E-2</v>
      </c>
      <c r="C5">
        <v>0.5</v>
      </c>
      <c r="D5">
        <v>0.1</v>
      </c>
      <c r="E5" s="1">
        <f>'stock release_log normal'!AE17</f>
        <v>162.82544716179916</v>
      </c>
      <c r="F5">
        <v>0</v>
      </c>
    </row>
    <row r="6" spans="1:6" x14ac:dyDescent="0.2">
      <c r="A6" s="3" t="s">
        <v>74</v>
      </c>
      <c r="B6">
        <v>2.4E-2</v>
      </c>
      <c r="C6">
        <v>0.5</v>
      </c>
      <c r="D6">
        <v>0.1</v>
      </c>
      <c r="E6" s="1">
        <f>'stock release_log normal'!AM17</f>
        <v>1058.3654065516948</v>
      </c>
      <c r="F6">
        <v>0</v>
      </c>
    </row>
    <row r="7" spans="1:6" x14ac:dyDescent="0.2">
      <c r="A7" s="3" t="s">
        <v>75</v>
      </c>
      <c r="B7">
        <v>3.5999999999999997E-2</v>
      </c>
      <c r="C7">
        <v>0.5</v>
      </c>
      <c r="D7">
        <v>0.1</v>
      </c>
      <c r="E7" s="1">
        <f>'stock release_log normal'!AU17</f>
        <v>529.18270327584742</v>
      </c>
      <c r="F7">
        <v>0</v>
      </c>
    </row>
    <row r="8" spans="1:6" x14ac:dyDescent="0.2">
      <c r="A8" s="3" t="s">
        <v>8</v>
      </c>
      <c r="B8">
        <v>4.8000000000000001E-2</v>
      </c>
      <c r="C8">
        <v>5</v>
      </c>
      <c r="D8">
        <v>1.5</v>
      </c>
      <c r="E8" s="1">
        <f>'stock release_log normal'!O42</f>
        <v>25692.73120354136</v>
      </c>
      <c r="F8">
        <v>1035.0999999999999</v>
      </c>
    </row>
    <row r="9" spans="1:6" x14ac:dyDescent="0.2">
      <c r="A9" s="3"/>
    </row>
    <row r="10" spans="1:6" x14ac:dyDescent="0.2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722-C130-6440-8C89-53566397ECB3}">
  <sheetPr>
    <tabColor theme="9" tint="0.79998168889431442"/>
  </sheetPr>
  <dimension ref="A1:AE30"/>
  <sheetViews>
    <sheetView workbookViewId="0">
      <selection activeCell="L30" sqref="L30"/>
    </sheetView>
  </sheetViews>
  <sheetFormatPr baseColWidth="10" defaultRowHeight="15" x14ac:dyDescent="0.2"/>
  <cols>
    <col min="1" max="1" width="22.33203125" bestFit="1" customWidth="1"/>
    <col min="2" max="5" width="5.6640625" bestFit="1" customWidth="1"/>
    <col min="6" max="30" width="6.6640625" bestFit="1" customWidth="1"/>
  </cols>
  <sheetData>
    <row r="1" spans="1:31" x14ac:dyDescent="0.2">
      <c r="A1" t="str">
        <f>parameters!A1</f>
        <v>Product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/>
    </row>
    <row r="2" spans="1:31" x14ac:dyDescent="0.2">
      <c r="A2" s="6" t="str">
        <f>parameters!A2</f>
        <v>Food packaging 2d</v>
      </c>
      <c r="B2" s="17">
        <v>85.262722852512184</v>
      </c>
      <c r="C2" s="17">
        <v>86.995705024311206</v>
      </c>
      <c r="D2" s="17">
        <v>85.262722852512184</v>
      </c>
      <c r="E2" s="17">
        <v>91.848055105348493</v>
      </c>
      <c r="F2" s="17">
        <v>91.154862236628873</v>
      </c>
      <c r="G2" s="17">
        <v>94.620826580226932</v>
      </c>
      <c r="H2" s="17">
        <v>101.89935170178283</v>
      </c>
      <c r="I2" s="17">
        <v>106.75170178282012</v>
      </c>
      <c r="J2" s="17">
        <v>112.64384116693682</v>
      </c>
      <c r="K2" s="17">
        <v>120.26896272285255</v>
      </c>
      <c r="L2" s="17">
        <v>125.46790923824963</v>
      </c>
      <c r="M2" s="17">
        <v>87.144246353322544</v>
      </c>
      <c r="N2" s="17">
        <v>99.522690437601312</v>
      </c>
      <c r="O2" s="17">
        <v>103.97893030794168</v>
      </c>
      <c r="P2" s="17">
        <v>111.90113452188007</v>
      </c>
      <c r="Q2" s="17">
        <v>125.26985413290114</v>
      </c>
      <c r="R2" s="17">
        <v>171.56523500810377</v>
      </c>
      <c r="S2" s="17">
        <v>168.09927066450572</v>
      </c>
      <c r="T2" s="17">
        <v>178.24959481361429</v>
      </c>
      <c r="U2" s="17">
        <v>137.84635332252836</v>
      </c>
      <c r="V2" s="17">
        <v>151.2645867098866</v>
      </c>
      <c r="W2" s="17">
        <v>147.72435170178284</v>
      </c>
      <c r="X2" s="17">
        <v>158.18166126418154</v>
      </c>
      <c r="Y2" s="17">
        <v>165.67309562398708</v>
      </c>
      <c r="Z2" s="17">
        <v>172.25842787682336</v>
      </c>
      <c r="AA2" s="17">
        <v>182.83457050243112</v>
      </c>
      <c r="AB2" s="17">
        <v>187.59779578606162</v>
      </c>
      <c r="AC2" s="17">
        <v>195.2031118314425</v>
      </c>
      <c r="AD2" s="17">
        <v>198.31752836304705</v>
      </c>
      <c r="AE2" s="1"/>
    </row>
    <row r="3" spans="1:31" x14ac:dyDescent="0.2">
      <c r="A3" s="6" t="str">
        <f>parameters!A3</f>
        <v>Food packaging bottles</v>
      </c>
      <c r="B3" s="17">
        <v>289.89325769854139</v>
      </c>
      <c r="C3" s="17">
        <v>295.78539708265811</v>
      </c>
      <c r="D3" s="17">
        <v>289.89325769854139</v>
      </c>
      <c r="E3" s="17">
        <v>312.28338735818483</v>
      </c>
      <c r="F3" s="17">
        <v>309.92653160453813</v>
      </c>
      <c r="G3" s="17">
        <v>321.71081037277156</v>
      </c>
      <c r="H3" s="17">
        <v>346.45779578606169</v>
      </c>
      <c r="I3" s="17">
        <v>362.95578606158841</v>
      </c>
      <c r="J3" s="17">
        <v>382.98905996758521</v>
      </c>
      <c r="K3" s="17">
        <v>408.91447325769872</v>
      </c>
      <c r="L3" s="17">
        <v>426.59089141004876</v>
      </c>
      <c r="M3" s="17">
        <v>296.29043760129662</v>
      </c>
      <c r="N3" s="17">
        <v>338.37714748784447</v>
      </c>
      <c r="O3" s="17">
        <v>353.52836304700168</v>
      </c>
      <c r="P3" s="17">
        <v>380.46385737439226</v>
      </c>
      <c r="Q3" s="17">
        <v>425.91750405186394</v>
      </c>
      <c r="R3" s="17">
        <v>583.32179902755286</v>
      </c>
      <c r="S3" s="17">
        <v>571.53752025931942</v>
      </c>
      <c r="T3" s="17">
        <v>606.04862236628867</v>
      </c>
      <c r="U3" s="17">
        <v>468.67760129659649</v>
      </c>
      <c r="V3" s="17">
        <v>514.29959481361448</v>
      </c>
      <c r="W3" s="17">
        <v>502.26279578606159</v>
      </c>
      <c r="X3" s="17">
        <v>537.81764829821736</v>
      </c>
      <c r="Y3" s="17">
        <v>563.28852512155606</v>
      </c>
      <c r="Z3" s="17">
        <v>585.67865478119938</v>
      </c>
      <c r="AA3" s="17">
        <v>621.63753970826588</v>
      </c>
      <c r="AB3" s="17">
        <v>637.8325056726095</v>
      </c>
      <c r="AC3" s="17">
        <v>663.69058022690456</v>
      </c>
      <c r="AD3" s="17">
        <v>674.27959643435997</v>
      </c>
      <c r="AE3" s="1"/>
    </row>
    <row r="4" spans="1:31" x14ac:dyDescent="0.2">
      <c r="A4" s="6" t="str">
        <f>parameters!A4</f>
        <v>Food packaging other</v>
      </c>
      <c r="B4" s="17">
        <v>579.78651539708278</v>
      </c>
      <c r="C4" s="17">
        <v>591.57079416531622</v>
      </c>
      <c r="D4" s="17">
        <v>579.78651539708278</v>
      </c>
      <c r="E4" s="17">
        <v>624.56677471636965</v>
      </c>
      <c r="F4" s="17">
        <v>619.85306320907625</v>
      </c>
      <c r="G4" s="17">
        <v>643.42162074554312</v>
      </c>
      <c r="H4" s="17">
        <v>692.91559157212339</v>
      </c>
      <c r="I4" s="17">
        <v>725.91157212317682</v>
      </c>
      <c r="J4" s="17">
        <v>765.97811993517041</v>
      </c>
      <c r="K4" s="17">
        <v>817.82894651539743</v>
      </c>
      <c r="L4" s="17">
        <v>853.18178282009751</v>
      </c>
      <c r="M4" s="17">
        <v>592.58087520259323</v>
      </c>
      <c r="N4" s="17">
        <v>676.75429497568894</v>
      </c>
      <c r="O4" s="17">
        <v>707.05672609400335</v>
      </c>
      <c r="P4" s="17">
        <v>760.92771474878452</v>
      </c>
      <c r="Q4" s="17">
        <v>851.83500810372789</v>
      </c>
      <c r="R4" s="17">
        <v>1166.6435980551057</v>
      </c>
      <c r="S4" s="17">
        <v>1143.0750405186388</v>
      </c>
      <c r="T4" s="17">
        <v>1212.0972447325773</v>
      </c>
      <c r="U4" s="17">
        <v>937.35520259319298</v>
      </c>
      <c r="V4" s="17">
        <v>1028.599189627229</v>
      </c>
      <c r="W4" s="17">
        <v>1004.5255915721232</v>
      </c>
      <c r="X4" s="17">
        <v>1075.6352965964347</v>
      </c>
      <c r="Y4" s="17">
        <v>1126.5770502431121</v>
      </c>
      <c r="Z4" s="17">
        <v>1171.3573095623988</v>
      </c>
      <c r="AA4" s="17">
        <v>1243.2750794165318</v>
      </c>
      <c r="AB4" s="17">
        <v>1275.665011345219</v>
      </c>
      <c r="AC4" s="17">
        <v>1327.3811604538091</v>
      </c>
      <c r="AD4" s="17">
        <v>1348.5591928687199</v>
      </c>
      <c r="AE4" s="1"/>
    </row>
    <row r="5" spans="1:31" x14ac:dyDescent="0.2">
      <c r="A5" s="6" t="str">
        <f>parameters!A5</f>
        <v>Non-food packaging 2d</v>
      </c>
      <c r="B5" s="17">
        <v>68.21017828200975</v>
      </c>
      <c r="C5" s="17">
        <v>69.596564019448977</v>
      </c>
      <c r="D5" s="17">
        <v>68.21017828200975</v>
      </c>
      <c r="E5" s="17">
        <v>73.478444084278777</v>
      </c>
      <c r="F5" s="17">
        <v>72.92388978930309</v>
      </c>
      <c r="G5" s="17">
        <v>75.696661264181543</v>
      </c>
      <c r="H5" s="17">
        <v>81.519481361426273</v>
      </c>
      <c r="I5" s="17">
        <v>85.401361426256102</v>
      </c>
      <c r="J5" s="17">
        <v>90.11507293354947</v>
      </c>
      <c r="K5" s="17">
        <v>96.215170178282051</v>
      </c>
      <c r="L5" s="17">
        <v>100.3743273905997</v>
      </c>
      <c r="M5" s="17">
        <v>69.715397082658029</v>
      </c>
      <c r="N5" s="17">
        <v>79.618152350081047</v>
      </c>
      <c r="O5" s="17">
        <v>83.183144246353336</v>
      </c>
      <c r="P5" s="17">
        <v>89.520907617504065</v>
      </c>
      <c r="Q5" s="17">
        <v>100.21588330632092</v>
      </c>
      <c r="R5" s="17">
        <v>137.25218800648301</v>
      </c>
      <c r="S5" s="17">
        <v>134.47941653160458</v>
      </c>
      <c r="T5" s="17">
        <v>142.59967585089143</v>
      </c>
      <c r="U5" s="17">
        <v>110.27708265802271</v>
      </c>
      <c r="V5" s="17">
        <v>121.01166936790928</v>
      </c>
      <c r="W5" s="17">
        <v>118.17948136142626</v>
      </c>
      <c r="X5" s="17">
        <v>126.54532901134525</v>
      </c>
      <c r="Y5" s="17">
        <v>132.53847649918964</v>
      </c>
      <c r="Z5" s="17">
        <v>137.80674230145868</v>
      </c>
      <c r="AA5" s="17">
        <v>146.26765640194492</v>
      </c>
      <c r="AB5" s="17">
        <v>150.07823662884931</v>
      </c>
      <c r="AC5" s="17">
        <v>156.16248946515401</v>
      </c>
      <c r="AD5" s="17">
        <v>158.65402269043764</v>
      </c>
    </row>
    <row r="6" spans="1:31" x14ac:dyDescent="0.2">
      <c r="A6" s="6" t="str">
        <f>parameters!A6</f>
        <v>Non-food packaging bottles</v>
      </c>
      <c r="B6" s="17">
        <v>443.36615883306331</v>
      </c>
      <c r="C6" s="17">
        <v>452.37766612641832</v>
      </c>
      <c r="D6" s="17">
        <v>443.36615883306331</v>
      </c>
      <c r="E6" s="17">
        <v>477.6098865478121</v>
      </c>
      <c r="F6" s="17">
        <v>474.0052836304701</v>
      </c>
      <c r="G6" s="17">
        <v>492.02829821718001</v>
      </c>
      <c r="H6" s="17">
        <v>529.87662884927079</v>
      </c>
      <c r="I6" s="17">
        <v>555.10884927066456</v>
      </c>
      <c r="J6" s="17">
        <v>585.74797406807147</v>
      </c>
      <c r="K6" s="17">
        <v>625.39860615883322</v>
      </c>
      <c r="L6" s="17">
        <v>652.43312803889808</v>
      </c>
      <c r="M6" s="17">
        <v>453.15008103727723</v>
      </c>
      <c r="N6" s="17">
        <v>517.51799027552681</v>
      </c>
      <c r="O6" s="17">
        <v>540.69043760129671</v>
      </c>
      <c r="P6" s="17">
        <v>581.88589951377639</v>
      </c>
      <c r="Q6" s="17">
        <v>651.40324149108596</v>
      </c>
      <c r="R6" s="17">
        <v>892.13922204213964</v>
      </c>
      <c r="S6" s="17">
        <v>874.11620745542973</v>
      </c>
      <c r="T6" s="17">
        <v>926.89789303079431</v>
      </c>
      <c r="U6" s="17">
        <v>716.80103727714754</v>
      </c>
      <c r="V6" s="17">
        <v>786.57585089141025</v>
      </c>
      <c r="W6" s="17">
        <v>768.16662884927064</v>
      </c>
      <c r="X6" s="17">
        <v>822.54463857374401</v>
      </c>
      <c r="Y6" s="17">
        <v>861.50009724473273</v>
      </c>
      <c r="Z6" s="17">
        <v>895.74382495948146</v>
      </c>
      <c r="AA6" s="17">
        <v>950.73976661264192</v>
      </c>
      <c r="AB6" s="17">
        <v>975.50853808752049</v>
      </c>
      <c r="AC6" s="17">
        <v>1015.0561815235011</v>
      </c>
      <c r="AD6" s="17">
        <v>1031.2511474878445</v>
      </c>
    </row>
    <row r="7" spans="1:31" x14ac:dyDescent="0.2">
      <c r="A7" s="6" t="str">
        <f>parameters!A7</f>
        <v>Non-food packaging other</v>
      </c>
      <c r="B7" s="17">
        <v>221.68307941653165</v>
      </c>
      <c r="C7" s="17">
        <v>226.18883306320916</v>
      </c>
      <c r="D7" s="17">
        <v>221.68307941653165</v>
      </c>
      <c r="E7" s="17">
        <v>238.80494327390605</v>
      </c>
      <c r="F7" s="17">
        <v>237.00264181523505</v>
      </c>
      <c r="G7" s="17">
        <v>246.01414910859</v>
      </c>
      <c r="H7" s="17">
        <v>264.93831442463539</v>
      </c>
      <c r="I7" s="17">
        <v>277.55442463533228</v>
      </c>
      <c r="J7" s="17">
        <v>292.87398703403574</v>
      </c>
      <c r="K7" s="17">
        <v>312.69930307941661</v>
      </c>
      <c r="L7" s="17">
        <v>326.21656401944904</v>
      </c>
      <c r="M7" s="17">
        <v>226.57504051863862</v>
      </c>
      <c r="N7" s="17">
        <v>258.75899513776341</v>
      </c>
      <c r="O7" s="17">
        <v>270.34521880064835</v>
      </c>
      <c r="P7" s="17">
        <v>290.9429497568882</v>
      </c>
      <c r="Q7" s="17">
        <v>325.70162074554298</v>
      </c>
      <c r="R7" s="17">
        <v>446.06961102106982</v>
      </c>
      <c r="S7" s="17">
        <v>437.05810372771487</v>
      </c>
      <c r="T7" s="17">
        <v>463.44894651539715</v>
      </c>
      <c r="U7" s="17">
        <v>358.40051863857377</v>
      </c>
      <c r="V7" s="17">
        <v>393.28792544570513</v>
      </c>
      <c r="W7" s="17">
        <v>384.08331442463532</v>
      </c>
      <c r="X7" s="17">
        <v>411.272319286872</v>
      </c>
      <c r="Y7" s="17">
        <v>430.75004862236636</v>
      </c>
      <c r="Z7" s="17">
        <v>447.87191247974073</v>
      </c>
      <c r="AA7" s="17">
        <v>475.36988330632096</v>
      </c>
      <c r="AB7" s="17">
        <v>487.75426904376025</v>
      </c>
      <c r="AC7" s="17">
        <v>507.52809076175055</v>
      </c>
      <c r="AD7" s="17">
        <v>515.62557374392225</v>
      </c>
    </row>
    <row r="8" spans="1:31" x14ac:dyDescent="0.2">
      <c r="A8" s="6" t="str">
        <f>parameters!A8</f>
        <v>Fibers</v>
      </c>
      <c r="B8" s="17">
        <v>839.05990796008575</v>
      </c>
      <c r="C8" s="17">
        <v>879.33478354216993</v>
      </c>
      <c r="D8" s="17">
        <v>921.5428531521942</v>
      </c>
      <c r="E8" s="17">
        <v>965.77691010349952</v>
      </c>
      <c r="F8" s="17">
        <v>1012.1342017884676</v>
      </c>
      <c r="G8" s="17">
        <v>1060.716643474314</v>
      </c>
      <c r="H8" s="17">
        <v>1111.6310423610812</v>
      </c>
      <c r="I8" s="17">
        <v>1164.9893323944132</v>
      </c>
      <c r="J8" s="17">
        <v>1220.908820349345</v>
      </c>
      <c r="K8" s="17">
        <v>1279.5124437261136</v>
      </c>
      <c r="L8" s="17">
        <v>1340.9290410249671</v>
      </c>
      <c r="M8" s="17">
        <v>1405.2936349941656</v>
      </c>
      <c r="N8" s="17">
        <v>1472.7477294738856</v>
      </c>
      <c r="O8" s="17">
        <v>1543.439620488632</v>
      </c>
      <c r="P8" s="17">
        <v>1617.5247222720864</v>
      </c>
      <c r="Q8" s="17">
        <v>1695.1659089411467</v>
      </c>
      <c r="R8" s="17">
        <v>1776.5338725703216</v>
      </c>
      <c r="S8" s="17">
        <v>1861.8074984536972</v>
      </c>
      <c r="T8" s="17">
        <v>1951.1742583794746</v>
      </c>
      <c r="U8" s="17">
        <v>2044.8306227816895</v>
      </c>
      <c r="V8" s="17">
        <v>2142.9824926752108</v>
      </c>
      <c r="W8" s="17">
        <v>2245.8456523236209</v>
      </c>
      <c r="X8" s="17">
        <v>2353.6462436351549</v>
      </c>
      <c r="Y8" s="17">
        <v>2466.6212633296427</v>
      </c>
      <c r="Z8" s="17">
        <v>2585.0190839694656</v>
      </c>
      <c r="AA8" s="17">
        <v>2585.0190839694656</v>
      </c>
      <c r="AB8" s="17">
        <v>2585.0190839694656</v>
      </c>
      <c r="AC8" s="17">
        <v>2585.0190839694656</v>
      </c>
      <c r="AD8" s="17">
        <v>2585.0190839694656</v>
      </c>
    </row>
    <row r="9" spans="1:31" x14ac:dyDescent="0.2">
      <c r="A9" s="6"/>
      <c r="B9" s="6"/>
      <c r="C9" s="6"/>
      <c r="D9" s="7"/>
      <c r="E9" s="7"/>
      <c r="G9" s="7"/>
      <c r="H9" s="7"/>
      <c r="I9" s="7"/>
      <c r="J9" s="7"/>
      <c r="K9" s="7"/>
      <c r="L9" s="7"/>
      <c r="M9" s="7"/>
      <c r="N9" s="7"/>
    </row>
    <row r="10" spans="1:31" x14ac:dyDescent="0.2">
      <c r="A10" s="6"/>
      <c r="B10" s="6"/>
      <c r="C10" s="6"/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31" x14ac:dyDescent="0.2">
      <c r="A11" s="6"/>
      <c r="B11" s="6"/>
      <c r="C11" s="6"/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31" x14ac:dyDescent="0.2">
      <c r="A12" s="6"/>
      <c r="B12" s="6"/>
      <c r="C12" s="6"/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31" x14ac:dyDescent="0.2">
      <c r="A13" s="6"/>
      <c r="B13" s="6"/>
      <c r="C13" s="6"/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31" x14ac:dyDescent="0.2">
      <c r="A14" s="6"/>
      <c r="B14" s="6"/>
      <c r="C14" s="6"/>
      <c r="D14" s="7"/>
      <c r="E14" s="7"/>
      <c r="G14" s="7"/>
      <c r="H14" s="7"/>
      <c r="I14" s="7"/>
      <c r="J14" s="7"/>
      <c r="K14" s="7"/>
      <c r="L14" s="7"/>
      <c r="M14" s="7"/>
      <c r="N14" s="7"/>
    </row>
    <row r="15" spans="1:31" x14ac:dyDescent="0.2">
      <c r="A15" s="6"/>
      <c r="B15" s="6"/>
      <c r="C15" s="6"/>
      <c r="D15" s="7"/>
      <c r="E15" s="7"/>
      <c r="G15" s="7"/>
      <c r="H15" s="7"/>
      <c r="I15" s="7"/>
      <c r="J15" s="7"/>
      <c r="K15" s="7"/>
      <c r="L15" s="7"/>
      <c r="M15" s="7"/>
      <c r="N15" s="7"/>
    </row>
    <row r="16" spans="1:31" x14ac:dyDescent="0.2">
      <c r="A16" s="6"/>
      <c r="B16" s="6"/>
      <c r="C16" s="6"/>
      <c r="D16" s="7"/>
      <c r="E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6"/>
      <c r="C17" s="6"/>
      <c r="D17" s="7"/>
      <c r="E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6"/>
      <c r="C18" s="6"/>
      <c r="D18" s="7"/>
      <c r="E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6"/>
      <c r="C19" s="6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6"/>
      <c r="C20" s="6"/>
      <c r="D20" s="7"/>
      <c r="E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6"/>
      <c r="C21" s="6"/>
      <c r="D21" s="7"/>
      <c r="E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6"/>
      <c r="C22" s="6"/>
      <c r="D22" s="7"/>
      <c r="E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6"/>
      <c r="C23" s="6"/>
      <c r="D23" s="7"/>
      <c r="E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6"/>
      <c r="C24" s="6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6"/>
      <c r="C25" s="6"/>
      <c r="D25" s="7"/>
      <c r="E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6"/>
      <c r="C26" s="6"/>
      <c r="D26" s="7"/>
      <c r="E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7"/>
      <c r="E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/>
      <c r="B28" s="6"/>
      <c r="C28" s="6"/>
      <c r="D28" s="7"/>
      <c r="E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6"/>
      <c r="C29" s="6"/>
      <c r="D29" s="7"/>
      <c r="E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6"/>
      <c r="C30" s="6"/>
      <c r="D30" s="7"/>
      <c r="E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74D-F1FA-7844-9610-5B98EE45DE25}">
  <sheetPr>
    <tabColor theme="9" tint="0.79998168889431442"/>
  </sheetPr>
  <dimension ref="A1:N127"/>
  <sheetViews>
    <sheetView zoomScale="139" zoomScaleNormal="139" workbookViewId="0">
      <pane ySplit="1" topLeftCell="A2" activePane="bottomLeft" state="frozen"/>
      <selection pane="bottomLeft" activeCell="D26" sqref="D2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9.33203125" customWidth="1"/>
  </cols>
  <sheetData>
    <row r="1" spans="1:14" x14ac:dyDescent="0.2">
      <c r="A1" t="s">
        <v>59</v>
      </c>
      <c r="B1" t="s">
        <v>58</v>
      </c>
      <c r="C1" t="s">
        <v>57</v>
      </c>
      <c r="D1" t="str">
        <f>parameters!A2</f>
        <v>Food packaging 2d</v>
      </c>
      <c r="E1" s="1" t="str">
        <f>parameters!A3</f>
        <v>Food packaging bottles</v>
      </c>
      <c r="F1" s="1" t="str">
        <f>parameters!A4</f>
        <v>Food packaging other</v>
      </c>
      <c r="G1" s="1" t="str">
        <f>parameters!A5</f>
        <v>Non-food packaging 2d</v>
      </c>
      <c r="H1" s="1" t="str">
        <f>parameters!A6</f>
        <v>Non-food packaging bottles</v>
      </c>
      <c r="I1" s="1" t="str">
        <f>parameters!A7</f>
        <v>Non-food packaging other</v>
      </c>
      <c r="J1" s="1" t="str">
        <f>parameters!A8</f>
        <v>Fibers</v>
      </c>
    </row>
    <row r="2" spans="1:14" x14ac:dyDescent="0.2">
      <c r="A2">
        <v>1</v>
      </c>
      <c r="B2" t="s">
        <v>42</v>
      </c>
      <c r="C2" t="s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4" x14ac:dyDescent="0.2">
      <c r="A3">
        <v>2</v>
      </c>
      <c r="B3" t="s">
        <v>1</v>
      </c>
      <c r="C3" t="s">
        <v>43</v>
      </c>
      <c r="D3">
        <v>0.84</v>
      </c>
      <c r="E3">
        <v>0.84</v>
      </c>
      <c r="F3" s="2">
        <v>0.84</v>
      </c>
      <c r="G3" s="2">
        <v>0.84</v>
      </c>
      <c r="H3" s="2">
        <v>0.84</v>
      </c>
      <c r="I3" s="2">
        <v>0.84</v>
      </c>
      <c r="J3" s="2">
        <v>0.93</v>
      </c>
    </row>
    <row r="4" spans="1:14" x14ac:dyDescent="0.2">
      <c r="A4">
        <v>3</v>
      </c>
      <c r="B4" t="s">
        <v>1</v>
      </c>
      <c r="C4" t="s">
        <v>61</v>
      </c>
      <c r="D4">
        <v>0.08</v>
      </c>
      <c r="E4">
        <v>0.08</v>
      </c>
      <c r="F4" s="2">
        <v>0.08</v>
      </c>
      <c r="G4" s="2">
        <v>0.08</v>
      </c>
      <c r="H4" s="2">
        <v>0.08</v>
      </c>
      <c r="I4" s="2">
        <v>0.08</v>
      </c>
      <c r="J4" s="2">
        <v>7.0000000000000007E-2</v>
      </c>
    </row>
    <row r="5" spans="1:14" x14ac:dyDescent="0.2">
      <c r="A5">
        <v>4</v>
      </c>
      <c r="B5" t="s">
        <v>1</v>
      </c>
      <c r="C5" t="s">
        <v>54</v>
      </c>
      <c r="D5" s="2">
        <v>0.08</v>
      </c>
      <c r="E5" s="2">
        <v>0.08</v>
      </c>
      <c r="F5" s="2">
        <v>0.08</v>
      </c>
      <c r="G5" s="2">
        <v>0.08</v>
      </c>
      <c r="H5" s="2">
        <v>0.08</v>
      </c>
      <c r="I5" s="2">
        <v>0.08</v>
      </c>
      <c r="J5" s="2">
        <v>0</v>
      </c>
      <c r="M5" s="21"/>
    </row>
    <row r="6" spans="1:14" x14ac:dyDescent="0.2">
      <c r="A6">
        <v>5</v>
      </c>
      <c r="B6" t="s">
        <v>43</v>
      </c>
      <c r="C6" t="s">
        <v>56</v>
      </c>
      <c r="D6" s="2">
        <v>0.7</v>
      </c>
      <c r="E6" s="2">
        <v>0.57999999999999996</v>
      </c>
      <c r="F6" s="2">
        <v>0.55000000000000004</v>
      </c>
      <c r="G6" s="2">
        <v>0.7</v>
      </c>
      <c r="H6" s="2">
        <v>0.57999999999999996</v>
      </c>
      <c r="I6" s="2">
        <v>0.55000000000000004</v>
      </c>
      <c r="J6" s="2">
        <v>0.5</v>
      </c>
    </row>
    <row r="7" spans="1:14" x14ac:dyDescent="0.2">
      <c r="A7">
        <v>6</v>
      </c>
      <c r="B7" t="s">
        <v>43</v>
      </c>
      <c r="C7" t="s">
        <v>53</v>
      </c>
      <c r="D7" s="2">
        <v>0.3</v>
      </c>
      <c r="E7" s="2">
        <v>0.42</v>
      </c>
      <c r="F7" s="2">
        <v>0.45</v>
      </c>
      <c r="G7" s="2">
        <v>0.3</v>
      </c>
      <c r="H7" s="2">
        <v>0.42</v>
      </c>
      <c r="I7" s="2">
        <v>0.45</v>
      </c>
      <c r="J7" s="2">
        <v>0.5</v>
      </c>
      <c r="M7" s="21"/>
    </row>
    <row r="8" spans="1:14" x14ac:dyDescent="0.2">
      <c r="A8">
        <v>7</v>
      </c>
      <c r="B8" t="s">
        <v>56</v>
      </c>
      <c r="C8" t="s">
        <v>44</v>
      </c>
      <c r="D8" s="2">
        <v>0.71</v>
      </c>
      <c r="E8" s="2">
        <v>0.71</v>
      </c>
      <c r="F8" s="2">
        <v>0.71</v>
      </c>
      <c r="G8" s="2">
        <v>0.71</v>
      </c>
      <c r="H8" s="2">
        <v>0.71</v>
      </c>
      <c r="I8" s="2">
        <v>0.71</v>
      </c>
      <c r="J8" s="2">
        <v>0.91</v>
      </c>
      <c r="K8" s="21"/>
    </row>
    <row r="9" spans="1:14" x14ac:dyDescent="0.2">
      <c r="A9">
        <v>8</v>
      </c>
      <c r="B9" t="s">
        <v>56</v>
      </c>
      <c r="C9" t="s">
        <v>54</v>
      </c>
      <c r="D9" s="2">
        <v>0.28999999999999998</v>
      </c>
      <c r="E9" s="2">
        <v>0.28999999999999998</v>
      </c>
      <c r="F9" s="2">
        <v>0.28999999999999998</v>
      </c>
      <c r="G9" s="2">
        <v>0.28999999999999998</v>
      </c>
      <c r="H9" s="2">
        <v>0.28999999999999998</v>
      </c>
      <c r="I9" s="2">
        <v>0.28999999999999998</v>
      </c>
      <c r="J9" s="2">
        <v>0.09</v>
      </c>
      <c r="K9" s="21"/>
      <c r="L9" s="21"/>
    </row>
    <row r="10" spans="1:14" x14ac:dyDescent="0.2">
      <c r="A10">
        <v>9</v>
      </c>
      <c r="B10" t="s">
        <v>53</v>
      </c>
      <c r="C10" t="s">
        <v>3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0.4</v>
      </c>
      <c r="J10" s="2">
        <v>0.4</v>
      </c>
    </row>
    <row r="11" spans="1:14" x14ac:dyDescent="0.2">
      <c r="A11">
        <v>10</v>
      </c>
      <c r="B11" t="s">
        <v>53</v>
      </c>
      <c r="C11" t="s">
        <v>2</v>
      </c>
      <c r="D11" s="2">
        <v>0.6</v>
      </c>
      <c r="E11" s="2">
        <v>0.6</v>
      </c>
      <c r="F11" s="2">
        <v>0.6</v>
      </c>
      <c r="G11" s="2">
        <v>0.6</v>
      </c>
      <c r="H11" s="2">
        <v>0.6</v>
      </c>
      <c r="I11" s="2">
        <v>0.6</v>
      </c>
      <c r="J11" s="2">
        <v>0.6</v>
      </c>
    </row>
    <row r="12" spans="1:14" x14ac:dyDescent="0.2">
      <c r="A12">
        <v>11</v>
      </c>
      <c r="B12" t="s">
        <v>44</v>
      </c>
      <c r="C12" t="s">
        <v>3</v>
      </c>
      <c r="D12" s="4">
        <v>0.17</v>
      </c>
      <c r="E12" s="2">
        <v>7.0000000000000007E-2</v>
      </c>
      <c r="F12" s="2">
        <v>0.3</v>
      </c>
      <c r="G12" s="2">
        <v>0.17</v>
      </c>
      <c r="H12" s="2">
        <v>7.0000000000000007E-2</v>
      </c>
      <c r="I12" s="2">
        <v>0.3</v>
      </c>
      <c r="J12" s="2">
        <v>0.4</v>
      </c>
      <c r="K12" s="21"/>
      <c r="N12" s="21"/>
    </row>
    <row r="13" spans="1:14" x14ac:dyDescent="0.2">
      <c r="A13">
        <v>12</v>
      </c>
      <c r="B13" t="s">
        <v>44</v>
      </c>
      <c r="C13" t="s">
        <v>2</v>
      </c>
      <c r="D13" s="2">
        <v>0.25</v>
      </c>
      <c r="E13" s="2">
        <v>0.1</v>
      </c>
      <c r="F13" s="2">
        <v>0.46</v>
      </c>
      <c r="G13" s="2">
        <v>0.25</v>
      </c>
      <c r="H13" s="2">
        <v>0.1</v>
      </c>
      <c r="I13" s="2">
        <v>0.46</v>
      </c>
      <c r="J13" s="2">
        <v>0.6</v>
      </c>
    </row>
    <row r="14" spans="1:14" x14ac:dyDescent="0.2">
      <c r="A14">
        <v>13</v>
      </c>
      <c r="B14" t="s">
        <v>44</v>
      </c>
      <c r="C14" t="s">
        <v>45</v>
      </c>
      <c r="D14" s="2">
        <v>0.57999999999999996</v>
      </c>
      <c r="E14" s="2">
        <v>0.83</v>
      </c>
      <c r="F14" s="2">
        <v>0.24</v>
      </c>
      <c r="G14" s="2">
        <v>0.57999999999999996</v>
      </c>
      <c r="H14" s="2">
        <v>0.83</v>
      </c>
      <c r="I14" s="2">
        <v>0.24</v>
      </c>
      <c r="J14" s="2">
        <v>0</v>
      </c>
    </row>
    <row r="15" spans="1:14" x14ac:dyDescent="0.2">
      <c r="A15">
        <v>14</v>
      </c>
      <c r="B15" t="s">
        <v>45</v>
      </c>
      <c r="C15" t="s">
        <v>3</v>
      </c>
      <c r="D15" s="2">
        <v>8.7999999999999995E-2</v>
      </c>
      <c r="E15" s="2">
        <v>6.6000000000000003E-2</v>
      </c>
      <c r="F15" s="2">
        <v>8.7999999999999995E-2</v>
      </c>
      <c r="G15" s="2">
        <v>8.7999999999999995E-2</v>
      </c>
      <c r="H15" s="2">
        <v>6.6000000000000003E-2</v>
      </c>
      <c r="I15" s="2">
        <v>8.7999999999999995E-2</v>
      </c>
      <c r="J15" s="2">
        <v>0</v>
      </c>
    </row>
    <row r="16" spans="1:14" x14ac:dyDescent="0.2">
      <c r="A16">
        <v>15</v>
      </c>
      <c r="B16" t="s">
        <v>45</v>
      </c>
      <c r="C16" t="s">
        <v>2</v>
      </c>
      <c r="D16" s="2">
        <v>0.13500000000000001</v>
      </c>
      <c r="E16" s="2">
        <v>0.10100000000000001</v>
      </c>
      <c r="F16" s="2">
        <v>0.13500000000000001</v>
      </c>
      <c r="G16" s="2">
        <v>0.13500000000000001</v>
      </c>
      <c r="H16" s="2">
        <v>0.10100000000000001</v>
      </c>
      <c r="I16" s="2">
        <v>0.13500000000000001</v>
      </c>
      <c r="J16" s="2">
        <v>0</v>
      </c>
    </row>
    <row r="17" spans="1:10" x14ac:dyDescent="0.2">
      <c r="A17">
        <v>16</v>
      </c>
      <c r="B17" t="s">
        <v>45</v>
      </c>
      <c r="C17" t="s">
        <v>62</v>
      </c>
      <c r="D17" s="2">
        <v>0.77700000000000002</v>
      </c>
      <c r="E17" s="2">
        <v>0.83299999999999996</v>
      </c>
      <c r="F17" s="2">
        <v>0.77700000000000002</v>
      </c>
      <c r="G17" s="2">
        <v>0.77700000000000002</v>
      </c>
      <c r="H17" s="2">
        <v>0.83299999999999996</v>
      </c>
      <c r="I17" s="2">
        <v>0.77700000000000002</v>
      </c>
      <c r="J17" s="2">
        <v>0</v>
      </c>
    </row>
    <row r="18" spans="1:10" x14ac:dyDescent="0.2">
      <c r="A18">
        <v>17</v>
      </c>
      <c r="B18" t="s">
        <v>3</v>
      </c>
      <c r="C18" t="s">
        <v>36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>
        <v>18</v>
      </c>
      <c r="B19" t="s">
        <v>2</v>
      </c>
      <c r="C19" t="s">
        <v>36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">
      <c r="D20" s="2"/>
    </row>
    <row r="23" spans="1:10" x14ac:dyDescent="0.2">
      <c r="D23" s="2"/>
    </row>
    <row r="24" spans="1:10" x14ac:dyDescent="0.2">
      <c r="D24" s="2"/>
    </row>
    <row r="25" spans="1:10" x14ac:dyDescent="0.2">
      <c r="D25" s="2"/>
    </row>
    <row r="26" spans="1:10" x14ac:dyDescent="0.2">
      <c r="D26" s="2"/>
    </row>
    <row r="27" spans="1:10" x14ac:dyDescent="0.2">
      <c r="D27" s="2"/>
    </row>
    <row r="28" spans="1:10" x14ac:dyDescent="0.2">
      <c r="D28" s="2"/>
    </row>
    <row r="29" spans="1:10" x14ac:dyDescent="0.2">
      <c r="D29" s="2"/>
    </row>
    <row r="30" spans="1:10" x14ac:dyDescent="0.2">
      <c r="D30" s="2"/>
    </row>
    <row r="31" spans="1:10" x14ac:dyDescent="0.2">
      <c r="D31" s="2"/>
    </row>
    <row r="32" spans="1:10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</sheetData>
  <dataValidations count="2">
    <dataValidation type="list" allowBlank="1" showInputMessage="1" showErrorMessage="1" sqref="B133:C135" xr:uid="{0CB39005-674E-2849-91D1-42F89BC88EBE}">
      <formula1>$G$3:$G$13</formula1>
    </dataValidation>
    <dataValidation type="list" allowBlank="1" showInputMessage="1" showErrorMessage="1" sqref="B2:C127" xr:uid="{2CC003CD-B5E7-5449-8D61-0E85E3C472AA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447DC3-E946-AA47-92D3-2D83E60C23C0}">
          <x14:formula1>
            <xm:f>parameters!$A$2:$A$8</xm:f>
          </x14:formula1>
          <xm:sqref>A20:A127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8DD-81A5-A64C-B543-C5CB971ADC65}">
  <sheetPr>
    <tabColor theme="9" tint="0.79998168889431442"/>
  </sheetPr>
  <dimension ref="A1:M9"/>
  <sheetViews>
    <sheetView tabSelected="1" workbookViewId="0">
      <selection activeCell="H34" sqref="H34"/>
    </sheetView>
  </sheetViews>
  <sheetFormatPr baseColWidth="10" defaultRowHeight="15" x14ac:dyDescent="0.2"/>
  <cols>
    <col min="1" max="1" width="22.1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tr">
        <f>parameters!A1</f>
        <v>Product</v>
      </c>
      <c r="B1" t="str" cm="1">
        <f t="array" ref="B1:H1">"from_"&amp;""&amp;TRANSPOSE(A2:A8)</f>
        <v>from_Food packaging 2d</v>
      </c>
      <c r="C1" t="str">
        <v>from_Food packaging bottles</v>
      </c>
      <c r="D1" t="str">
        <v>from_Food packaging other</v>
      </c>
      <c r="E1" t="str">
        <v>from_Non-food packaging 2d</v>
      </c>
      <c r="F1" t="str">
        <v>from_Non-food packaging bottles</v>
      </c>
      <c r="G1" t="str">
        <v>from_Non-food packaging other</v>
      </c>
      <c r="H1" t="str">
        <v>from_Fibers</v>
      </c>
    </row>
    <row r="2" spans="1:13" x14ac:dyDescent="0.2">
      <c r="A2" t="str">
        <f>parameters!A2</f>
        <v>Food packaging 2d</v>
      </c>
    </row>
    <row r="3" spans="1:13" x14ac:dyDescent="0.2">
      <c r="A3" t="str">
        <f>parameters!A3</f>
        <v>Food packaging bottles</v>
      </c>
      <c r="C3" s="5">
        <v>0.19700000000000001</v>
      </c>
      <c r="M3" s="2"/>
    </row>
    <row r="4" spans="1:13" x14ac:dyDescent="0.2">
      <c r="A4" t="str">
        <f>parameters!A4</f>
        <v>Food packaging other</v>
      </c>
      <c r="C4">
        <v>0.4</v>
      </c>
      <c r="D4">
        <v>0.9</v>
      </c>
    </row>
    <row r="5" spans="1:13" x14ac:dyDescent="0.2">
      <c r="A5" t="str">
        <f>parameters!A5</f>
        <v>Non-food packaging 2d</v>
      </c>
    </row>
    <row r="6" spans="1:13" x14ac:dyDescent="0.2">
      <c r="A6" t="str">
        <f>parameters!A6</f>
        <v>Non-food packaging bottles</v>
      </c>
      <c r="C6">
        <v>9.8000000000000004E-2</v>
      </c>
      <c r="F6">
        <v>0.29499999999999998</v>
      </c>
    </row>
    <row r="7" spans="1:13" x14ac:dyDescent="0.2">
      <c r="A7" t="str">
        <f>parameters!A7</f>
        <v>Non-food packaging other</v>
      </c>
      <c r="B7">
        <v>1</v>
      </c>
      <c r="C7">
        <v>0.15</v>
      </c>
      <c r="D7">
        <v>0.1</v>
      </c>
      <c r="E7">
        <v>1</v>
      </c>
      <c r="F7">
        <v>0.55000000000000004</v>
      </c>
      <c r="G7">
        <v>1</v>
      </c>
    </row>
    <row r="8" spans="1:13" x14ac:dyDescent="0.2">
      <c r="A8" t="str">
        <f>parameters!A8</f>
        <v>Fibers</v>
      </c>
      <c r="C8">
        <v>0.155</v>
      </c>
      <c r="F8">
        <v>0.155</v>
      </c>
      <c r="H8">
        <v>1</v>
      </c>
    </row>
    <row r="9" spans="1:13" x14ac:dyDescent="0.2">
      <c r="A9" t="s">
        <v>32</v>
      </c>
      <c r="C9" s="5">
        <f>SUM(C3:C8)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CF0-EBD5-BF4C-9012-04C5AFA48317}">
  <dimension ref="A1:AO9"/>
  <sheetViews>
    <sheetView topLeftCell="C1" workbookViewId="0">
      <selection activeCell="U18" sqref="U18"/>
    </sheetView>
  </sheetViews>
  <sheetFormatPr baseColWidth="10" defaultRowHeight="15" x14ac:dyDescent="0.2"/>
  <sheetData>
    <row r="1" spans="1:41" x14ac:dyDescent="0.2">
      <c r="A1" t="str">
        <f>parameters!A1</f>
        <v>Product</v>
      </c>
      <c r="B1" s="1">
        <f>hist!B1</f>
        <v>1991</v>
      </c>
      <c r="C1" s="1">
        <f>hist!C1</f>
        <v>1992</v>
      </c>
      <c r="D1" s="1">
        <f>hist!D1</f>
        <v>1993</v>
      </c>
      <c r="E1" s="1">
        <f>hist!E1</f>
        <v>1994</v>
      </c>
      <c r="F1" s="1">
        <f>hist!F1</f>
        <v>1995</v>
      </c>
      <c r="G1" s="1">
        <f>hist!G1</f>
        <v>1996</v>
      </c>
      <c r="H1" s="1">
        <f>hist!H1</f>
        <v>1997</v>
      </c>
      <c r="I1" s="1">
        <f>hist!I1</f>
        <v>1998</v>
      </c>
      <c r="J1" s="1">
        <f>hist!J1</f>
        <v>1999</v>
      </c>
      <c r="K1" s="1">
        <f>hist!K1</f>
        <v>2000</v>
      </c>
      <c r="L1" s="1">
        <f>hist!L1</f>
        <v>2001</v>
      </c>
      <c r="M1" s="1">
        <f>hist!M1</f>
        <v>2002</v>
      </c>
      <c r="N1" s="1">
        <f>hist!N1</f>
        <v>2003</v>
      </c>
      <c r="O1" s="1">
        <f>hist!O1</f>
        <v>2004</v>
      </c>
      <c r="P1" s="1">
        <f>hist!P1</f>
        <v>2005</v>
      </c>
      <c r="Q1" s="1">
        <f>hist!Q1</f>
        <v>2006</v>
      </c>
      <c r="R1" s="1">
        <f>hist!R1</f>
        <v>2007</v>
      </c>
      <c r="S1" s="1">
        <f>hist!S1</f>
        <v>2008</v>
      </c>
      <c r="T1" s="1">
        <f>hist!T1</f>
        <v>2009</v>
      </c>
      <c r="U1" s="1">
        <f>hist!U1</f>
        <v>2010</v>
      </c>
      <c r="V1" s="1">
        <f>hist!V1</f>
        <v>2011</v>
      </c>
      <c r="W1" s="1">
        <f>hist!W1</f>
        <v>2012</v>
      </c>
      <c r="X1" s="1">
        <f>hist!X1</f>
        <v>2013</v>
      </c>
      <c r="Y1" s="1">
        <f>hist!Y1</f>
        <v>2014</v>
      </c>
      <c r="Z1" s="1">
        <f>hist!Z1</f>
        <v>2015</v>
      </c>
      <c r="AA1" s="1">
        <f>hist!AA1</f>
        <v>2016</v>
      </c>
      <c r="AB1" s="1">
        <f>hist!AB1</f>
        <v>2017</v>
      </c>
      <c r="AC1" s="1">
        <f>hist!AC1</f>
        <v>2018</v>
      </c>
      <c r="AD1" s="1">
        <f>hist!AD1</f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</row>
    <row r="2" spans="1:41" x14ac:dyDescent="0.2">
      <c r="A2" t="str">
        <f>parameters!A2</f>
        <v>Food packaging 2d</v>
      </c>
      <c r="B2" s="1">
        <f>hist!B2</f>
        <v>85.262722852512184</v>
      </c>
      <c r="C2" s="1">
        <f>hist!C2</f>
        <v>86.995705024311206</v>
      </c>
      <c r="D2" s="1">
        <f>hist!D2</f>
        <v>85.262722852512184</v>
      </c>
      <c r="E2" s="1">
        <f>hist!E2</f>
        <v>91.848055105348493</v>
      </c>
      <c r="F2" s="1">
        <f>hist!F2</f>
        <v>91.154862236628873</v>
      </c>
      <c r="G2" s="1">
        <f>hist!G2</f>
        <v>94.620826580226932</v>
      </c>
      <c r="H2" s="1">
        <f>hist!H2</f>
        <v>101.89935170178283</v>
      </c>
      <c r="I2" s="1">
        <f>hist!I2</f>
        <v>106.75170178282012</v>
      </c>
      <c r="J2" s="1">
        <f>hist!J2</f>
        <v>112.64384116693682</v>
      </c>
      <c r="K2" s="1">
        <f>hist!K2</f>
        <v>120.26896272285255</v>
      </c>
      <c r="L2" s="1">
        <f>hist!L2</f>
        <v>125.46790923824963</v>
      </c>
      <c r="M2" s="1">
        <f>hist!M2</f>
        <v>87.144246353322544</v>
      </c>
      <c r="N2" s="1">
        <f>hist!N2</f>
        <v>99.522690437601312</v>
      </c>
      <c r="O2" s="1">
        <f>hist!O2</f>
        <v>103.97893030794168</v>
      </c>
      <c r="P2" s="1">
        <f>hist!P2</f>
        <v>111.90113452188007</v>
      </c>
      <c r="Q2" s="1">
        <f>hist!Q2</f>
        <v>125.26985413290114</v>
      </c>
      <c r="R2" s="1">
        <f>hist!R2</f>
        <v>171.56523500810377</v>
      </c>
      <c r="S2" s="1">
        <f>hist!S2</f>
        <v>168.09927066450572</v>
      </c>
      <c r="T2" s="1">
        <f>hist!T2</f>
        <v>178.24959481361429</v>
      </c>
      <c r="U2" s="1">
        <f>hist!U2</f>
        <v>137.84635332252836</v>
      </c>
      <c r="V2" s="1">
        <f>hist!V2</f>
        <v>151.2645867098866</v>
      </c>
      <c r="W2" s="1">
        <f>hist!W2</f>
        <v>147.72435170178284</v>
      </c>
      <c r="X2" s="1">
        <f>hist!X2</f>
        <v>158.18166126418154</v>
      </c>
      <c r="Y2" s="1">
        <f>hist!Y2</f>
        <v>165.67309562398708</v>
      </c>
      <c r="Z2" s="1">
        <f>hist!Z2</f>
        <v>172.25842787682336</v>
      </c>
      <c r="AA2" s="1">
        <f>hist!AA2</f>
        <v>182.83457050243112</v>
      </c>
      <c r="AB2" s="1">
        <f>hist!AB2</f>
        <v>187.59779578606162</v>
      </c>
      <c r="AC2" s="1">
        <f>hist!AC2</f>
        <v>195.2031118314425</v>
      </c>
      <c r="AD2" s="1">
        <f>hist!AD2</f>
        <v>198.31752836304705</v>
      </c>
      <c r="AE2" s="1">
        <f>hist!$AD2*(1+parameters!$B2)^(AE$1-hist!$AD$1)</f>
        <v>203.27546657212321</v>
      </c>
      <c r="AF2" s="1">
        <f>hist!$AD2*(1+parameters!$B2)^(AF$1-hist!$AD$1)</f>
        <v>208.35735323642629</v>
      </c>
      <c r="AG2" s="1">
        <f>hist!$AD2*(1+parameters!$B2)^(AG$1-hist!$AD$1)</f>
        <v>213.56628706733693</v>
      </c>
      <c r="AH2" s="1">
        <f>hist!$AD2*(1+parameters!$B2)^(AH$1-hist!$AD$1)</f>
        <v>218.90544424402034</v>
      </c>
      <c r="AI2" s="1">
        <f>hist!$AD2*(1+parameters!$B2)^(AI$1-hist!$AD$1)</f>
        <v>224.37808035012083</v>
      </c>
      <c r="AJ2" s="1">
        <f>hist!$AD2*(1+parameters!$B2)^(AJ$1-hist!$AD$1)</f>
        <v>229.98753235887384</v>
      </c>
      <c r="AK2" s="1">
        <f>hist!$AD2*(1+parameters!$B2)^(AK$1-hist!$AD$1)</f>
        <v>235.73722066784569</v>
      </c>
      <c r="AL2" s="1">
        <f>hist!$AD2*(1+parameters!$B2)^(AL$1-hist!$AD$1)</f>
        <v>241.63065118454182</v>
      </c>
      <c r="AM2" s="1">
        <f>hist!$AD2*(1+parameters!$B2)^(AM$1-hist!$AD$1)</f>
        <v>247.6714174641553</v>
      </c>
      <c r="AN2" s="1">
        <f>hist!$AD2*(1+parameters!$B2)^(AN$1-hist!$AD$1)</f>
        <v>253.86320290075921</v>
      </c>
      <c r="AO2" s="1">
        <f>hist!$AD2*(1+parameters!$B2)^(AO$1-hist!$AD$1)</f>
        <v>260.20978297327815</v>
      </c>
    </row>
    <row r="3" spans="1:41" x14ac:dyDescent="0.2">
      <c r="A3" t="str">
        <f>parameters!A3</f>
        <v>Food packaging bottles</v>
      </c>
      <c r="B3" s="1">
        <f>hist!B3</f>
        <v>289.89325769854139</v>
      </c>
      <c r="C3" s="1">
        <f>hist!C3</f>
        <v>295.78539708265811</v>
      </c>
      <c r="D3" s="1">
        <f>hist!D3</f>
        <v>289.89325769854139</v>
      </c>
      <c r="E3" s="1">
        <f>hist!E3</f>
        <v>312.28338735818483</v>
      </c>
      <c r="F3" s="1">
        <f>hist!F3</f>
        <v>309.92653160453813</v>
      </c>
      <c r="G3" s="1">
        <f>hist!G3</f>
        <v>321.71081037277156</v>
      </c>
      <c r="H3" s="1">
        <f>hist!H3</f>
        <v>346.45779578606169</v>
      </c>
      <c r="I3" s="1">
        <f>hist!I3</f>
        <v>362.95578606158841</v>
      </c>
      <c r="J3" s="1">
        <f>hist!J3</f>
        <v>382.98905996758521</v>
      </c>
      <c r="K3" s="1">
        <f>hist!K3</f>
        <v>408.91447325769872</v>
      </c>
      <c r="L3" s="1">
        <f>hist!L3</f>
        <v>426.59089141004876</v>
      </c>
      <c r="M3" s="1">
        <f>hist!M3</f>
        <v>296.29043760129662</v>
      </c>
      <c r="N3" s="1">
        <f>hist!N3</f>
        <v>338.37714748784447</v>
      </c>
      <c r="O3" s="1">
        <f>hist!O3</f>
        <v>353.52836304700168</v>
      </c>
      <c r="P3" s="1">
        <f>hist!P3</f>
        <v>380.46385737439226</v>
      </c>
      <c r="Q3" s="1">
        <f>hist!Q3</f>
        <v>425.91750405186394</v>
      </c>
      <c r="R3" s="1">
        <f>hist!R3</f>
        <v>583.32179902755286</v>
      </c>
      <c r="S3" s="1">
        <f>hist!S3</f>
        <v>571.53752025931942</v>
      </c>
      <c r="T3" s="1">
        <f>hist!T3</f>
        <v>606.04862236628867</v>
      </c>
      <c r="U3" s="1">
        <f>hist!U3</f>
        <v>468.67760129659649</v>
      </c>
      <c r="V3" s="1">
        <f>hist!V3</f>
        <v>514.29959481361448</v>
      </c>
      <c r="W3" s="1">
        <f>hist!W3</f>
        <v>502.26279578606159</v>
      </c>
      <c r="X3" s="1">
        <f>hist!X3</f>
        <v>537.81764829821736</v>
      </c>
      <c r="Y3" s="1">
        <f>hist!Y3</f>
        <v>563.28852512155606</v>
      </c>
      <c r="Z3" s="1">
        <f>hist!Z3</f>
        <v>585.67865478119938</v>
      </c>
      <c r="AA3" s="1">
        <f>hist!AA3</f>
        <v>621.63753970826588</v>
      </c>
      <c r="AB3" s="1">
        <f>hist!AB3</f>
        <v>637.8325056726095</v>
      </c>
      <c r="AC3" s="1">
        <f>hist!AC3</f>
        <v>663.69058022690456</v>
      </c>
      <c r="AD3" s="1">
        <f>hist!AD3</f>
        <v>674.27959643435997</v>
      </c>
      <c r="AE3" s="1">
        <f>hist!$AD3*(1+parameters!$B3)^(AE$1-hist!$AD$1)</f>
        <v>690.46230674878461</v>
      </c>
      <c r="AF3" s="1">
        <f>hist!$AD3*(1+parameters!$B3)^(AF$1-hist!$AD$1)</f>
        <v>707.03340211075545</v>
      </c>
      <c r="AG3" s="1">
        <f>hist!$AD3*(1+parameters!$B3)^(AG$1-hist!$AD$1)</f>
        <v>724.00220376141363</v>
      </c>
      <c r="AH3" s="1">
        <f>hist!$AD3*(1+parameters!$B3)^(AH$1-hist!$AD$1)</f>
        <v>741.37825665168748</v>
      </c>
      <c r="AI3" s="1">
        <f>hist!$AD3*(1+parameters!$B3)^(AI$1-hist!$AD$1)</f>
        <v>759.17133481132805</v>
      </c>
      <c r="AJ3" s="1">
        <f>hist!$AD3*(1+parameters!$B3)^(AJ$1-hist!$AD$1)</f>
        <v>777.39144684679979</v>
      </c>
      <c r="AK3" s="1">
        <f>hist!$AD3*(1+parameters!$B3)^(AK$1-hist!$AD$1)</f>
        <v>796.04884157112315</v>
      </c>
      <c r="AL3" s="1">
        <f>hist!$AD3*(1+parameters!$B3)^(AL$1-hist!$AD$1)</f>
        <v>815.15401376882994</v>
      </c>
      <c r="AM3" s="1">
        <f>hist!$AD3*(1+parameters!$B3)^(AM$1-hist!$AD$1)</f>
        <v>834.71771009928182</v>
      </c>
      <c r="AN3" s="1">
        <f>hist!$AD3*(1+parameters!$B3)^(AN$1-hist!$AD$1)</f>
        <v>854.75093514166463</v>
      </c>
      <c r="AO3" s="1">
        <f>hist!$AD3*(1+parameters!$B3)^(AO$1-hist!$AD$1)</f>
        <v>875.26495758506474</v>
      </c>
    </row>
    <row r="4" spans="1:41" x14ac:dyDescent="0.2">
      <c r="A4" t="str">
        <f>parameters!A4</f>
        <v>Food packaging other</v>
      </c>
      <c r="B4" s="1">
        <f>hist!B4</f>
        <v>579.78651539708278</v>
      </c>
      <c r="C4" s="1">
        <f>hist!C4</f>
        <v>591.57079416531622</v>
      </c>
      <c r="D4" s="1">
        <f>hist!D4</f>
        <v>579.78651539708278</v>
      </c>
      <c r="E4" s="1">
        <f>hist!E4</f>
        <v>624.56677471636965</v>
      </c>
      <c r="F4" s="1">
        <f>hist!F4</f>
        <v>619.85306320907625</v>
      </c>
      <c r="G4" s="1">
        <f>hist!G4</f>
        <v>643.42162074554312</v>
      </c>
      <c r="H4" s="1">
        <f>hist!H4</f>
        <v>692.91559157212339</v>
      </c>
      <c r="I4" s="1">
        <f>hist!I4</f>
        <v>725.91157212317682</v>
      </c>
      <c r="J4" s="1">
        <f>hist!J4</f>
        <v>765.97811993517041</v>
      </c>
      <c r="K4" s="1">
        <f>hist!K4</f>
        <v>817.82894651539743</v>
      </c>
      <c r="L4" s="1">
        <f>hist!L4</f>
        <v>853.18178282009751</v>
      </c>
      <c r="M4" s="1">
        <f>hist!M4</f>
        <v>592.58087520259323</v>
      </c>
      <c r="N4" s="1">
        <f>hist!N4</f>
        <v>676.75429497568894</v>
      </c>
      <c r="O4" s="1">
        <f>hist!O4</f>
        <v>707.05672609400335</v>
      </c>
      <c r="P4" s="1">
        <f>hist!P4</f>
        <v>760.92771474878452</v>
      </c>
      <c r="Q4" s="1">
        <f>hist!Q4</f>
        <v>851.83500810372789</v>
      </c>
      <c r="R4" s="1">
        <f>hist!R4</f>
        <v>1166.6435980551057</v>
      </c>
      <c r="S4" s="1">
        <f>hist!S4</f>
        <v>1143.0750405186388</v>
      </c>
      <c r="T4" s="1">
        <f>hist!T4</f>
        <v>1212.0972447325773</v>
      </c>
      <c r="U4" s="1">
        <f>hist!U4</f>
        <v>937.35520259319298</v>
      </c>
      <c r="V4" s="1">
        <f>hist!V4</f>
        <v>1028.599189627229</v>
      </c>
      <c r="W4" s="1">
        <f>hist!W4</f>
        <v>1004.5255915721232</v>
      </c>
      <c r="X4" s="1">
        <f>hist!X4</f>
        <v>1075.6352965964347</v>
      </c>
      <c r="Y4" s="1">
        <f>hist!Y4</f>
        <v>1126.5770502431121</v>
      </c>
      <c r="Z4" s="1">
        <f>hist!Z4</f>
        <v>1171.3573095623988</v>
      </c>
      <c r="AA4" s="1">
        <f>hist!AA4</f>
        <v>1243.2750794165318</v>
      </c>
      <c r="AB4" s="1">
        <f>hist!AB4</f>
        <v>1275.665011345219</v>
      </c>
      <c r="AC4" s="1">
        <f>hist!AC4</f>
        <v>1327.3811604538091</v>
      </c>
      <c r="AD4" s="1">
        <f>hist!AD4</f>
        <v>1348.5591928687199</v>
      </c>
      <c r="AE4" s="1">
        <f>hist!$AD4*(1+parameters!$B4)^(AE$1-hist!$AD$1)</f>
        <v>1397.1073238119939</v>
      </c>
      <c r="AF4" s="1">
        <f>hist!$AD4*(1+parameters!$B4)^(AF$1-hist!$AD$1)</f>
        <v>1447.4031874692257</v>
      </c>
      <c r="AG4" s="1">
        <f>hist!$AD4*(1+parameters!$B4)^(AG$1-hist!$AD$1)</f>
        <v>1499.5097022181178</v>
      </c>
      <c r="AH4" s="1">
        <f>hist!$AD4*(1+parameters!$B4)^(AH$1-hist!$AD$1)</f>
        <v>1553.4920514979701</v>
      </c>
      <c r="AI4" s="1">
        <f>hist!$AD4*(1+parameters!$B4)^(AI$1-hist!$AD$1)</f>
        <v>1609.4177653518971</v>
      </c>
      <c r="AJ4" s="1">
        <f>hist!$AD4*(1+parameters!$B4)^(AJ$1-hist!$AD$1)</f>
        <v>1667.3568049045653</v>
      </c>
      <c r="AK4" s="1">
        <f>hist!$AD4*(1+parameters!$B4)^(AK$1-hist!$AD$1)</f>
        <v>1727.3816498811298</v>
      </c>
      <c r="AL4" s="1">
        <f>hist!$AD4*(1+parameters!$B4)^(AL$1-hist!$AD$1)</f>
        <v>1789.5673892768505</v>
      </c>
      <c r="AM4" s="1">
        <f>hist!$AD4*(1+parameters!$B4)^(AM$1-hist!$AD$1)</f>
        <v>1853.9918152908172</v>
      </c>
      <c r="AN4" s="1">
        <f>hist!$AD4*(1+parameters!$B4)^(AN$1-hist!$AD$1)</f>
        <v>1920.7355206412865</v>
      </c>
      <c r="AO4" s="1">
        <f>hist!$AD4*(1+parameters!$B4)^(AO$1-hist!$AD$1)</f>
        <v>1989.8819993843731</v>
      </c>
    </row>
    <row r="5" spans="1:41" x14ac:dyDescent="0.2">
      <c r="A5" t="str">
        <f>parameters!A5</f>
        <v>Non-food packaging 2d</v>
      </c>
      <c r="B5" s="1">
        <f>hist!B5</f>
        <v>68.21017828200975</v>
      </c>
      <c r="C5" s="1">
        <f>hist!C5</f>
        <v>69.596564019448977</v>
      </c>
      <c r="D5" s="1">
        <f>hist!D5</f>
        <v>68.21017828200975</v>
      </c>
      <c r="E5" s="1">
        <f>hist!E5</f>
        <v>73.478444084278777</v>
      </c>
      <c r="F5" s="1">
        <f>hist!F5</f>
        <v>72.92388978930309</v>
      </c>
      <c r="G5" s="1">
        <f>hist!G5</f>
        <v>75.696661264181543</v>
      </c>
      <c r="H5" s="1">
        <f>hist!H5</f>
        <v>81.519481361426273</v>
      </c>
      <c r="I5" s="1">
        <f>hist!I5</f>
        <v>85.401361426256102</v>
      </c>
      <c r="J5" s="1">
        <f>hist!J5</f>
        <v>90.11507293354947</v>
      </c>
      <c r="K5" s="1">
        <f>hist!K5</f>
        <v>96.215170178282051</v>
      </c>
      <c r="L5" s="1">
        <f>hist!L5</f>
        <v>100.3743273905997</v>
      </c>
      <c r="M5" s="1">
        <f>hist!M5</f>
        <v>69.715397082658029</v>
      </c>
      <c r="N5" s="1">
        <f>hist!N5</f>
        <v>79.618152350081047</v>
      </c>
      <c r="O5" s="1">
        <f>hist!O5</f>
        <v>83.183144246353336</v>
      </c>
      <c r="P5" s="1">
        <f>hist!P5</f>
        <v>89.520907617504065</v>
      </c>
      <c r="Q5" s="1">
        <f>hist!Q5</f>
        <v>100.21588330632092</v>
      </c>
      <c r="R5" s="1">
        <f>hist!R5</f>
        <v>137.25218800648301</v>
      </c>
      <c r="S5" s="1">
        <f>hist!S5</f>
        <v>134.47941653160458</v>
      </c>
      <c r="T5" s="1">
        <f>hist!T5</f>
        <v>142.59967585089143</v>
      </c>
      <c r="U5" s="1">
        <f>hist!U5</f>
        <v>110.27708265802271</v>
      </c>
      <c r="V5" s="1">
        <f>hist!V5</f>
        <v>121.01166936790928</v>
      </c>
      <c r="W5" s="1">
        <f>hist!W5</f>
        <v>118.17948136142626</v>
      </c>
      <c r="X5" s="1">
        <f>hist!X5</f>
        <v>126.54532901134525</v>
      </c>
      <c r="Y5" s="1">
        <f>hist!Y5</f>
        <v>132.53847649918964</v>
      </c>
      <c r="Z5" s="1">
        <f>hist!Z5</f>
        <v>137.80674230145868</v>
      </c>
      <c r="AA5" s="1">
        <f>hist!AA5</f>
        <v>146.26765640194492</v>
      </c>
      <c r="AB5" s="1">
        <f>hist!AB5</f>
        <v>150.07823662884931</v>
      </c>
      <c r="AC5" s="1">
        <f>hist!AC5</f>
        <v>156.16248946515401</v>
      </c>
      <c r="AD5" s="1">
        <f>hist!AD5</f>
        <v>158.65402269043764</v>
      </c>
      <c r="AE5" s="1">
        <f>hist!$AD5*(1+parameters!$B5)^(AE$1-hist!$AD$1)</f>
        <v>162.62037325769856</v>
      </c>
      <c r="AF5" s="1">
        <f>hist!$AD5*(1+parameters!$B5)^(AF$1-hist!$AD$1)</f>
        <v>166.68588258914104</v>
      </c>
      <c r="AG5" s="1">
        <f>hist!$AD5*(1+parameters!$B5)^(AG$1-hist!$AD$1)</f>
        <v>170.85302965386956</v>
      </c>
      <c r="AH5" s="1">
        <f>hist!$AD5*(1+parameters!$B5)^(AH$1-hist!$AD$1)</f>
        <v>175.12435539521627</v>
      </c>
      <c r="AI5" s="1">
        <f>hist!$AD5*(1+parameters!$B5)^(AI$1-hist!$AD$1)</f>
        <v>179.50246428009666</v>
      </c>
      <c r="AJ5" s="1">
        <f>hist!$AD5*(1+parameters!$B5)^(AJ$1-hist!$AD$1)</f>
        <v>183.99002588709908</v>
      </c>
      <c r="AK5" s="1">
        <f>hist!$AD5*(1+parameters!$B5)^(AK$1-hist!$AD$1)</f>
        <v>188.58977653427655</v>
      </c>
      <c r="AL5" s="1">
        <f>hist!$AD5*(1+parameters!$B5)^(AL$1-hist!$AD$1)</f>
        <v>193.30452094763345</v>
      </c>
      <c r="AM5" s="1">
        <f>hist!$AD5*(1+parameters!$B5)^(AM$1-hist!$AD$1)</f>
        <v>198.13713397132426</v>
      </c>
      <c r="AN5" s="1">
        <f>hist!$AD5*(1+parameters!$B5)^(AN$1-hist!$AD$1)</f>
        <v>203.09056232060738</v>
      </c>
      <c r="AO5" s="1">
        <f>hist!$AD5*(1+parameters!$B5)^(AO$1-hist!$AD$1)</f>
        <v>208.16782637862255</v>
      </c>
    </row>
    <row r="6" spans="1:41" x14ac:dyDescent="0.2">
      <c r="A6" t="str">
        <f>parameters!A6</f>
        <v>Non-food packaging bottles</v>
      </c>
      <c r="B6" s="1">
        <f>hist!B6</f>
        <v>443.36615883306331</v>
      </c>
      <c r="C6" s="1">
        <f>hist!C6</f>
        <v>452.37766612641832</v>
      </c>
      <c r="D6" s="1">
        <f>hist!D6</f>
        <v>443.36615883306331</v>
      </c>
      <c r="E6" s="1">
        <f>hist!E6</f>
        <v>477.6098865478121</v>
      </c>
      <c r="F6" s="1">
        <f>hist!F6</f>
        <v>474.0052836304701</v>
      </c>
      <c r="G6" s="1">
        <f>hist!G6</f>
        <v>492.02829821718001</v>
      </c>
      <c r="H6" s="1">
        <f>hist!H6</f>
        <v>529.87662884927079</v>
      </c>
      <c r="I6" s="1">
        <f>hist!I6</f>
        <v>555.10884927066456</v>
      </c>
      <c r="J6" s="1">
        <f>hist!J6</f>
        <v>585.74797406807147</v>
      </c>
      <c r="K6" s="1">
        <f>hist!K6</f>
        <v>625.39860615883322</v>
      </c>
      <c r="L6" s="1">
        <f>hist!L6</f>
        <v>652.43312803889808</v>
      </c>
      <c r="M6" s="1">
        <f>hist!M6</f>
        <v>453.15008103727723</v>
      </c>
      <c r="N6" s="1">
        <f>hist!N6</f>
        <v>517.51799027552681</v>
      </c>
      <c r="O6" s="1">
        <f>hist!O6</f>
        <v>540.69043760129671</v>
      </c>
      <c r="P6" s="1">
        <f>hist!P6</f>
        <v>581.88589951377639</v>
      </c>
      <c r="Q6" s="1">
        <f>hist!Q6</f>
        <v>651.40324149108596</v>
      </c>
      <c r="R6" s="1">
        <f>hist!R6</f>
        <v>892.13922204213964</v>
      </c>
      <c r="S6" s="1">
        <f>hist!S6</f>
        <v>874.11620745542973</v>
      </c>
      <c r="T6" s="1">
        <f>hist!T6</f>
        <v>926.89789303079431</v>
      </c>
      <c r="U6" s="1">
        <f>hist!U6</f>
        <v>716.80103727714754</v>
      </c>
      <c r="V6" s="1">
        <f>hist!V6</f>
        <v>786.57585089141025</v>
      </c>
      <c r="W6" s="1">
        <f>hist!W6</f>
        <v>768.16662884927064</v>
      </c>
      <c r="X6" s="1">
        <f>hist!X6</f>
        <v>822.54463857374401</v>
      </c>
      <c r="Y6" s="1">
        <f>hist!Y6</f>
        <v>861.50009724473273</v>
      </c>
      <c r="Z6" s="1">
        <f>hist!Z6</f>
        <v>895.74382495948146</v>
      </c>
      <c r="AA6" s="1">
        <f>hist!AA6</f>
        <v>950.73976661264192</v>
      </c>
      <c r="AB6" s="1">
        <f>hist!AB6</f>
        <v>975.50853808752049</v>
      </c>
      <c r="AC6" s="1">
        <f>hist!AC6</f>
        <v>1015.0561815235011</v>
      </c>
      <c r="AD6" s="1">
        <f>hist!AD6</f>
        <v>1031.2511474878445</v>
      </c>
      <c r="AE6" s="1">
        <f>hist!$AD6*(1+parameters!$B6)^(AE$1-hist!$AD$1)</f>
        <v>1056.0011750275528</v>
      </c>
      <c r="AF6" s="1">
        <f>hist!$AD6*(1+parameters!$B6)^(AF$1-hist!$AD$1)</f>
        <v>1081.3452032282139</v>
      </c>
      <c r="AG6" s="1">
        <f>hist!$AD6*(1+parameters!$B6)^(AG$1-hist!$AD$1)</f>
        <v>1107.2974881056912</v>
      </c>
      <c r="AH6" s="1">
        <f>hist!$AD6*(1+parameters!$B6)^(AH$1-hist!$AD$1)</f>
        <v>1133.8726278202278</v>
      </c>
      <c r="AI6" s="1">
        <f>hist!$AD6*(1+parameters!$B6)^(AI$1-hist!$AD$1)</f>
        <v>1161.0855708879133</v>
      </c>
      <c r="AJ6" s="1">
        <f>hist!$AD6*(1+parameters!$B6)^(AJ$1-hist!$AD$1)</f>
        <v>1188.951624589223</v>
      </c>
      <c r="AK6" s="1">
        <f>hist!$AD6*(1+parameters!$B6)^(AK$1-hist!$AD$1)</f>
        <v>1217.4864635793647</v>
      </c>
      <c r="AL6" s="1">
        <f>hist!$AD6*(1+parameters!$B6)^(AL$1-hist!$AD$1)</f>
        <v>1246.706138705269</v>
      </c>
      <c r="AM6" s="1">
        <f>hist!$AD6*(1+parameters!$B6)^(AM$1-hist!$AD$1)</f>
        <v>1276.6270860341956</v>
      </c>
      <c r="AN6" s="1">
        <f>hist!$AD6*(1+parameters!$B6)^(AN$1-hist!$AD$1)</f>
        <v>1307.2661360990162</v>
      </c>
      <c r="AO6" s="1">
        <f>hist!$AD6*(1+parameters!$B6)^(AO$1-hist!$AD$1)</f>
        <v>1338.6405233653929</v>
      </c>
    </row>
    <row r="7" spans="1:41" x14ac:dyDescent="0.2">
      <c r="A7" t="str">
        <f>parameters!A7</f>
        <v>Non-food packaging other</v>
      </c>
      <c r="B7" s="1">
        <f>hist!B7</f>
        <v>221.68307941653165</v>
      </c>
      <c r="C7" s="1">
        <f>hist!C7</f>
        <v>226.18883306320916</v>
      </c>
      <c r="D7" s="1">
        <f>hist!D7</f>
        <v>221.68307941653165</v>
      </c>
      <c r="E7" s="1">
        <f>hist!E7</f>
        <v>238.80494327390605</v>
      </c>
      <c r="F7" s="1">
        <f>hist!F7</f>
        <v>237.00264181523505</v>
      </c>
      <c r="G7" s="1">
        <f>hist!G7</f>
        <v>246.01414910859</v>
      </c>
      <c r="H7" s="1">
        <f>hist!H7</f>
        <v>264.93831442463539</v>
      </c>
      <c r="I7" s="1">
        <f>hist!I7</f>
        <v>277.55442463533228</v>
      </c>
      <c r="J7" s="1">
        <f>hist!J7</f>
        <v>292.87398703403574</v>
      </c>
      <c r="K7" s="1">
        <f>hist!K7</f>
        <v>312.69930307941661</v>
      </c>
      <c r="L7" s="1">
        <f>hist!L7</f>
        <v>326.21656401944904</v>
      </c>
      <c r="M7" s="1">
        <f>hist!M7</f>
        <v>226.57504051863862</v>
      </c>
      <c r="N7" s="1">
        <f>hist!N7</f>
        <v>258.75899513776341</v>
      </c>
      <c r="O7" s="1">
        <f>hist!O7</f>
        <v>270.34521880064835</v>
      </c>
      <c r="P7" s="1">
        <f>hist!P7</f>
        <v>290.9429497568882</v>
      </c>
      <c r="Q7" s="1">
        <f>hist!Q7</f>
        <v>325.70162074554298</v>
      </c>
      <c r="R7" s="1">
        <f>hist!R7</f>
        <v>446.06961102106982</v>
      </c>
      <c r="S7" s="1">
        <f>hist!S7</f>
        <v>437.05810372771487</v>
      </c>
      <c r="T7" s="1">
        <f>hist!T7</f>
        <v>463.44894651539715</v>
      </c>
      <c r="U7" s="1">
        <f>hist!U7</f>
        <v>358.40051863857377</v>
      </c>
      <c r="V7" s="1">
        <f>hist!V7</f>
        <v>393.28792544570513</v>
      </c>
      <c r="W7" s="1">
        <f>hist!W7</f>
        <v>384.08331442463532</v>
      </c>
      <c r="X7" s="1">
        <f>hist!X7</f>
        <v>411.272319286872</v>
      </c>
      <c r="Y7" s="1">
        <f>hist!Y7</f>
        <v>430.75004862236636</v>
      </c>
      <c r="Z7" s="1">
        <f>hist!Z7</f>
        <v>447.87191247974073</v>
      </c>
      <c r="AA7" s="1">
        <f>hist!AA7</f>
        <v>475.36988330632096</v>
      </c>
      <c r="AB7" s="1">
        <f>hist!AB7</f>
        <v>487.75426904376025</v>
      </c>
      <c r="AC7" s="1">
        <f>hist!AC7</f>
        <v>507.52809076175055</v>
      </c>
      <c r="AD7" s="1">
        <f>hist!AD7</f>
        <v>515.62557374392225</v>
      </c>
      <c r="AE7" s="1">
        <f>hist!$AD7*(1+parameters!$B7)^(AE$1-hist!$AD$1)</f>
        <v>534.18809439870347</v>
      </c>
      <c r="AF7" s="1">
        <f>hist!$AD7*(1+parameters!$B7)^(AF$1-hist!$AD$1)</f>
        <v>553.41886579705681</v>
      </c>
      <c r="AG7" s="1">
        <f>hist!$AD7*(1+parameters!$B7)^(AG$1-hist!$AD$1)</f>
        <v>573.34194496575083</v>
      </c>
      <c r="AH7" s="1">
        <f>hist!$AD7*(1+parameters!$B7)^(AH$1-hist!$AD$1)</f>
        <v>593.98225498451791</v>
      </c>
      <c r="AI7" s="1">
        <f>hist!$AD7*(1+parameters!$B7)^(AI$1-hist!$AD$1)</f>
        <v>615.36561616396057</v>
      </c>
      <c r="AJ7" s="1">
        <f>hist!$AD7*(1+parameters!$B7)^(AJ$1-hist!$AD$1)</f>
        <v>637.5187783458631</v>
      </c>
      <c r="AK7" s="1">
        <f>hist!$AD7*(1+parameters!$B7)^(AK$1-hist!$AD$1)</f>
        <v>660.46945436631427</v>
      </c>
      <c r="AL7" s="1">
        <f>hist!$AD7*(1+parameters!$B7)^(AL$1-hist!$AD$1)</f>
        <v>684.24635472350155</v>
      </c>
      <c r="AM7" s="1">
        <f>hist!$AD7*(1+parameters!$B7)^(AM$1-hist!$AD$1)</f>
        <v>708.87922349354767</v>
      </c>
      <c r="AN7" s="1">
        <f>hist!$AD7*(1+parameters!$B7)^(AN$1-hist!$AD$1)</f>
        <v>734.39887553931533</v>
      </c>
      <c r="AO7" s="1">
        <f>hist!$AD7*(1+parameters!$B7)^(AO$1-hist!$AD$1)</f>
        <v>760.8372350587307</v>
      </c>
    </row>
    <row r="8" spans="1:41" x14ac:dyDescent="0.2">
      <c r="A8" t="str">
        <f>parameters!A8</f>
        <v>Fibers</v>
      </c>
      <c r="B8" s="1">
        <f>hist!B8</f>
        <v>839.05990796008575</v>
      </c>
      <c r="C8" s="1">
        <f>hist!C8</f>
        <v>879.33478354216993</v>
      </c>
      <c r="D8" s="1">
        <f>hist!D8</f>
        <v>921.5428531521942</v>
      </c>
      <c r="E8" s="1">
        <f>hist!E8</f>
        <v>965.77691010349952</v>
      </c>
      <c r="F8" s="1">
        <f>hist!F8</f>
        <v>1012.1342017884676</v>
      </c>
      <c r="G8" s="1">
        <f>hist!G8</f>
        <v>1060.716643474314</v>
      </c>
      <c r="H8" s="1">
        <f>hist!H8</f>
        <v>1111.6310423610812</v>
      </c>
      <c r="I8" s="1">
        <f>hist!I8</f>
        <v>1164.9893323944132</v>
      </c>
      <c r="J8" s="1">
        <f>hist!J8</f>
        <v>1220.908820349345</v>
      </c>
      <c r="K8" s="1">
        <f>hist!K8</f>
        <v>1279.5124437261136</v>
      </c>
      <c r="L8" s="1">
        <f>hist!L8</f>
        <v>1340.9290410249671</v>
      </c>
      <c r="M8" s="1">
        <f>hist!M8</f>
        <v>1405.2936349941656</v>
      </c>
      <c r="N8" s="1">
        <f>hist!N8</f>
        <v>1472.7477294738856</v>
      </c>
      <c r="O8" s="1">
        <f>hist!O8</f>
        <v>1543.439620488632</v>
      </c>
      <c r="P8" s="1">
        <f>hist!P8</f>
        <v>1617.5247222720864</v>
      </c>
      <c r="Q8" s="1">
        <f>hist!Q8</f>
        <v>1695.1659089411467</v>
      </c>
      <c r="R8" s="1">
        <f>hist!R8</f>
        <v>1776.5338725703216</v>
      </c>
      <c r="S8" s="1">
        <f>hist!S8</f>
        <v>1861.8074984536972</v>
      </c>
      <c r="T8" s="1">
        <f>hist!T8</f>
        <v>1951.1742583794746</v>
      </c>
      <c r="U8" s="1">
        <f>hist!U8</f>
        <v>2044.8306227816895</v>
      </c>
      <c r="V8" s="1">
        <f>hist!V8</f>
        <v>2142.9824926752108</v>
      </c>
      <c r="W8" s="1">
        <f>hist!W8</f>
        <v>2245.8456523236209</v>
      </c>
      <c r="X8" s="1">
        <f>hist!X8</f>
        <v>2353.6462436351549</v>
      </c>
      <c r="Y8" s="1">
        <f>hist!Y8</f>
        <v>2466.6212633296427</v>
      </c>
      <c r="Z8" s="1">
        <f>hist!Z8</f>
        <v>2585.0190839694656</v>
      </c>
      <c r="AA8" s="1">
        <f>hist!AA8</f>
        <v>2585.0190839694656</v>
      </c>
      <c r="AB8" s="1">
        <f>hist!AB8</f>
        <v>2585.0190839694656</v>
      </c>
      <c r="AC8" s="1">
        <f>hist!AC8</f>
        <v>2585.0190839694656</v>
      </c>
      <c r="AD8" s="1">
        <f>hist!AD8</f>
        <v>2585.0190839694656</v>
      </c>
      <c r="AE8" s="1">
        <f>hist!$AD8*(1+parameters!$B8)^(AE$1-hist!$AD$1)</f>
        <v>2709.1</v>
      </c>
      <c r="AF8" s="1">
        <f>hist!$AD8*(1+parameters!$B8)^(AF$1-hist!$AD$1)</f>
        <v>2839.1368000000002</v>
      </c>
      <c r="AG8" s="1">
        <f>hist!$AD8*(1+parameters!$B8)^(AG$1-hist!$AD$1)</f>
        <v>2975.4153664</v>
      </c>
      <c r="AH8" s="1">
        <f>hist!$AD8*(1+parameters!$B8)^(AH$1-hist!$AD$1)</f>
        <v>3118.235303987201</v>
      </c>
      <c r="AI8" s="1">
        <f>hist!$AD8*(1+parameters!$B8)^(AI$1-hist!$AD$1)</f>
        <v>3267.9105985785868</v>
      </c>
      <c r="AJ8" s="1">
        <f>hist!$AD8*(1+parameters!$B8)^(AJ$1-hist!$AD$1)</f>
        <v>3424.7703073103594</v>
      </c>
      <c r="AK8" s="1">
        <f>hist!$AD8*(1+parameters!$B8)^(AK$1-hist!$AD$1)</f>
        <v>3589.1592820612564</v>
      </c>
      <c r="AL8" s="1">
        <f>hist!$AD8*(1+parameters!$B8)^(AL$1-hist!$AD$1)</f>
        <v>3761.4389276001975</v>
      </c>
      <c r="AM8" s="1">
        <f>hist!$AD8*(1+parameters!$B8)^(AM$1-hist!$AD$1)</f>
        <v>3941.9879961250072</v>
      </c>
      <c r="AN8" s="1">
        <f>hist!$AD8*(1+parameters!$B8)^(AN$1-hist!$AD$1)</f>
        <v>4131.2034199390082</v>
      </c>
      <c r="AO8" s="1">
        <f>hist!$AD8*(1+parameters!$B8)^(AO$1-hist!$AD$1)</f>
        <v>4329.5011840960806</v>
      </c>
    </row>
    <row r="9" spans="1:41" x14ac:dyDescent="0.2">
      <c r="B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181-B047-274F-9C3F-4E082995D43B}">
  <dimension ref="A1:AU115"/>
  <sheetViews>
    <sheetView workbookViewId="0">
      <selection activeCell="N42" sqref="N42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38</v>
      </c>
      <c r="B1" t="s">
        <v>33</v>
      </c>
      <c r="C1" t="s">
        <v>34</v>
      </c>
      <c r="D1" t="s">
        <v>39</v>
      </c>
      <c r="E1" t="s">
        <v>50</v>
      </c>
      <c r="F1" s="25" t="s">
        <v>6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 s="25" t="s">
        <v>31</v>
      </c>
      <c r="S1">
        <f>G1</f>
        <v>0</v>
      </c>
      <c r="T1">
        <f t="shared" ref="T1:AC1" si="0">H1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25"/>
      <c r="G2">
        <f t="shared" ref="G2:Q8" si="1">_xlfn.NORM.DIST(G$1,$B2,$C2,TRUE)</f>
        <v>2.8665157187919333E-7</v>
      </c>
      <c r="H2">
        <f t="shared" si="1"/>
        <v>0.99999971334842808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 s="25"/>
      <c r="S2">
        <f>G2</f>
        <v>2.8665157187919333E-7</v>
      </c>
      <c r="T2">
        <f>H2-G2</f>
        <v>0.99999942669685615</v>
      </c>
      <c r="U2">
        <f t="shared" ref="U2:AC8" si="2">I2-H2</f>
        <v>2.8665157192353519E-7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3">2019-D3</f>
        <v>2017</v>
      </c>
      <c r="F3" s="25"/>
      <c r="G3">
        <f t="shared" si="1"/>
        <v>2.8665157187919333E-7</v>
      </c>
      <c r="H3">
        <f t="shared" si="1"/>
        <v>0.99999971334842808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 s="25"/>
      <c r="S3">
        <f t="shared" ref="S3:S8" si="4">G3</f>
        <v>2.8665157187919333E-7</v>
      </c>
      <c r="T3">
        <f t="shared" ref="T3:T8" si="5">H3-G3</f>
        <v>0.99999942669685615</v>
      </c>
      <c r="U3">
        <f t="shared" si="2"/>
        <v>2.8665157192353519E-7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3"/>
        <v>2017</v>
      </c>
      <c r="F4" s="25"/>
      <c r="G4">
        <f t="shared" si="1"/>
        <v>2.8665157187919333E-7</v>
      </c>
      <c r="H4">
        <f t="shared" si="1"/>
        <v>0.99999971334842808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 s="25"/>
      <c r="S4">
        <f t="shared" si="4"/>
        <v>2.8665157187919333E-7</v>
      </c>
      <c r="T4">
        <f t="shared" si="5"/>
        <v>0.99999942669685615</v>
      </c>
      <c r="U4">
        <f t="shared" si="2"/>
        <v>2.8665157192353519E-7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3"/>
        <v>2017</v>
      </c>
      <c r="F5" s="25"/>
      <c r="G5">
        <f t="shared" si="1"/>
        <v>2.8665157187919333E-7</v>
      </c>
      <c r="H5">
        <f t="shared" si="1"/>
        <v>0.99999971334842808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 s="25"/>
      <c r="S5">
        <f t="shared" si="4"/>
        <v>2.8665157187919333E-7</v>
      </c>
      <c r="T5">
        <f t="shared" si="5"/>
        <v>0.99999942669685615</v>
      </c>
      <c r="U5">
        <f t="shared" si="2"/>
        <v>2.8665157192353519E-7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3"/>
        <v>2017</v>
      </c>
      <c r="F6" s="25"/>
      <c r="G6">
        <f t="shared" si="1"/>
        <v>2.8665157187919333E-7</v>
      </c>
      <c r="H6">
        <f t="shared" si="1"/>
        <v>0.99999971334842808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1</v>
      </c>
      <c r="R6" s="25"/>
      <c r="S6">
        <f t="shared" si="4"/>
        <v>2.8665157187919333E-7</v>
      </c>
      <c r="T6">
        <f t="shared" si="5"/>
        <v>0.99999942669685615</v>
      </c>
      <c r="U6">
        <f t="shared" si="2"/>
        <v>2.8665157192353519E-7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3"/>
        <v>2017</v>
      </c>
      <c r="F7" s="25"/>
      <c r="G7">
        <f t="shared" si="1"/>
        <v>2.8665157187919333E-7</v>
      </c>
      <c r="H7">
        <f t="shared" si="1"/>
        <v>0.99999971334842808</v>
      </c>
      <c r="I7">
        <f t="shared" si="1"/>
        <v>1</v>
      </c>
      <c r="J7">
        <f t="shared" si="1"/>
        <v>1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 s="25"/>
      <c r="S7">
        <f t="shared" si="4"/>
        <v>2.8665157187919333E-7</v>
      </c>
      <c r="T7">
        <f t="shared" si="5"/>
        <v>0.99999942669685615</v>
      </c>
      <c r="U7">
        <f t="shared" si="2"/>
        <v>2.8665157192353519E-7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3"/>
        <v>2009</v>
      </c>
      <c r="F8" s="25"/>
      <c r="G8">
        <f t="shared" si="1"/>
        <v>4.2906033319683703E-4</v>
      </c>
      <c r="H8">
        <f t="shared" si="1"/>
        <v>3.8303805675897356E-3</v>
      </c>
      <c r="I8">
        <f t="shared" si="1"/>
        <v>2.2750131948179191E-2</v>
      </c>
      <c r="J8">
        <f t="shared" si="1"/>
        <v>9.1211219725867876E-2</v>
      </c>
      <c r="K8">
        <f t="shared" si="1"/>
        <v>0.25249253754692291</v>
      </c>
      <c r="L8">
        <f t="shared" si="1"/>
        <v>0.5</v>
      </c>
      <c r="M8">
        <f t="shared" si="1"/>
        <v>0.74750746245307709</v>
      </c>
      <c r="N8">
        <f t="shared" si="1"/>
        <v>0.90878878027413212</v>
      </c>
      <c r="O8">
        <f t="shared" si="1"/>
        <v>0.97724986805182079</v>
      </c>
      <c r="P8">
        <f t="shared" si="1"/>
        <v>0.99616961943241022</v>
      </c>
      <c r="Q8">
        <f t="shared" si="1"/>
        <v>0.99957093966680322</v>
      </c>
      <c r="R8" s="25"/>
      <c r="S8">
        <f t="shared" si="4"/>
        <v>4.2906033319683703E-4</v>
      </c>
      <c r="T8">
        <f t="shared" si="5"/>
        <v>3.4013202343928985E-3</v>
      </c>
      <c r="U8">
        <f t="shared" si="2"/>
        <v>1.8919751380589454E-2</v>
      </c>
      <c r="V8">
        <f t="shared" si="2"/>
        <v>6.8461087777688681E-2</v>
      </c>
      <c r="W8">
        <f t="shared" si="2"/>
        <v>0.16128131782105504</v>
      </c>
      <c r="X8">
        <f t="shared" si="2"/>
        <v>0.24750746245307709</v>
      </c>
      <c r="Y8">
        <f t="shared" si="2"/>
        <v>0.24750746245307709</v>
      </c>
      <c r="Z8">
        <f t="shared" si="2"/>
        <v>0.16128131782105504</v>
      </c>
      <c r="AA8">
        <f t="shared" si="2"/>
        <v>6.8461087777688667E-2</v>
      </c>
      <c r="AB8">
        <f t="shared" si="2"/>
        <v>1.8919751380589434E-2</v>
      </c>
      <c r="AC8">
        <f t="shared" si="2"/>
        <v>3.4013202343929905E-3</v>
      </c>
    </row>
    <row r="12" spans="1:47" x14ac:dyDescent="0.2">
      <c r="A12" s="8" t="s">
        <v>47</v>
      </c>
      <c r="B12" s="8" t="s">
        <v>48</v>
      </c>
      <c r="I12" s="8" t="s">
        <v>47</v>
      </c>
      <c r="J12" s="8" t="str">
        <f>A3</f>
        <v>Food packaging bottles</v>
      </c>
      <c r="Q12" s="8" t="s">
        <v>47</v>
      </c>
      <c r="R12" s="8" t="str">
        <f>A4</f>
        <v>Food packaging other</v>
      </c>
      <c r="Y12" s="8" t="s">
        <v>47</v>
      </c>
      <c r="Z12" s="8" t="str">
        <f>A5</f>
        <v>Non-food packaging 2d</v>
      </c>
      <c r="AG12" s="8" t="s">
        <v>47</v>
      </c>
      <c r="AH12" s="8" t="str">
        <f>A6</f>
        <v>Non-food packaging bottles</v>
      </c>
      <c r="AO12" s="8" t="s">
        <v>47</v>
      </c>
      <c r="AP12" s="8" t="str">
        <f>A7</f>
        <v>Non-food packaging other</v>
      </c>
    </row>
    <row r="13" spans="1:47" x14ac:dyDescent="0.2">
      <c r="A13" t="s">
        <v>49</v>
      </c>
      <c r="B13" t="s">
        <v>5</v>
      </c>
      <c r="C13" s="24" t="s">
        <v>41</v>
      </c>
      <c r="D13" s="24"/>
      <c r="E13" s="24"/>
      <c r="F13" t="s">
        <v>51</v>
      </c>
      <c r="G13" t="s">
        <v>35</v>
      </c>
      <c r="H13" t="s">
        <v>60</v>
      </c>
      <c r="I13" t="s">
        <v>49</v>
      </c>
      <c r="J13" t="s">
        <v>5</v>
      </c>
      <c r="K13" s="24" t="s">
        <v>41</v>
      </c>
      <c r="L13" s="24"/>
      <c r="M13" s="24"/>
      <c r="N13" t="s">
        <v>51</v>
      </c>
      <c r="O13" t="s">
        <v>35</v>
      </c>
      <c r="Q13" t="s">
        <v>49</v>
      </c>
      <c r="R13" t="s">
        <v>5</v>
      </c>
      <c r="S13" s="24" t="s">
        <v>41</v>
      </c>
      <c r="T13" s="24"/>
      <c r="U13" s="24"/>
      <c r="V13" t="s">
        <v>51</v>
      </c>
      <c r="W13" t="s">
        <v>35</v>
      </c>
      <c r="Y13" t="s">
        <v>49</v>
      </c>
      <c r="Z13" t="s">
        <v>5</v>
      </c>
      <c r="AA13" s="24" t="s">
        <v>41</v>
      </c>
      <c r="AB13" s="24"/>
      <c r="AC13" s="24"/>
      <c r="AD13" t="s">
        <v>51</v>
      </c>
      <c r="AE13" t="s">
        <v>35</v>
      </c>
      <c r="AG13" t="s">
        <v>49</v>
      </c>
      <c r="AH13" t="s">
        <v>5</v>
      </c>
      <c r="AI13" s="24" t="s">
        <v>41</v>
      </c>
      <c r="AJ13" s="24"/>
      <c r="AK13" s="24"/>
      <c r="AL13" t="s">
        <v>51</v>
      </c>
      <c r="AM13" t="s">
        <v>35</v>
      </c>
      <c r="AO13" t="s">
        <v>49</v>
      </c>
      <c r="AP13" t="s">
        <v>5</v>
      </c>
      <c r="AQ13" s="24" t="s">
        <v>41</v>
      </c>
      <c r="AR13" s="24"/>
      <c r="AS13" s="24"/>
      <c r="AT13" t="s">
        <v>51</v>
      </c>
      <c r="AU13" t="s">
        <v>35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6">$B14*S$2</f>
        <v>5.2409817028379074E-5</v>
      </c>
      <c r="D14" s="15">
        <f t="shared" si="6"/>
        <v>182.83446568279706</v>
      </c>
      <c r="E14" s="2">
        <f t="shared" si="6"/>
        <v>5.2409817036486297E-5</v>
      </c>
      <c r="F14" s="20"/>
      <c r="G14" s="18"/>
      <c r="I14">
        <v>2016</v>
      </c>
      <c r="J14" s="16">
        <f>hist!$AA3</f>
        <v>621.63753970826588</v>
      </c>
      <c r="K14" s="15">
        <f>$J14*S$3</f>
        <v>1.7819337789648886E-4</v>
      </c>
      <c r="L14" s="15">
        <f>$J14*T$3</f>
        <v>621.63718332151007</v>
      </c>
      <c r="M14" s="2">
        <f>$J14*U$3</f>
        <v>1.7819337792405343E-4</v>
      </c>
      <c r="N14" s="20"/>
      <c r="O14" s="18"/>
      <c r="Q14">
        <v>2016</v>
      </c>
      <c r="R14" s="16">
        <f>hist!$AA4</f>
        <v>1243.2750794165318</v>
      </c>
      <c r="S14" s="2">
        <f>$R14*S$4</f>
        <v>3.5638675579297772E-4</v>
      </c>
      <c r="T14" s="2">
        <f t="shared" ref="T14:U15" si="7">$R14*T$4</f>
        <v>1243.2743666430201</v>
      </c>
      <c r="U14" s="2">
        <f t="shared" si="7"/>
        <v>3.5638675584810685E-4</v>
      </c>
      <c r="V14" s="20"/>
      <c r="W14" s="18"/>
      <c r="Y14">
        <v>2016</v>
      </c>
      <c r="Z14" s="16">
        <f>hist!AA5</f>
        <v>146.26765640194492</v>
      </c>
      <c r="AA14" s="2">
        <f>$Z14*S$5</f>
        <v>4.1927853622703265E-5</v>
      </c>
      <c r="AB14" s="2">
        <f t="shared" ref="AB14:AC28" si="8">$Z14*T$5</f>
        <v>146.26757254623766</v>
      </c>
      <c r="AC14" s="2">
        <f t="shared" si="8"/>
        <v>4.1927853629189043E-5</v>
      </c>
      <c r="AD14" s="20"/>
      <c r="AE14" s="18"/>
      <c r="AG14">
        <v>2016</v>
      </c>
      <c r="AH14" s="16">
        <f>hist!AA6</f>
        <v>950.73976661264192</v>
      </c>
      <c r="AI14" s="2">
        <f>$AH14*S$6</f>
        <v>2.7253104854757119E-4</v>
      </c>
      <c r="AJ14" s="2">
        <f t="shared" ref="AJ14:AK28" si="9">$AH14*T$6</f>
        <v>950.7392215505447</v>
      </c>
      <c r="AK14" s="2">
        <f t="shared" si="9"/>
        <v>2.7253104858972877E-4</v>
      </c>
      <c r="AL14" s="20"/>
      <c r="AM14" s="18"/>
      <c r="AO14">
        <v>2016</v>
      </c>
      <c r="AP14" s="16">
        <f>hist!AA7</f>
        <v>475.36988330632096</v>
      </c>
      <c r="AQ14" s="2">
        <f>$AP14*S$7</f>
        <v>1.362655242737856E-4</v>
      </c>
      <c r="AR14" s="2">
        <f t="shared" ref="AR14:AS28" si="10">$AP14*T$7</f>
        <v>475.36961077527235</v>
      </c>
      <c r="AS14" s="2">
        <f t="shared" si="10"/>
        <v>1.3626552429486438E-4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6"/>
        <v>5.3775203043146477E-5</v>
      </c>
      <c r="D15" s="15">
        <f t="shared" si="6"/>
        <v>187.59768823565551</v>
      </c>
      <c r="E15" s="2">
        <f t="shared" si="6"/>
        <v>5.377520305146491E-5</v>
      </c>
      <c r="F15" s="20"/>
      <c r="G15" s="20"/>
      <c r="I15">
        <v>2017</v>
      </c>
      <c r="J15" s="16">
        <f>hist!$AB3</f>
        <v>637.8325056726095</v>
      </c>
      <c r="K15" s="15">
        <f t="shared" ref="K15:M28" si="11">$J15*S$3</f>
        <v>1.82835690346698E-4</v>
      </c>
      <c r="L15" s="15">
        <f t="shared" si="11"/>
        <v>637.83214000122871</v>
      </c>
      <c r="M15" s="2">
        <f t="shared" si="11"/>
        <v>1.8283569037498069E-4</v>
      </c>
      <c r="N15" s="20"/>
      <c r="O15" s="20"/>
      <c r="Q15">
        <v>2017</v>
      </c>
      <c r="R15" s="16">
        <f>hist!$AB4</f>
        <v>1275.665011345219</v>
      </c>
      <c r="S15" s="2">
        <f t="shared" ref="S15:U28" si="12">$R15*S$4</f>
        <v>3.65671380693396E-4</v>
      </c>
      <c r="T15" s="2">
        <f t="shared" si="7"/>
        <v>1275.6642800024574</v>
      </c>
      <c r="U15" s="2">
        <f t="shared" si="7"/>
        <v>3.6567138074996137E-4</v>
      </c>
      <c r="V15" s="20"/>
      <c r="W15" s="20"/>
      <c r="Y15">
        <v>2017</v>
      </c>
      <c r="Z15" s="16">
        <f>hist!AB5</f>
        <v>150.07823662884931</v>
      </c>
      <c r="AA15" s="2">
        <f t="shared" ref="AA15:AA28" si="13">$Z15*S$5</f>
        <v>4.3020162434517183E-5</v>
      </c>
      <c r="AB15" s="2">
        <f t="shared" si="8"/>
        <v>150.07815058852444</v>
      </c>
      <c r="AC15" s="2">
        <f t="shared" si="8"/>
        <v>4.3020162441171928E-5</v>
      </c>
      <c r="AD15" s="20"/>
      <c r="AE15" s="20"/>
      <c r="AG15">
        <v>2017</v>
      </c>
      <c r="AH15" s="16">
        <f>hist!AB6</f>
        <v>975.50853808752049</v>
      </c>
      <c r="AI15" s="2">
        <f t="shared" ref="AI15:AI28" si="14">$AH15*S$6</f>
        <v>2.796310558243617E-4</v>
      </c>
      <c r="AJ15" s="2">
        <f t="shared" si="9"/>
        <v>975.50797882540871</v>
      </c>
      <c r="AK15" s="2">
        <f t="shared" si="9"/>
        <v>2.7963105586761752E-4</v>
      </c>
      <c r="AL15" s="20"/>
      <c r="AM15" s="20"/>
      <c r="AO15">
        <v>2017</v>
      </c>
      <c r="AP15" s="16">
        <f>hist!AB7</f>
        <v>487.75426904376025</v>
      </c>
      <c r="AQ15" s="2">
        <f t="shared" ref="AQ15:AQ28" si="15">$AP15*S$7</f>
        <v>1.3981552791218085E-4</v>
      </c>
      <c r="AR15" s="2">
        <f t="shared" si="10"/>
        <v>487.75398941270436</v>
      </c>
      <c r="AS15" s="2">
        <f t="shared" si="10"/>
        <v>1.3981552793380876E-4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6"/>
        <v>5.5955278842192956E-5</v>
      </c>
      <c r="D16" s="15">
        <f t="shared" si="6"/>
        <v>195.20299992088479</v>
      </c>
      <c r="E16" s="2">
        <f t="shared" si="6"/>
        <v>5.5955278850848623E-5</v>
      </c>
      <c r="F16" s="22">
        <f t="shared" ref="F16:F28" si="16">B16-C16-D15-E14</f>
        <v>7.6053152306911125</v>
      </c>
      <c r="G16" s="22">
        <f>SUM(B14:B16)-SUM(C14:C16,D14:D15,E14)</f>
        <v>195.20310965136667</v>
      </c>
      <c r="I16">
        <v>2018</v>
      </c>
      <c r="J16" s="16">
        <f>hist!$AC3</f>
        <v>663.69058022690456</v>
      </c>
      <c r="K16" s="15">
        <f t="shared" si="11"/>
        <v>1.9024794806345605E-4</v>
      </c>
      <c r="L16" s="15">
        <f t="shared" si="11"/>
        <v>663.69019973100842</v>
      </c>
      <c r="M16" s="2">
        <f t="shared" si="11"/>
        <v>1.9024794809288534E-4</v>
      </c>
      <c r="N16" s="22">
        <f t="shared" ref="N16:N28" si="17">J16-K16-L15-M14</f>
        <v>25.858071784349914</v>
      </c>
      <c r="O16" s="22">
        <f>SUM(J14:J16)-SUM(K14:K16,L14:L15,M14)</f>
        <v>663.69057281464711</v>
      </c>
      <c r="Q16">
        <v>2018</v>
      </c>
      <c r="R16" s="16">
        <f>hist!$AC4</f>
        <v>1327.3811604538091</v>
      </c>
      <c r="S16" s="2">
        <f t="shared" si="12"/>
        <v>3.804958961269121E-4</v>
      </c>
      <c r="T16" s="2">
        <f t="shared" si="12"/>
        <v>1327.3803994620168</v>
      </c>
      <c r="U16" s="2">
        <f t="shared" si="12"/>
        <v>3.8049589618577068E-4</v>
      </c>
      <c r="V16" s="2">
        <f>R16-S16-T15-U14</f>
        <v>51.716143568699827</v>
      </c>
      <c r="W16" s="2">
        <f>SUM(R14:R16)-SUM(S14:S16,T14:T15,U14)</f>
        <v>1327.3811456292942</v>
      </c>
      <c r="Y16">
        <v>2018</v>
      </c>
      <c r="Z16" s="16">
        <f>hist!AC5</f>
        <v>156.16248946515401</v>
      </c>
      <c r="AA16" s="2">
        <f t="shared" si="13"/>
        <v>4.4764223073754368E-5</v>
      </c>
      <c r="AB16" s="2">
        <f t="shared" si="8"/>
        <v>156.16239993670786</v>
      </c>
      <c r="AC16" s="2">
        <f t="shared" si="8"/>
        <v>4.4764223080678903E-5</v>
      </c>
      <c r="AD16" s="2">
        <f>Z16-AA16-AB15-AC14</f>
        <v>6.0842521845528674</v>
      </c>
      <c r="AE16" s="2">
        <f>SUM(Z14:Z16)-SUM(AA14:AA16,AB14:AB15,AC14)</f>
        <v>156.16248772109344</v>
      </c>
      <c r="AG16">
        <v>2018</v>
      </c>
      <c r="AH16" s="16">
        <f>hist!AC6</f>
        <v>1015.0561815235011</v>
      </c>
      <c r="AI16" s="2">
        <f t="shared" si="14"/>
        <v>2.909674499794034E-4</v>
      </c>
      <c r="AJ16" s="2">
        <f t="shared" si="9"/>
        <v>1015.055599588601</v>
      </c>
      <c r="AK16" s="2">
        <f t="shared" si="9"/>
        <v>2.9096745002441286E-4</v>
      </c>
      <c r="AL16" s="2">
        <f>AH16-AI16-AJ15-AK14</f>
        <v>39.547639199593867</v>
      </c>
      <c r="AM16" s="2">
        <f>SUM(AH14:AH16)-SUM(AI14:AI16,AJ14:AJ15,AK14)</f>
        <v>1015.0561701871072</v>
      </c>
      <c r="AO16">
        <v>2018</v>
      </c>
      <c r="AP16" s="16">
        <f>hist!AC7</f>
        <v>507.52809076175055</v>
      </c>
      <c r="AQ16" s="2">
        <f t="shared" si="15"/>
        <v>1.454837249897017E-4</v>
      </c>
      <c r="AR16" s="2">
        <f t="shared" si="10"/>
        <v>507.52779979430051</v>
      </c>
      <c r="AS16" s="2">
        <f t="shared" si="10"/>
        <v>1.4548372501220643E-4</v>
      </c>
      <c r="AT16" s="2">
        <f>AP16-AQ16-AR15-AS14</f>
        <v>19.773819599796933</v>
      </c>
      <c r="AU16" s="2">
        <f>SUM(AP14:AP16)-SUM(AQ14:AQ16,AR14:AR15,AS14)</f>
        <v>507.52808509355361</v>
      </c>
    </row>
    <row r="17" spans="1:47" x14ac:dyDescent="0.2">
      <c r="A17">
        <v>2019</v>
      </c>
      <c r="B17" s="16">
        <f>hist!AD2*tc!D3</f>
        <v>166.58672382495951</v>
      </c>
      <c r="C17" s="15">
        <f>B17*S$2</f>
        <v>4.7752346238629706E-5</v>
      </c>
      <c r="D17" s="15">
        <f>B17*T$2</f>
        <v>166.58662832026701</v>
      </c>
      <c r="E17" s="2">
        <f>$B17*U$2</f>
        <v>4.775234624601647E-5</v>
      </c>
      <c r="F17" s="22">
        <f t="shared" si="16"/>
        <v>-28.616377623474573</v>
      </c>
      <c r="G17" s="22">
        <f>B16+B17-SUM(C16:C17,D16)</f>
        <v>166.58673202789217</v>
      </c>
      <c r="I17">
        <v>2019</v>
      </c>
      <c r="J17" s="16">
        <f>hist!$AD3</f>
        <v>674.27959643435997</v>
      </c>
      <c r="K17" s="15">
        <f t="shared" si="11"/>
        <v>1.9328330620397742E-4</v>
      </c>
      <c r="L17" s="15">
        <f t="shared" si="11"/>
        <v>674.27920986774745</v>
      </c>
      <c r="M17" s="2">
        <f t="shared" si="11"/>
        <v>1.9328330623387621E-4</v>
      </c>
      <c r="N17" s="22">
        <f t="shared" si="17"/>
        <v>10.589020584354977</v>
      </c>
      <c r="O17" s="22">
        <f>SUM(J14:J17)-SUM(K14:K17,L14:L16,M14:M15)</f>
        <v>674.2795933990019</v>
      </c>
      <c r="Q17">
        <v>2019</v>
      </c>
      <c r="R17" s="16">
        <f>hist!$AD4</f>
        <v>1348.5591928687199</v>
      </c>
      <c r="S17" s="2">
        <f t="shared" si="12"/>
        <v>3.8656661240795483E-4</v>
      </c>
      <c r="T17" s="2">
        <f t="shared" si="12"/>
        <v>1348.5584197354949</v>
      </c>
      <c r="U17" s="2">
        <f t="shared" si="12"/>
        <v>3.8656661246775243E-4</v>
      </c>
      <c r="V17" s="2">
        <f>R17-S17-T16-U15</f>
        <v>21.178041168709953</v>
      </c>
      <c r="W17" s="2">
        <f>SUM(R14:R17)-SUM(S14:S17,T14:T16,U14:U15)</f>
        <v>1348.5591867980038</v>
      </c>
      <c r="Y17">
        <v>2019</v>
      </c>
      <c r="Z17" s="16">
        <f>hist!AD5</f>
        <v>158.65402269043764</v>
      </c>
      <c r="AA17" s="2">
        <f t="shared" si="13"/>
        <v>4.5478424989171155E-5</v>
      </c>
      <c r="AB17" s="2">
        <f t="shared" si="8"/>
        <v>158.65393173358765</v>
      </c>
      <c r="AC17" s="2">
        <f t="shared" si="8"/>
        <v>4.547842499620617E-5</v>
      </c>
      <c r="AD17" s="2">
        <f>Z17-AA17-AB16-AC15</f>
        <v>2.4915342551423505</v>
      </c>
      <c r="AE17" s="2">
        <f>SUM(Z14:Z17)-SUM(AA14:AA17,AB14:AB16,AC14:AC15)</f>
        <v>158.65402197623575</v>
      </c>
      <c r="AG17">
        <v>2019</v>
      </c>
      <c r="AH17" s="16">
        <f>hist!AD6</f>
        <v>1031.2511474878445</v>
      </c>
      <c r="AI17" s="2">
        <f t="shared" si="14"/>
        <v>2.9560976242961245E-4</v>
      </c>
      <c r="AJ17" s="2">
        <f t="shared" si="9"/>
        <v>1031.2505562683195</v>
      </c>
      <c r="AK17" s="2">
        <f t="shared" si="9"/>
        <v>2.9560976247534004E-4</v>
      </c>
      <c r="AL17" s="2">
        <f>AH17-AI17-AJ16-AK15</f>
        <v>16.19497265842525</v>
      </c>
      <c r="AM17" s="2">
        <f>SUM(AH14:AH17)-SUM(AI14:AI17,AJ14:AJ16,AK14:AK15)</f>
        <v>1031.2511428455318</v>
      </c>
      <c r="AO17">
        <v>2019</v>
      </c>
      <c r="AP17" s="16">
        <f>hist!AD7</f>
        <v>515.62557374392225</v>
      </c>
      <c r="AQ17" s="2">
        <f t="shared" si="15"/>
        <v>1.4780488121480623E-4</v>
      </c>
      <c r="AR17" s="2">
        <f t="shared" si="10"/>
        <v>515.62527813415977</v>
      </c>
      <c r="AS17" s="2">
        <f t="shared" si="10"/>
        <v>1.4780488123767002E-4</v>
      </c>
      <c r="AT17" s="2">
        <f>AP17-AQ17-AR16-AS15</f>
        <v>8.0974863292126251</v>
      </c>
      <c r="AU17" s="2">
        <f>SUM(AP14:AP17)-SUM(AQ14:AQ17,AR14:AR16,AS14:AS15)</f>
        <v>515.62557142276592</v>
      </c>
    </row>
    <row r="18" spans="1:47" x14ac:dyDescent="0.2">
      <c r="A18">
        <v>2020</v>
      </c>
      <c r="B18" s="16">
        <f>hist!$AD$2*(1+parameters!$B$2)^('stock release_normal'!A18-'stock release_normal'!A$17)*tc!$D$3</f>
        <v>170.7513919205835</v>
      </c>
      <c r="C18" s="15">
        <f>$B18*S$2</f>
        <v>4.894615489459545E-5</v>
      </c>
      <c r="D18" s="15">
        <f t="shared" ref="D18:E28" si="18">$B18*T$2</f>
        <v>170.75129402827369</v>
      </c>
      <c r="E18" s="2">
        <f t="shared" si="18"/>
        <v>4.8946154902166887E-5</v>
      </c>
      <c r="F18" s="22">
        <f t="shared" si="16"/>
        <v>4.1646586988827483</v>
      </c>
      <c r="G18" s="22">
        <f>SUM(B14:B18)-SUM(C14:C18,D14:D17,E14:E16)</f>
        <v>170.75139072677496</v>
      </c>
      <c r="H18" s="2">
        <f>hist!$AC$2*(1+parameters!$B$2)^('stock release_normal'!A18-'stock release_normal'!A$17)</f>
        <v>200.08318962722853</v>
      </c>
      <c r="I18">
        <v>2020</v>
      </c>
      <c r="J18" s="16">
        <f>$J$17*(1+parameters!$B$3)^('stock release_normal'!I18-'stock release_normal'!I$17)</f>
        <v>690.46230674878461</v>
      </c>
      <c r="K18" s="15">
        <f t="shared" si="11"/>
        <v>1.9792210555287287E-4</v>
      </c>
      <c r="L18" s="15">
        <f t="shared" si="11"/>
        <v>690.46191090457341</v>
      </c>
      <c r="M18" s="2">
        <f t="shared" si="11"/>
        <v>1.9792210558348925E-4</v>
      </c>
      <c r="N18" s="22">
        <f t="shared" si="17"/>
        <v>16.182708710983466</v>
      </c>
      <c r="O18" s="22">
        <f>SUM(J14:J18)-SUM(K14:K18,L14:L17,M14:M16)</f>
        <v>690.46230210998556</v>
      </c>
      <c r="Q18">
        <v>2020</v>
      </c>
      <c r="R18" s="16">
        <f>$R$17*(1+parameters!$B$4)^('stock release_normal'!Q18-'stock release_normal'!Q$17)</f>
        <v>1397.1073238119939</v>
      </c>
      <c r="S18" s="2">
        <f t="shared" si="12"/>
        <v>4.004830104546412E-4</v>
      </c>
      <c r="T18" s="2">
        <f t="shared" si="12"/>
        <v>1397.1065228459729</v>
      </c>
      <c r="U18" s="2">
        <f t="shared" si="12"/>
        <v>4.0048301051659154E-4</v>
      </c>
      <c r="V18" s="2">
        <f>R18-S18-T17-U16</f>
        <v>48.548123097592288</v>
      </c>
      <c r="W18" s="2">
        <f>SUM(R14:R18)-SUM(S14:S18,T14:T17,U14:U16)</f>
        <v>1397.1073098955958</v>
      </c>
      <c r="Y18">
        <v>2020</v>
      </c>
      <c r="Z18" s="16">
        <f>$Z$17*(1+parameters!$B$5)^('stock release_normal'!Y18-'stock release_normal'!$A$17)</f>
        <v>162.62037325769856</v>
      </c>
      <c r="AA18" s="2">
        <f t="shared" si="13"/>
        <v>4.661538561390043E-5</v>
      </c>
      <c r="AB18" s="2">
        <f t="shared" si="8"/>
        <v>162.6202800269273</v>
      </c>
      <c r="AC18" s="2">
        <f t="shared" si="8"/>
        <v>4.6615385621111317E-5</v>
      </c>
      <c r="AD18" s="2">
        <f>Z18-AA18-AB17-AC16</f>
        <v>3.9663501445021967</v>
      </c>
      <c r="AE18" s="2">
        <f>SUM(Z14:Z18)-SUM(AA14:AA18,AB14:AB17,AC14:AC16)</f>
        <v>162.6203721207379</v>
      </c>
      <c r="AG18">
        <v>2020</v>
      </c>
      <c r="AH18" s="16">
        <f>$AH$17*(1+parameters!$B$6)^('stock release_normal'!AG18-'stock release_normal'!$A$17)</f>
        <v>1056.0011750275528</v>
      </c>
      <c r="AI18" s="2">
        <f t="shared" si="14"/>
        <v>3.0270439672792318E-4</v>
      </c>
      <c r="AJ18" s="2">
        <f t="shared" si="9"/>
        <v>1056.0005696187593</v>
      </c>
      <c r="AK18" s="2">
        <f t="shared" si="9"/>
        <v>3.027043967747482E-4</v>
      </c>
      <c r="AL18" s="2">
        <f>AH18-AI18-AJ17-AK16</f>
        <v>24.750025087386479</v>
      </c>
      <c r="AM18" s="2">
        <f>SUM(AH14:AH18)-SUM(AI14:AI18,AJ14:AJ17,AK14:AK16)</f>
        <v>1056.0011679329182</v>
      </c>
      <c r="AO18">
        <v>2020</v>
      </c>
      <c r="AP18" s="16">
        <f>$AP$17*(1+parameters!$B$7)^('stock release_normal'!AO18-'stock release_normal'!$A$17)</f>
        <v>534.18809439870347</v>
      </c>
      <c r="AQ18" s="2">
        <f t="shared" si="15"/>
        <v>1.5312585693853925E-4</v>
      </c>
      <c r="AR18" s="2">
        <f t="shared" si="10"/>
        <v>534.18778814698953</v>
      </c>
      <c r="AS18" s="2">
        <f t="shared" si="10"/>
        <v>1.5312585696222614E-4</v>
      </c>
      <c r="AT18" s="2">
        <f>AP18-AQ18-AR17-AS16</f>
        <v>18.562517654961717</v>
      </c>
      <c r="AU18" s="2">
        <f>SUM(AP14:AP18)-SUM(AQ14:AQ18,AR14:AR17,AS14:AS16)</f>
        <v>534.18808907772768</v>
      </c>
    </row>
    <row r="19" spans="1:47" x14ac:dyDescent="0.2">
      <c r="A19">
        <v>2021</v>
      </c>
      <c r="B19" s="16">
        <f>hist!$AD$2*(1+parameters!$B$2)^('stock release_normal'!A19-'stock release_normal'!A$17)*tc!$D$3</f>
        <v>175.02017671859807</v>
      </c>
      <c r="C19" s="15">
        <f t="shared" ref="C19:C28" si="19">$B19*S$2</f>
        <v>5.0169808766960331E-5</v>
      </c>
      <c r="D19" s="15">
        <f t="shared" si="18"/>
        <v>175.02007637898052</v>
      </c>
      <c r="E19" s="2">
        <f t="shared" si="18"/>
        <v>5.0169808774721051E-5</v>
      </c>
      <c r="F19" s="22">
        <f t="shared" si="16"/>
        <v>4.26878476816937</v>
      </c>
      <c r="G19" s="22">
        <f t="shared" ref="G19:G28" si="20">G18+F19</f>
        <v>175.02017549494434</v>
      </c>
      <c r="I19">
        <v>2021</v>
      </c>
      <c r="J19" s="16">
        <f>$J$17*(1+parameters!$B$3)^('stock release_normal'!I19-'stock release_normal'!I$17)</f>
        <v>707.03340211075545</v>
      </c>
      <c r="K19" s="15">
        <f t="shared" si="11"/>
        <v>2.0267223608614181E-4</v>
      </c>
      <c r="L19" s="15">
        <f t="shared" si="11"/>
        <v>707.03299676628319</v>
      </c>
      <c r="M19" s="2">
        <f t="shared" si="11"/>
        <v>2.02672236117493E-4</v>
      </c>
      <c r="N19" s="22">
        <f t="shared" si="17"/>
        <v>16.571095250639669</v>
      </c>
      <c r="O19" s="22">
        <f t="shared" ref="O19:O26" si="21">O18+N19</f>
        <v>707.03339736062526</v>
      </c>
      <c r="Q19">
        <v>2021</v>
      </c>
      <c r="R19" s="16">
        <f>$R$17*(1+parameters!$B$4)^('stock release_normal'!Q19-'stock release_normal'!Q$17)</f>
        <v>1447.4031874692257</v>
      </c>
      <c r="S19" s="2">
        <f t="shared" si="12"/>
        <v>4.1490039883100831E-4</v>
      </c>
      <c r="T19" s="2">
        <f t="shared" si="12"/>
        <v>1447.4023576684278</v>
      </c>
      <c r="U19" s="2">
        <f t="shared" si="12"/>
        <v>4.1490039889518885E-4</v>
      </c>
      <c r="V19" s="2">
        <f t="shared" ref="V19:V26" si="22">R19-S19-T18-U17</f>
        <v>50.295863156241403</v>
      </c>
      <c r="W19" s="2">
        <f t="shared" ref="W19:W26" si="23">W18+V19</f>
        <v>1447.4031730518373</v>
      </c>
      <c r="Y19">
        <v>2021</v>
      </c>
      <c r="Z19" s="16">
        <f>$Z$17*(1+parameters!$B$5)^('stock release_normal'!Y19-'stock release_normal'!$A$17)</f>
        <v>166.68588258914104</v>
      </c>
      <c r="AA19" s="2">
        <f t="shared" si="13"/>
        <v>4.7780770254247943E-5</v>
      </c>
      <c r="AB19" s="2">
        <f t="shared" si="8"/>
        <v>166.68578702760053</v>
      </c>
      <c r="AC19" s="2">
        <f t="shared" si="8"/>
        <v>4.7780770261639105E-5</v>
      </c>
      <c r="AD19" s="2">
        <f t="shared" ref="AD19:AD26" si="24">Z19-AA19-AB18-AC17</f>
        <v>4.0655093030184988</v>
      </c>
      <c r="AE19" s="2">
        <f t="shared" ref="AE19:AE26" si="25">AE18+AD19</f>
        <v>166.6858814237564</v>
      </c>
      <c r="AG19">
        <v>2021</v>
      </c>
      <c r="AH19" s="16">
        <f>$AH$17*(1+parameters!$B$6)^('stock release_normal'!AG19-'stock release_normal'!$A$17)</f>
        <v>1081.3452032282139</v>
      </c>
      <c r="AI19" s="2">
        <f t="shared" si="14"/>
        <v>3.0996930224939327E-4</v>
      </c>
      <c r="AJ19" s="2">
        <f t="shared" si="9"/>
        <v>1081.3445832896093</v>
      </c>
      <c r="AK19" s="2">
        <f t="shared" si="9"/>
        <v>3.0996930229734211E-4</v>
      </c>
      <c r="AL19" s="2">
        <f t="shared" ref="AL19:AL26" si="26">AH19-AI19-AJ18-AK17</f>
        <v>25.34402803038995</v>
      </c>
      <c r="AM19" s="2">
        <f t="shared" ref="AM19:AM26" si="27">AM18+AL19</f>
        <v>1081.345195963308</v>
      </c>
      <c r="AO19">
        <v>2021</v>
      </c>
      <c r="AP19" s="16">
        <f>$AP$17*(1+parameters!$B$7)^('stock release_normal'!AO19-'stock release_normal'!$A$17)</f>
        <v>553.41886579705681</v>
      </c>
      <c r="AQ19" s="2">
        <f t="shared" si="15"/>
        <v>1.5863838778832669E-4</v>
      </c>
      <c r="AR19" s="2">
        <f t="shared" si="10"/>
        <v>553.41854852028121</v>
      </c>
      <c r="AS19" s="2">
        <f t="shared" si="10"/>
        <v>1.586383878128663E-4</v>
      </c>
      <c r="AT19" s="2">
        <f t="shared" ref="AT19:AT26" si="28">AP19-AQ19-AR18-AS17</f>
        <v>19.230771206798238</v>
      </c>
      <c r="AU19" s="2">
        <f t="shared" ref="AU19:AU26" si="29">AU18+AT19</f>
        <v>553.41886028452586</v>
      </c>
    </row>
    <row r="20" spans="1:47" x14ac:dyDescent="0.2">
      <c r="A20">
        <v>2022</v>
      </c>
      <c r="B20" s="16">
        <f>hist!$AD$2*(1+parameters!$B$2)^('stock release_normal'!A20-'stock release_normal'!A$17)*tc!$D$3</f>
        <v>179.39568113656301</v>
      </c>
      <c r="C20" s="15">
        <f t="shared" si="19"/>
        <v>5.1424053986134337E-5</v>
      </c>
      <c r="D20" s="15">
        <f t="shared" si="18"/>
        <v>179.39557828845503</v>
      </c>
      <c r="E20" s="2">
        <f t="shared" si="18"/>
        <v>5.1424053994089074E-5</v>
      </c>
      <c r="F20" s="22">
        <f t="shared" si="16"/>
        <v>4.3755043873735984</v>
      </c>
      <c r="G20" s="22">
        <f t="shared" si="20"/>
        <v>179.39567988231795</v>
      </c>
      <c r="I20">
        <v>2022</v>
      </c>
      <c r="J20" s="16">
        <f>$J$17*(1+parameters!$B$3)^('stock release_normal'!I20-'stock release_normal'!I$17)</f>
        <v>724.00220376141363</v>
      </c>
      <c r="K20" s="15">
        <f t="shared" si="11"/>
        <v>2.0753636975220924E-4</v>
      </c>
      <c r="L20" s="15">
        <f t="shared" si="11"/>
        <v>724.00178868867408</v>
      </c>
      <c r="M20" s="2">
        <f t="shared" si="11"/>
        <v>2.0753636978431284E-4</v>
      </c>
      <c r="N20" s="22">
        <f t="shared" si="17"/>
        <v>16.968801536655079</v>
      </c>
      <c r="O20" s="22">
        <f t="shared" si="21"/>
        <v>724.00219889728032</v>
      </c>
      <c r="Q20">
        <v>2022</v>
      </c>
      <c r="R20" s="16">
        <f>$R$17*(1+parameters!$B$4)^('stock release_normal'!Q20-'stock release_normal'!Q$17)</f>
        <v>1499.5097022181178</v>
      </c>
      <c r="S20" s="2">
        <f t="shared" si="12"/>
        <v>4.2983681318892457E-4</v>
      </c>
      <c r="T20" s="2">
        <f t="shared" si="12"/>
        <v>1499.5088425444912</v>
      </c>
      <c r="U20" s="2">
        <f t="shared" si="12"/>
        <v>4.298368132554156E-4</v>
      </c>
      <c r="V20" s="2">
        <f t="shared" si="22"/>
        <v>52.106514229866171</v>
      </c>
      <c r="W20" s="2">
        <f t="shared" si="23"/>
        <v>1499.5096872817035</v>
      </c>
      <c r="Y20">
        <v>2022</v>
      </c>
      <c r="Z20" s="16">
        <f>$Z$17*(1+parameters!$B$5)^('stock release_normal'!Y20-'stock release_normal'!$A$17)</f>
        <v>170.85302965386956</v>
      </c>
      <c r="AA20" s="2">
        <f t="shared" si="13"/>
        <v>4.8975289510604141E-5</v>
      </c>
      <c r="AB20" s="2">
        <f t="shared" si="8"/>
        <v>170.85293170329052</v>
      </c>
      <c r="AC20" s="2">
        <f t="shared" si="8"/>
        <v>4.8975289518180078E-5</v>
      </c>
      <c r="AD20" s="2">
        <f t="shared" si="24"/>
        <v>4.1671470355939064</v>
      </c>
      <c r="AE20" s="2">
        <f t="shared" si="25"/>
        <v>170.8530284593503</v>
      </c>
      <c r="AG20">
        <v>2022</v>
      </c>
      <c r="AH20" s="16">
        <f>$AH$17*(1+parameters!$B$6)^('stock release_normal'!AG20-'stock release_normal'!$A$17)</f>
        <v>1107.2974881056912</v>
      </c>
      <c r="AI20" s="2">
        <f t="shared" si="14"/>
        <v>3.1740856550337875E-4</v>
      </c>
      <c r="AJ20" s="2">
        <f t="shared" si="9"/>
        <v>1107.29685328856</v>
      </c>
      <c r="AK20" s="2">
        <f t="shared" si="9"/>
        <v>3.1740856555247836E-4</v>
      </c>
      <c r="AL20" s="2">
        <f t="shared" si="26"/>
        <v>25.952284703119602</v>
      </c>
      <c r="AM20" s="2">
        <f t="shared" si="27"/>
        <v>1107.2974806664276</v>
      </c>
      <c r="AO20">
        <v>2022</v>
      </c>
      <c r="AP20" s="16">
        <f>$AP$17*(1+parameters!$B$7)^('stock release_normal'!AO20-'stock release_normal'!$A$17)</f>
        <v>573.34194496575083</v>
      </c>
      <c r="AQ20" s="2">
        <f t="shared" si="15"/>
        <v>1.6434936974870642E-4</v>
      </c>
      <c r="AR20" s="2">
        <f t="shared" si="10"/>
        <v>573.34161626701132</v>
      </c>
      <c r="AS20" s="2">
        <f t="shared" si="10"/>
        <v>1.6434936977412947E-4</v>
      </c>
      <c r="AT20" s="2">
        <f t="shared" si="28"/>
        <v>19.923078970242962</v>
      </c>
      <c r="AU20" s="2">
        <f t="shared" si="29"/>
        <v>573.34193925476882</v>
      </c>
    </row>
    <row r="21" spans="1:47" x14ac:dyDescent="0.2">
      <c r="A21">
        <v>2023</v>
      </c>
      <c r="B21" s="16">
        <f>hist!$AD$2*(1+parameters!$B$2)^('stock release_normal'!A21-'stock release_normal'!A$17)*tc!$D$3</f>
        <v>183.88057316497708</v>
      </c>
      <c r="C21" s="15">
        <f t="shared" si="19"/>
        <v>5.2709655335787697E-5</v>
      </c>
      <c r="D21" s="15">
        <f t="shared" si="18"/>
        <v>183.88046774566638</v>
      </c>
      <c r="E21" s="2">
        <f t="shared" si="18"/>
        <v>5.2709655343941304E-5</v>
      </c>
      <c r="F21" s="22">
        <f t="shared" si="16"/>
        <v>4.4848919970579413</v>
      </c>
      <c r="G21" s="22">
        <f t="shared" si="20"/>
        <v>183.88057187937588</v>
      </c>
      <c r="I21">
        <v>2023</v>
      </c>
      <c r="J21" s="16">
        <f>$J$17*(1+parameters!$B$3)^('stock release_normal'!I21-'stock release_normal'!I$17)</f>
        <v>741.37825665168748</v>
      </c>
      <c r="K21" s="15">
        <f t="shared" si="11"/>
        <v>2.1251724262626225E-4</v>
      </c>
      <c r="L21" s="15">
        <f t="shared" si="11"/>
        <v>741.37783161720211</v>
      </c>
      <c r="M21" s="2">
        <f t="shared" si="11"/>
        <v>2.1251724265913631E-4</v>
      </c>
      <c r="N21" s="22">
        <f t="shared" si="17"/>
        <v>17.376052773534649</v>
      </c>
      <c r="O21" s="22">
        <f t="shared" si="21"/>
        <v>741.37825167081496</v>
      </c>
      <c r="Q21">
        <v>2023</v>
      </c>
      <c r="R21" s="16">
        <f>$R$17*(1+parameters!$B$4)^('stock release_normal'!Q21-'stock release_normal'!Q$17)</f>
        <v>1553.4920514979701</v>
      </c>
      <c r="S21" s="2">
        <f t="shared" si="12"/>
        <v>4.4531093846372587E-4</v>
      </c>
      <c r="T21" s="2">
        <f t="shared" si="12"/>
        <v>1553.4911608760931</v>
      </c>
      <c r="U21" s="2">
        <f t="shared" si="12"/>
        <v>4.453109385326106E-4</v>
      </c>
      <c r="V21" s="2">
        <f t="shared" si="22"/>
        <v>53.982348742141582</v>
      </c>
      <c r="W21" s="2">
        <f t="shared" si="23"/>
        <v>1553.492036023845</v>
      </c>
      <c r="Y21">
        <v>2023</v>
      </c>
      <c r="Z21" s="16">
        <f>$Z$17*(1+parameters!$B$5)^('stock release_normal'!Y21-'stock release_normal'!$A$17)</f>
        <v>175.12435539521627</v>
      </c>
      <c r="AA21" s="2">
        <f t="shared" si="13"/>
        <v>5.0199671748369235E-5</v>
      </c>
      <c r="AB21" s="2">
        <f t="shared" si="8"/>
        <v>175.12425499587275</v>
      </c>
      <c r="AC21" s="2">
        <f t="shared" si="8"/>
        <v>5.0199671756134576E-5</v>
      </c>
      <c r="AD21" s="2">
        <f t="shared" si="24"/>
        <v>4.2713257114837244</v>
      </c>
      <c r="AE21" s="2">
        <f t="shared" si="25"/>
        <v>175.12435417083401</v>
      </c>
      <c r="AG21">
        <v>2023</v>
      </c>
      <c r="AH21" s="16">
        <f>$AH$17*(1+parameters!$B$6)^('stock release_normal'!AG21-'stock release_normal'!$A$17)</f>
        <v>1133.8726278202278</v>
      </c>
      <c r="AI21" s="2">
        <f t="shared" si="14"/>
        <v>3.2502637107545987E-4</v>
      </c>
      <c r="AJ21" s="2">
        <f t="shared" si="9"/>
        <v>1133.8719777674855</v>
      </c>
      <c r="AK21" s="2">
        <f t="shared" si="9"/>
        <v>3.2502637112573785E-4</v>
      </c>
      <c r="AL21" s="2">
        <f t="shared" si="26"/>
        <v>26.575139535994477</v>
      </c>
      <c r="AM21" s="2">
        <f t="shared" si="27"/>
        <v>1133.872620202422</v>
      </c>
      <c r="AO21">
        <v>2023</v>
      </c>
      <c r="AP21" s="16">
        <f>$AP$17*(1+parameters!$B$7)^('stock release_normal'!AO21-'stock release_normal'!$A$17)</f>
        <v>593.98225498451791</v>
      </c>
      <c r="AQ21" s="2">
        <f t="shared" si="15"/>
        <v>1.7026594705965987E-4</v>
      </c>
      <c r="AR21" s="2">
        <f t="shared" si="10"/>
        <v>593.98191445262376</v>
      </c>
      <c r="AS21" s="2">
        <f t="shared" si="10"/>
        <v>1.7026594708599815E-4</v>
      </c>
      <c r="AT21" s="2">
        <f t="shared" si="28"/>
        <v>20.640309813171701</v>
      </c>
      <c r="AU21" s="2">
        <f t="shared" si="29"/>
        <v>593.98224906794053</v>
      </c>
    </row>
    <row r="22" spans="1:47" x14ac:dyDescent="0.2">
      <c r="A22">
        <v>2024</v>
      </c>
      <c r="B22" s="16">
        <f>hist!$AD$2*(1+parameters!$B$2)^('stock release_normal'!A22-'stock release_normal'!A$17)*tc!$D$3</f>
        <v>188.4775874941015</v>
      </c>
      <c r="C22" s="15">
        <f t="shared" si="19"/>
        <v>5.4027396719182383E-5</v>
      </c>
      <c r="D22" s="15">
        <f t="shared" si="18"/>
        <v>188.47747943930804</v>
      </c>
      <c r="E22" s="2">
        <f t="shared" si="18"/>
        <v>5.4027396727539834E-5</v>
      </c>
      <c r="F22" s="22">
        <f t="shared" si="16"/>
        <v>4.597014296984411</v>
      </c>
      <c r="G22" s="22">
        <f t="shared" si="20"/>
        <v>188.47758617636029</v>
      </c>
      <c r="I22">
        <v>2024</v>
      </c>
      <c r="J22" s="16">
        <f>$J$17*(1+parameters!$B$3)^('stock release_normal'!I22-'stock release_normal'!I$17)</f>
        <v>759.17133481132805</v>
      </c>
      <c r="K22" s="15">
        <f t="shared" si="11"/>
        <v>2.1761765644929255E-4</v>
      </c>
      <c r="L22" s="15">
        <f t="shared" si="11"/>
        <v>759.17089957601513</v>
      </c>
      <c r="M22" s="2">
        <f t="shared" si="11"/>
        <v>2.1761765648295562E-4</v>
      </c>
      <c r="N22" s="22">
        <f t="shared" si="17"/>
        <v>17.793078040099758</v>
      </c>
      <c r="O22" s="22">
        <f t="shared" si="21"/>
        <v>759.17132971091473</v>
      </c>
      <c r="Q22">
        <v>2024</v>
      </c>
      <c r="R22" s="16">
        <f>$R$17*(1+parameters!$B$4)^('stock release_normal'!Q22-'stock release_normal'!Q$17)</f>
        <v>1609.4177653518971</v>
      </c>
      <c r="S22" s="2">
        <f t="shared" si="12"/>
        <v>4.6134213224842001E-4</v>
      </c>
      <c r="T22" s="2">
        <f t="shared" si="12"/>
        <v>1609.4168426676324</v>
      </c>
      <c r="U22" s="2">
        <f t="shared" si="12"/>
        <v>4.6134213231978458E-4</v>
      </c>
      <c r="V22" s="2">
        <f t="shared" si="22"/>
        <v>55.925713296858504</v>
      </c>
      <c r="W22" s="2">
        <f t="shared" si="23"/>
        <v>1609.4177493207035</v>
      </c>
      <c r="Y22">
        <v>2024</v>
      </c>
      <c r="Z22" s="16">
        <f>$Z$17*(1+parameters!$B$5)^('stock release_normal'!Y22-'stock release_normal'!$A$17)</f>
        <v>179.50246428009666</v>
      </c>
      <c r="AA22" s="2">
        <f t="shared" si="13"/>
        <v>5.145466354207846E-5</v>
      </c>
      <c r="AB22" s="2">
        <f t="shared" si="8"/>
        <v>179.50236137076956</v>
      </c>
      <c r="AC22" s="2">
        <f t="shared" si="8"/>
        <v>5.1454663550037933E-5</v>
      </c>
      <c r="AD22" s="2">
        <f t="shared" si="24"/>
        <v>4.3781088542708471</v>
      </c>
      <c r="AE22" s="2">
        <f t="shared" si="25"/>
        <v>179.50246302510484</v>
      </c>
      <c r="AG22">
        <v>2024</v>
      </c>
      <c r="AH22" s="16">
        <f>$AH$17*(1+parameters!$B$6)^('stock release_normal'!AG22-'stock release_normal'!$A$17)</f>
        <v>1161.0855708879133</v>
      </c>
      <c r="AI22" s="2">
        <f t="shared" si="14"/>
        <v>3.3282700398127088E-4</v>
      </c>
      <c r="AJ22" s="2">
        <f t="shared" si="9"/>
        <v>1161.0849052339051</v>
      </c>
      <c r="AK22" s="2">
        <f t="shared" si="9"/>
        <v>3.3282700403275558E-4</v>
      </c>
      <c r="AL22" s="2">
        <f t="shared" si="26"/>
        <v>27.212942884858119</v>
      </c>
      <c r="AM22" s="2">
        <f t="shared" si="27"/>
        <v>1161.0855630872802</v>
      </c>
      <c r="AO22">
        <v>2024</v>
      </c>
      <c r="AP22" s="16">
        <f>$AP$17*(1+parameters!$B$7)^('stock release_normal'!AO22-'stock release_normal'!$A$17)</f>
        <v>615.36561616396057</v>
      </c>
      <c r="AQ22" s="2">
        <f t="shared" si="15"/>
        <v>1.7639552115380764E-4</v>
      </c>
      <c r="AR22" s="2">
        <f t="shared" si="10"/>
        <v>615.36526337291821</v>
      </c>
      <c r="AS22" s="2">
        <f t="shared" si="10"/>
        <v>1.7639552118109409E-4</v>
      </c>
      <c r="AT22" s="2">
        <f t="shared" si="28"/>
        <v>21.383360966445856</v>
      </c>
      <c r="AU22" s="2">
        <f t="shared" si="29"/>
        <v>615.36561003438635</v>
      </c>
    </row>
    <row r="23" spans="1:47" x14ac:dyDescent="0.2">
      <c r="A23">
        <v>2025</v>
      </c>
      <c r="B23" s="16">
        <f>hist!$AD$2*(1+parameters!$B$2)^('stock release_normal'!A23-'stock release_normal'!A$17)*tc!$D$3</f>
        <v>193.18952718145403</v>
      </c>
      <c r="C23" s="15">
        <f t="shared" si="19"/>
        <v>5.5378081637161939E-5</v>
      </c>
      <c r="D23" s="15">
        <f t="shared" si="18"/>
        <v>193.18941642529074</v>
      </c>
      <c r="E23" s="2">
        <f t="shared" si="18"/>
        <v>5.5378081645728322E-5</v>
      </c>
      <c r="F23" s="22">
        <f t="shared" si="16"/>
        <v>4.711939654409</v>
      </c>
      <c r="G23" s="22">
        <f t="shared" si="20"/>
        <v>193.1895258307693</v>
      </c>
      <c r="I23">
        <v>2025</v>
      </c>
      <c r="J23" s="16">
        <f>$J$17*(1+parameters!$B$3)^('stock release_normal'!I23-'stock release_normal'!I$17)</f>
        <v>777.39144684679979</v>
      </c>
      <c r="K23" s="15">
        <f t="shared" si="11"/>
        <v>2.2284048020407553E-4</v>
      </c>
      <c r="L23" s="15">
        <f t="shared" si="11"/>
        <v>777.39100116583927</v>
      </c>
      <c r="M23" s="2">
        <f t="shared" si="11"/>
        <v>2.2284048023854652E-4</v>
      </c>
      <c r="N23" s="22">
        <f t="shared" si="17"/>
        <v>18.2201119130618</v>
      </c>
      <c r="O23" s="22">
        <f t="shared" si="21"/>
        <v>777.39144162397656</v>
      </c>
      <c r="Q23">
        <v>2025</v>
      </c>
      <c r="R23" s="16">
        <f>$R$17*(1+parameters!$B$4)^('stock release_normal'!Q23-'stock release_normal'!Q$17)</f>
        <v>1667.3568049045653</v>
      </c>
      <c r="S23" s="2">
        <f t="shared" si="12"/>
        <v>4.779504490093631E-4</v>
      </c>
      <c r="T23" s="2">
        <f t="shared" si="12"/>
        <v>1667.3558490036671</v>
      </c>
      <c r="U23" s="2">
        <f t="shared" si="12"/>
        <v>4.779504490832968E-4</v>
      </c>
      <c r="V23" s="2">
        <f t="shared" si="22"/>
        <v>57.939038975545245</v>
      </c>
      <c r="W23" s="2">
        <f t="shared" si="23"/>
        <v>1667.3567882962486</v>
      </c>
      <c r="Y23">
        <v>2025</v>
      </c>
      <c r="Z23" s="16">
        <f>$Z$17*(1+parameters!$B$5)^('stock release_normal'!Y23-'stock release_normal'!$A$17)</f>
        <v>183.99002588709908</v>
      </c>
      <c r="AA23" s="2">
        <f t="shared" si="13"/>
        <v>5.2741030130630421E-5</v>
      </c>
      <c r="AB23" s="2">
        <f t="shared" si="8"/>
        <v>183.98992040503879</v>
      </c>
      <c r="AC23" s="2">
        <f t="shared" si="8"/>
        <v>5.274103013878888E-5</v>
      </c>
      <c r="AD23" s="2">
        <f t="shared" si="24"/>
        <v>4.4875615756276428</v>
      </c>
      <c r="AE23" s="2">
        <f t="shared" si="25"/>
        <v>183.99002460073248</v>
      </c>
      <c r="AG23">
        <v>2025</v>
      </c>
      <c r="AH23" s="16">
        <f>$AH$17*(1+parameters!$B$6)^('stock release_normal'!AG23-'stock release_normal'!$A$17)</f>
        <v>1188.951624589223</v>
      </c>
      <c r="AI23" s="2">
        <f t="shared" si="14"/>
        <v>3.4081485207682137E-4</v>
      </c>
      <c r="AJ23" s="2">
        <f t="shared" si="9"/>
        <v>1188.9509429595187</v>
      </c>
      <c r="AK23" s="2">
        <f t="shared" si="9"/>
        <v>3.4081485212954167E-4</v>
      </c>
      <c r="AL23" s="2">
        <f t="shared" si="26"/>
        <v>27.866053514094677</v>
      </c>
      <c r="AM23" s="2">
        <f t="shared" si="27"/>
        <v>1188.9516166013748</v>
      </c>
      <c r="AO23">
        <v>2025</v>
      </c>
      <c r="AP23" s="16">
        <f>$AP$17*(1+parameters!$B$7)^('stock release_normal'!AO23-'stock release_normal'!$A$17)</f>
        <v>637.5187783458631</v>
      </c>
      <c r="AQ23" s="2">
        <f t="shared" si="15"/>
        <v>1.8274575991534471E-4</v>
      </c>
      <c r="AR23" s="2">
        <f t="shared" si="10"/>
        <v>637.51841285434318</v>
      </c>
      <c r="AS23" s="2">
        <f t="shared" si="10"/>
        <v>1.8274575994361346E-4</v>
      </c>
      <c r="AT23" s="2">
        <f t="shared" si="28"/>
        <v>22.153161961237846</v>
      </c>
      <c r="AU23" s="2">
        <f t="shared" si="29"/>
        <v>637.51877199562421</v>
      </c>
    </row>
    <row r="24" spans="1:47" x14ac:dyDescent="0.2">
      <c r="A24">
        <v>2026</v>
      </c>
      <c r="B24" s="16">
        <f>hist!$AD$2*(1+parameters!$B$2)^('stock release_normal'!A24-'stock release_normal'!A$17)*tc!$D$3</f>
        <v>198.01926536099037</v>
      </c>
      <c r="C24" s="15">
        <f t="shared" si="19"/>
        <v>5.6762533678090987E-5</v>
      </c>
      <c r="D24" s="15">
        <f t="shared" si="18"/>
        <v>198.019151835923</v>
      </c>
      <c r="E24" s="2">
        <f t="shared" si="18"/>
        <v>5.6762533686871534E-5</v>
      </c>
      <c r="F24" s="22">
        <f t="shared" si="16"/>
        <v>4.8297381457692143</v>
      </c>
      <c r="G24" s="22">
        <f t="shared" si="20"/>
        <v>198.01926397653853</v>
      </c>
      <c r="I24">
        <v>2026</v>
      </c>
      <c r="J24" s="16">
        <f>$J$17*(1+parameters!$B$3)^('stock release_normal'!I24-'stock release_normal'!I$17)</f>
        <v>796.04884157112315</v>
      </c>
      <c r="K24" s="15">
        <f t="shared" si="11"/>
        <v>2.2818865172897338E-4</v>
      </c>
      <c r="L24" s="15">
        <f t="shared" si="11"/>
        <v>796.04838519381963</v>
      </c>
      <c r="M24" s="2">
        <f t="shared" si="11"/>
        <v>2.2818865176427167E-4</v>
      </c>
      <c r="N24" s="22">
        <f t="shared" si="17"/>
        <v>18.657394598975692</v>
      </c>
      <c r="O24" s="22">
        <f t="shared" si="21"/>
        <v>796.04883622295222</v>
      </c>
      <c r="Q24">
        <v>2026</v>
      </c>
      <c r="R24" s="16">
        <f>$R$17*(1+parameters!$B$4)^('stock release_normal'!Q24-'stock release_normal'!Q$17)</f>
        <v>1727.3816498811298</v>
      </c>
      <c r="S24" s="2">
        <f t="shared" si="12"/>
        <v>4.9515666517370026E-4</v>
      </c>
      <c r="T24" s="2">
        <f t="shared" si="12"/>
        <v>1727.3806595677993</v>
      </c>
      <c r="U24" s="2">
        <f t="shared" si="12"/>
        <v>4.9515666525029557E-4</v>
      </c>
      <c r="V24" s="2">
        <f t="shared" si="22"/>
        <v>60.024844378665087</v>
      </c>
      <c r="W24" s="2">
        <f t="shared" si="23"/>
        <v>1727.3816326749138</v>
      </c>
      <c r="Y24">
        <v>2026</v>
      </c>
      <c r="Z24" s="16">
        <f>$Z$17*(1+parameters!$B$5)^('stock release_normal'!Y24-'stock release_normal'!$A$17)</f>
        <v>188.58977653427655</v>
      </c>
      <c r="AA24" s="2">
        <f t="shared" si="13"/>
        <v>5.4059555883896184E-5</v>
      </c>
      <c r="AB24" s="2">
        <f t="shared" si="8"/>
        <v>188.58966841516477</v>
      </c>
      <c r="AC24" s="2">
        <f t="shared" si="8"/>
        <v>5.4059555892258601E-5</v>
      </c>
      <c r="AD24" s="2">
        <f t="shared" si="24"/>
        <v>4.5997506150183352</v>
      </c>
      <c r="AE24" s="2">
        <f t="shared" si="25"/>
        <v>188.58977521575082</v>
      </c>
      <c r="AG24">
        <v>2026</v>
      </c>
      <c r="AH24" s="16">
        <f>$AH$17*(1+parameters!$B$6)^('stock release_normal'!AG24-'stock release_normal'!$A$17)</f>
        <v>1217.4864635793647</v>
      </c>
      <c r="AI24" s="2">
        <f t="shared" si="14"/>
        <v>3.4899440852666517E-4</v>
      </c>
      <c r="AJ24" s="2">
        <f t="shared" si="9"/>
        <v>1217.4857655905475</v>
      </c>
      <c r="AK24" s="2">
        <f t="shared" si="9"/>
        <v>3.4899440858065074E-4</v>
      </c>
      <c r="AL24" s="2">
        <f t="shared" si="26"/>
        <v>28.534838798433409</v>
      </c>
      <c r="AM24" s="2">
        <f t="shared" si="27"/>
        <v>1217.4864553998082</v>
      </c>
      <c r="AO24">
        <v>2026</v>
      </c>
      <c r="AP24" s="16">
        <f>$AP$17*(1+parameters!$B$7)^('stock release_normal'!AO24-'stock release_normal'!$A$17)</f>
        <v>660.46945436631427</v>
      </c>
      <c r="AQ24" s="2">
        <f t="shared" si="15"/>
        <v>1.8932460727229714E-4</v>
      </c>
      <c r="AR24" s="2">
        <f t="shared" si="10"/>
        <v>660.46907571709971</v>
      </c>
      <c r="AS24" s="2">
        <f t="shared" si="10"/>
        <v>1.8932460730158358E-4</v>
      </c>
      <c r="AT24" s="2">
        <f t="shared" si="28"/>
        <v>22.950675791842627</v>
      </c>
      <c r="AU24" s="2">
        <f t="shared" si="29"/>
        <v>660.46944778746683</v>
      </c>
    </row>
    <row r="25" spans="1:47" x14ac:dyDescent="0.2">
      <c r="A25">
        <v>2027</v>
      </c>
      <c r="B25" s="16">
        <f>hist!$AD$2*(1+parameters!$B$2)^('stock release_normal'!A25-'stock release_normal'!A$17)*tc!$D$3</f>
        <v>202.96974699501513</v>
      </c>
      <c r="C25" s="15">
        <f t="shared" si="19"/>
        <v>5.8181597020043263E-5</v>
      </c>
      <c r="D25" s="15">
        <f t="shared" si="18"/>
        <v>202.96963063182108</v>
      </c>
      <c r="E25" s="2">
        <f t="shared" si="18"/>
        <v>5.818159702904332E-5</v>
      </c>
      <c r="F25" s="22">
        <f t="shared" si="16"/>
        <v>4.9504815994134734</v>
      </c>
      <c r="G25" s="22">
        <f t="shared" si="20"/>
        <v>202.969745575952</v>
      </c>
      <c r="I25">
        <v>2027</v>
      </c>
      <c r="J25" s="16">
        <f>$J$17*(1+parameters!$B$3)^('stock release_normal'!I25-'stock release_normal'!I$17)</f>
        <v>815.15401376882994</v>
      </c>
      <c r="K25" s="15">
        <f t="shared" si="11"/>
        <v>2.3366517937046871E-4</v>
      </c>
      <c r="L25" s="15">
        <f t="shared" si="11"/>
        <v>815.15354643847115</v>
      </c>
      <c r="M25" s="2">
        <f t="shared" si="11"/>
        <v>2.3366517940661414E-4</v>
      </c>
      <c r="N25" s="22">
        <f t="shared" si="17"/>
        <v>19.105172069350683</v>
      </c>
      <c r="O25" s="22">
        <f t="shared" si="21"/>
        <v>815.15400829230293</v>
      </c>
      <c r="Q25">
        <v>2027</v>
      </c>
      <c r="R25" s="16">
        <f>$R$17*(1+parameters!$B$4)^('stock release_normal'!Q25-'stock release_normal'!Q$17)</f>
        <v>1789.5673892768505</v>
      </c>
      <c r="S25" s="2">
        <f t="shared" si="12"/>
        <v>5.1298230511995343E-4</v>
      </c>
      <c r="T25" s="2">
        <f t="shared" si="12"/>
        <v>1789.5663633122401</v>
      </c>
      <c r="U25" s="2">
        <f t="shared" si="12"/>
        <v>5.1298230519930619E-4</v>
      </c>
      <c r="V25" s="2">
        <f t="shared" si="22"/>
        <v>62.185738776297043</v>
      </c>
      <c r="W25" s="2">
        <f t="shared" si="23"/>
        <v>1789.5673714512109</v>
      </c>
      <c r="Y25">
        <v>2027</v>
      </c>
      <c r="Z25" s="16">
        <f>$Z$17*(1+parameters!$B$5)^('stock release_normal'!Y25-'stock release_normal'!$A$17)</f>
        <v>193.30452094763345</v>
      </c>
      <c r="AA25" s="2">
        <f t="shared" si="13"/>
        <v>5.5411044780993585E-5</v>
      </c>
      <c r="AB25" s="2">
        <f t="shared" si="8"/>
        <v>193.30441012554388</v>
      </c>
      <c r="AC25" s="2">
        <f t="shared" si="8"/>
        <v>5.5411044789565064E-5</v>
      </c>
      <c r="AD25" s="2">
        <f t="shared" si="24"/>
        <v>4.7147443803937747</v>
      </c>
      <c r="AE25" s="2">
        <f t="shared" si="25"/>
        <v>193.30451959614459</v>
      </c>
      <c r="AG25">
        <v>2027</v>
      </c>
      <c r="AH25" s="16">
        <f>$AH$17*(1+parameters!$B$6)^('stock release_normal'!AG25-'stock release_normal'!$A$17)</f>
        <v>1246.706138705269</v>
      </c>
      <c r="AI25" s="2">
        <f t="shared" si="14"/>
        <v>3.5737027433130499E-4</v>
      </c>
      <c r="AJ25" s="2">
        <f t="shared" si="9"/>
        <v>1246.7054239647202</v>
      </c>
      <c r="AK25" s="2">
        <f t="shared" si="9"/>
        <v>3.5737027438658629E-4</v>
      </c>
      <c r="AL25" s="2">
        <f t="shared" si="26"/>
        <v>29.21967492959508</v>
      </c>
      <c r="AM25" s="2">
        <f t="shared" si="27"/>
        <v>1246.7061303294033</v>
      </c>
      <c r="AO25">
        <v>2027</v>
      </c>
      <c r="AP25" s="16">
        <f>$AP$17*(1+parameters!$B$7)^('stock release_normal'!AO25-'stock release_normal'!$A$17)</f>
        <v>684.24635472350155</v>
      </c>
      <c r="AQ25" s="2">
        <f t="shared" si="15"/>
        <v>1.9614029313409981E-4</v>
      </c>
      <c r="AR25" s="2">
        <f t="shared" si="10"/>
        <v>684.24596244291524</v>
      </c>
      <c r="AS25" s="2">
        <f t="shared" si="10"/>
        <v>1.9614029316444059E-4</v>
      </c>
      <c r="AT25" s="2">
        <f t="shared" si="28"/>
        <v>23.776900120348742</v>
      </c>
      <c r="AU25" s="2">
        <f t="shared" si="29"/>
        <v>684.24634790781556</v>
      </c>
    </row>
    <row r="26" spans="1:47" x14ac:dyDescent="0.2">
      <c r="A26">
        <v>2028</v>
      </c>
      <c r="B26" s="16">
        <f>hist!$AD$2*(1+parameters!$B$2)^('stock release_normal'!A26-'stock release_normal'!A$17)*tc!$D$3</f>
        <v>208.04399066989043</v>
      </c>
      <c r="C26" s="15">
        <f t="shared" si="19"/>
        <v>5.9636136945544324E-5</v>
      </c>
      <c r="D26" s="15">
        <f t="shared" si="18"/>
        <v>208.04387139761653</v>
      </c>
      <c r="E26" s="2">
        <f t="shared" si="18"/>
        <v>5.963613695476938E-5</v>
      </c>
      <c r="F26" s="22">
        <f t="shared" si="16"/>
        <v>5.0742436393987322</v>
      </c>
      <c r="G26" s="22">
        <f t="shared" si="20"/>
        <v>208.04398921535073</v>
      </c>
      <c r="I26">
        <v>2028</v>
      </c>
      <c r="J26" s="16">
        <f>$J$17*(1+parameters!$B$3)^('stock release_normal'!I26-'stock release_normal'!I$17)</f>
        <v>834.71771009928182</v>
      </c>
      <c r="K26" s="15">
        <f t="shared" si="11"/>
        <v>2.3927314367535994E-4</v>
      </c>
      <c r="L26" s="15">
        <f t="shared" si="11"/>
        <v>834.71723155299435</v>
      </c>
      <c r="M26" s="2">
        <f t="shared" si="11"/>
        <v>2.3927314371237286E-4</v>
      </c>
      <c r="N26" s="22">
        <f t="shared" si="17"/>
        <v>19.563696199015279</v>
      </c>
      <c r="O26" s="22">
        <f t="shared" si="21"/>
        <v>834.71770449131816</v>
      </c>
      <c r="Q26">
        <v>2028</v>
      </c>
      <c r="R26" s="16">
        <f>$R$17*(1+parameters!$B$4)^('stock release_normal'!Q26-'stock release_normal'!Q$17)</f>
        <v>1853.9918152908172</v>
      </c>
      <c r="S26" s="2">
        <f t="shared" si="12"/>
        <v>5.314496681042718E-4</v>
      </c>
      <c r="T26" s="2">
        <f t="shared" si="12"/>
        <v>1853.9907523914808</v>
      </c>
      <c r="U26" s="2">
        <f t="shared" si="12"/>
        <v>5.3144966818648122E-4</v>
      </c>
      <c r="V26" s="2">
        <f t="shared" si="22"/>
        <v>64.42442537224359</v>
      </c>
      <c r="W26" s="2">
        <f t="shared" si="23"/>
        <v>1853.9917968234545</v>
      </c>
      <c r="Y26">
        <v>2028</v>
      </c>
      <c r="Z26" s="16">
        <f>$Z$17*(1+parameters!$B$5)^('stock release_normal'!Y26-'stock release_normal'!$A$17)</f>
        <v>198.13713397132426</v>
      </c>
      <c r="AA26" s="2">
        <f t="shared" si="13"/>
        <v>5.6796320900518414E-5</v>
      </c>
      <c r="AB26" s="2">
        <f t="shared" si="8"/>
        <v>198.13702037868245</v>
      </c>
      <c r="AC26" s="2">
        <f t="shared" si="8"/>
        <v>5.6796320909304185E-5</v>
      </c>
      <c r="AD26" s="2">
        <f t="shared" si="24"/>
        <v>4.8326129899035815</v>
      </c>
      <c r="AE26" s="2">
        <f t="shared" si="25"/>
        <v>198.13713258604818</v>
      </c>
      <c r="AG26">
        <v>2028</v>
      </c>
      <c r="AH26" s="16">
        <f>$AH$17*(1+parameters!$B$6)^('stock release_normal'!AG26-'stock release_normal'!$A$17)</f>
        <v>1276.6270860341956</v>
      </c>
      <c r="AI26" s="2">
        <f t="shared" si="14"/>
        <v>3.6594716091525636E-4</v>
      </c>
      <c r="AJ26" s="2">
        <f t="shared" si="9"/>
        <v>1276.6263541398737</v>
      </c>
      <c r="AK26" s="2">
        <f t="shared" si="9"/>
        <v>3.6594716097186435E-4</v>
      </c>
      <c r="AL26" s="2">
        <f t="shared" si="26"/>
        <v>29.920947127905936</v>
      </c>
      <c r="AM26" s="2">
        <f t="shared" si="27"/>
        <v>1276.6270774573093</v>
      </c>
      <c r="AO26">
        <v>2028</v>
      </c>
      <c r="AP26" s="16">
        <f>$AP$17*(1+parameters!$B$7)^('stock release_normal'!AO26-'stock release_normal'!$A$17)</f>
        <v>708.87922349354767</v>
      </c>
      <c r="AQ26" s="2">
        <f t="shared" si="15"/>
        <v>2.0320134368692744E-4</v>
      </c>
      <c r="AR26" s="2">
        <f t="shared" si="10"/>
        <v>708.87881709086025</v>
      </c>
      <c r="AS26" s="2">
        <f t="shared" si="10"/>
        <v>2.0320134371836046E-4</v>
      </c>
      <c r="AT26" s="2">
        <f t="shared" si="28"/>
        <v>24.632868524681474</v>
      </c>
      <c r="AU26" s="2">
        <f t="shared" si="29"/>
        <v>708.87921643249706</v>
      </c>
    </row>
    <row r="27" spans="1:47" x14ac:dyDescent="0.2">
      <c r="A27">
        <v>2029</v>
      </c>
      <c r="B27" s="16">
        <f>hist!$AD$2*(1+parameters!$B$2)^('stock release_normal'!A27-'stock release_normal'!A$17)*tc!$D$3</f>
        <v>213.24509043663772</v>
      </c>
      <c r="C27" s="15">
        <f t="shared" si="19"/>
        <v>6.1127040369182944E-5</v>
      </c>
      <c r="D27" s="15">
        <f t="shared" si="18"/>
        <v>213.24496818255696</v>
      </c>
      <c r="E27" s="2">
        <f t="shared" si="18"/>
        <v>6.1127040378638624E-5</v>
      </c>
      <c r="F27" s="22">
        <f t="shared" si="16"/>
        <v>5.2010997303837998</v>
      </c>
      <c r="G27" s="22">
        <f t="shared" si="20"/>
        <v>213.24508894573452</v>
      </c>
      <c r="I27">
        <v>2029</v>
      </c>
      <c r="J27" s="16">
        <f>$J$17*(1+parameters!$B$3)^('stock release_normal'!I27-'stock release_normal'!I$17)</f>
        <v>854.75093514166463</v>
      </c>
      <c r="K27" s="15">
        <f t="shared" si="11"/>
        <v>2.4501569912356862E-4</v>
      </c>
      <c r="L27" s="15">
        <f t="shared" si="11"/>
        <v>854.75044511026636</v>
      </c>
      <c r="M27" s="2">
        <f t="shared" si="11"/>
        <v>2.4501569916146983E-4</v>
      </c>
      <c r="N27" s="22">
        <f t="shared" si="17"/>
        <v>20.033224907791791</v>
      </c>
      <c r="O27" s="22">
        <f>O26+N27</f>
        <v>854.75092939910996</v>
      </c>
      <c r="Q27">
        <v>2029</v>
      </c>
      <c r="R27" s="16">
        <f>$R$17*(1+parameters!$B$4)^('stock release_normal'!Q27-'stock release_normal'!Q$17)</f>
        <v>1920.7355206412865</v>
      </c>
      <c r="S27" s="2">
        <f t="shared" si="12"/>
        <v>5.505818561560256E-4</v>
      </c>
      <c r="T27" s="2">
        <f t="shared" si="12"/>
        <v>1920.734419477574</v>
      </c>
      <c r="U27" s="2">
        <f t="shared" si="12"/>
        <v>5.5058185624119456E-4</v>
      </c>
      <c r="V27" s="2">
        <f>R27-S27-T26-U25</f>
        <v>66.743704685644246</v>
      </c>
      <c r="W27" s="2">
        <f>W26+V27</f>
        <v>1920.7355015090986</v>
      </c>
      <c r="Y27">
        <v>2029</v>
      </c>
      <c r="Z27" s="16">
        <f>$Z$17*(1+parameters!$B$5)^('stock release_normal'!Y27-'stock release_normal'!$A$17)</f>
        <v>203.09056232060738</v>
      </c>
      <c r="AA27" s="2">
        <f t="shared" si="13"/>
        <v>5.8216228923031376E-5</v>
      </c>
      <c r="AB27" s="2">
        <f t="shared" si="8"/>
        <v>203.0904458881495</v>
      </c>
      <c r="AC27" s="2">
        <f t="shared" si="8"/>
        <v>5.8216228932036793E-5</v>
      </c>
      <c r="AD27" s="2">
        <f>Z27-AA27-AB26-AC25</f>
        <v>4.9534283146512132</v>
      </c>
      <c r="AE27" s="2">
        <f>AE26+AD27</f>
        <v>203.09056090069939</v>
      </c>
      <c r="AG27">
        <v>2029</v>
      </c>
      <c r="AH27" s="16">
        <f>$AH$17*(1+parameters!$B$6)^('stock release_normal'!AG27-'stock release_normal'!$A$17)</f>
        <v>1307.2661360990162</v>
      </c>
      <c r="AI27" s="2">
        <f t="shared" si="14"/>
        <v>3.7472989277722245E-4</v>
      </c>
      <c r="AJ27" s="2">
        <f t="shared" si="9"/>
        <v>1307.2653866392304</v>
      </c>
      <c r="AK27" s="2">
        <f t="shared" si="9"/>
        <v>3.7472989283518911E-4</v>
      </c>
      <c r="AL27" s="2">
        <f>AH27-AI27-AJ26-AK25</f>
        <v>30.639049858975241</v>
      </c>
      <c r="AM27" s="2">
        <f>AM26+AL27</f>
        <v>1307.2661273162846</v>
      </c>
      <c r="AO27">
        <v>2029</v>
      </c>
      <c r="AP27" s="16">
        <f>$AP$17*(1+parameters!$B$7)^('stock release_normal'!AO27-'stock release_normal'!$A$17)</f>
        <v>734.39887553931533</v>
      </c>
      <c r="AQ27" s="2">
        <f t="shared" si="15"/>
        <v>2.1051659205965681E-4</v>
      </c>
      <c r="AR27" s="2">
        <f t="shared" si="10"/>
        <v>734.39845450613109</v>
      </c>
      <c r="AS27" s="2">
        <f t="shared" si="10"/>
        <v>2.1051659209222142E-4</v>
      </c>
      <c r="AT27" s="2">
        <f>AP27-AQ27-AR26-AS25</f>
        <v>25.519651791569906</v>
      </c>
      <c r="AU27" s="2">
        <f>AU26+AT27</f>
        <v>734.39886822406697</v>
      </c>
    </row>
    <row r="28" spans="1:47" x14ac:dyDescent="0.2">
      <c r="A28">
        <v>2030</v>
      </c>
      <c r="B28" s="16">
        <f>hist!$AD$2*(1+parameters!$B$2)^('stock release_normal'!A28-'stock release_normal'!A$17)*tc!$D$3</f>
        <v>218.57621769755363</v>
      </c>
      <c r="C28" s="15">
        <f t="shared" si="19"/>
        <v>6.2655216378412504E-5</v>
      </c>
      <c r="D28" s="15">
        <f t="shared" si="18"/>
        <v>218.57609238712087</v>
      </c>
      <c r="E28" s="2">
        <f t="shared" si="18"/>
        <v>6.2655216388104581E-5</v>
      </c>
      <c r="F28" s="22">
        <f t="shared" si="16"/>
        <v>5.3311272236433478</v>
      </c>
      <c r="G28" s="22">
        <f t="shared" si="20"/>
        <v>218.57621616937786</v>
      </c>
      <c r="I28">
        <v>2030</v>
      </c>
      <c r="J28" s="16">
        <f>$J$17*(1+parameters!$B$3)^('stock release_normal'!I28-'stock release_normal'!I$17)</f>
        <v>875.26495758506474</v>
      </c>
      <c r="K28" s="15">
        <f t="shared" si="11"/>
        <v>2.5089607590253428E-4</v>
      </c>
      <c r="L28" s="15">
        <f t="shared" si="11"/>
        <v>875.26445579291283</v>
      </c>
      <c r="M28" s="2">
        <f t="shared" si="11"/>
        <v>2.5089607594134514E-4</v>
      </c>
      <c r="N28" s="22">
        <f t="shared" si="17"/>
        <v>20.514022305578713</v>
      </c>
      <c r="O28" s="22">
        <f>O27+N28</f>
        <v>875.26495170468866</v>
      </c>
      <c r="Q28">
        <v>2030</v>
      </c>
      <c r="R28" s="16">
        <f>$R$17*(1+parameters!$B$4)^('stock release_normal'!Q28-'stock release_normal'!Q$17)</f>
        <v>1989.8819993843731</v>
      </c>
      <c r="S28" s="2">
        <f t="shared" si="12"/>
        <v>5.7040280297764251E-4</v>
      </c>
      <c r="T28" s="2">
        <f t="shared" si="12"/>
        <v>1989.8808585787669</v>
      </c>
      <c r="U28" s="2">
        <f t="shared" si="12"/>
        <v>5.704028030658776E-4</v>
      </c>
      <c r="V28" s="2">
        <f>R28-S28-T27-U26</f>
        <v>69.146478054327872</v>
      </c>
      <c r="W28" s="2">
        <f>W27+V28</f>
        <v>1989.8819795634265</v>
      </c>
      <c r="Y28">
        <v>2030</v>
      </c>
      <c r="Z28" s="16">
        <f>$Z$17*(1+parameters!$B$5)^('stock release_normal'!Y28-'stock release_normal'!$A$17)</f>
        <v>208.16782637862255</v>
      </c>
      <c r="AA28" s="2">
        <f t="shared" si="13"/>
        <v>5.9671634646107157E-5</v>
      </c>
      <c r="AB28" s="2">
        <f t="shared" si="8"/>
        <v>208.16770703535323</v>
      </c>
      <c r="AC28" s="2">
        <f t="shared" si="8"/>
        <v>5.9671634655337708E-5</v>
      </c>
      <c r="AD28" s="2">
        <f>Z28-AA28-AB27-AC26</f>
        <v>5.0772640225174781</v>
      </c>
      <c r="AE28" s="2">
        <f>AE27+AD28</f>
        <v>208.16782492321687</v>
      </c>
      <c r="AG28">
        <v>2030</v>
      </c>
      <c r="AH28" s="16">
        <f>$AH$17*(1+parameters!$B$6)^('stock release_normal'!AG28-'stock release_normal'!$A$17)</f>
        <v>1338.6405233653929</v>
      </c>
      <c r="AI28" s="2">
        <f t="shared" si="14"/>
        <v>3.837234102038759E-4</v>
      </c>
      <c r="AJ28" s="2">
        <f t="shared" si="9"/>
        <v>1338.6397559185725</v>
      </c>
      <c r="AK28" s="2">
        <f t="shared" si="9"/>
        <v>3.8372341026323374E-4</v>
      </c>
      <c r="AL28" s="2">
        <f>AH28-AI28-AJ27-AK26</f>
        <v>31.374387055591441</v>
      </c>
      <c r="AM28" s="2">
        <f>AM27+AL28</f>
        <v>1338.640514371876</v>
      </c>
      <c r="AO28">
        <v>2030</v>
      </c>
      <c r="AP28" s="16">
        <f>$AP$17*(1+parameters!$B$7)^('stock release_normal'!AO28-'stock release_normal'!$A$17)</f>
        <v>760.8372350587307</v>
      </c>
      <c r="AQ28" s="2">
        <f t="shared" si="15"/>
        <v>2.1809518937380444E-4</v>
      </c>
      <c r="AR28" s="2">
        <f t="shared" si="10"/>
        <v>760.83679886835193</v>
      </c>
      <c r="AS28" s="2">
        <f t="shared" si="10"/>
        <v>2.180951894075414E-4</v>
      </c>
      <c r="AT28" s="2">
        <f>AP28-AQ28-AR27-AS26</f>
        <v>26.438359256066565</v>
      </c>
      <c r="AU28" s="2">
        <f>AU27+AT28</f>
        <v>760.83722748013349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40</v>
      </c>
      <c r="B30" s="16" t="s">
        <v>9</v>
      </c>
      <c r="C30" s="2"/>
      <c r="D30" s="2"/>
      <c r="E30" s="2"/>
      <c r="F30" s="2"/>
      <c r="G30" s="2"/>
      <c r="H30" s="2"/>
    </row>
    <row r="31" spans="1:47" x14ac:dyDescent="0.2">
      <c r="A31" t="s">
        <v>49</v>
      </c>
      <c r="B31" t="s">
        <v>5</v>
      </c>
      <c r="C31" s="24" t="s">
        <v>41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t="s">
        <v>51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M47" si="30">$B32*S$8</f>
        <v>0.83717147742538878</v>
      </c>
      <c r="D32">
        <f t="shared" si="30"/>
        <v>6.6365684858526643</v>
      </c>
      <c r="E32">
        <f t="shared" si="30"/>
        <v>36.915731868745667</v>
      </c>
      <c r="F32">
        <f t="shared" si="30"/>
        <v>133.57951217248382</v>
      </c>
      <c r="G32">
        <f t="shared" si="30"/>
        <v>314.68795568996143</v>
      </c>
      <c r="H32">
        <f t="shared" si="30"/>
        <v>482.93018949526834</v>
      </c>
      <c r="I32">
        <f t="shared" si="30"/>
        <v>482.93018949526834</v>
      </c>
      <c r="J32">
        <f t="shared" si="30"/>
        <v>314.68795568996143</v>
      </c>
      <c r="K32">
        <f t="shared" si="30"/>
        <v>133.57951217248379</v>
      </c>
      <c r="L32">
        <f t="shared" si="30"/>
        <v>36.915731868745631</v>
      </c>
      <c r="M32">
        <f t="shared" si="30"/>
        <v>6.6365684858528438</v>
      </c>
      <c r="N32" s="19"/>
      <c r="O32" s="19"/>
      <c r="AK32" t="s">
        <v>52</v>
      </c>
    </row>
    <row r="33" spans="1:16" x14ac:dyDescent="0.2">
      <c r="A33">
        <v>2010</v>
      </c>
      <c r="B33" s="16">
        <f>hist!U$8</f>
        <v>2044.8306227816895</v>
      </c>
      <c r="C33">
        <f t="shared" si="30"/>
        <v>0.87735570834180743</v>
      </c>
      <c r="D33">
        <f t="shared" si="30"/>
        <v>6.9551237731735931</v>
      </c>
      <c r="E33">
        <f t="shared" si="30"/>
        <v>38.687686998445464</v>
      </c>
      <c r="F33">
        <f t="shared" si="30"/>
        <v>139.99132875676307</v>
      </c>
      <c r="G33">
        <f t="shared" si="30"/>
        <v>329.79297756307955</v>
      </c>
      <c r="H33">
        <f t="shared" si="30"/>
        <v>506.11083859104127</v>
      </c>
      <c r="I33">
        <f t="shared" si="30"/>
        <v>506.11083859104127</v>
      </c>
      <c r="J33">
        <f t="shared" si="30"/>
        <v>329.79297756307955</v>
      </c>
      <c r="K33">
        <f t="shared" si="30"/>
        <v>139.99132875676304</v>
      </c>
      <c r="L33">
        <f t="shared" si="30"/>
        <v>38.687686998445422</v>
      </c>
      <c r="M33">
        <f t="shared" si="30"/>
        <v>6.9551237731737805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30"/>
        <v>0.9194687823422143</v>
      </c>
      <c r="D34">
        <f t="shared" si="30"/>
        <v>7.2889697142859262</v>
      </c>
      <c r="E34">
        <f t="shared" si="30"/>
        <v>40.544695974370846</v>
      </c>
      <c r="F34">
        <f t="shared" si="30"/>
        <v>146.71091253708769</v>
      </c>
      <c r="G34">
        <f t="shared" si="30"/>
        <v>345.62304048610741</v>
      </c>
      <c r="H34">
        <f t="shared" si="30"/>
        <v>530.40415884341132</v>
      </c>
      <c r="I34">
        <f t="shared" si="30"/>
        <v>530.40415884341132</v>
      </c>
      <c r="J34">
        <f t="shared" si="30"/>
        <v>345.62304048610741</v>
      </c>
      <c r="K34">
        <f t="shared" si="30"/>
        <v>146.71091253708767</v>
      </c>
      <c r="L34">
        <f t="shared" si="30"/>
        <v>40.544695974370804</v>
      </c>
      <c r="M34">
        <f t="shared" si="30"/>
        <v>7.2889697142861225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30"/>
        <v>0.96360328389464056</v>
      </c>
      <c r="D35">
        <f t="shared" si="30"/>
        <v>7.6388402605716506</v>
      </c>
      <c r="E35">
        <f t="shared" si="30"/>
        <v>42.490841381140648</v>
      </c>
      <c r="F35">
        <f t="shared" si="30"/>
        <v>153.7530363388679</v>
      </c>
      <c r="G35">
        <f t="shared" si="30"/>
        <v>362.21294642944059</v>
      </c>
      <c r="H35">
        <f t="shared" si="30"/>
        <v>555.86355846789502</v>
      </c>
      <c r="I35">
        <f t="shared" si="30"/>
        <v>555.86355846789502</v>
      </c>
      <c r="J35">
        <f t="shared" si="30"/>
        <v>362.21294642944059</v>
      </c>
      <c r="K35">
        <f t="shared" si="30"/>
        <v>153.75303633886787</v>
      </c>
      <c r="L35">
        <f t="shared" si="30"/>
        <v>42.490841381140605</v>
      </c>
      <c r="M35">
        <f t="shared" si="30"/>
        <v>7.6388402605718566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30"/>
        <v>1.0098562415215835</v>
      </c>
      <c r="D36">
        <f t="shared" si="30"/>
        <v>8.00550459307909</v>
      </c>
      <c r="E36">
        <f t="shared" si="30"/>
        <v>44.530401767435407</v>
      </c>
      <c r="F36">
        <f t="shared" si="30"/>
        <v>161.13318208313359</v>
      </c>
      <c r="G36">
        <f t="shared" si="30"/>
        <v>379.59916785805376</v>
      </c>
      <c r="H36">
        <f t="shared" si="30"/>
        <v>582.54500927435402</v>
      </c>
      <c r="I36">
        <f t="shared" si="30"/>
        <v>582.54500927435402</v>
      </c>
      <c r="J36">
        <f t="shared" si="30"/>
        <v>379.59916785805376</v>
      </c>
      <c r="K36">
        <f t="shared" si="30"/>
        <v>161.13318208313353</v>
      </c>
      <c r="L36">
        <f t="shared" si="30"/>
        <v>44.530401767435357</v>
      </c>
      <c r="M36">
        <f t="shared" si="30"/>
        <v>8.0055045930793067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30"/>
        <v>1.0583293411146195</v>
      </c>
      <c r="D37">
        <f t="shared" si="30"/>
        <v>8.3897688135468886</v>
      </c>
      <c r="E37">
        <f t="shared" si="30"/>
        <v>46.667861052272315</v>
      </c>
      <c r="F37">
        <f t="shared" si="30"/>
        <v>168.86757482312402</v>
      </c>
      <c r="G37">
        <f t="shared" si="30"/>
        <v>397.81992791524038</v>
      </c>
      <c r="H37">
        <f t="shared" si="30"/>
        <v>610.50716971952306</v>
      </c>
      <c r="I37">
        <f t="shared" si="30"/>
        <v>610.50716971952306</v>
      </c>
      <c r="J37">
        <f t="shared" si="30"/>
        <v>397.81992791524038</v>
      </c>
      <c r="K37">
        <f t="shared" si="30"/>
        <v>168.86757482312399</v>
      </c>
      <c r="L37">
        <f t="shared" si="30"/>
        <v>46.667861052272258</v>
      </c>
      <c r="M37">
        <f t="shared" si="30"/>
        <v>8.3897688135471142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30"/>
        <v>1.1091291494881212</v>
      </c>
      <c r="D38">
        <f t="shared" si="30"/>
        <v>8.7924777165971388</v>
      </c>
      <c r="E38">
        <f t="shared" si="30"/>
        <v>48.907918382781382</v>
      </c>
      <c r="F38">
        <f t="shared" si="30"/>
        <v>176.97321841463398</v>
      </c>
      <c r="G38">
        <f t="shared" si="30"/>
        <v>416.91528445517196</v>
      </c>
      <c r="H38">
        <f t="shared" si="30"/>
        <v>639.81151386606018</v>
      </c>
      <c r="I38">
        <f t="shared" si="30"/>
        <v>639.81151386606018</v>
      </c>
      <c r="J38">
        <f t="shared" si="30"/>
        <v>416.91528445517196</v>
      </c>
      <c r="K38">
        <f t="shared" si="30"/>
        <v>176.97321841463392</v>
      </c>
      <c r="L38">
        <f t="shared" si="30"/>
        <v>48.907918382781325</v>
      </c>
      <c r="M38">
        <f t="shared" si="30"/>
        <v>8.7924777165973769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30"/>
        <v>1.1091291494881212</v>
      </c>
      <c r="D39">
        <f t="shared" si="30"/>
        <v>8.7924777165971388</v>
      </c>
      <c r="E39">
        <f t="shared" si="30"/>
        <v>48.907918382781382</v>
      </c>
      <c r="F39">
        <f t="shared" si="30"/>
        <v>176.97321841463398</v>
      </c>
      <c r="G39">
        <f t="shared" si="30"/>
        <v>416.91528445517196</v>
      </c>
      <c r="H39">
        <f t="shared" si="30"/>
        <v>639.81151386606018</v>
      </c>
      <c r="I39">
        <f t="shared" si="30"/>
        <v>639.81151386606018</v>
      </c>
      <c r="J39">
        <f t="shared" si="30"/>
        <v>416.91528445517196</v>
      </c>
      <c r="K39">
        <f t="shared" si="30"/>
        <v>176.97321841463392</v>
      </c>
      <c r="L39">
        <f t="shared" si="30"/>
        <v>48.907918382781325</v>
      </c>
      <c r="M39">
        <f t="shared" si="30"/>
        <v>8.7924777165973769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30"/>
        <v>1.1091291494881212</v>
      </c>
      <c r="D40">
        <f t="shared" si="30"/>
        <v>8.7924777165971388</v>
      </c>
      <c r="E40">
        <f t="shared" si="30"/>
        <v>48.907918382781382</v>
      </c>
      <c r="F40">
        <f t="shared" si="30"/>
        <v>176.97321841463398</v>
      </c>
      <c r="G40">
        <f t="shared" si="30"/>
        <v>416.91528445517196</v>
      </c>
      <c r="H40">
        <f t="shared" si="30"/>
        <v>639.81151386606018</v>
      </c>
      <c r="I40">
        <f t="shared" si="30"/>
        <v>639.81151386606018</v>
      </c>
      <c r="J40">
        <f t="shared" si="30"/>
        <v>416.91528445517196</v>
      </c>
      <c r="K40">
        <f t="shared" si="30"/>
        <v>176.97321841463392</v>
      </c>
      <c r="L40">
        <f t="shared" si="30"/>
        <v>48.907918382781325</v>
      </c>
      <c r="M40">
        <f t="shared" si="30"/>
        <v>8.7924777165973769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30"/>
        <v>1.1091291494881212</v>
      </c>
      <c r="D41">
        <f t="shared" si="30"/>
        <v>8.7924777165971388</v>
      </c>
      <c r="E41">
        <f t="shared" si="30"/>
        <v>48.907918382781382</v>
      </c>
      <c r="F41">
        <f t="shared" si="30"/>
        <v>176.97321841463398</v>
      </c>
      <c r="G41">
        <f t="shared" si="30"/>
        <v>416.91528445517196</v>
      </c>
      <c r="H41">
        <f t="shared" si="30"/>
        <v>639.81151386606018</v>
      </c>
      <c r="I41">
        <f t="shared" si="30"/>
        <v>639.81151386606018</v>
      </c>
      <c r="J41">
        <f t="shared" si="30"/>
        <v>416.91528445517196</v>
      </c>
      <c r="K41">
        <f t="shared" si="30"/>
        <v>176.97321841463392</v>
      </c>
      <c r="L41">
        <f t="shared" si="30"/>
        <v>48.907918382781325</v>
      </c>
      <c r="M41">
        <f t="shared" si="30"/>
        <v>8.7924777165973769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30"/>
        <v>1.1091291494881212</v>
      </c>
      <c r="D42">
        <f t="shared" si="30"/>
        <v>8.7924777165971388</v>
      </c>
      <c r="E42">
        <f t="shared" si="30"/>
        <v>48.907918382781382</v>
      </c>
      <c r="F42">
        <f t="shared" si="30"/>
        <v>176.97321841463398</v>
      </c>
      <c r="G42">
        <f t="shared" si="30"/>
        <v>416.91528445517196</v>
      </c>
      <c r="H42">
        <f t="shared" si="30"/>
        <v>639.81151386606018</v>
      </c>
      <c r="I42">
        <f t="shared" si="30"/>
        <v>639.81151386606018</v>
      </c>
      <c r="J42">
        <f t="shared" si="30"/>
        <v>416.91528445517196</v>
      </c>
      <c r="K42">
        <f t="shared" si="30"/>
        <v>176.97321841463392</v>
      </c>
      <c r="L42">
        <f t="shared" si="30"/>
        <v>48.907918382781325</v>
      </c>
      <c r="M42">
        <f t="shared" si="30"/>
        <v>8.7924777165973769</v>
      </c>
      <c r="N42" s="16">
        <f>B42-C42-D41-E40-F39-G38-H37-I36-J35-K34-L33-M32</f>
        <v>185.02076240608923</v>
      </c>
      <c r="O42" s="16">
        <f>SUM($B$32:B42)-SUM(C$32:C42,D$32:D41,E$32:E40,F$32:F39,G$32:G38,H$32:H37,I$32:I36,J$32:J35,K$32:K34,L$32:L33,M32)</f>
        <v>14056.652237703169</v>
      </c>
      <c r="P42" s="2"/>
    </row>
    <row r="43" spans="1:16" x14ac:dyDescent="0.2">
      <c r="A43">
        <v>2020</v>
      </c>
      <c r="B43" s="16">
        <f>$B$42*(1+parameters!$B$8)^('stock release_normal'!A43-'stock release_normal'!$A$42)</f>
        <v>2709.1</v>
      </c>
      <c r="C43">
        <f t="shared" si="30"/>
        <v>1.1623673486635511</v>
      </c>
      <c r="D43">
        <f t="shared" si="30"/>
        <v>9.2145166469938005</v>
      </c>
      <c r="E43">
        <f t="shared" si="30"/>
        <v>51.255498465154886</v>
      </c>
      <c r="F43">
        <f t="shared" si="30"/>
        <v>185.46793289853639</v>
      </c>
      <c r="G43">
        <f t="shared" si="30"/>
        <v>436.9272181090202</v>
      </c>
      <c r="H43">
        <f t="shared" si="30"/>
        <v>670.52246653163115</v>
      </c>
      <c r="I43">
        <f t="shared" si="30"/>
        <v>670.52246653163115</v>
      </c>
      <c r="J43">
        <f t="shared" si="30"/>
        <v>436.9272181090202</v>
      </c>
      <c r="K43">
        <f t="shared" si="30"/>
        <v>185.46793289853636</v>
      </c>
      <c r="L43">
        <f t="shared" si="30"/>
        <v>51.25549846515483</v>
      </c>
      <c r="M43">
        <f t="shared" si="30"/>
        <v>9.2145166469940509</v>
      </c>
      <c r="N43" s="16">
        <f t="shared" ref="N43:N52" si="31">B43-C43-D42-E41-F40-G39-H38-I37-J36-K35-L34-M33</f>
        <v>225.17802615210286</v>
      </c>
      <c r="O43" s="16">
        <f>SUM($B$32:B43)-SUM(C$32:C43,D$32:D42,E$32:E41,F$32:F40,G$32:G39,H$32:H38,I$32:I37,J$32:J36,K$32:K35,L$32:L34,M$32:M33)</f>
        <v>14281.830263855272</v>
      </c>
      <c r="P43" s="2"/>
    </row>
    <row r="44" spans="1:16" x14ac:dyDescent="0.2">
      <c r="A44">
        <v>2021</v>
      </c>
      <c r="B44" s="16">
        <f>$B$42*(1+parameters!$B$8)^('stock release_normal'!A44-'stock release_normal'!$A$42)</f>
        <v>2839.1368000000002</v>
      </c>
      <c r="C44">
        <f t="shared" si="30"/>
        <v>1.2181609813994017</v>
      </c>
      <c r="D44">
        <f t="shared" si="30"/>
        <v>9.6568134460495045</v>
      </c>
      <c r="E44">
        <f t="shared" si="30"/>
        <v>53.715762391482329</v>
      </c>
      <c r="F44">
        <f t="shared" si="30"/>
        <v>194.37039367766616</v>
      </c>
      <c r="G44">
        <f t="shared" si="30"/>
        <v>457.8997245782532</v>
      </c>
      <c r="H44">
        <f t="shared" si="30"/>
        <v>702.70754492514948</v>
      </c>
      <c r="I44">
        <f t="shared" si="30"/>
        <v>702.70754492514948</v>
      </c>
      <c r="J44">
        <f t="shared" si="30"/>
        <v>457.8997245782532</v>
      </c>
      <c r="K44">
        <f t="shared" si="30"/>
        <v>194.37039367766613</v>
      </c>
      <c r="L44">
        <f t="shared" si="30"/>
        <v>53.715762391482272</v>
      </c>
      <c r="M44">
        <f t="shared" si="30"/>
        <v>9.6568134460497657</v>
      </c>
      <c r="N44" s="16">
        <f t="shared" si="31"/>
        <v>297.5517522930993</v>
      </c>
      <c r="O44" s="16">
        <f>SUM($B$32:B44)-SUM(C$32:C44,D$32:D43,E$32:E42,F$32:F41,G$32:G40,H$32:H39,I$32:I38,J$32:J37,K$32:K36,L$32:L35,M$32:M34)</f>
        <v>14579.382016148375</v>
      </c>
      <c r="P44" s="2"/>
    </row>
    <row r="45" spans="1:16" x14ac:dyDescent="0.2">
      <c r="A45">
        <v>2022</v>
      </c>
      <c r="B45" s="16">
        <f>$B$42*(1+parameters!$B$8)^('stock release_normal'!A45-'stock release_normal'!$A$42)</f>
        <v>2975.4153664</v>
      </c>
      <c r="C45">
        <f t="shared" si="30"/>
        <v>1.276632708506573</v>
      </c>
      <c r="D45">
        <f t="shared" si="30"/>
        <v>10.12034049145988</v>
      </c>
      <c r="E45">
        <f t="shared" si="30"/>
        <v>56.294118986273475</v>
      </c>
      <c r="F45">
        <f t="shared" si="30"/>
        <v>203.70017257419414</v>
      </c>
      <c r="G45">
        <f t="shared" si="30"/>
        <v>479.8789113580093</v>
      </c>
      <c r="H45">
        <f t="shared" si="30"/>
        <v>736.43750708155665</v>
      </c>
      <c r="I45">
        <f t="shared" si="30"/>
        <v>736.43750708155665</v>
      </c>
      <c r="J45">
        <f t="shared" si="30"/>
        <v>479.8789113580093</v>
      </c>
      <c r="K45">
        <f t="shared" si="30"/>
        <v>203.70017257419408</v>
      </c>
      <c r="L45">
        <f t="shared" si="30"/>
        <v>56.294118986273418</v>
      </c>
      <c r="M45">
        <f t="shared" si="30"/>
        <v>10.120340491460153</v>
      </c>
      <c r="N45" s="16">
        <f t="shared" si="31"/>
        <v>401.76278987206018</v>
      </c>
      <c r="O45" s="16">
        <f>SUM($B$32:B45)-SUM(C$32:C45,D$32:D44,E$32:E43,F$32:F42,G$32:G41,H$32:H40,I$32:I39,J$32:J38,K$32:K37,L$32:L36,M$32:M35)</f>
        <v>14981.144806020431</v>
      </c>
      <c r="P45" s="2"/>
    </row>
    <row r="46" spans="1:16" x14ac:dyDescent="0.2">
      <c r="A46">
        <v>2023</v>
      </c>
      <c r="B46" s="16">
        <f>$B$42*(1+parameters!$B$8)^('stock release_normal'!A46-'stock release_normal'!$A$42)</f>
        <v>3118.235303987201</v>
      </c>
      <c r="C46">
        <f t="shared" si="30"/>
        <v>1.3379110785148889</v>
      </c>
      <c r="D46">
        <f t="shared" si="30"/>
        <v>10.606116835049958</v>
      </c>
      <c r="E46">
        <f t="shared" si="30"/>
        <v>58.99623669761462</v>
      </c>
      <c r="F46">
        <f t="shared" si="30"/>
        <v>213.4777808577555</v>
      </c>
      <c r="G46">
        <f t="shared" si="30"/>
        <v>502.91309910319393</v>
      </c>
      <c r="H46">
        <f t="shared" si="30"/>
        <v>771.78650742147158</v>
      </c>
      <c r="I46">
        <f t="shared" si="30"/>
        <v>771.78650742147158</v>
      </c>
      <c r="J46">
        <f t="shared" si="30"/>
        <v>502.91309910319393</v>
      </c>
      <c r="K46">
        <f t="shared" si="30"/>
        <v>213.47778085775548</v>
      </c>
      <c r="L46">
        <f t="shared" si="30"/>
        <v>58.996236697614556</v>
      </c>
      <c r="M46">
        <f t="shared" si="30"/>
        <v>10.606116835050244</v>
      </c>
      <c r="N46" s="16">
        <f t="shared" si="31"/>
        <v>522.49317642475819</v>
      </c>
      <c r="O46" s="16">
        <f>SUM($B$32:B46)-SUM(C$32:C46,D$32:D45,E$32:E44,F$32:F43,G$32:G42,H$32:H41,I$32:I40,J$32:J39,K$32:K38,L$32:L37,M$32:M36)</f>
        <v>15503.637982445187</v>
      </c>
      <c r="P46" s="2"/>
    </row>
    <row r="47" spans="1:16" x14ac:dyDescent="0.2">
      <c r="A47">
        <v>2024</v>
      </c>
      <c r="B47" s="16">
        <f>$B$42*(1+parameters!$B$8)^('stock release_normal'!A47-'stock release_normal'!$A$42)</f>
        <v>3267.9105985785868</v>
      </c>
      <c r="C47">
        <f t="shared" si="30"/>
        <v>1.4021308102836036</v>
      </c>
      <c r="D47">
        <f t="shared" si="30"/>
        <v>11.115210443132357</v>
      </c>
      <c r="E47">
        <f t="shared" si="30"/>
        <v>61.828056059100128</v>
      </c>
      <c r="F47">
        <f t="shared" si="30"/>
        <v>223.72471433892778</v>
      </c>
      <c r="G47">
        <f t="shared" si="30"/>
        <v>527.05292786014729</v>
      </c>
      <c r="H47">
        <f t="shared" si="30"/>
        <v>808.83225977770223</v>
      </c>
      <c r="I47">
        <f t="shared" si="30"/>
        <v>808.83225977770223</v>
      </c>
      <c r="J47">
        <f t="shared" si="30"/>
        <v>527.05292786014729</v>
      </c>
      <c r="K47">
        <f t="shared" si="30"/>
        <v>223.72471433892775</v>
      </c>
      <c r="L47">
        <f t="shared" si="30"/>
        <v>61.828056059100057</v>
      </c>
      <c r="M47">
        <f t="shared" si="30"/>
        <v>11.115210443132657</v>
      </c>
      <c r="N47" s="16">
        <f t="shared" si="31"/>
        <v>637.50140236203913</v>
      </c>
      <c r="O47" s="16">
        <f>SUM($B$32:B47)-SUM(C$32:C47,D$32:D46,E$32:E45,F$32:F44,G$32:G43,H$32:H42,I$32:I41,J$32:J40,K$32:K39,L$32:L38,M$32:M37)</f>
        <v>16141.139384807222</v>
      </c>
      <c r="P47" s="2"/>
    </row>
    <row r="48" spans="1:16" x14ac:dyDescent="0.2">
      <c r="A48">
        <v>2025</v>
      </c>
      <c r="B48" s="16">
        <f>$B$42*(1+parameters!$B$8)^('stock release_normal'!A48-'stock release_normal'!$A$42)</f>
        <v>3424.7703073103594</v>
      </c>
      <c r="C48">
        <f t="shared" ref="C48:M53" si="32">$B48*S$8</f>
        <v>1.4694330891772167</v>
      </c>
      <c r="D48">
        <f t="shared" si="32"/>
        <v>11.648740544402711</v>
      </c>
      <c r="E48">
        <f t="shared" si="32"/>
        <v>64.795802749936939</v>
      </c>
      <c r="F48">
        <f t="shared" si="32"/>
        <v>234.46350062719637</v>
      </c>
      <c r="G48">
        <f t="shared" si="32"/>
        <v>552.35146839743436</v>
      </c>
      <c r="H48">
        <f t="shared" si="32"/>
        <v>847.65620824703205</v>
      </c>
      <c r="I48">
        <f t="shared" si="32"/>
        <v>847.65620824703205</v>
      </c>
      <c r="J48">
        <f t="shared" si="32"/>
        <v>552.35146839743436</v>
      </c>
      <c r="K48">
        <f t="shared" si="32"/>
        <v>234.46350062719631</v>
      </c>
      <c r="L48">
        <f t="shared" si="32"/>
        <v>64.795802749936868</v>
      </c>
      <c r="M48">
        <f t="shared" si="32"/>
        <v>11.648740544403026</v>
      </c>
      <c r="N48" s="16">
        <f t="shared" si="31"/>
        <v>729.66665056111117</v>
      </c>
      <c r="O48" s="16">
        <f>SUM($B$32:B48)-SUM(C$32:C48,D$32:D47,E$32:E46,F$32:F45,G$32:G44,H$32:H43,I$32:I42,J$32:J41,K$32:K40,L$32:L39,M$32:M38)</f>
        <v>16870.806035368336</v>
      </c>
      <c r="P48" s="2"/>
    </row>
    <row r="49" spans="1:16" x14ac:dyDescent="0.2">
      <c r="A49">
        <v>2026</v>
      </c>
      <c r="B49" s="16">
        <f>$B$42*(1+parameters!$B$8)^('stock release_normal'!A49-'stock release_normal'!$A$42)</f>
        <v>3589.1592820612564</v>
      </c>
      <c r="C49">
        <f t="shared" si="32"/>
        <v>1.539965877457723</v>
      </c>
      <c r="D49">
        <f t="shared" si="32"/>
        <v>12.20788009053404</v>
      </c>
      <c r="E49">
        <f t="shared" si="32"/>
        <v>67.906001281933911</v>
      </c>
      <c r="F49">
        <f t="shared" si="32"/>
        <v>245.71774865730177</v>
      </c>
      <c r="G49">
        <f t="shared" si="32"/>
        <v>578.86433888051124</v>
      </c>
      <c r="H49">
        <f t="shared" si="32"/>
        <v>888.34370624288954</v>
      </c>
      <c r="I49">
        <f t="shared" si="32"/>
        <v>888.34370624288954</v>
      </c>
      <c r="J49">
        <f t="shared" si="32"/>
        <v>578.86433888051124</v>
      </c>
      <c r="K49">
        <f t="shared" si="32"/>
        <v>245.71774865730171</v>
      </c>
      <c r="L49">
        <f t="shared" si="32"/>
        <v>67.90600128193384</v>
      </c>
      <c r="M49">
        <f t="shared" si="32"/>
        <v>12.207880090534371</v>
      </c>
      <c r="N49" s="16">
        <f t="shared" si="31"/>
        <v>795.96691693856599</v>
      </c>
      <c r="O49" s="16">
        <f>SUM($B$32:B49)-SUM(C$32:C49,D$32:D48,E$32:E47,F$32:F46,G$32:G45,H$32:H44,I$32:I43,J$32:J42,K$32:K41,L$32:L40,M$32:M39)</f>
        <v>17666.772952306903</v>
      </c>
      <c r="P49" s="2"/>
    </row>
    <row r="50" spans="1:16" x14ac:dyDescent="0.2">
      <c r="A50">
        <v>2027</v>
      </c>
      <c r="B50" s="16">
        <f>$B$42*(1+parameters!$B$8)^('stock release_normal'!A50-'stock release_normal'!$A$42)</f>
        <v>3761.4389276001975</v>
      </c>
      <c r="C50">
        <f t="shared" si="32"/>
        <v>1.613884239575694</v>
      </c>
      <c r="D50">
        <f t="shared" si="32"/>
        <v>12.793858334879676</v>
      </c>
      <c r="E50">
        <f t="shared" si="32"/>
        <v>71.16548934346676</v>
      </c>
      <c r="F50">
        <f t="shared" si="32"/>
        <v>257.51220059285231</v>
      </c>
      <c r="G50">
        <f t="shared" si="32"/>
        <v>606.64982714677592</v>
      </c>
      <c r="H50">
        <f t="shared" si="32"/>
        <v>930.98420414254838</v>
      </c>
      <c r="I50">
        <f t="shared" si="32"/>
        <v>930.98420414254838</v>
      </c>
      <c r="J50">
        <f t="shared" si="32"/>
        <v>606.64982714677592</v>
      </c>
      <c r="K50">
        <f t="shared" si="32"/>
        <v>257.51220059285225</v>
      </c>
      <c r="L50">
        <f t="shared" si="32"/>
        <v>71.165489343466675</v>
      </c>
      <c r="M50">
        <f t="shared" si="32"/>
        <v>12.793858334880023</v>
      </c>
      <c r="N50" s="16">
        <f t="shared" si="31"/>
        <v>845.43766244828964</v>
      </c>
      <c r="O50" s="16">
        <f>SUM($B$32:B50)-SUM(C$32:C50,D$32:D49,E$32:E48,F$32:F47,G$32:G46,H$32:H45,I$32:I44,J$32:J43,K$32:K42,L$32:L41,M$32:M40)</f>
        <v>18512.210614755197</v>
      </c>
      <c r="P50" s="2"/>
    </row>
    <row r="51" spans="1:16" x14ac:dyDescent="0.2">
      <c r="A51">
        <v>2028</v>
      </c>
      <c r="B51" s="16">
        <f>$B$42*(1+parameters!$B$8)^('stock release_normal'!A51-'stock release_normal'!$A$42)</f>
        <v>3941.9879961250072</v>
      </c>
      <c r="C51">
        <f t="shared" si="32"/>
        <v>1.6913506830753275</v>
      </c>
      <c r="D51">
        <f t="shared" si="32"/>
        <v>13.407963534953902</v>
      </c>
      <c r="E51">
        <f t="shared" si="32"/>
        <v>74.581432831953165</v>
      </c>
      <c r="F51">
        <f t="shared" si="32"/>
        <v>269.87278622130924</v>
      </c>
      <c r="G51">
        <f t="shared" si="32"/>
        <v>635.76901884982112</v>
      </c>
      <c r="H51">
        <f t="shared" si="32"/>
        <v>975.67144594139074</v>
      </c>
      <c r="I51">
        <f t="shared" si="32"/>
        <v>975.67144594139074</v>
      </c>
      <c r="J51">
        <f t="shared" si="32"/>
        <v>635.76901884982112</v>
      </c>
      <c r="K51">
        <f t="shared" si="32"/>
        <v>269.87278622130918</v>
      </c>
      <c r="L51">
        <f t="shared" si="32"/>
        <v>74.58143283195308</v>
      </c>
      <c r="M51">
        <f t="shared" si="32"/>
        <v>13.407963534954265</v>
      </c>
      <c r="N51" s="16">
        <f t="shared" si="31"/>
        <v>888.78828925857783</v>
      </c>
      <c r="O51" s="16">
        <f>SUM($B$32:B51)-SUM(C$32:C51,D$32:D50,E$32:E49,F$32:F48,G$32:G47,H$32:H46,I$32:I45,J$32:J44,K$32:K43,L$32:L42,M$32:M41)</f>
        <v>19400.998904013788</v>
      </c>
      <c r="P51" s="2"/>
    </row>
    <row r="52" spans="1:16" x14ac:dyDescent="0.2">
      <c r="A52">
        <v>2029</v>
      </c>
      <c r="B52" s="16">
        <f>$B$42*(1+parameters!$B$8)^('stock release_normal'!A52-'stock release_normal'!$A$42)</f>
        <v>4131.2034199390082</v>
      </c>
      <c r="C52">
        <f t="shared" si="32"/>
        <v>1.7725355158629434</v>
      </c>
      <c r="D52">
        <f t="shared" si="32"/>
        <v>14.051545784631692</v>
      </c>
      <c r="E52">
        <f t="shared" si="32"/>
        <v>78.161341607886925</v>
      </c>
      <c r="F52">
        <f t="shared" si="32"/>
        <v>282.82667995993211</v>
      </c>
      <c r="G52">
        <f t="shared" si="32"/>
        <v>666.28593175461265</v>
      </c>
      <c r="H52">
        <f t="shared" si="32"/>
        <v>1022.5036753465778</v>
      </c>
      <c r="I52">
        <f t="shared" si="32"/>
        <v>1022.5036753465778</v>
      </c>
      <c r="J52">
        <f t="shared" si="32"/>
        <v>666.28593175461265</v>
      </c>
      <c r="K52">
        <f t="shared" si="32"/>
        <v>282.82667995993205</v>
      </c>
      <c r="L52">
        <f t="shared" si="32"/>
        <v>78.16134160788684</v>
      </c>
      <c r="M52">
        <f t="shared" si="32"/>
        <v>14.05154578463207</v>
      </c>
      <c r="N52" s="16">
        <f t="shared" si="31"/>
        <v>931.87216607338769</v>
      </c>
      <c r="O52" s="16">
        <f>SUM($B$32:B52)-SUM(C$32:C52,D$32:D51,E$32:E50,F$32:F49,G$32:G48,H$32:H47,I$32:I46,J$32:J45,K$32:K44,L$32:L43,M$32:M42)</f>
        <v>20332.871070087174</v>
      </c>
      <c r="P52" s="2"/>
    </row>
    <row r="53" spans="1:16" x14ac:dyDescent="0.2">
      <c r="A53">
        <v>2030</v>
      </c>
      <c r="B53" s="16">
        <f>$B$42*(1+parameters!$B$8)^('stock release_normal'!A53-'stock release_normal'!$A$42)</f>
        <v>4329.5011840960806</v>
      </c>
      <c r="C53">
        <f t="shared" si="32"/>
        <v>1.8576172206243649</v>
      </c>
      <c r="D53">
        <f t="shared" si="32"/>
        <v>14.726019982294012</v>
      </c>
      <c r="E53">
        <f t="shared" si="32"/>
        <v>81.913086005065495</v>
      </c>
      <c r="F53">
        <f t="shared" si="32"/>
        <v>296.40236059800884</v>
      </c>
      <c r="G53">
        <f t="shared" si="32"/>
        <v>698.26765647883406</v>
      </c>
      <c r="H53">
        <f t="shared" si="32"/>
        <v>1071.5838517632135</v>
      </c>
      <c r="I53">
        <f t="shared" si="32"/>
        <v>1071.5838517632135</v>
      </c>
      <c r="J53">
        <f t="shared" si="32"/>
        <v>698.26765647883406</v>
      </c>
      <c r="K53">
        <f t="shared" si="32"/>
        <v>296.40236059800878</v>
      </c>
      <c r="L53">
        <f t="shared" si="32"/>
        <v>81.913086005065409</v>
      </c>
      <c r="M53">
        <f t="shared" si="32"/>
        <v>14.72601998229441</v>
      </c>
      <c r="N53" s="16">
        <f>$B53-$C53-$D52-$E51-$F50-$G49-$H48-$I47-$J46-$K45-$L44-$M43</f>
        <v>976.60203004491018</v>
      </c>
      <c r="O53" s="16">
        <f>SUM($B$32:B53)-SUM(C$32:C53,D$32:D52,E$32:E51,F$32:F50,G$32:G49,H$32:H48,I$32:I47,J$32:J46,K$32:K45,L$32:L44,M$32:M43)</f>
        <v>21309.473100132091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I13:AK13"/>
    <mergeCell ref="AQ13:AS13"/>
    <mergeCell ref="C31:M31"/>
    <mergeCell ref="F1:F8"/>
    <mergeCell ref="R1:R8"/>
    <mergeCell ref="C13:E13"/>
    <mergeCell ref="K13:M13"/>
    <mergeCell ref="S13:U13"/>
    <mergeCell ref="AA13:A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9E9-5BAB-E647-9F1E-EC82F48F942C}">
  <dimension ref="A1:AU115"/>
  <sheetViews>
    <sheetView workbookViewId="0">
      <selection activeCell="H10" sqref="H10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38</v>
      </c>
      <c r="B1" t="s">
        <v>33</v>
      </c>
      <c r="C1" t="s">
        <v>34</v>
      </c>
      <c r="D1" t="s">
        <v>39</v>
      </c>
      <c r="E1" t="s">
        <v>50</v>
      </c>
      <c r="F1" s="25" t="s">
        <v>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 s="25" t="s">
        <v>31</v>
      </c>
      <c r="AF1">
        <f t="shared" ref="AF1:AO1" si="0">G1</f>
        <v>1</v>
      </c>
      <c r="AG1">
        <f t="shared" si="0"/>
        <v>2</v>
      </c>
      <c r="AH1">
        <f t="shared" si="0"/>
        <v>3</v>
      </c>
      <c r="AI1">
        <f t="shared" si="0"/>
        <v>4</v>
      </c>
      <c r="AJ1">
        <f t="shared" si="0"/>
        <v>5</v>
      </c>
      <c r="AK1">
        <f t="shared" si="0"/>
        <v>6</v>
      </c>
      <c r="AL1">
        <f t="shared" si="0"/>
        <v>7</v>
      </c>
      <c r="AM1">
        <f t="shared" si="0"/>
        <v>8</v>
      </c>
      <c r="AN1">
        <f t="shared" si="0"/>
        <v>9</v>
      </c>
      <c r="AO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25"/>
      <c r="G2">
        <f>_xlfn.LOGNORM.DIST(G$1,$B2,$C2,TRUE)</f>
        <v>2.8665157187919333E-7</v>
      </c>
      <c r="H2">
        <f>_xlfn.LOGNORM.DIST(H$1,$B2,$C2,TRUE)</f>
        <v>0.97328763363310278</v>
      </c>
      <c r="I2">
        <f>_xlfn.LOGNORM.DIST(I$1,$B2,$C2,TRUE)</f>
        <v>0.99999999892548985</v>
      </c>
      <c r="J2">
        <f>_xlfn.LOGNORM.DIST(J$1,$B2,$C2,TRUE)</f>
        <v>1</v>
      </c>
      <c r="K2">
        <f t="shared" ref="K2:Z8" si="1">_xlfn.LOGNORM.DIST(K$1,$B2,$C2,TRUE)</f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>
        <f t="shared" si="1"/>
        <v>1</v>
      </c>
      <c r="S2">
        <f t="shared" si="1"/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ref="Z2:AD8" si="2">_xlfn.LOGNORM.DIST(AA$1,$B2,$C2,TRUE)</f>
        <v>1</v>
      </c>
      <c r="AB2">
        <f t="shared" si="2"/>
        <v>1</v>
      </c>
      <c r="AC2">
        <f t="shared" si="2"/>
        <v>1</v>
      </c>
      <c r="AD2">
        <f t="shared" si="2"/>
        <v>1</v>
      </c>
      <c r="AE2" s="25"/>
      <c r="AF2">
        <f t="shared" ref="AF2:AF8" si="3">G2</f>
        <v>2.8665157187919333E-7</v>
      </c>
      <c r="AG2">
        <f t="shared" ref="AG2:AP8" si="4">H2-G2</f>
        <v>0.97328734698153085</v>
      </c>
      <c r="AH2">
        <f t="shared" si="4"/>
        <v>2.6712365292387075E-2</v>
      </c>
      <c r="AI2">
        <f t="shared" si="4"/>
        <v>1.0745101475251317E-9</v>
      </c>
      <c r="AJ2">
        <f t="shared" si="4"/>
        <v>0</v>
      </c>
      <c r="AK2">
        <f t="shared" si="4"/>
        <v>0</v>
      </c>
      <c r="AL2">
        <f t="shared" si="4"/>
        <v>0</v>
      </c>
      <c r="AM2">
        <f t="shared" si="4"/>
        <v>0</v>
      </c>
      <c r="AN2">
        <f t="shared" si="4"/>
        <v>0</v>
      </c>
      <c r="AO2">
        <f t="shared" si="4"/>
        <v>0</v>
      </c>
      <c r="AP2">
        <f t="shared" si="4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5">2019-D3</f>
        <v>2017</v>
      </c>
      <c r="F3" s="25"/>
      <c r="G3">
        <f t="shared" ref="G3:V8" si="6">_xlfn.LOGNORM.DIST(G$1,$B3,$C3,TRUE)</f>
        <v>2.8665157187919333E-7</v>
      </c>
      <c r="H3">
        <f t="shared" si="6"/>
        <v>0.97328763363310278</v>
      </c>
      <c r="I3">
        <f t="shared" si="6"/>
        <v>0.99999999892548985</v>
      </c>
      <c r="J3">
        <f t="shared" si="6"/>
        <v>1</v>
      </c>
      <c r="K3">
        <f t="shared" si="6"/>
        <v>1</v>
      </c>
      <c r="L3">
        <f t="shared" si="6"/>
        <v>1</v>
      </c>
      <c r="M3">
        <f t="shared" si="6"/>
        <v>1</v>
      </c>
      <c r="N3">
        <f t="shared" si="6"/>
        <v>1</v>
      </c>
      <c r="O3">
        <f t="shared" si="6"/>
        <v>1</v>
      </c>
      <c r="P3">
        <f t="shared" si="6"/>
        <v>1</v>
      </c>
      <c r="Q3">
        <f t="shared" si="6"/>
        <v>1</v>
      </c>
      <c r="R3">
        <f t="shared" si="6"/>
        <v>1</v>
      </c>
      <c r="S3">
        <f t="shared" si="6"/>
        <v>1</v>
      </c>
      <c r="T3">
        <f t="shared" si="6"/>
        <v>1</v>
      </c>
      <c r="U3">
        <f t="shared" si="6"/>
        <v>1</v>
      </c>
      <c r="V3">
        <f t="shared" si="6"/>
        <v>1</v>
      </c>
      <c r="W3">
        <f t="shared" si="1"/>
        <v>1</v>
      </c>
      <c r="X3">
        <f t="shared" si="1"/>
        <v>1</v>
      </c>
      <c r="Y3">
        <f t="shared" si="1"/>
        <v>1</v>
      </c>
      <c r="Z3">
        <f t="shared" si="2"/>
        <v>1</v>
      </c>
      <c r="AA3">
        <f t="shared" si="2"/>
        <v>1</v>
      </c>
      <c r="AB3">
        <f t="shared" si="2"/>
        <v>1</v>
      </c>
      <c r="AC3">
        <f t="shared" si="2"/>
        <v>1</v>
      </c>
      <c r="AD3">
        <f t="shared" si="2"/>
        <v>1</v>
      </c>
      <c r="AE3" s="25"/>
      <c r="AF3">
        <f t="shared" si="3"/>
        <v>2.8665157187919333E-7</v>
      </c>
      <c r="AG3">
        <f t="shared" si="4"/>
        <v>0.97328734698153085</v>
      </c>
      <c r="AH3">
        <f t="shared" si="4"/>
        <v>2.6712365292387075E-2</v>
      </c>
      <c r="AI3">
        <f t="shared" si="4"/>
        <v>1.0745101475251317E-9</v>
      </c>
      <c r="AJ3">
        <f t="shared" si="4"/>
        <v>0</v>
      </c>
      <c r="AK3">
        <f t="shared" si="4"/>
        <v>0</v>
      </c>
      <c r="AL3">
        <f t="shared" si="4"/>
        <v>0</v>
      </c>
      <c r="AM3">
        <f t="shared" si="4"/>
        <v>0</v>
      </c>
      <c r="AN3">
        <f t="shared" si="4"/>
        <v>0</v>
      </c>
      <c r="AO3">
        <f t="shared" si="4"/>
        <v>0</v>
      </c>
      <c r="AP3">
        <f t="shared" si="4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5"/>
        <v>2017</v>
      </c>
      <c r="F4" s="25"/>
      <c r="G4">
        <f t="shared" si="6"/>
        <v>2.8665157187919333E-7</v>
      </c>
      <c r="H4">
        <f t="shared" si="6"/>
        <v>0.97328763363310278</v>
      </c>
      <c r="I4">
        <f t="shared" si="6"/>
        <v>0.99999999892548985</v>
      </c>
      <c r="J4">
        <f t="shared" si="6"/>
        <v>1</v>
      </c>
      <c r="K4">
        <f t="shared" si="6"/>
        <v>1</v>
      </c>
      <c r="L4">
        <f t="shared" si="6"/>
        <v>1</v>
      </c>
      <c r="M4">
        <f t="shared" si="6"/>
        <v>1</v>
      </c>
      <c r="N4">
        <f t="shared" si="6"/>
        <v>1</v>
      </c>
      <c r="O4">
        <f t="shared" si="6"/>
        <v>1</v>
      </c>
      <c r="P4">
        <f t="shared" si="6"/>
        <v>1</v>
      </c>
      <c r="Q4">
        <f t="shared" si="6"/>
        <v>1</v>
      </c>
      <c r="R4">
        <f t="shared" si="6"/>
        <v>1</v>
      </c>
      <c r="S4">
        <f t="shared" si="6"/>
        <v>1</v>
      </c>
      <c r="T4">
        <f t="shared" si="1"/>
        <v>1</v>
      </c>
      <c r="U4">
        <f t="shared" si="1"/>
        <v>1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1"/>
        <v>1</v>
      </c>
      <c r="Z4">
        <f t="shared" si="2"/>
        <v>1</v>
      </c>
      <c r="AA4">
        <f t="shared" si="2"/>
        <v>1</v>
      </c>
      <c r="AB4">
        <f t="shared" si="2"/>
        <v>1</v>
      </c>
      <c r="AC4">
        <f t="shared" si="2"/>
        <v>1</v>
      </c>
      <c r="AD4">
        <f t="shared" si="2"/>
        <v>1</v>
      </c>
      <c r="AE4" s="25"/>
      <c r="AF4">
        <f t="shared" si="3"/>
        <v>2.8665157187919333E-7</v>
      </c>
      <c r="AG4">
        <f t="shared" si="4"/>
        <v>0.97328734698153085</v>
      </c>
      <c r="AH4">
        <f t="shared" si="4"/>
        <v>2.6712365292387075E-2</v>
      </c>
      <c r="AI4">
        <f t="shared" si="4"/>
        <v>1.0745101475251317E-9</v>
      </c>
      <c r="AJ4">
        <f t="shared" si="4"/>
        <v>0</v>
      </c>
      <c r="AK4">
        <f t="shared" si="4"/>
        <v>0</v>
      </c>
      <c r="AL4">
        <f t="shared" si="4"/>
        <v>0</v>
      </c>
      <c r="AM4">
        <f t="shared" si="4"/>
        <v>0</v>
      </c>
      <c r="AN4">
        <f t="shared" si="4"/>
        <v>0</v>
      </c>
      <c r="AO4">
        <f t="shared" si="4"/>
        <v>0</v>
      </c>
      <c r="AP4">
        <f t="shared" si="4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5"/>
        <v>2017</v>
      </c>
      <c r="F5" s="25"/>
      <c r="G5">
        <f t="shared" si="6"/>
        <v>2.8665157187919333E-7</v>
      </c>
      <c r="H5">
        <f t="shared" si="6"/>
        <v>0.97328763363310278</v>
      </c>
      <c r="I5">
        <f t="shared" si="6"/>
        <v>0.99999999892548985</v>
      </c>
      <c r="J5">
        <f t="shared" si="6"/>
        <v>1</v>
      </c>
      <c r="K5">
        <f t="shared" si="6"/>
        <v>1</v>
      </c>
      <c r="L5">
        <f t="shared" si="6"/>
        <v>1</v>
      </c>
      <c r="M5">
        <f t="shared" si="6"/>
        <v>1</v>
      </c>
      <c r="N5">
        <f t="shared" si="6"/>
        <v>1</v>
      </c>
      <c r="O5">
        <f t="shared" si="6"/>
        <v>1</v>
      </c>
      <c r="P5">
        <f t="shared" si="6"/>
        <v>1</v>
      </c>
      <c r="Q5">
        <f t="shared" si="6"/>
        <v>1</v>
      </c>
      <c r="R5">
        <f t="shared" si="6"/>
        <v>1</v>
      </c>
      <c r="S5">
        <f t="shared" si="6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1"/>
        <v>1</v>
      </c>
      <c r="Z5">
        <f t="shared" si="2"/>
        <v>1</v>
      </c>
      <c r="AA5">
        <f t="shared" si="2"/>
        <v>1</v>
      </c>
      <c r="AB5">
        <f t="shared" si="2"/>
        <v>1</v>
      </c>
      <c r="AC5">
        <f t="shared" si="2"/>
        <v>1</v>
      </c>
      <c r="AD5">
        <f t="shared" si="2"/>
        <v>1</v>
      </c>
      <c r="AE5" s="25"/>
      <c r="AF5">
        <f t="shared" si="3"/>
        <v>2.8665157187919333E-7</v>
      </c>
      <c r="AG5">
        <f t="shared" si="4"/>
        <v>0.97328734698153085</v>
      </c>
      <c r="AH5">
        <f t="shared" si="4"/>
        <v>2.6712365292387075E-2</v>
      </c>
      <c r="AI5">
        <f t="shared" si="4"/>
        <v>1.0745101475251317E-9</v>
      </c>
      <c r="AJ5">
        <f t="shared" si="4"/>
        <v>0</v>
      </c>
      <c r="AK5">
        <f t="shared" si="4"/>
        <v>0</v>
      </c>
      <c r="AL5">
        <f t="shared" si="4"/>
        <v>0</v>
      </c>
      <c r="AM5">
        <f t="shared" si="4"/>
        <v>0</v>
      </c>
      <c r="AN5">
        <f t="shared" si="4"/>
        <v>0</v>
      </c>
      <c r="AO5">
        <f t="shared" si="4"/>
        <v>0</v>
      </c>
      <c r="AP5">
        <f t="shared" si="4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5"/>
        <v>2017</v>
      </c>
      <c r="F6" s="25"/>
      <c r="G6">
        <f t="shared" si="6"/>
        <v>2.8665157187919333E-7</v>
      </c>
      <c r="H6">
        <f t="shared" si="6"/>
        <v>0.97328763363310278</v>
      </c>
      <c r="I6">
        <f t="shared" si="6"/>
        <v>0.99999999892548985</v>
      </c>
      <c r="J6">
        <f t="shared" si="6"/>
        <v>1</v>
      </c>
      <c r="K6">
        <f t="shared" si="6"/>
        <v>1</v>
      </c>
      <c r="L6">
        <f t="shared" si="6"/>
        <v>1</v>
      </c>
      <c r="M6">
        <f t="shared" si="6"/>
        <v>1</v>
      </c>
      <c r="N6">
        <f t="shared" si="6"/>
        <v>1</v>
      </c>
      <c r="O6">
        <f t="shared" si="6"/>
        <v>1</v>
      </c>
      <c r="P6">
        <f t="shared" si="6"/>
        <v>1</v>
      </c>
      <c r="Q6">
        <f t="shared" si="6"/>
        <v>1</v>
      </c>
      <c r="R6">
        <f t="shared" si="6"/>
        <v>1</v>
      </c>
      <c r="S6">
        <f t="shared" si="6"/>
        <v>1</v>
      </c>
      <c r="T6">
        <f t="shared" si="1"/>
        <v>1</v>
      </c>
      <c r="U6">
        <f t="shared" si="1"/>
        <v>1</v>
      </c>
      <c r="V6">
        <f t="shared" si="1"/>
        <v>1</v>
      </c>
      <c r="W6">
        <f t="shared" si="1"/>
        <v>1</v>
      </c>
      <c r="X6">
        <f t="shared" si="1"/>
        <v>1</v>
      </c>
      <c r="Y6">
        <f t="shared" si="1"/>
        <v>1</v>
      </c>
      <c r="Z6">
        <f t="shared" si="2"/>
        <v>1</v>
      </c>
      <c r="AA6">
        <f t="shared" si="2"/>
        <v>1</v>
      </c>
      <c r="AB6">
        <f t="shared" si="2"/>
        <v>1</v>
      </c>
      <c r="AC6">
        <f t="shared" si="2"/>
        <v>1</v>
      </c>
      <c r="AD6">
        <f t="shared" si="2"/>
        <v>1</v>
      </c>
      <c r="AE6" s="25"/>
      <c r="AF6">
        <f t="shared" si="3"/>
        <v>2.8665157187919333E-7</v>
      </c>
      <c r="AG6">
        <f t="shared" si="4"/>
        <v>0.97328734698153085</v>
      </c>
      <c r="AH6">
        <f t="shared" si="4"/>
        <v>2.6712365292387075E-2</v>
      </c>
      <c r="AI6">
        <f t="shared" si="4"/>
        <v>1.0745101475251317E-9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5"/>
        <v>2017</v>
      </c>
      <c r="F7" s="25"/>
      <c r="G7">
        <f t="shared" si="6"/>
        <v>2.8665157187919333E-7</v>
      </c>
      <c r="H7">
        <f t="shared" si="6"/>
        <v>0.97328763363310278</v>
      </c>
      <c r="I7">
        <f t="shared" si="6"/>
        <v>0.99999999892548985</v>
      </c>
      <c r="J7">
        <f t="shared" si="6"/>
        <v>1</v>
      </c>
      <c r="K7">
        <f t="shared" si="6"/>
        <v>1</v>
      </c>
      <c r="L7">
        <f t="shared" si="6"/>
        <v>1</v>
      </c>
      <c r="M7">
        <f t="shared" si="6"/>
        <v>1</v>
      </c>
      <c r="N7">
        <f t="shared" si="6"/>
        <v>1</v>
      </c>
      <c r="O7">
        <f t="shared" si="6"/>
        <v>1</v>
      </c>
      <c r="P7">
        <f t="shared" si="6"/>
        <v>1</v>
      </c>
      <c r="Q7">
        <f t="shared" si="6"/>
        <v>1</v>
      </c>
      <c r="R7">
        <f t="shared" si="6"/>
        <v>1</v>
      </c>
      <c r="S7">
        <f t="shared" si="6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1</v>
      </c>
      <c r="X7">
        <f t="shared" si="1"/>
        <v>1</v>
      </c>
      <c r="Y7">
        <f t="shared" si="1"/>
        <v>1</v>
      </c>
      <c r="Z7">
        <f t="shared" si="2"/>
        <v>1</v>
      </c>
      <c r="AA7">
        <f t="shared" si="2"/>
        <v>1</v>
      </c>
      <c r="AB7">
        <f t="shared" si="2"/>
        <v>1</v>
      </c>
      <c r="AC7">
        <f t="shared" si="2"/>
        <v>1</v>
      </c>
      <c r="AD7">
        <f t="shared" si="2"/>
        <v>1</v>
      </c>
      <c r="AE7" s="25"/>
      <c r="AF7">
        <f t="shared" si="3"/>
        <v>2.8665157187919333E-7</v>
      </c>
      <c r="AG7">
        <f t="shared" si="4"/>
        <v>0.97328734698153085</v>
      </c>
      <c r="AH7">
        <f t="shared" si="4"/>
        <v>2.6712365292387075E-2</v>
      </c>
      <c r="AI7">
        <f t="shared" si="4"/>
        <v>1.0745101475251317E-9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5"/>
        <v>2009</v>
      </c>
      <c r="F8" s="25"/>
      <c r="G8">
        <f>_xlfn.LOGNORM.DIST(G$1,$B8,$C8,TRUE)</f>
        <v>4.2906033319683703E-4</v>
      </c>
      <c r="H8">
        <f>_xlfn.LOGNORM.DIST(H$1,$B8,$C8,TRUE)</f>
        <v>2.0443558236267977E-3</v>
      </c>
      <c r="I8">
        <f>_xlfn.LOGNORM.DIST(I$1,$B8,$C8,TRUE)</f>
        <v>4.6486369662894862E-3</v>
      </c>
      <c r="J8">
        <f t="shared" si="6"/>
        <v>7.995145086438709E-3</v>
      </c>
      <c r="K8">
        <f t="shared" si="6"/>
        <v>1.1899001899206141E-2</v>
      </c>
      <c r="L8">
        <f t="shared" si="6"/>
        <v>1.6224840130587618E-2</v>
      </c>
      <c r="M8">
        <f t="shared" si="6"/>
        <v>2.0872170344644347E-2</v>
      </c>
      <c r="N8">
        <f t="shared" si="6"/>
        <v>2.5765031270143013E-2</v>
      </c>
      <c r="O8">
        <f t="shared" si="6"/>
        <v>3.0845024992647223E-2</v>
      </c>
      <c r="P8">
        <f t="shared" si="6"/>
        <v>3.6066592638149084E-2</v>
      </c>
      <c r="Q8">
        <f t="shared" si="6"/>
        <v>4.1393745405733942E-2</v>
      </c>
      <c r="R8">
        <f t="shared" si="6"/>
        <v>4.6797753295989425E-2</v>
      </c>
      <c r="S8">
        <f t="shared" si="6"/>
        <v>5.2255477218011444E-2</v>
      </c>
      <c r="T8">
        <f t="shared" si="1"/>
        <v>5.7748142801763998E-2</v>
      </c>
      <c r="U8">
        <f t="shared" si="1"/>
        <v>6.326042378922335E-2</v>
      </c>
      <c r="V8">
        <f t="shared" si="1"/>
        <v>6.8779746563595728E-2</v>
      </c>
      <c r="W8">
        <f t="shared" si="1"/>
        <v>7.4295755392003379E-2</v>
      </c>
      <c r="X8">
        <f t="shared" si="1"/>
        <v>7.9799896305645976E-2</v>
      </c>
      <c r="Y8">
        <f t="shared" si="1"/>
        <v>8.5285089802732736E-2</v>
      </c>
      <c r="Z8">
        <f t="shared" si="2"/>
        <v>9.0745470908432949E-2</v>
      </c>
      <c r="AA8">
        <f t="shared" si="2"/>
        <v>9.6176180910733586E-2</v>
      </c>
      <c r="AB8">
        <f t="shared" si="2"/>
        <v>0.10157319916366836</v>
      </c>
      <c r="AC8">
        <f t="shared" si="2"/>
        <v>0.10693320625910717</v>
      </c>
      <c r="AD8">
        <f t="shared" si="2"/>
        <v>0.11225347197553888</v>
      </c>
      <c r="AE8" s="25"/>
      <c r="AF8">
        <f t="shared" si="3"/>
        <v>4.2906033319683703E-4</v>
      </c>
      <c r="AG8">
        <f t="shared" si="4"/>
        <v>1.6152954904299606E-3</v>
      </c>
      <c r="AH8">
        <f t="shared" si="4"/>
        <v>2.6042811426626885E-3</v>
      </c>
      <c r="AI8">
        <f t="shared" si="4"/>
        <v>3.3465081201492228E-3</v>
      </c>
      <c r="AJ8">
        <f t="shared" si="4"/>
        <v>3.9038568127674322E-3</v>
      </c>
      <c r="AK8">
        <f t="shared" si="4"/>
        <v>4.3258382313814767E-3</v>
      </c>
      <c r="AL8">
        <f t="shared" si="4"/>
        <v>4.6473302140567288E-3</v>
      </c>
      <c r="AM8">
        <f t="shared" si="4"/>
        <v>4.8928609254986662E-3</v>
      </c>
      <c r="AN8">
        <f t="shared" si="4"/>
        <v>5.0799937225042106E-3</v>
      </c>
      <c r="AO8">
        <f t="shared" si="4"/>
        <v>5.2215676455018602E-3</v>
      </c>
      <c r="AP8">
        <f t="shared" si="4"/>
        <v>5.3271527675848585E-3</v>
      </c>
    </row>
    <row r="10" spans="1:47" x14ac:dyDescent="0.2">
      <c r="H10">
        <f>_xlfn.LOGNORM.DIST(20,$B8,$C8,TRUE)</f>
        <v>9.0745470908432949E-2</v>
      </c>
    </row>
    <row r="12" spans="1:47" x14ac:dyDescent="0.2">
      <c r="A12" s="8" t="s">
        <v>47</v>
      </c>
      <c r="B12" s="8" t="s">
        <v>48</v>
      </c>
      <c r="I12" s="8" t="s">
        <v>47</v>
      </c>
      <c r="J12" s="8" t="str">
        <f>A3</f>
        <v>Food packaging bottles</v>
      </c>
      <c r="Q12" s="8" t="s">
        <v>47</v>
      </c>
      <c r="R12" s="8" t="str">
        <f>A4</f>
        <v>Food packaging other</v>
      </c>
      <c r="Y12" s="8" t="s">
        <v>47</v>
      </c>
      <c r="Z12" s="8" t="str">
        <f>A5</f>
        <v>Non-food packaging 2d</v>
      </c>
      <c r="AG12" s="8" t="s">
        <v>47</v>
      </c>
      <c r="AH12" s="8" t="str">
        <f>A6</f>
        <v>Non-food packaging bottles</v>
      </c>
      <c r="AO12" s="8" t="s">
        <v>47</v>
      </c>
      <c r="AP12" s="8" t="str">
        <f>A7</f>
        <v>Non-food packaging other</v>
      </c>
    </row>
    <row r="13" spans="1:47" x14ac:dyDescent="0.2">
      <c r="A13" t="s">
        <v>49</v>
      </c>
      <c r="B13" t="s">
        <v>5</v>
      </c>
      <c r="C13" s="24" t="s">
        <v>41</v>
      </c>
      <c r="D13" s="24"/>
      <c r="E13" s="24"/>
      <c r="F13" t="s">
        <v>51</v>
      </c>
      <c r="G13" t="s">
        <v>35</v>
      </c>
      <c r="H13" t="s">
        <v>60</v>
      </c>
      <c r="I13" t="s">
        <v>49</v>
      </c>
      <c r="J13" t="s">
        <v>5</v>
      </c>
      <c r="K13" s="24" t="s">
        <v>41</v>
      </c>
      <c r="L13" s="24"/>
      <c r="M13" s="24"/>
      <c r="N13" t="s">
        <v>51</v>
      </c>
      <c r="O13" t="s">
        <v>35</v>
      </c>
      <c r="Q13" t="s">
        <v>49</v>
      </c>
      <c r="R13" t="s">
        <v>5</v>
      </c>
      <c r="S13" s="24" t="s">
        <v>41</v>
      </c>
      <c r="T13" s="24"/>
      <c r="U13" s="24"/>
      <c r="V13" t="s">
        <v>51</v>
      </c>
      <c r="W13" t="s">
        <v>35</v>
      </c>
      <c r="Y13" t="s">
        <v>49</v>
      </c>
      <c r="Z13" t="s">
        <v>5</v>
      </c>
      <c r="AA13" s="24" t="s">
        <v>41</v>
      </c>
      <c r="AB13" s="24"/>
      <c r="AC13" s="24"/>
      <c r="AD13" t="s">
        <v>51</v>
      </c>
      <c r="AE13" t="s">
        <v>35</v>
      </c>
      <c r="AG13" t="s">
        <v>49</v>
      </c>
      <c r="AH13" t="s">
        <v>5</v>
      </c>
      <c r="AI13" s="24" t="s">
        <v>41</v>
      </c>
      <c r="AJ13" s="24"/>
      <c r="AK13" s="24"/>
      <c r="AL13" t="s">
        <v>51</v>
      </c>
      <c r="AM13" t="s">
        <v>35</v>
      </c>
      <c r="AO13" t="s">
        <v>49</v>
      </c>
      <c r="AP13" t="s">
        <v>5</v>
      </c>
      <c r="AQ13" s="24" t="s">
        <v>41</v>
      </c>
      <c r="AR13" s="24"/>
      <c r="AS13" s="24"/>
      <c r="AT13" t="s">
        <v>51</v>
      </c>
      <c r="AU13" t="s">
        <v>35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7">$B14*AF$2</f>
        <v>5.2409817028379074E-5</v>
      </c>
      <c r="D14" s="15">
        <f t="shared" si="7"/>
        <v>177.95057406081884</v>
      </c>
      <c r="E14" s="2">
        <f t="shared" si="7"/>
        <v>4.8839438353376385</v>
      </c>
      <c r="F14" s="20"/>
      <c r="G14" s="18"/>
      <c r="I14">
        <v>2016</v>
      </c>
      <c r="J14" s="16">
        <f>hist!$AA3</f>
        <v>621.63753970826588</v>
      </c>
      <c r="K14" s="15">
        <f t="shared" ref="K14:K28" si="8">$J14*AF$3</f>
        <v>1.7819337789648886E-4</v>
      </c>
      <c r="L14" s="15">
        <f t="shared" ref="L14:L28" si="9">$J14*AG$3</f>
        <v>605.03195180678415</v>
      </c>
      <c r="M14" s="2">
        <f t="shared" ref="M14:M28" si="10">$J14*AH$3</f>
        <v>16.605409040147972</v>
      </c>
      <c r="N14" s="20"/>
      <c r="O14" s="18"/>
      <c r="Q14">
        <v>2016</v>
      </c>
      <c r="R14" s="16">
        <f>hist!$AA4</f>
        <v>1243.2750794165318</v>
      </c>
      <c r="S14" s="2">
        <f t="shared" ref="S14:S28" si="11">$R14*AF$4</f>
        <v>3.5638675579297772E-4</v>
      </c>
      <c r="T14" s="2">
        <f t="shared" ref="T14:T28" si="12">$R14*AG$4</f>
        <v>1210.0639036135683</v>
      </c>
      <c r="U14" s="2">
        <f t="shared" ref="U14:U28" si="13">$R14*AH$4</f>
        <v>33.210818080295944</v>
      </c>
      <c r="V14" s="20"/>
      <c r="W14" s="18"/>
      <c r="Y14">
        <v>2016</v>
      </c>
      <c r="Z14" s="16">
        <f>hist!AA5</f>
        <v>146.26765640194492</v>
      </c>
      <c r="AA14" s="2">
        <f t="shared" ref="AA14:AA28" si="14">$Z14*AF$5</f>
        <v>4.1927853622703265E-5</v>
      </c>
      <c r="AB14" s="2">
        <f t="shared" ref="AB14:AB28" si="15">$Z14*AG$5</f>
        <v>142.3604592486551</v>
      </c>
      <c r="AC14" s="2">
        <f t="shared" ref="AC14:AC28" si="16">$Z14*AH$5</f>
        <v>3.9071550682701117</v>
      </c>
      <c r="AD14" s="20"/>
      <c r="AE14" s="18"/>
      <c r="AG14">
        <v>2016</v>
      </c>
      <c r="AH14" s="16">
        <f>hist!AA6</f>
        <v>950.73976661264192</v>
      </c>
      <c r="AI14" s="2">
        <f t="shared" ref="AI14:AI28" si="17">$AH14*AF$6</f>
        <v>2.7253104854757119E-4</v>
      </c>
      <c r="AJ14" s="2">
        <f t="shared" ref="AJ14:AJ28" si="18">$AH14*AG$6</f>
        <v>925.34298511625809</v>
      </c>
      <c r="AK14" s="2">
        <f t="shared" ref="AK14:AK28" si="19">$AH14*AH$6</f>
        <v>25.396507943755722</v>
      </c>
      <c r="AL14" s="20"/>
      <c r="AM14" s="18"/>
      <c r="AO14">
        <v>2016</v>
      </c>
      <c r="AP14" s="16">
        <f>hist!AA7</f>
        <v>475.36988330632096</v>
      </c>
      <c r="AQ14" s="2">
        <f t="shared" ref="AQ14:AQ28" si="20">$AP14*AF$7</f>
        <v>1.362655242737856E-4</v>
      </c>
      <c r="AR14" s="2">
        <f t="shared" ref="AR14:AR28" si="21">$AP14*AG$7</f>
        <v>462.67149255812905</v>
      </c>
      <c r="AS14" s="2">
        <f t="shared" ref="AS14:AS28" si="22">$AP14*AH$7</f>
        <v>12.698253971877861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7"/>
        <v>5.3775203043146477E-5</v>
      </c>
      <c r="D15" s="15">
        <f t="shared" si="7"/>
        <v>182.58656096019894</v>
      </c>
      <c r="E15" s="2">
        <f t="shared" si="7"/>
        <v>5.0111808490839111</v>
      </c>
      <c r="F15" s="20"/>
      <c r="G15" s="20"/>
      <c r="I15">
        <v>2017</v>
      </c>
      <c r="J15" s="16">
        <f>hist!$AB3</f>
        <v>637.8325056726095</v>
      </c>
      <c r="K15" s="15">
        <f t="shared" si="8"/>
        <v>1.82835690346698E-4</v>
      </c>
      <c r="L15" s="15">
        <f t="shared" si="9"/>
        <v>620.79430726467638</v>
      </c>
      <c r="M15" s="2">
        <f t="shared" si="10"/>
        <v>17.038014886885296</v>
      </c>
      <c r="N15" s="20"/>
      <c r="O15" s="20"/>
      <c r="Q15">
        <v>2017</v>
      </c>
      <c r="R15" s="16">
        <f>hist!$AB4</f>
        <v>1275.665011345219</v>
      </c>
      <c r="S15" s="2">
        <f t="shared" si="11"/>
        <v>3.65671380693396E-4</v>
      </c>
      <c r="T15" s="2">
        <f t="shared" si="12"/>
        <v>1241.5886145293528</v>
      </c>
      <c r="U15" s="2">
        <f t="shared" si="13"/>
        <v>34.076029773770593</v>
      </c>
      <c r="V15" s="20"/>
      <c r="W15" s="20"/>
      <c r="Y15">
        <v>2017</v>
      </c>
      <c r="Z15" s="16">
        <f>hist!AB5</f>
        <v>150.07823662884931</v>
      </c>
      <c r="AA15" s="2">
        <f t="shared" si="14"/>
        <v>4.3020162434517183E-5</v>
      </c>
      <c r="AB15" s="2">
        <f t="shared" si="15"/>
        <v>146.06924876815916</v>
      </c>
      <c r="AC15" s="2">
        <f t="shared" si="16"/>
        <v>4.0089446792671293</v>
      </c>
      <c r="AD15" s="20"/>
      <c r="AE15" s="20"/>
      <c r="AG15">
        <v>2017</v>
      </c>
      <c r="AH15" s="16">
        <f>hist!AB6</f>
        <v>975.50853808752049</v>
      </c>
      <c r="AI15" s="2">
        <f t="shared" si="17"/>
        <v>2.796310558243617E-4</v>
      </c>
      <c r="AJ15" s="2">
        <f t="shared" si="18"/>
        <v>949.4501169930345</v>
      </c>
      <c r="AK15" s="2">
        <f t="shared" si="19"/>
        <v>26.058140415236338</v>
      </c>
      <c r="AL15" s="20"/>
      <c r="AM15" s="20"/>
      <c r="AO15">
        <v>2017</v>
      </c>
      <c r="AP15" s="16">
        <f>hist!AB7</f>
        <v>487.75426904376025</v>
      </c>
      <c r="AQ15" s="2">
        <f t="shared" si="20"/>
        <v>1.3981552791218085E-4</v>
      </c>
      <c r="AR15" s="2">
        <f t="shared" si="21"/>
        <v>474.72505849651725</v>
      </c>
      <c r="AS15" s="2">
        <f t="shared" si="22"/>
        <v>13.029070207618169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7"/>
        <v>5.5955278842192956E-5</v>
      </c>
      <c r="D16" s="15">
        <f t="shared" si="7"/>
        <v>189.98871883696376</v>
      </c>
      <c r="E16" s="2">
        <f t="shared" si="7"/>
        <v>5.2143368294521775</v>
      </c>
      <c r="F16" s="22">
        <f t="shared" ref="F16:F28" si="23">B16-C16-D15-E14</f>
        <v>7.7325510806270836</v>
      </c>
      <c r="G16" s="22">
        <f>SUM(B14:B16)-SUM(C14:C16,D14:D15,E14)</f>
        <v>200.2142371232809</v>
      </c>
      <c r="I16">
        <v>2018</v>
      </c>
      <c r="J16" s="16">
        <f>hist!$AC3</f>
        <v>663.69058022690456</v>
      </c>
      <c r="K16" s="15">
        <f t="shared" si="8"/>
        <v>1.9024794806345605E-4</v>
      </c>
      <c r="L16" s="15">
        <f t="shared" si="9"/>
        <v>645.96164404567685</v>
      </c>
      <c r="M16" s="2">
        <f t="shared" si="10"/>
        <v>17.728745220137405</v>
      </c>
      <c r="N16" s="22">
        <f t="shared" ref="N16:N28" si="24">J16-K16-L15-M14</f>
        <v>26.290673674132197</v>
      </c>
      <c r="O16" s="22">
        <f>SUM(J14:J16)-SUM(K14:K16,L14:L15,M14)</f>
        <v>680.7284062191552</v>
      </c>
      <c r="Q16">
        <v>2018</v>
      </c>
      <c r="R16" s="16">
        <f>hist!$AC4</f>
        <v>1327.3811604538091</v>
      </c>
      <c r="S16" s="2">
        <f t="shared" si="11"/>
        <v>3.804958961269121E-4</v>
      </c>
      <c r="T16" s="2">
        <f t="shared" si="12"/>
        <v>1291.9232880913537</v>
      </c>
      <c r="U16" s="2">
        <f t="shared" si="13"/>
        <v>35.45749044027481</v>
      </c>
      <c r="V16" s="2">
        <f>R16-S16-T15-U14</f>
        <v>52.581347348264394</v>
      </c>
      <c r="W16" s="2">
        <f>SUM(R14:R16)-SUM(S14:S16,T14:T15,U14)</f>
        <v>1361.4568124383104</v>
      </c>
      <c r="Y16">
        <v>2018</v>
      </c>
      <c r="Z16" s="16">
        <f>hist!AC5</f>
        <v>156.16248946515401</v>
      </c>
      <c r="AA16" s="2">
        <f t="shared" si="14"/>
        <v>4.4764223073754368E-5</v>
      </c>
      <c r="AB16" s="2">
        <f t="shared" si="15"/>
        <v>151.99097506957102</v>
      </c>
      <c r="AC16" s="2">
        <f t="shared" si="16"/>
        <v>4.171469463561742</v>
      </c>
      <c r="AD16" s="2">
        <f>Z16-AA16-AB15-AC14</f>
        <v>6.186040864501666</v>
      </c>
      <c r="AE16" s="2">
        <f>SUM(Z14:Z16)-SUM(AA14:AA16,AB14:AB15,AC14)</f>
        <v>160.17138969862475</v>
      </c>
      <c r="AG16">
        <v>2018</v>
      </c>
      <c r="AH16" s="16">
        <f>hist!AC6</f>
        <v>1015.0561815235011</v>
      </c>
      <c r="AI16" s="2">
        <f t="shared" si="17"/>
        <v>2.909674499794034E-4</v>
      </c>
      <c r="AJ16" s="2">
        <f t="shared" si="18"/>
        <v>987.9413379522116</v>
      </c>
      <c r="AK16" s="2">
        <f t="shared" si="19"/>
        <v>27.114551513151326</v>
      </c>
      <c r="AL16" s="2">
        <f>AH16-AI16-AJ15-AK14</f>
        <v>40.209265619260947</v>
      </c>
      <c r="AM16" s="2">
        <f>SUM(AH14:AH16)-SUM(AI14:AI16,AJ14:AJ15,AK14)</f>
        <v>1041.1140330410608</v>
      </c>
      <c r="AO16">
        <v>2018</v>
      </c>
      <c r="AP16" s="16">
        <f>hist!AC7</f>
        <v>507.52809076175055</v>
      </c>
      <c r="AQ16" s="2">
        <f t="shared" si="20"/>
        <v>1.454837249897017E-4</v>
      </c>
      <c r="AR16" s="2">
        <f t="shared" si="21"/>
        <v>493.9706689761058</v>
      </c>
      <c r="AS16" s="2">
        <f t="shared" si="22"/>
        <v>13.557275756575663</v>
      </c>
      <c r="AT16" s="2">
        <f>AP16-AQ16-AR15-AS14</f>
        <v>20.104632809630473</v>
      </c>
      <c r="AU16" s="2">
        <f>SUM(AP14:AP16)-SUM(AQ14:AQ16,AR14:AR15,AS14)</f>
        <v>520.5570165205304</v>
      </c>
    </row>
    <row r="17" spans="1:47" x14ac:dyDescent="0.2">
      <c r="A17">
        <v>2019</v>
      </c>
      <c r="B17" s="16">
        <f>hist!AD2*tc!D3</f>
        <v>166.58672382495951</v>
      </c>
      <c r="C17" s="15">
        <f>B17*AF$2</f>
        <v>4.7752346238629706E-5</v>
      </c>
      <c r="D17" s="15">
        <f>B17*AG$2</f>
        <v>162.13675047393983</v>
      </c>
      <c r="E17" s="2">
        <f t="shared" ref="E17:E28" si="25">$B17*AH$2</f>
        <v>4.4499254196743196</v>
      </c>
      <c r="F17" s="22">
        <f t="shared" si="23"/>
        <v>-28.413223613434393</v>
      </c>
      <c r="G17" s="22">
        <f>B16+B17-SUM(C16:C17,D16)</f>
        <v>171.80101311181321</v>
      </c>
      <c r="I17">
        <v>2019</v>
      </c>
      <c r="J17" s="16">
        <f>hist!$AD3</f>
        <v>674.27959643435997</v>
      </c>
      <c r="K17" s="15">
        <f t="shared" si="8"/>
        <v>1.9328330620397742E-4</v>
      </c>
      <c r="L17" s="15">
        <f t="shared" si="9"/>
        <v>656.26779953737548</v>
      </c>
      <c r="M17" s="2">
        <f t="shared" si="10"/>
        <v>18.01160288915796</v>
      </c>
      <c r="N17" s="22">
        <f t="shared" si="24"/>
        <v>11.279744218491626</v>
      </c>
      <c r="O17" s="22">
        <f>SUM(J14:J17)-SUM(K14:K17,L14:L16,M14:M15)</f>
        <v>692.00815043764646</v>
      </c>
      <c r="Q17">
        <v>2019</v>
      </c>
      <c r="R17" s="16">
        <f>hist!$AD4</f>
        <v>1348.5591928687199</v>
      </c>
      <c r="S17" s="2">
        <f t="shared" si="11"/>
        <v>3.8656661240795483E-4</v>
      </c>
      <c r="T17" s="2">
        <f t="shared" si="12"/>
        <v>1312.535599074751</v>
      </c>
      <c r="U17" s="2">
        <f t="shared" si="13"/>
        <v>36.023205778315919</v>
      </c>
      <c r="V17" s="2">
        <f>R17-S17-T16-U15</f>
        <v>22.559488436983251</v>
      </c>
      <c r="W17" s="2">
        <f>SUM(R14:R17)-SUM(S14:S17,T14:T16,U14:U15)</f>
        <v>1384.0163008752929</v>
      </c>
      <c r="Y17">
        <v>2019</v>
      </c>
      <c r="Z17" s="16">
        <f>hist!AD5</f>
        <v>158.65402269043764</v>
      </c>
      <c r="AA17" s="2">
        <f t="shared" si="14"/>
        <v>4.5478424989171155E-5</v>
      </c>
      <c r="AB17" s="2">
        <f t="shared" si="15"/>
        <v>154.41595283232365</v>
      </c>
      <c r="AC17" s="2">
        <f t="shared" si="16"/>
        <v>4.2380242092136378</v>
      </c>
      <c r="AD17" s="2">
        <f>Z17-AA17-AB16-AC15</f>
        <v>2.6540574631744978</v>
      </c>
      <c r="AE17" s="2">
        <f>SUM(Z14:Z17)-SUM(AA14:AA17,AB14:AB16,AC14:AC15)</f>
        <v>162.82544716179916</v>
      </c>
      <c r="AG17">
        <v>2019</v>
      </c>
      <c r="AH17" s="16">
        <f>hist!AD6</f>
        <v>1031.2511474878445</v>
      </c>
      <c r="AI17" s="2">
        <f t="shared" si="17"/>
        <v>2.9560976242961245E-4</v>
      </c>
      <c r="AJ17" s="2">
        <f t="shared" si="18"/>
        <v>1003.7036934101036</v>
      </c>
      <c r="AK17" s="2">
        <f t="shared" si="19"/>
        <v>27.54715735988864</v>
      </c>
      <c r="AL17" s="2">
        <f>AH17-AI17-AJ16-AK15</f>
        <v>17.251373510634195</v>
      </c>
      <c r="AM17" s="2">
        <f>SUM(AH14:AH17)-SUM(AI14:AI17,AJ14:AJ16,AK14:AK15)</f>
        <v>1058.3654065516948</v>
      </c>
      <c r="AO17">
        <v>2019</v>
      </c>
      <c r="AP17" s="16">
        <f>hist!AD7</f>
        <v>515.62557374392225</v>
      </c>
      <c r="AQ17" s="2">
        <f t="shared" si="20"/>
        <v>1.4780488121480623E-4</v>
      </c>
      <c r="AR17" s="2">
        <f t="shared" si="21"/>
        <v>501.8518467050518</v>
      </c>
      <c r="AS17" s="2">
        <f t="shared" si="22"/>
        <v>13.77357867994432</v>
      </c>
      <c r="AT17" s="2">
        <f>AP17-AQ17-AR16-AS15</f>
        <v>8.6256867553170977</v>
      </c>
      <c r="AU17" s="2">
        <f>SUM(AP14:AP17)-SUM(AQ14:AQ17,AR14:AR16,AS14:AS15)</f>
        <v>529.18270327584742</v>
      </c>
    </row>
    <row r="18" spans="1:47" x14ac:dyDescent="0.2">
      <c r="A18">
        <v>2020</v>
      </c>
      <c r="B18" s="16">
        <f>hist!$AD$2*(1+parameters!$B$2)^('stock release_log normal'!A18-'stock release_log normal'!A$17)*tc!$D$3</f>
        <v>170.7513919205835</v>
      </c>
      <c r="C18" s="15">
        <f t="shared" ref="C18:C28" si="26">$B18*AF$2</f>
        <v>4.894615489459545E-5</v>
      </c>
      <c r="D18" s="15">
        <f t="shared" ref="D18:D28" si="27">$B18*AG$2</f>
        <v>166.19016923578832</v>
      </c>
      <c r="E18" s="2">
        <f t="shared" si="25"/>
        <v>4.5611735551661772</v>
      </c>
      <c r="F18" s="22">
        <f t="shared" si="23"/>
        <v>3.4002556710366054</v>
      </c>
      <c r="G18" s="22">
        <f>SUM(B14:B18)-SUM(C14:C18,D14:D17,E14:E16)</f>
        <v>175.20126918088317</v>
      </c>
      <c r="H18" s="2">
        <f>hist!$AC$2*(1+parameters!$B$2)^('stock release_log normal'!A18-'stock release_log normal'!A$17)</f>
        <v>200.08318962722853</v>
      </c>
      <c r="I18">
        <v>2020</v>
      </c>
      <c r="J18" s="16">
        <f>$J$17*(1+parameters!$B$3)^('stock release_log normal'!I18-'stock release_log normal'!I$17)</f>
        <v>690.46230674878461</v>
      </c>
      <c r="K18" s="15">
        <f t="shared" si="8"/>
        <v>1.9792210555287287E-4</v>
      </c>
      <c r="L18" s="15">
        <f t="shared" si="9"/>
        <v>672.01822672627247</v>
      </c>
      <c r="M18" s="2">
        <f t="shared" si="10"/>
        <v>18.443881358497752</v>
      </c>
      <c r="N18" s="22">
        <f t="shared" si="24"/>
        <v>16.465564069166128</v>
      </c>
      <c r="O18" s="22">
        <f>SUM(J14:J18)-SUM(K14:K18,L14:L17,M14:M16)</f>
        <v>708.47371450681248</v>
      </c>
      <c r="Q18">
        <v>2020</v>
      </c>
      <c r="R18" s="16">
        <f>$R$17*(1+parameters!$B$4)^('stock release_log normal'!Q18-'stock release_log normal'!Q$17)</f>
        <v>1397.1073238119939</v>
      </c>
      <c r="S18" s="2">
        <f t="shared" si="11"/>
        <v>4.004830104546412E-4</v>
      </c>
      <c r="T18" s="2">
        <f t="shared" si="12"/>
        <v>1359.7868806414422</v>
      </c>
      <c r="U18" s="2">
        <f t="shared" si="13"/>
        <v>37.320041186335295</v>
      </c>
      <c r="V18" s="2">
        <f>R18-S18-T17-U16</f>
        <v>49.113833813957612</v>
      </c>
      <c r="W18" s="2">
        <f>SUM(R14:R18)-SUM(S14:S18,T14:T17,U14:U16)</f>
        <v>1433.1301346892496</v>
      </c>
      <c r="Y18">
        <v>2020</v>
      </c>
      <c r="Z18" s="16">
        <f>$Z$17*(1+parameters!$B$5)^('stock release_log normal'!Y18-'stock release_log normal'!$A$17)</f>
        <v>162.62037325769856</v>
      </c>
      <c r="AA18" s="2">
        <f t="shared" si="14"/>
        <v>4.661538561390043E-5</v>
      </c>
      <c r="AB18" s="2">
        <f t="shared" si="15"/>
        <v>158.27635165313171</v>
      </c>
      <c r="AC18" s="2">
        <f t="shared" si="16"/>
        <v>4.3439748144439783</v>
      </c>
      <c r="AD18" s="2">
        <f>Z18-AA18-AB17-AC16</f>
        <v>4.0329043464275358</v>
      </c>
      <c r="AE18" s="2">
        <f>SUM(Z14:Z18)-SUM(AA14:AA18,AB14:AB17,AC14:AC16)</f>
        <v>166.85835150822686</v>
      </c>
      <c r="AG18">
        <v>2020</v>
      </c>
      <c r="AH18" s="16">
        <f>$AH$17*(1+parameters!$B$6)^('stock release_log normal'!AG18-'stock release_log normal'!$A$17)</f>
        <v>1056.0011750275528</v>
      </c>
      <c r="AI18" s="2">
        <f t="shared" si="17"/>
        <v>3.0270439672792318E-4</v>
      </c>
      <c r="AJ18" s="2">
        <f t="shared" si="18"/>
        <v>1027.7925820519461</v>
      </c>
      <c r="AK18" s="2">
        <f t="shared" si="19"/>
        <v>28.20828913652597</v>
      </c>
      <c r="AL18" s="2">
        <f>AH18-AI18-AJ17-AK16</f>
        <v>25.182627399901122</v>
      </c>
      <c r="AM18" s="2">
        <f>SUM(AH14:AH18)-SUM(AI14:AI18,AJ14:AJ17,AK14:AK16)</f>
        <v>1083.5480339515962</v>
      </c>
      <c r="AO18">
        <v>2020</v>
      </c>
      <c r="AP18" s="16">
        <f>$AP$17*(1+parameters!$B$7)^('stock release_log normal'!AO18-'stock release_log normal'!$A$17)</f>
        <v>534.18809439870347</v>
      </c>
      <c r="AQ18" s="2">
        <f t="shared" si="20"/>
        <v>1.5312585693853925E-4</v>
      </c>
      <c r="AR18" s="2">
        <f t="shared" si="21"/>
        <v>519.91851318643364</v>
      </c>
      <c r="AS18" s="2">
        <f t="shared" si="22"/>
        <v>14.269427512422316</v>
      </c>
      <c r="AT18" s="2">
        <f>AP18-AQ18-AR17-AS16</f>
        <v>18.77881881121904</v>
      </c>
      <c r="AU18" s="2">
        <f>SUM(AP14:AP18)-SUM(AQ14:AQ18,AR14:AR17,AS14:AS16)</f>
        <v>547.96152208706644</v>
      </c>
    </row>
    <row r="19" spans="1:47" x14ac:dyDescent="0.2">
      <c r="A19">
        <v>2021</v>
      </c>
      <c r="B19" s="16">
        <f>hist!$AD$2*(1+parameters!$B$2)^('stock release_log normal'!A19-'stock release_log normal'!A$17)*tc!$D$3</f>
        <v>175.02017671859807</v>
      </c>
      <c r="C19" s="15">
        <f t="shared" si="26"/>
        <v>5.0169808766960331E-5</v>
      </c>
      <c r="D19" s="15">
        <f t="shared" si="27"/>
        <v>170.34492346668301</v>
      </c>
      <c r="E19" s="2">
        <f t="shared" si="25"/>
        <v>4.6752028940453316</v>
      </c>
      <c r="F19" s="22">
        <f t="shared" si="23"/>
        <v>4.3800318933266693</v>
      </c>
      <c r="G19" s="22">
        <f t="shared" ref="G19:G28" si="28">G18+F19</f>
        <v>179.58130107420985</v>
      </c>
      <c r="I19">
        <v>2021</v>
      </c>
      <c r="J19" s="16">
        <f>$J$17*(1+parameters!$B$3)^('stock release_log normal'!I19-'stock release_log normal'!I$17)</f>
        <v>707.03340211075545</v>
      </c>
      <c r="K19" s="15">
        <f t="shared" si="8"/>
        <v>2.0267223608614181E-4</v>
      </c>
      <c r="L19" s="15">
        <f t="shared" si="9"/>
        <v>688.14666416770308</v>
      </c>
      <c r="M19" s="2">
        <f t="shared" si="10"/>
        <v>18.886534511101697</v>
      </c>
      <c r="N19" s="22">
        <f t="shared" si="24"/>
        <v>17.003369823088885</v>
      </c>
      <c r="O19" s="22">
        <f t="shared" ref="O19:O26" si="29">O18+N19</f>
        <v>725.47708432990134</v>
      </c>
      <c r="Q19">
        <v>2021</v>
      </c>
      <c r="R19" s="16">
        <f>$R$17*(1+parameters!$B$4)^('stock release_log normal'!Q19-'stock release_log normal'!Q$17)</f>
        <v>1447.4031874692257</v>
      </c>
      <c r="S19" s="2">
        <f t="shared" si="11"/>
        <v>4.1490039883100831E-4</v>
      </c>
      <c r="T19" s="2">
        <f t="shared" si="12"/>
        <v>1408.7392083445341</v>
      </c>
      <c r="U19" s="2">
        <f t="shared" si="13"/>
        <v>38.663562669043365</v>
      </c>
      <c r="V19" s="2">
        <f t="shared" ref="V19:V26" si="30">R19-S19-T18-U17</f>
        <v>51.59268614906869</v>
      </c>
      <c r="W19" s="2">
        <f t="shared" ref="W19:W26" si="31">W18+V19</f>
        <v>1484.7228208383183</v>
      </c>
      <c r="Y19">
        <v>2021</v>
      </c>
      <c r="Z19" s="16">
        <f>$Z$17*(1+parameters!$B$5)^('stock release_log normal'!Y19-'stock release_log normal'!$A$17)</f>
        <v>166.68588258914104</v>
      </c>
      <c r="AA19" s="2">
        <f t="shared" si="14"/>
        <v>4.7780770254247943E-5</v>
      </c>
      <c r="AB19" s="2">
        <f t="shared" si="15"/>
        <v>162.23326044446003</v>
      </c>
      <c r="AC19" s="2">
        <f t="shared" si="16"/>
        <v>4.4525741848050782</v>
      </c>
      <c r="AD19" s="2">
        <f t="shared" ref="AD19:AD26" si="32">Z19-AA19-AB18-AC17</f>
        <v>4.1714589460254494</v>
      </c>
      <c r="AE19" s="2">
        <f t="shared" ref="AE19:AE26" si="33">AE18+AD19</f>
        <v>171.0298104542523</v>
      </c>
      <c r="AG19">
        <v>2021</v>
      </c>
      <c r="AH19" s="16">
        <f>$AH$17*(1+parameters!$B$6)^('stock release_log normal'!AG19-'stock release_log normal'!$A$17)</f>
        <v>1081.3452032282139</v>
      </c>
      <c r="AI19" s="2">
        <f t="shared" si="17"/>
        <v>3.0996930224939327E-4</v>
      </c>
      <c r="AJ19" s="2">
        <f t="shared" si="18"/>
        <v>1052.4596040211927</v>
      </c>
      <c r="AK19" s="2">
        <f t="shared" si="19"/>
        <v>28.885288075802588</v>
      </c>
      <c r="AL19" s="2">
        <f t="shared" ref="AL19:AL26" si="34">AH19-AI19-AJ18-AK17</f>
        <v>26.005153847077029</v>
      </c>
      <c r="AM19" s="2">
        <f t="shared" ref="AM19:AM26" si="35">AM18+AL19</f>
        <v>1109.5531877986732</v>
      </c>
      <c r="AO19">
        <v>2021</v>
      </c>
      <c r="AP19" s="16">
        <f>$AP$17*(1+parameters!$B$7)^('stock release_log normal'!AO19-'stock release_log normal'!$A$17)</f>
        <v>553.41886579705681</v>
      </c>
      <c r="AQ19" s="2">
        <f t="shared" si="20"/>
        <v>1.5863838778832669E-4</v>
      </c>
      <c r="AR19" s="2">
        <f t="shared" si="21"/>
        <v>538.63557966114524</v>
      </c>
      <c r="AS19" s="2">
        <f t="shared" si="22"/>
        <v>14.783126902869521</v>
      </c>
      <c r="AT19" s="2">
        <f t="shared" ref="AT19:AT26" si="36">AP19-AQ19-AR18-AS17</f>
        <v>19.726615292291044</v>
      </c>
      <c r="AU19" s="2">
        <f t="shared" ref="AU19:AU26" si="37">AU18+AT19</f>
        <v>567.6881373793575</v>
      </c>
    </row>
    <row r="20" spans="1:47" x14ac:dyDescent="0.2">
      <c r="A20">
        <v>2022</v>
      </c>
      <c r="B20" s="16">
        <f>hist!$AD$2*(1+parameters!$B$2)^('stock release_log normal'!A20-'stock release_log normal'!A$17)*tc!$D$3</f>
        <v>179.39568113656301</v>
      </c>
      <c r="C20" s="15">
        <f t="shared" si="26"/>
        <v>5.1424053986134337E-5</v>
      </c>
      <c r="D20" s="15">
        <f t="shared" si="27"/>
        <v>174.60354655335007</v>
      </c>
      <c r="E20" s="2">
        <f t="shared" si="25"/>
        <v>4.7920829663964648</v>
      </c>
      <c r="F20" s="22">
        <f t="shared" si="23"/>
        <v>4.4895326906598294</v>
      </c>
      <c r="G20" s="22">
        <f t="shared" si="28"/>
        <v>184.07083376486969</v>
      </c>
      <c r="I20">
        <v>2022</v>
      </c>
      <c r="J20" s="16">
        <f>$J$17*(1+parameters!$B$3)^('stock release_log normal'!I20-'stock release_log normal'!I$17)</f>
        <v>724.00220376141363</v>
      </c>
      <c r="K20" s="15">
        <f t="shared" si="8"/>
        <v>2.0753636975220924E-4</v>
      </c>
      <c r="L20" s="15">
        <f t="shared" si="9"/>
        <v>704.66218410772797</v>
      </c>
      <c r="M20" s="2">
        <f t="shared" si="10"/>
        <v>19.33981133936814</v>
      </c>
      <c r="N20" s="22">
        <f t="shared" si="24"/>
        <v>17.411450698843023</v>
      </c>
      <c r="O20" s="22">
        <f t="shared" si="29"/>
        <v>742.8885350287444</v>
      </c>
      <c r="Q20">
        <v>2022</v>
      </c>
      <c r="R20" s="16">
        <f>$R$17*(1+parameters!$B$4)^('stock release_log normal'!Q20-'stock release_log normal'!Q$17)</f>
        <v>1499.5097022181178</v>
      </c>
      <c r="S20" s="2">
        <f t="shared" si="11"/>
        <v>4.2983681318892457E-4</v>
      </c>
      <c r="T20" s="2">
        <f t="shared" si="12"/>
        <v>1459.4538198449372</v>
      </c>
      <c r="U20" s="2">
        <f t="shared" si="13"/>
        <v>40.05545092512893</v>
      </c>
      <c r="V20" s="2">
        <f t="shared" si="30"/>
        <v>53.450022850435168</v>
      </c>
      <c r="W20" s="2">
        <f t="shared" si="31"/>
        <v>1538.1728436887533</v>
      </c>
      <c r="Y20">
        <v>2022</v>
      </c>
      <c r="Z20" s="16">
        <f>$Z$17*(1+parameters!$B$5)^('stock release_log normal'!Y20-'stock release_log normal'!$A$17)</f>
        <v>170.85302965386956</v>
      </c>
      <c r="AA20" s="2">
        <f t="shared" si="14"/>
        <v>4.8975289510604141E-5</v>
      </c>
      <c r="AB20" s="2">
        <f t="shared" si="15"/>
        <v>166.28909195557151</v>
      </c>
      <c r="AC20" s="2">
        <f t="shared" si="16"/>
        <v>4.5638885394252044</v>
      </c>
      <c r="AD20" s="2">
        <f t="shared" si="32"/>
        <v>4.2757454196760456</v>
      </c>
      <c r="AE20" s="2">
        <f t="shared" si="33"/>
        <v>175.30555587392834</v>
      </c>
      <c r="AG20">
        <v>2022</v>
      </c>
      <c r="AH20" s="16">
        <f>$AH$17*(1+parameters!$B$6)^('stock release_log normal'!AG20-'stock release_log normal'!$A$17)</f>
        <v>1107.2974881056912</v>
      </c>
      <c r="AI20" s="2">
        <f t="shared" si="17"/>
        <v>3.1740856550337875E-4</v>
      </c>
      <c r="AJ20" s="2">
        <f t="shared" si="18"/>
        <v>1077.7186345177013</v>
      </c>
      <c r="AK20" s="2">
        <f t="shared" si="19"/>
        <v>29.578534989621854</v>
      </c>
      <c r="AL20" s="2">
        <f t="shared" si="34"/>
        <v>26.629277539407006</v>
      </c>
      <c r="AM20" s="2">
        <f t="shared" si="35"/>
        <v>1136.1824653380802</v>
      </c>
      <c r="AO20">
        <v>2022</v>
      </c>
      <c r="AP20" s="16">
        <f>$AP$17*(1+parameters!$B$7)^('stock release_log normal'!AO20-'stock release_log normal'!$A$17)</f>
        <v>573.34194496575083</v>
      </c>
      <c r="AQ20" s="2">
        <f t="shared" si="20"/>
        <v>1.6434936974870642E-4</v>
      </c>
      <c r="AR20" s="2">
        <f t="shared" si="21"/>
        <v>558.02646052894647</v>
      </c>
      <c r="AS20" s="2">
        <f t="shared" si="22"/>
        <v>15.315319471372822</v>
      </c>
      <c r="AT20" s="2">
        <f t="shared" si="36"/>
        <v>20.436773442813568</v>
      </c>
      <c r="AU20" s="2">
        <f t="shared" si="37"/>
        <v>588.12491082217105</v>
      </c>
    </row>
    <row r="21" spans="1:47" x14ac:dyDescent="0.2">
      <c r="A21">
        <v>2023</v>
      </c>
      <c r="B21" s="16">
        <f>hist!$AD$2*(1+parameters!$B$2)^('stock release_log normal'!A21-'stock release_log normal'!A$17)*tc!$D$3</f>
        <v>183.88057316497708</v>
      </c>
      <c r="C21" s="15">
        <f t="shared" si="26"/>
        <v>5.2709655335787697E-5</v>
      </c>
      <c r="D21" s="15">
        <f t="shared" si="27"/>
        <v>178.96863521718382</v>
      </c>
      <c r="E21" s="2">
        <f t="shared" si="25"/>
        <v>4.9118850405563759</v>
      </c>
      <c r="F21" s="22">
        <f t="shared" si="23"/>
        <v>4.6017710079263408</v>
      </c>
      <c r="G21" s="22">
        <f t="shared" si="28"/>
        <v>188.67260477279603</v>
      </c>
      <c r="I21">
        <v>2023</v>
      </c>
      <c r="J21" s="16">
        <f>$J$17*(1+parameters!$B$3)^('stock release_log normal'!I21-'stock release_log normal'!I$17)</f>
        <v>741.37825665168748</v>
      </c>
      <c r="K21" s="15">
        <f t="shared" si="8"/>
        <v>2.1251724262626225E-4</v>
      </c>
      <c r="L21" s="15">
        <f t="shared" si="9"/>
        <v>721.57407652631343</v>
      </c>
      <c r="M21" s="2">
        <f t="shared" si="10"/>
        <v>19.803966811512975</v>
      </c>
      <c r="N21" s="22">
        <f t="shared" si="24"/>
        <v>17.829325515615185</v>
      </c>
      <c r="O21" s="22">
        <f t="shared" si="29"/>
        <v>760.71786054435961</v>
      </c>
      <c r="Q21">
        <v>2023</v>
      </c>
      <c r="R21" s="16">
        <f>$R$17*(1+parameters!$B$4)^('stock release_log normal'!Q21-'stock release_log normal'!Q$17)</f>
        <v>1553.4920514979701</v>
      </c>
      <c r="S21" s="2">
        <f t="shared" si="11"/>
        <v>4.4531093846372587E-4</v>
      </c>
      <c r="T21" s="2">
        <f t="shared" si="12"/>
        <v>1511.9941573593551</v>
      </c>
      <c r="U21" s="2">
        <f t="shared" si="13"/>
        <v>41.497447158433573</v>
      </c>
      <c r="V21" s="2">
        <f t="shared" si="30"/>
        <v>55.374223673051112</v>
      </c>
      <c r="W21" s="2">
        <f t="shared" si="31"/>
        <v>1593.5470673618045</v>
      </c>
      <c r="Y21">
        <v>2023</v>
      </c>
      <c r="Z21" s="16">
        <f>$Z$17*(1+parameters!$B$5)^('stock release_log normal'!Y21-'stock release_log normal'!$A$17)</f>
        <v>175.12435539521627</v>
      </c>
      <c r="AA21" s="2">
        <f t="shared" si="14"/>
        <v>5.0199671748369235E-5</v>
      </c>
      <c r="AB21" s="2">
        <f t="shared" si="15"/>
        <v>170.44631925446078</v>
      </c>
      <c r="AC21" s="2">
        <f t="shared" si="16"/>
        <v>4.6779857529108346</v>
      </c>
      <c r="AD21" s="2">
        <f t="shared" si="32"/>
        <v>4.3826390551679228</v>
      </c>
      <c r="AE21" s="2">
        <f t="shared" si="33"/>
        <v>179.68819492909626</v>
      </c>
      <c r="AG21">
        <v>2023</v>
      </c>
      <c r="AH21" s="16">
        <f>$AH$17*(1+parameters!$B$6)^('stock release_log normal'!AG21-'stock release_log normal'!$A$17)</f>
        <v>1133.8726278202278</v>
      </c>
      <c r="AI21" s="2">
        <f t="shared" si="17"/>
        <v>3.2502637107545987E-4</v>
      </c>
      <c r="AJ21" s="2">
        <f t="shared" si="18"/>
        <v>1103.5838817461263</v>
      </c>
      <c r="AK21" s="2">
        <f t="shared" si="19"/>
        <v>30.288419829372778</v>
      </c>
      <c r="AL21" s="2">
        <f t="shared" si="34"/>
        <v>27.268380200352897</v>
      </c>
      <c r="AM21" s="2">
        <f t="shared" si="35"/>
        <v>1163.450845538433</v>
      </c>
      <c r="AO21">
        <v>2023</v>
      </c>
      <c r="AP21" s="16">
        <f>$AP$17*(1+parameters!$B$7)^('stock release_log normal'!AO21-'stock release_log normal'!$A$17)</f>
        <v>593.98225498451791</v>
      </c>
      <c r="AQ21" s="2">
        <f t="shared" si="20"/>
        <v>1.7026594705965987E-4</v>
      </c>
      <c r="AR21" s="2">
        <f t="shared" si="21"/>
        <v>578.11541310798862</v>
      </c>
      <c r="AS21" s="2">
        <f t="shared" si="22"/>
        <v>15.866670972342245</v>
      </c>
      <c r="AT21" s="2">
        <f t="shared" si="36"/>
        <v>21.17249728675484</v>
      </c>
      <c r="AU21" s="2">
        <f t="shared" si="37"/>
        <v>609.29740810892588</v>
      </c>
    </row>
    <row r="22" spans="1:47" x14ac:dyDescent="0.2">
      <c r="A22">
        <v>2024</v>
      </c>
      <c r="B22" s="16">
        <f>hist!$AD$2*(1+parameters!$B$2)^('stock release_log normal'!A22-'stock release_log normal'!A$17)*tc!$D$3</f>
        <v>188.4775874941015</v>
      </c>
      <c r="C22" s="15">
        <f t="shared" si="26"/>
        <v>5.4027396719182383E-5</v>
      </c>
      <c r="D22" s="15">
        <f t="shared" si="27"/>
        <v>183.44285109761341</v>
      </c>
      <c r="E22" s="2">
        <f t="shared" si="25"/>
        <v>5.0346821665702848</v>
      </c>
      <c r="F22" s="22">
        <f t="shared" si="23"/>
        <v>4.7168152831245029</v>
      </c>
      <c r="G22" s="22">
        <f t="shared" si="28"/>
        <v>193.38942005592054</v>
      </c>
      <c r="I22">
        <v>2024</v>
      </c>
      <c r="J22" s="16">
        <f>$J$17*(1+parameters!$B$3)^('stock release_log normal'!I22-'stock release_log normal'!I$17)</f>
        <v>759.17133481132805</v>
      </c>
      <c r="K22" s="15">
        <f t="shared" si="8"/>
        <v>2.1761765644929255E-4</v>
      </c>
      <c r="L22" s="15">
        <f t="shared" si="9"/>
        <v>738.89185436294497</v>
      </c>
      <c r="M22" s="2">
        <f t="shared" si="10"/>
        <v>20.279262014989285</v>
      </c>
      <c r="N22" s="22">
        <f t="shared" si="24"/>
        <v>18.257229327990075</v>
      </c>
      <c r="O22" s="22">
        <f t="shared" si="29"/>
        <v>778.97508987234971</v>
      </c>
      <c r="Q22">
        <v>2024</v>
      </c>
      <c r="R22" s="16">
        <f>$R$17*(1+parameters!$B$4)^('stock release_log normal'!Q22-'stock release_log normal'!Q$17)</f>
        <v>1609.4177653518971</v>
      </c>
      <c r="S22" s="2">
        <f t="shared" si="11"/>
        <v>4.6134213224842001E-4</v>
      </c>
      <c r="T22" s="2">
        <f t="shared" si="12"/>
        <v>1566.4259470242919</v>
      </c>
      <c r="U22" s="2">
        <f t="shared" si="13"/>
        <v>42.991355256137183</v>
      </c>
      <c r="V22" s="2">
        <f t="shared" si="30"/>
        <v>57.367695725280832</v>
      </c>
      <c r="W22" s="2">
        <f t="shared" si="31"/>
        <v>1650.9147630870852</v>
      </c>
      <c r="Y22">
        <v>2024</v>
      </c>
      <c r="Z22" s="16">
        <f>$Z$17*(1+parameters!$B$5)^('stock release_log normal'!Y22-'stock release_log normal'!$A$17)</f>
        <v>179.50246428009666</v>
      </c>
      <c r="AA22" s="2">
        <f t="shared" si="14"/>
        <v>5.145466354207846E-5</v>
      </c>
      <c r="AB22" s="2">
        <f t="shared" si="15"/>
        <v>174.7074772358223</v>
      </c>
      <c r="AC22" s="2">
        <f t="shared" si="16"/>
        <v>4.7949353967336048</v>
      </c>
      <c r="AD22" s="2">
        <f t="shared" si="32"/>
        <v>4.4922050315471322</v>
      </c>
      <c r="AE22" s="2">
        <f t="shared" si="33"/>
        <v>184.1803999606434</v>
      </c>
      <c r="AG22">
        <v>2024</v>
      </c>
      <c r="AH22" s="16">
        <f>$AH$17*(1+parameters!$B$6)^('stock release_log normal'!AG22-'stock release_log normal'!$A$17)</f>
        <v>1161.0855708879133</v>
      </c>
      <c r="AI22" s="2">
        <f t="shared" si="17"/>
        <v>3.3282700398127088E-4</v>
      </c>
      <c r="AJ22" s="2">
        <f t="shared" si="18"/>
        <v>1130.0698949080333</v>
      </c>
      <c r="AK22" s="2">
        <f t="shared" si="19"/>
        <v>31.015341905277726</v>
      </c>
      <c r="AL22" s="2">
        <f t="shared" si="34"/>
        <v>27.92282132516107</v>
      </c>
      <c r="AM22" s="2">
        <f t="shared" si="35"/>
        <v>1191.3736668635941</v>
      </c>
      <c r="AO22">
        <v>2024</v>
      </c>
      <c r="AP22" s="16">
        <f>$AP$17*(1+parameters!$B$7)^('stock release_log normal'!AO22-'stock release_log normal'!$A$17)</f>
        <v>615.36561616396057</v>
      </c>
      <c r="AQ22" s="2">
        <f t="shared" si="20"/>
        <v>1.7639552115380764E-4</v>
      </c>
      <c r="AR22" s="2">
        <f t="shared" si="21"/>
        <v>598.92756797987624</v>
      </c>
      <c r="AS22" s="2">
        <f t="shared" si="22"/>
        <v>16.437871127346568</v>
      </c>
      <c r="AT22" s="2">
        <f t="shared" si="36"/>
        <v>21.934707189077947</v>
      </c>
      <c r="AU22" s="2">
        <f t="shared" si="37"/>
        <v>631.23211529800381</v>
      </c>
    </row>
    <row r="23" spans="1:47" x14ac:dyDescent="0.2">
      <c r="A23">
        <v>2025</v>
      </c>
      <c r="B23" s="16">
        <f>hist!$AD$2*(1+parameters!$B$2)^('stock release_log normal'!A23-'stock release_log normal'!A$17)*tc!$D$3</f>
        <v>193.18952718145403</v>
      </c>
      <c r="C23" s="15">
        <f t="shared" si="26"/>
        <v>5.5378081637161939E-5</v>
      </c>
      <c r="D23" s="15">
        <f t="shared" si="27"/>
        <v>188.02892237505372</v>
      </c>
      <c r="E23" s="2">
        <f t="shared" si="25"/>
        <v>5.1605492207345423</v>
      </c>
      <c r="F23" s="22">
        <f t="shared" si="23"/>
        <v>4.8347356652025955</v>
      </c>
      <c r="G23" s="22">
        <f t="shared" si="28"/>
        <v>198.22415572112314</v>
      </c>
      <c r="I23">
        <v>2025</v>
      </c>
      <c r="J23" s="16">
        <f>$J$17*(1+parameters!$B$3)^('stock release_log normal'!I23-'stock release_log normal'!I$17)</f>
        <v>777.39144684679979</v>
      </c>
      <c r="K23" s="15">
        <f t="shared" si="8"/>
        <v>2.2284048020407553E-4</v>
      </c>
      <c r="L23" s="15">
        <f t="shared" si="9"/>
        <v>756.62525886765548</v>
      </c>
      <c r="M23" s="2">
        <f t="shared" si="10"/>
        <v>20.765964303349026</v>
      </c>
      <c r="N23" s="22">
        <f t="shared" si="24"/>
        <v>18.695402831861646</v>
      </c>
      <c r="O23" s="22">
        <f t="shared" si="29"/>
        <v>797.67049270421137</v>
      </c>
      <c r="Q23">
        <v>2025</v>
      </c>
      <c r="R23" s="16">
        <f>$R$17*(1+parameters!$B$4)^('stock release_log normal'!Q23-'stock release_log normal'!Q$17)</f>
        <v>1667.3568049045653</v>
      </c>
      <c r="S23" s="2">
        <f t="shared" si="11"/>
        <v>4.779504490093631E-4</v>
      </c>
      <c r="T23" s="2">
        <f t="shared" si="12"/>
        <v>1622.8172811171662</v>
      </c>
      <c r="U23" s="2">
        <f t="shared" si="13"/>
        <v>44.539044045358118</v>
      </c>
      <c r="V23" s="2">
        <f t="shared" si="30"/>
        <v>59.432932771390739</v>
      </c>
      <c r="W23" s="2">
        <f t="shared" si="31"/>
        <v>1710.3476958584761</v>
      </c>
      <c r="Y23">
        <v>2025</v>
      </c>
      <c r="Z23" s="16">
        <f>$Z$17*(1+parameters!$B$5)^('stock release_log normal'!Y23-'stock release_log normal'!$A$17)</f>
        <v>183.99002588709908</v>
      </c>
      <c r="AA23" s="2">
        <f t="shared" si="14"/>
        <v>5.2741030130630421E-5</v>
      </c>
      <c r="AB23" s="2">
        <f t="shared" si="15"/>
        <v>179.07516416671785</v>
      </c>
      <c r="AC23" s="2">
        <f t="shared" si="16"/>
        <v>4.9148087816519448</v>
      </c>
      <c r="AD23" s="2">
        <f t="shared" si="32"/>
        <v>4.6045101573358318</v>
      </c>
      <c r="AE23" s="2">
        <f t="shared" si="33"/>
        <v>188.78491011797922</v>
      </c>
      <c r="AG23">
        <v>2025</v>
      </c>
      <c r="AH23" s="16">
        <f>$AH$17*(1+parameters!$B$6)^('stock release_log normal'!AG23-'stock release_log normal'!$A$17)</f>
        <v>1188.951624589223</v>
      </c>
      <c r="AI23" s="2">
        <f t="shared" si="17"/>
        <v>3.4081485207682137E-4</v>
      </c>
      <c r="AJ23" s="2">
        <f t="shared" si="18"/>
        <v>1157.1915723858258</v>
      </c>
      <c r="AK23" s="2">
        <f t="shared" si="19"/>
        <v>31.759710111004388</v>
      </c>
      <c r="AL23" s="2">
        <f t="shared" si="34"/>
        <v>28.592969036964824</v>
      </c>
      <c r="AM23" s="2">
        <f t="shared" si="35"/>
        <v>1219.9666359005589</v>
      </c>
      <c r="AO23">
        <v>2025</v>
      </c>
      <c r="AP23" s="16">
        <f>$AP$17*(1+parameters!$B$7)^('stock release_log normal'!AO23-'stock release_log normal'!$A$17)</f>
        <v>637.5187783458631</v>
      </c>
      <c r="AQ23" s="2">
        <f t="shared" si="20"/>
        <v>1.8274575991534471E-4</v>
      </c>
      <c r="AR23" s="2">
        <f t="shared" si="21"/>
        <v>620.48896042715171</v>
      </c>
      <c r="AS23" s="2">
        <f t="shared" si="22"/>
        <v>17.029634487931041</v>
      </c>
      <c r="AT23" s="2">
        <f t="shared" si="36"/>
        <v>22.724356647884651</v>
      </c>
      <c r="AU23" s="2">
        <f t="shared" si="37"/>
        <v>653.95647194588844</v>
      </c>
    </row>
    <row r="24" spans="1:47" x14ac:dyDescent="0.2">
      <c r="A24">
        <v>2026</v>
      </c>
      <c r="B24" s="16">
        <f>hist!$AD$2*(1+parameters!$B$2)^('stock release_log normal'!A24-'stock release_log normal'!A$17)*tc!$D$3</f>
        <v>198.01926536099037</v>
      </c>
      <c r="C24" s="15">
        <f t="shared" si="26"/>
        <v>5.6762533678090987E-5</v>
      </c>
      <c r="D24" s="15">
        <f t="shared" si="27"/>
        <v>192.72964543443007</v>
      </c>
      <c r="E24" s="2">
        <f t="shared" si="25"/>
        <v>5.289562951252905</v>
      </c>
      <c r="F24" s="22">
        <f t="shared" si="23"/>
        <v>4.9556040568326765</v>
      </c>
      <c r="G24" s="22">
        <f t="shared" si="28"/>
        <v>203.17975977795581</v>
      </c>
      <c r="I24">
        <v>2026</v>
      </c>
      <c r="J24" s="16">
        <f>$J$17*(1+parameters!$B$3)^('stock release_log normal'!I24-'stock release_log normal'!I$17)</f>
        <v>796.04884157112315</v>
      </c>
      <c r="K24" s="15">
        <f t="shared" si="8"/>
        <v>2.2818865172897338E-4</v>
      </c>
      <c r="L24" s="15">
        <f t="shared" si="9"/>
        <v>774.78426508047937</v>
      </c>
      <c r="M24" s="2">
        <f t="shared" si="10"/>
        <v>21.264347446629408</v>
      </c>
      <c r="N24" s="22">
        <f t="shared" si="24"/>
        <v>19.144092499826684</v>
      </c>
      <c r="O24" s="22">
        <f t="shared" si="29"/>
        <v>816.81458520403805</v>
      </c>
      <c r="Q24">
        <v>2026</v>
      </c>
      <c r="R24" s="16">
        <f>$R$17*(1+parameters!$B$4)^('stock release_log normal'!Q24-'stock release_log normal'!Q$17)</f>
        <v>1727.3816498811298</v>
      </c>
      <c r="S24" s="2">
        <f t="shared" si="11"/>
        <v>4.9515666517370026E-4</v>
      </c>
      <c r="T24" s="2">
        <f t="shared" si="12"/>
        <v>1681.2387032373845</v>
      </c>
      <c r="U24" s="2">
        <f t="shared" si="13"/>
        <v>46.14244963099101</v>
      </c>
      <c r="V24" s="2">
        <f t="shared" si="30"/>
        <v>61.572518351161136</v>
      </c>
      <c r="W24" s="2">
        <f t="shared" si="31"/>
        <v>1771.9202142096372</v>
      </c>
      <c r="Y24">
        <v>2026</v>
      </c>
      <c r="Z24" s="16">
        <f>$Z$17*(1+parameters!$B$5)^('stock release_log normal'!Y24-'stock release_log normal'!$A$17)</f>
        <v>188.58977653427655</v>
      </c>
      <c r="AA24" s="2">
        <f t="shared" si="14"/>
        <v>5.4059555883896184E-5</v>
      </c>
      <c r="AB24" s="2">
        <f t="shared" si="15"/>
        <v>183.55204327088578</v>
      </c>
      <c r="AC24" s="2">
        <f t="shared" si="16"/>
        <v>5.0376790011932435</v>
      </c>
      <c r="AD24" s="2">
        <f t="shared" si="32"/>
        <v>4.7196229112692141</v>
      </c>
      <c r="AE24" s="2">
        <f t="shared" si="33"/>
        <v>193.50453302924845</v>
      </c>
      <c r="AG24">
        <v>2026</v>
      </c>
      <c r="AH24" s="16">
        <f>$AH$17*(1+parameters!$B$6)^('stock release_log normal'!AG24-'stock release_log normal'!$A$17)</f>
        <v>1217.4864635793647</v>
      </c>
      <c r="AI24" s="2">
        <f t="shared" si="17"/>
        <v>3.4899440852666517E-4</v>
      </c>
      <c r="AJ24" s="2">
        <f t="shared" si="18"/>
        <v>1184.964170123086</v>
      </c>
      <c r="AK24" s="2">
        <f t="shared" si="19"/>
        <v>32.521943153668502</v>
      </c>
      <c r="AL24" s="2">
        <f t="shared" si="34"/>
        <v>29.279200293852593</v>
      </c>
      <c r="AM24" s="2">
        <f t="shared" si="35"/>
        <v>1249.2458361944116</v>
      </c>
      <c r="AO24">
        <v>2026</v>
      </c>
      <c r="AP24" s="16">
        <f>$AP$17*(1+parameters!$B$7)^('stock release_log normal'!AO24-'stock release_log normal'!$A$17)</f>
        <v>660.46945436631427</v>
      </c>
      <c r="AQ24" s="2">
        <f t="shared" si="20"/>
        <v>1.8932460727229714E-4</v>
      </c>
      <c r="AR24" s="2">
        <f t="shared" si="21"/>
        <v>642.82656300252927</v>
      </c>
      <c r="AS24" s="2">
        <f t="shared" si="22"/>
        <v>17.64270132949656</v>
      </c>
      <c r="AT24" s="2">
        <f t="shared" si="36"/>
        <v>23.542433487208712</v>
      </c>
      <c r="AU24" s="2">
        <f t="shared" si="37"/>
        <v>677.49890543309721</v>
      </c>
    </row>
    <row r="25" spans="1:47" x14ac:dyDescent="0.2">
      <c r="A25">
        <v>2027</v>
      </c>
      <c r="B25" s="16">
        <f>hist!$AD$2*(1+parameters!$B$2)^('stock release_log normal'!A25-'stock release_log normal'!A$17)*tc!$D$3</f>
        <v>202.96974699501513</v>
      </c>
      <c r="C25" s="15">
        <f t="shared" si="26"/>
        <v>5.8181597020043263E-5</v>
      </c>
      <c r="D25" s="15">
        <f t="shared" si="27"/>
        <v>197.54788657029081</v>
      </c>
      <c r="E25" s="2">
        <f t="shared" si="25"/>
        <v>5.4218020250342276</v>
      </c>
      <c r="F25" s="22">
        <f t="shared" si="23"/>
        <v>5.0794941582535058</v>
      </c>
      <c r="G25" s="22">
        <f t="shared" si="28"/>
        <v>208.25925393620932</v>
      </c>
      <c r="I25">
        <v>2027</v>
      </c>
      <c r="J25" s="16">
        <f>$J$17*(1+parameters!$B$3)^('stock release_log normal'!I25-'stock release_log normal'!I$17)</f>
        <v>815.15401376882994</v>
      </c>
      <c r="K25" s="15">
        <f t="shared" si="8"/>
        <v>2.3366517937046871E-4</v>
      </c>
      <c r="L25" s="15">
        <f t="shared" si="9"/>
        <v>793.37908744241076</v>
      </c>
      <c r="M25" s="2">
        <f t="shared" si="10"/>
        <v>21.774691785348509</v>
      </c>
      <c r="N25" s="22">
        <f t="shared" si="24"/>
        <v>19.603550719822149</v>
      </c>
      <c r="O25" s="22">
        <f t="shared" si="29"/>
        <v>836.41813592386018</v>
      </c>
      <c r="Q25">
        <v>2027</v>
      </c>
      <c r="R25" s="16">
        <f>$R$17*(1+parameters!$B$4)^('stock release_log normal'!Q25-'stock release_log normal'!Q$17)</f>
        <v>1789.5673892768505</v>
      </c>
      <c r="S25" s="2">
        <f t="shared" si="11"/>
        <v>5.1298230511995343E-4</v>
      </c>
      <c r="T25" s="2">
        <f t="shared" si="12"/>
        <v>1741.7632965539303</v>
      </c>
      <c r="U25" s="2">
        <f t="shared" si="13"/>
        <v>47.803577817706689</v>
      </c>
      <c r="V25" s="2">
        <f t="shared" si="30"/>
        <v>63.789129011802821</v>
      </c>
      <c r="W25" s="2">
        <f t="shared" si="31"/>
        <v>1835.7093432214399</v>
      </c>
      <c r="Y25">
        <v>2027</v>
      </c>
      <c r="Z25" s="16">
        <f>$Z$17*(1+parameters!$B$5)^('stock release_log normal'!Y25-'stock release_log normal'!$A$17)</f>
        <v>193.30452094763345</v>
      </c>
      <c r="AA25" s="2">
        <f t="shared" si="14"/>
        <v>5.5411044780993585E-5</v>
      </c>
      <c r="AB25" s="2">
        <f t="shared" si="15"/>
        <v>188.14084435265792</v>
      </c>
      <c r="AC25" s="2">
        <f t="shared" si="16"/>
        <v>5.1636209762230738</v>
      </c>
      <c r="AD25" s="2">
        <f t="shared" si="32"/>
        <v>4.8376134840509595</v>
      </c>
      <c r="AE25" s="2">
        <f t="shared" si="33"/>
        <v>198.34214651329941</v>
      </c>
      <c r="AG25">
        <v>2027</v>
      </c>
      <c r="AH25" s="16">
        <f>$AH$17*(1+parameters!$B$6)^('stock release_log normal'!AG25-'stock release_log normal'!$A$17)</f>
        <v>1246.706138705269</v>
      </c>
      <c r="AI25" s="2">
        <f t="shared" si="17"/>
        <v>3.5737027433130499E-4</v>
      </c>
      <c r="AJ25" s="2">
        <f t="shared" si="18"/>
        <v>1213.4033102060398</v>
      </c>
      <c r="AK25" s="2">
        <f t="shared" si="19"/>
        <v>33.302469789356536</v>
      </c>
      <c r="AL25" s="2">
        <f t="shared" si="34"/>
        <v>29.981901100904388</v>
      </c>
      <c r="AM25" s="2">
        <f t="shared" si="35"/>
        <v>1279.227737295316</v>
      </c>
      <c r="AO25">
        <v>2027</v>
      </c>
      <c r="AP25" s="16">
        <f>$AP$17*(1+parameters!$B$7)^('stock release_log normal'!AO25-'stock release_log normal'!$A$17)</f>
        <v>684.24635472350155</v>
      </c>
      <c r="AQ25" s="2">
        <f t="shared" si="20"/>
        <v>1.9614029313409981E-4</v>
      </c>
      <c r="AR25" s="2">
        <f t="shared" si="21"/>
        <v>665.96831927062033</v>
      </c>
      <c r="AS25" s="2">
        <f t="shared" si="22"/>
        <v>18.277838577358438</v>
      </c>
      <c r="AT25" s="2">
        <f t="shared" si="36"/>
        <v>24.389961092748088</v>
      </c>
      <c r="AU25" s="2">
        <f t="shared" si="37"/>
        <v>701.88886652584529</v>
      </c>
    </row>
    <row r="26" spans="1:47" x14ac:dyDescent="0.2">
      <c r="A26">
        <v>2028</v>
      </c>
      <c r="B26" s="16">
        <f>hist!$AD$2*(1+parameters!$B$2)^('stock release_log normal'!A26-'stock release_log normal'!A$17)*tc!$D$3</f>
        <v>208.04399066989043</v>
      </c>
      <c r="C26" s="15">
        <f t="shared" si="26"/>
        <v>5.9636136945544324E-5</v>
      </c>
      <c r="D26" s="15">
        <f t="shared" si="27"/>
        <v>202.48658373454802</v>
      </c>
      <c r="E26" s="2">
        <f t="shared" si="25"/>
        <v>5.5573470756600818</v>
      </c>
      <c r="F26" s="22">
        <f t="shared" si="23"/>
        <v>5.2064815122097761</v>
      </c>
      <c r="G26" s="22">
        <f t="shared" si="28"/>
        <v>213.46573544841908</v>
      </c>
      <c r="I26">
        <v>2028</v>
      </c>
      <c r="J26" s="16">
        <f>$J$17*(1+parameters!$B$3)^('stock release_log normal'!I26-'stock release_log normal'!I$17)</f>
        <v>834.71771009928182</v>
      </c>
      <c r="K26" s="15">
        <f t="shared" si="8"/>
        <v>2.3927314367535994E-4</v>
      </c>
      <c r="L26" s="15">
        <f t="shared" si="9"/>
        <v>812.42018554102856</v>
      </c>
      <c r="M26" s="2">
        <f t="shared" si="10"/>
        <v>22.297284388196871</v>
      </c>
      <c r="N26" s="22">
        <f t="shared" si="24"/>
        <v>20.074035937098024</v>
      </c>
      <c r="O26" s="22">
        <f t="shared" si="29"/>
        <v>856.49217186095825</v>
      </c>
      <c r="Q26">
        <v>2028</v>
      </c>
      <c r="R26" s="16">
        <f>$R$17*(1+parameters!$B$4)^('stock release_log normal'!Q26-'stock release_log normal'!Q$17)</f>
        <v>1853.9918152908172</v>
      </c>
      <c r="S26" s="2">
        <f t="shared" si="11"/>
        <v>5.314496681042718E-4</v>
      </c>
      <c r="T26" s="2">
        <f t="shared" si="12"/>
        <v>1804.4667752298719</v>
      </c>
      <c r="U26" s="2">
        <f t="shared" si="13"/>
        <v>49.524506619144134</v>
      </c>
      <c r="V26" s="2">
        <f t="shared" si="30"/>
        <v>66.085537656227629</v>
      </c>
      <c r="W26" s="2">
        <f t="shared" si="31"/>
        <v>1901.7948808776675</v>
      </c>
      <c r="Y26">
        <v>2028</v>
      </c>
      <c r="Z26" s="16">
        <f>$Z$17*(1+parameters!$B$5)^('stock release_log normal'!Y26-'stock release_log normal'!$A$17)</f>
        <v>198.13713397132426</v>
      </c>
      <c r="AA26" s="2">
        <f t="shared" si="14"/>
        <v>5.6796320900518414E-5</v>
      </c>
      <c r="AB26" s="2">
        <f t="shared" si="15"/>
        <v>192.84436546147435</v>
      </c>
      <c r="AC26" s="2">
        <f t="shared" si="16"/>
        <v>5.2927115006286503</v>
      </c>
      <c r="AD26" s="2">
        <f t="shared" si="32"/>
        <v>4.95855382115219</v>
      </c>
      <c r="AE26" s="2">
        <f t="shared" si="33"/>
        <v>203.30070033445159</v>
      </c>
      <c r="AG26">
        <v>2028</v>
      </c>
      <c r="AH26" s="16">
        <f>$AH$17*(1+parameters!$B$6)^('stock release_log normal'!AG26-'stock release_log normal'!$A$17)</f>
        <v>1276.6270860341956</v>
      </c>
      <c r="AI26" s="2">
        <f t="shared" si="17"/>
        <v>3.6594716091525636E-4</v>
      </c>
      <c r="AJ26" s="2">
        <f t="shared" si="18"/>
        <v>1242.5249896509847</v>
      </c>
      <c r="AK26" s="2">
        <f t="shared" si="19"/>
        <v>34.101729064301097</v>
      </c>
      <c r="AL26" s="2">
        <f t="shared" si="34"/>
        <v>30.701466727326448</v>
      </c>
      <c r="AM26" s="2">
        <f t="shared" si="35"/>
        <v>1309.9292040226426</v>
      </c>
      <c r="AO26">
        <v>2028</v>
      </c>
      <c r="AP26" s="16">
        <f>$AP$17*(1+parameters!$B$7)^('stock release_log normal'!AO26-'stock release_log normal'!$A$17)</f>
        <v>708.87922349354767</v>
      </c>
      <c r="AQ26" s="2">
        <f t="shared" si="20"/>
        <v>2.0320134368692744E-4</v>
      </c>
      <c r="AR26" s="2">
        <f t="shared" si="21"/>
        <v>689.94317876436264</v>
      </c>
      <c r="AS26" s="2">
        <f t="shared" si="22"/>
        <v>18.935840766143343</v>
      </c>
      <c r="AT26" s="2">
        <f t="shared" si="36"/>
        <v>25.26799969208713</v>
      </c>
      <c r="AU26" s="2">
        <f t="shared" si="37"/>
        <v>727.15686621793247</v>
      </c>
    </row>
    <row r="27" spans="1:47" x14ac:dyDescent="0.2">
      <c r="A27">
        <v>2029</v>
      </c>
      <c r="B27" s="16">
        <f>hist!$AD$2*(1+parameters!$B$2)^('stock release_log normal'!A27-'stock release_log normal'!A$17)*tc!$D$3</f>
        <v>213.24509043663772</v>
      </c>
      <c r="C27" s="15">
        <f t="shared" si="26"/>
        <v>6.1127040369182944E-5</v>
      </c>
      <c r="D27" s="15">
        <f t="shared" si="27"/>
        <v>207.54874832791174</v>
      </c>
      <c r="E27" s="2">
        <f t="shared" si="25"/>
        <v>5.6962807525515844</v>
      </c>
      <c r="F27" s="22">
        <f t="shared" si="23"/>
        <v>5.3366435500151086</v>
      </c>
      <c r="G27" s="22">
        <f t="shared" si="28"/>
        <v>218.80237899843419</v>
      </c>
      <c r="I27">
        <v>2029</v>
      </c>
      <c r="J27" s="16">
        <f>$J$17*(1+parameters!$B$3)^('stock release_log normal'!I27-'stock release_log normal'!I$17)</f>
        <v>854.75093514166463</v>
      </c>
      <c r="K27" s="15">
        <f t="shared" si="8"/>
        <v>2.4501569912356862E-4</v>
      </c>
      <c r="L27" s="15">
        <f t="shared" si="9"/>
        <v>831.91826999401326</v>
      </c>
      <c r="M27" s="2">
        <f t="shared" si="10"/>
        <v>22.832419213513599</v>
      </c>
      <c r="N27" s="22">
        <f t="shared" si="24"/>
        <v>20.55581279958848</v>
      </c>
      <c r="O27" s="22">
        <f>O26+N27</f>
        <v>877.04798466054672</v>
      </c>
      <c r="Q27">
        <v>2029</v>
      </c>
      <c r="R27" s="16">
        <f>$R$17*(1+parameters!$B$4)^('stock release_log normal'!Q27-'stock release_log normal'!Q$17)</f>
        <v>1920.7355206412865</v>
      </c>
      <c r="S27" s="2">
        <f t="shared" si="11"/>
        <v>5.505818561560256E-4</v>
      </c>
      <c r="T27" s="2">
        <f t="shared" si="12"/>
        <v>1869.4275791381472</v>
      </c>
      <c r="U27" s="2">
        <f t="shared" si="13"/>
        <v>51.307388857433317</v>
      </c>
      <c r="V27" s="2">
        <f>R27-S27-T26-U25</f>
        <v>68.464617011851601</v>
      </c>
      <c r="W27" s="2">
        <f>W26+V27</f>
        <v>1970.259497889519</v>
      </c>
      <c r="Y27">
        <v>2029</v>
      </c>
      <c r="Z27" s="16">
        <f>$Z$17*(1+parameters!$B$5)^('stock release_log normal'!Y27-'stock release_log normal'!$A$17)</f>
        <v>203.09056232060738</v>
      </c>
      <c r="AA27" s="2">
        <f t="shared" si="14"/>
        <v>5.8216228923031376E-5</v>
      </c>
      <c r="AB27" s="2">
        <f t="shared" si="15"/>
        <v>197.6654745980112</v>
      </c>
      <c r="AC27" s="2">
        <f t="shared" si="16"/>
        <v>5.4250292881443665</v>
      </c>
      <c r="AD27" s="2">
        <f>Z27-AA27-AB26-AC25</f>
        <v>5.0825176666810261</v>
      </c>
      <c r="AE27" s="2">
        <f>AE26+AD27</f>
        <v>208.3832180011326</v>
      </c>
      <c r="AG27">
        <v>2029</v>
      </c>
      <c r="AH27" s="16">
        <f>$AH$17*(1+parameters!$B$6)^('stock release_log normal'!AG27-'stock release_log normal'!$A$17)</f>
        <v>1307.2661360990162</v>
      </c>
      <c r="AI27" s="2">
        <f t="shared" si="17"/>
        <v>3.7472989277722245E-4</v>
      </c>
      <c r="AJ27" s="2">
        <f t="shared" si="18"/>
        <v>1272.3455894026083</v>
      </c>
      <c r="AK27" s="2">
        <f t="shared" si="19"/>
        <v>34.920170561844316</v>
      </c>
      <c r="AL27" s="2">
        <f>AH27-AI27-AJ26-AK25</f>
        <v>31.438301928782067</v>
      </c>
      <c r="AM27" s="2">
        <f>AM26+AL27</f>
        <v>1341.3675059514246</v>
      </c>
      <c r="AO27">
        <v>2029</v>
      </c>
      <c r="AP27" s="16">
        <f>$AP$17*(1+parameters!$B$7)^('stock release_log normal'!AO27-'stock release_log normal'!$A$17)</f>
        <v>734.39887553931533</v>
      </c>
      <c r="AQ27" s="2">
        <f t="shared" si="20"/>
        <v>2.1051659205965681E-4</v>
      </c>
      <c r="AR27" s="2">
        <f t="shared" si="21"/>
        <v>714.78113319987972</v>
      </c>
      <c r="AS27" s="2">
        <f t="shared" si="22"/>
        <v>19.6175310337245</v>
      </c>
      <c r="AT27" s="2">
        <f>AP27-AQ27-AR26-AS25</f>
        <v>26.177647681002242</v>
      </c>
      <c r="AU27" s="2">
        <f>AU26+AT27</f>
        <v>753.33451389893469</v>
      </c>
    </row>
    <row r="28" spans="1:47" x14ac:dyDescent="0.2">
      <c r="A28">
        <v>2030</v>
      </c>
      <c r="B28" s="16">
        <f>hist!$AD$2*(1+parameters!$B$2)^('stock release_log normal'!A28-'stock release_log normal'!A$17)*tc!$D$3</f>
        <v>218.57621769755363</v>
      </c>
      <c r="C28" s="15">
        <f t="shared" si="26"/>
        <v>6.2655216378412504E-5</v>
      </c>
      <c r="D28" s="15">
        <f t="shared" si="27"/>
        <v>212.73746703610951</v>
      </c>
      <c r="E28" s="2">
        <f t="shared" si="25"/>
        <v>5.8386877713653726</v>
      </c>
      <c r="F28" s="22">
        <f t="shared" si="23"/>
        <v>5.4700596387654423</v>
      </c>
      <c r="G28" s="22">
        <f t="shared" si="28"/>
        <v>224.27243863719963</v>
      </c>
      <c r="I28">
        <v>2030</v>
      </c>
      <c r="J28" s="16">
        <f>$J$17*(1+parameters!$B$3)^('stock release_log normal'!I28-'stock release_log normal'!I$17)</f>
        <v>875.26495758506474</v>
      </c>
      <c r="K28" s="15">
        <f t="shared" si="8"/>
        <v>2.5089607590253428E-4</v>
      </c>
      <c r="L28" s="15">
        <f t="shared" si="9"/>
        <v>851.88430847386974</v>
      </c>
      <c r="M28" s="2">
        <f t="shared" si="10"/>
        <v>23.380397274637929</v>
      </c>
      <c r="N28" s="22">
        <f t="shared" si="24"/>
        <v>21.049152306778652</v>
      </c>
      <c r="O28" s="22">
        <f>O27+N28</f>
        <v>898.09713696732535</v>
      </c>
      <c r="Q28">
        <v>2030</v>
      </c>
      <c r="R28" s="16">
        <f>$R$17*(1+parameters!$B$4)^('stock release_log normal'!Q28-'stock release_log normal'!Q$17)</f>
        <v>1989.8819993843731</v>
      </c>
      <c r="S28" s="2">
        <f t="shared" si="11"/>
        <v>5.7040280297764251E-4</v>
      </c>
      <c r="T28" s="2">
        <f t="shared" si="12"/>
        <v>1936.7269719871208</v>
      </c>
      <c r="U28" s="2">
        <f t="shared" si="13"/>
        <v>53.154454856300923</v>
      </c>
      <c r="V28" s="2">
        <f>R28-S28-T27-U26</f>
        <v>70.929343224278725</v>
      </c>
      <c r="W28" s="2">
        <f>W27+V28</f>
        <v>2041.1888411137977</v>
      </c>
      <c r="Y28">
        <v>2030</v>
      </c>
      <c r="Z28" s="16">
        <f>$Z$17*(1+parameters!$B$5)^('stock release_log normal'!Y28-'stock release_log normal'!$A$17)</f>
        <v>208.16782637862255</v>
      </c>
      <c r="AA28" s="2">
        <f t="shared" si="14"/>
        <v>5.9671634646107157E-5</v>
      </c>
      <c r="AB28" s="2">
        <f t="shared" si="15"/>
        <v>202.60711146296148</v>
      </c>
      <c r="AC28" s="2">
        <f t="shared" si="16"/>
        <v>5.5606550203479754</v>
      </c>
      <c r="AD28" s="2">
        <f>Z28-AA28-AB27-AC26</f>
        <v>5.2095806083480394</v>
      </c>
      <c r="AE28" s="2">
        <f>AE27+AD28</f>
        <v>213.59279860948064</v>
      </c>
      <c r="AG28">
        <v>2030</v>
      </c>
      <c r="AH28" s="16">
        <f>$AH$17*(1+parameters!$B$6)^('stock release_log normal'!AG28-'stock release_log normal'!$A$17)</f>
        <v>1338.6405233653929</v>
      </c>
      <c r="AI28" s="2">
        <f t="shared" si="17"/>
        <v>3.837234102038759E-4</v>
      </c>
      <c r="AJ28" s="2">
        <f t="shared" si="18"/>
        <v>1302.8818835482712</v>
      </c>
      <c r="AK28" s="2">
        <f t="shared" si="19"/>
        <v>35.758254655328592</v>
      </c>
      <c r="AL28" s="2">
        <f>AH28-AI28-AJ27-AK26</f>
        <v>32.192821175073433</v>
      </c>
      <c r="AM28" s="2">
        <f>AM27+AL28</f>
        <v>1373.5603271264981</v>
      </c>
      <c r="AO28">
        <v>2030</v>
      </c>
      <c r="AP28" s="16">
        <f>$AP$17*(1+parameters!$B$7)^('stock release_log normal'!AO28-'stock release_log normal'!$A$17)</f>
        <v>760.8372350587307</v>
      </c>
      <c r="AQ28" s="2">
        <f t="shared" si="20"/>
        <v>2.1809518937380444E-4</v>
      </c>
      <c r="AR28" s="2">
        <f t="shared" si="21"/>
        <v>740.51325399507539</v>
      </c>
      <c r="AS28" s="2">
        <f t="shared" si="22"/>
        <v>20.323762150938585</v>
      </c>
      <c r="AT28" s="2">
        <f>AP28-AQ28-AR27-AS26</f>
        <v>27.120042997518311</v>
      </c>
      <c r="AU28" s="2">
        <f>AU27+AT28</f>
        <v>780.45455689645303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40</v>
      </c>
      <c r="B30" s="16" t="s">
        <v>9</v>
      </c>
      <c r="C30" s="2"/>
      <c r="D30" s="2"/>
      <c r="E30" s="2"/>
      <c r="F30" s="2"/>
      <c r="G30" s="2"/>
      <c r="H30" s="2"/>
    </row>
    <row r="31" spans="1:47" x14ac:dyDescent="0.2">
      <c r="A31" t="s">
        <v>49</v>
      </c>
      <c r="B31" t="s">
        <v>5</v>
      </c>
      <c r="C31" s="24" t="s">
        <v>41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t="s">
        <v>51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C53" si="38">$B32*AF$8</f>
        <v>0.83717147742538878</v>
      </c>
      <c r="D32">
        <f t="shared" ref="D32:D53" si="39">$B32*AG$8</f>
        <v>3.1517229806033882</v>
      </c>
      <c r="E32">
        <f t="shared" ref="E32:E53" si="40">$B32*AH$8</f>
        <v>5.0814063271465217</v>
      </c>
      <c r="F32">
        <f t="shared" ref="F32:F53" si="41">$B32*AI$8</f>
        <v>6.52962049949305</v>
      </c>
      <c r="G32">
        <f t="shared" ref="G32:G53" si="42">$B32*AJ$8</f>
        <v>7.6171049214711539</v>
      </c>
      <c r="H32">
        <f t="shared" ref="H32:H53" si="43">$B32*AK$8</f>
        <v>8.4404642029853303</v>
      </c>
      <c r="I32">
        <f t="shared" ref="I32:I53" si="44">$B32*AL$8</f>
        <v>9.0677510838566633</v>
      </c>
      <c r="J32">
        <f t="shared" ref="J32:J53" si="45">$B32*AM$8</f>
        <v>9.5468242876637692</v>
      </c>
      <c r="K32">
        <f t="shared" ref="K32:K53" si="46">$B32*AN$8</f>
        <v>9.9119529840795391</v>
      </c>
      <c r="L32">
        <f t="shared" ref="L32:L53" si="47">$B32*AO$8</f>
        <v>10.188188378290352</v>
      </c>
      <c r="M32">
        <f t="shared" ref="M32:M53" si="48">$B32*AP$8</f>
        <v>10.394203350566553</v>
      </c>
      <c r="N32" s="19"/>
      <c r="O32" s="19"/>
      <c r="AK32" t="s">
        <v>52</v>
      </c>
    </row>
    <row r="33" spans="1:16" x14ac:dyDescent="0.2">
      <c r="A33">
        <v>2010</v>
      </c>
      <c r="B33" s="16">
        <f>hist!U$8</f>
        <v>2044.8306227816895</v>
      </c>
      <c r="C33">
        <f t="shared" si="38"/>
        <v>0.87735570834180743</v>
      </c>
      <c r="D33">
        <f t="shared" si="39"/>
        <v>3.3030056836723509</v>
      </c>
      <c r="E33">
        <f t="shared" si="40"/>
        <v>5.3253138308495549</v>
      </c>
      <c r="F33">
        <f t="shared" si="41"/>
        <v>6.8430422834687166</v>
      </c>
      <c r="G33">
        <f t="shared" si="42"/>
        <v>7.9827259577017697</v>
      </c>
      <c r="H33">
        <f t="shared" si="43"/>
        <v>8.8456064847286271</v>
      </c>
      <c r="I33">
        <f t="shared" si="44"/>
        <v>9.5030031358817837</v>
      </c>
      <c r="J33">
        <f t="shared" si="45"/>
        <v>10.005071853471632</v>
      </c>
      <c r="K33">
        <f t="shared" si="46"/>
        <v>10.387726727315359</v>
      </c>
      <c r="L33">
        <f t="shared" si="47"/>
        <v>10.677221420448289</v>
      </c>
      <c r="M33">
        <f t="shared" si="48"/>
        <v>10.893125111393747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38"/>
        <v>0.9194687823422143</v>
      </c>
      <c r="D34">
        <f t="shared" si="39"/>
        <v>3.4615499564886241</v>
      </c>
      <c r="E34">
        <f t="shared" si="40"/>
        <v>5.5809288947303344</v>
      </c>
      <c r="F34">
        <f t="shared" si="41"/>
        <v>7.1715083130752149</v>
      </c>
      <c r="G34">
        <f t="shared" si="42"/>
        <v>8.3658968036714558</v>
      </c>
      <c r="H34">
        <f t="shared" si="43"/>
        <v>9.2701955959956024</v>
      </c>
      <c r="I34">
        <f t="shared" si="44"/>
        <v>9.9591472864041091</v>
      </c>
      <c r="J34">
        <f t="shared" si="45"/>
        <v>10.48531530243827</v>
      </c>
      <c r="K34">
        <f t="shared" si="46"/>
        <v>10.886337610226496</v>
      </c>
      <c r="L34">
        <f t="shared" si="47"/>
        <v>11.189728048629808</v>
      </c>
      <c r="M34">
        <f t="shared" si="48"/>
        <v>11.415995116740648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38"/>
        <v>0.96360328389464056</v>
      </c>
      <c r="D35">
        <f t="shared" si="39"/>
        <v>3.6277043544000782</v>
      </c>
      <c r="E35">
        <f t="shared" si="40"/>
        <v>5.8488134816773902</v>
      </c>
      <c r="F35">
        <f t="shared" si="41"/>
        <v>7.5157407121028257</v>
      </c>
      <c r="G35">
        <f t="shared" si="42"/>
        <v>8.7674598502476861</v>
      </c>
      <c r="H35">
        <f t="shared" si="43"/>
        <v>9.7151649846033905</v>
      </c>
      <c r="I35">
        <f t="shared" si="44"/>
        <v>10.437186356151507</v>
      </c>
      <c r="J35">
        <f t="shared" si="45"/>
        <v>10.988610436955307</v>
      </c>
      <c r="K35">
        <f t="shared" si="46"/>
        <v>11.408881815517368</v>
      </c>
      <c r="L35">
        <f t="shared" si="47"/>
        <v>11.726834994964038</v>
      </c>
      <c r="M35">
        <f t="shared" si="48"/>
        <v>11.963962882344198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38"/>
        <v>1.0098562415215835</v>
      </c>
      <c r="D36">
        <f t="shared" si="39"/>
        <v>3.8018341634112822</v>
      </c>
      <c r="E36">
        <f t="shared" si="40"/>
        <v>6.1295565287979059</v>
      </c>
      <c r="F36">
        <f t="shared" si="41"/>
        <v>7.8764962662837616</v>
      </c>
      <c r="G36">
        <f t="shared" si="42"/>
        <v>9.188297923059574</v>
      </c>
      <c r="H36">
        <f t="shared" si="43"/>
        <v>10.181492903864354</v>
      </c>
      <c r="I36">
        <f t="shared" si="44"/>
        <v>10.938171301246779</v>
      </c>
      <c r="J36">
        <f t="shared" si="45"/>
        <v>11.516063737929162</v>
      </c>
      <c r="K36">
        <f t="shared" si="46"/>
        <v>11.956508142662203</v>
      </c>
      <c r="L36">
        <f t="shared" si="47"/>
        <v>12.289723074722312</v>
      </c>
      <c r="M36">
        <f t="shared" si="48"/>
        <v>12.538233100696722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38"/>
        <v>1.0583293411146195</v>
      </c>
      <c r="D37">
        <f t="shared" si="39"/>
        <v>3.9843222032550245</v>
      </c>
      <c r="E37">
        <f t="shared" si="40"/>
        <v>6.4237752421802066</v>
      </c>
      <c r="F37">
        <f t="shared" si="41"/>
        <v>8.2545680870653833</v>
      </c>
      <c r="G37">
        <f t="shared" si="42"/>
        <v>9.6293362233664368</v>
      </c>
      <c r="H37">
        <f t="shared" si="43"/>
        <v>10.670204563249845</v>
      </c>
      <c r="I37">
        <f t="shared" si="44"/>
        <v>11.463203523706627</v>
      </c>
      <c r="J37">
        <f t="shared" si="45"/>
        <v>12.068834797349766</v>
      </c>
      <c r="K37">
        <f t="shared" si="46"/>
        <v>12.530420533509991</v>
      </c>
      <c r="L37">
        <f t="shared" si="47"/>
        <v>12.879629782308987</v>
      </c>
      <c r="M37">
        <f t="shared" si="48"/>
        <v>13.140068289530166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38"/>
        <v>1.1091291494881212</v>
      </c>
      <c r="D38">
        <f t="shared" si="39"/>
        <v>4.1755696690112654</v>
      </c>
      <c r="E38">
        <f t="shared" si="40"/>
        <v>6.7321164538048563</v>
      </c>
      <c r="F38">
        <f t="shared" si="41"/>
        <v>8.6507873552445229</v>
      </c>
      <c r="G38">
        <f t="shared" si="42"/>
        <v>10.091544362088024</v>
      </c>
      <c r="H38">
        <f t="shared" si="43"/>
        <v>11.182374382285838</v>
      </c>
      <c r="I38">
        <f t="shared" si="44"/>
        <v>12.013437292844545</v>
      </c>
      <c r="J38">
        <f t="shared" si="45"/>
        <v>12.648138867622553</v>
      </c>
      <c r="K38">
        <f t="shared" si="46"/>
        <v>13.13188071911847</v>
      </c>
      <c r="L38">
        <f t="shared" si="47"/>
        <v>13.497852011859818</v>
      </c>
      <c r="M38">
        <f t="shared" si="48"/>
        <v>13.770791567427613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38"/>
        <v>1.1091291494881212</v>
      </c>
      <c r="D39">
        <f t="shared" si="39"/>
        <v>4.1755696690112654</v>
      </c>
      <c r="E39">
        <f t="shared" si="40"/>
        <v>6.7321164538048563</v>
      </c>
      <c r="F39">
        <f t="shared" si="41"/>
        <v>8.6507873552445229</v>
      </c>
      <c r="G39">
        <f t="shared" si="42"/>
        <v>10.091544362088024</v>
      </c>
      <c r="H39">
        <f t="shared" si="43"/>
        <v>11.182374382285838</v>
      </c>
      <c r="I39">
        <f t="shared" si="44"/>
        <v>12.013437292844545</v>
      </c>
      <c r="J39">
        <f t="shared" si="45"/>
        <v>12.648138867622553</v>
      </c>
      <c r="K39">
        <f t="shared" si="46"/>
        <v>13.13188071911847</v>
      </c>
      <c r="L39">
        <f t="shared" si="47"/>
        <v>13.497852011859818</v>
      </c>
      <c r="M39">
        <f t="shared" si="48"/>
        <v>13.770791567427613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38"/>
        <v>1.1091291494881212</v>
      </c>
      <c r="D40">
        <f t="shared" si="39"/>
        <v>4.1755696690112654</v>
      </c>
      <c r="E40">
        <f t="shared" si="40"/>
        <v>6.7321164538048563</v>
      </c>
      <c r="F40">
        <f t="shared" si="41"/>
        <v>8.6507873552445229</v>
      </c>
      <c r="G40">
        <f t="shared" si="42"/>
        <v>10.091544362088024</v>
      </c>
      <c r="H40">
        <f t="shared" si="43"/>
        <v>11.182374382285838</v>
      </c>
      <c r="I40">
        <f t="shared" si="44"/>
        <v>12.013437292844545</v>
      </c>
      <c r="J40">
        <f t="shared" si="45"/>
        <v>12.648138867622553</v>
      </c>
      <c r="K40">
        <f t="shared" si="46"/>
        <v>13.13188071911847</v>
      </c>
      <c r="L40">
        <f t="shared" si="47"/>
        <v>13.497852011859818</v>
      </c>
      <c r="M40">
        <f t="shared" si="48"/>
        <v>13.770791567427613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38"/>
        <v>1.1091291494881212</v>
      </c>
      <c r="D41">
        <f t="shared" si="39"/>
        <v>4.1755696690112654</v>
      </c>
      <c r="E41">
        <f t="shared" si="40"/>
        <v>6.7321164538048563</v>
      </c>
      <c r="F41">
        <f t="shared" si="41"/>
        <v>8.6507873552445229</v>
      </c>
      <c r="G41">
        <f t="shared" si="42"/>
        <v>10.091544362088024</v>
      </c>
      <c r="H41">
        <f t="shared" si="43"/>
        <v>11.182374382285838</v>
      </c>
      <c r="I41">
        <f t="shared" si="44"/>
        <v>12.013437292844545</v>
      </c>
      <c r="J41">
        <f t="shared" si="45"/>
        <v>12.648138867622553</v>
      </c>
      <c r="K41">
        <f t="shared" si="46"/>
        <v>13.13188071911847</v>
      </c>
      <c r="L41">
        <f t="shared" si="47"/>
        <v>13.497852011859818</v>
      </c>
      <c r="M41">
        <f t="shared" si="48"/>
        <v>13.770791567427613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38"/>
        <v>1.1091291494881212</v>
      </c>
      <c r="D42">
        <f t="shared" si="39"/>
        <v>4.1755696690112654</v>
      </c>
      <c r="E42">
        <f t="shared" si="40"/>
        <v>6.7321164538048563</v>
      </c>
      <c r="F42">
        <f t="shared" si="41"/>
        <v>8.6507873552445229</v>
      </c>
      <c r="G42">
        <f t="shared" si="42"/>
        <v>10.091544362088024</v>
      </c>
      <c r="H42">
        <f t="shared" si="43"/>
        <v>11.182374382285838</v>
      </c>
      <c r="I42">
        <f t="shared" si="44"/>
        <v>12.013437292844545</v>
      </c>
      <c r="J42">
        <f t="shared" si="45"/>
        <v>12.648138867622553</v>
      </c>
      <c r="K42">
        <f t="shared" si="46"/>
        <v>13.13188071911847</v>
      </c>
      <c r="L42">
        <f t="shared" si="47"/>
        <v>13.497852011859818</v>
      </c>
      <c r="M42">
        <f t="shared" si="48"/>
        <v>13.770791567427613</v>
      </c>
      <c r="N42" s="16">
        <f>B42-C42-D41-E40-F39-G38-H37-I36-J35-K34-L33-M32</f>
        <v>2489.7051882971364</v>
      </c>
      <c r="O42" s="16">
        <f>SUM($B$32:B42)-SUM(C$32:C42,D$32:D41,E$32:E40,F$32:F39,G$32:G38,H$32:H37,I$32:I36,J$32:J35,K$32:K34,L$32:L33,M32)</f>
        <v>25692.73120354136</v>
      </c>
      <c r="P42" s="2"/>
    </row>
    <row r="43" spans="1:16" x14ac:dyDescent="0.2">
      <c r="A43">
        <v>2020</v>
      </c>
      <c r="B43" s="16">
        <f>$B$42*(1+parameters!$B$8)^('stock release_log normal'!A43-'stock release_log normal'!$A$42)</f>
        <v>2709.1</v>
      </c>
      <c r="C43">
        <f t="shared" si="38"/>
        <v>1.1623673486635511</v>
      </c>
      <c r="D43">
        <f t="shared" si="39"/>
        <v>4.375997013123806</v>
      </c>
      <c r="E43">
        <f t="shared" si="40"/>
        <v>7.0552580435874894</v>
      </c>
      <c r="F43">
        <f t="shared" si="41"/>
        <v>9.0660251482962586</v>
      </c>
      <c r="G43">
        <f t="shared" si="42"/>
        <v>10.57593849146825</v>
      </c>
      <c r="H43">
        <f t="shared" si="43"/>
        <v>11.719128352635558</v>
      </c>
      <c r="I43">
        <f t="shared" si="44"/>
        <v>12.590082282901083</v>
      </c>
      <c r="J43">
        <f t="shared" si="45"/>
        <v>13.255249533268437</v>
      </c>
      <c r="K43">
        <f t="shared" si="46"/>
        <v>13.762210993636156</v>
      </c>
      <c r="L43">
        <f t="shared" si="47"/>
        <v>14.145748908429089</v>
      </c>
      <c r="M43">
        <f t="shared" si="48"/>
        <v>14.431789562664139</v>
      </c>
      <c r="N43" s="16">
        <f t="shared" ref="N43:N52" si="49">B43-C43-D42-E41-F40-G39-H38-I37-J36-K35-L34-M33</f>
        <v>2610.6342381917261</v>
      </c>
      <c r="O43" s="16">
        <f>SUM($B$32:B43)-SUM(C$32:C43,D$32:D42,E$32:E41,F$32:F40,G$32:G39,H$32:H38,I$32:I37,J$32:J36,K$32:K35,L$32:L34,M$32:M33)</f>
        <v>28303.365441733084</v>
      </c>
      <c r="P43" s="2"/>
    </row>
    <row r="44" spans="1:16" x14ac:dyDescent="0.2">
      <c r="A44">
        <v>2021</v>
      </c>
      <c r="B44" s="16">
        <f>$B$42*(1+parameters!$B$8)^('stock release_log normal'!A44-'stock release_log normal'!$A$42)</f>
        <v>2839.1368000000002</v>
      </c>
      <c r="C44">
        <f t="shared" si="38"/>
        <v>1.2181609813994017</v>
      </c>
      <c r="D44">
        <f t="shared" si="39"/>
        <v>4.5860448697537493</v>
      </c>
      <c r="E44">
        <f t="shared" si="40"/>
        <v>7.3939104296796891</v>
      </c>
      <c r="F44">
        <f t="shared" si="41"/>
        <v>9.50119435541448</v>
      </c>
      <c r="G44">
        <f t="shared" si="42"/>
        <v>11.083583539058727</v>
      </c>
      <c r="H44">
        <f t="shared" si="43"/>
        <v>12.281646513562066</v>
      </c>
      <c r="I44">
        <f t="shared" si="44"/>
        <v>13.194406232480338</v>
      </c>
      <c r="J44">
        <f t="shared" si="45"/>
        <v>13.891501510865323</v>
      </c>
      <c r="K44">
        <f t="shared" si="46"/>
        <v>14.422797121330694</v>
      </c>
      <c r="L44">
        <f t="shared" si="47"/>
        <v>14.824744856033687</v>
      </c>
      <c r="M44">
        <f t="shared" si="48"/>
        <v>15.12451546167202</v>
      </c>
      <c r="N44" s="16">
        <f t="shared" si="49"/>
        <v>2737.7042091074932</v>
      </c>
      <c r="O44" s="16">
        <f>SUM($B$32:B44)-SUM(C$32:C44,D$32:D43,E$32:E42,F$32:F41,G$32:G40,H$32:H39,I$32:I38,J$32:J37,K$32:K36,L$32:L35,M$32:M34)</f>
        <v>31041.069650840574</v>
      </c>
      <c r="P44" s="2"/>
    </row>
    <row r="45" spans="1:16" x14ac:dyDescent="0.2">
      <c r="A45">
        <v>2022</v>
      </c>
      <c r="B45" s="16">
        <f>$B$42*(1+parameters!$B$8)^('stock release_log normal'!A45-'stock release_log normal'!$A$42)</f>
        <v>2975.4153664</v>
      </c>
      <c r="C45">
        <f t="shared" si="38"/>
        <v>1.276632708506573</v>
      </c>
      <c r="D45">
        <f t="shared" si="39"/>
        <v>4.8061750235019289</v>
      </c>
      <c r="E45">
        <f t="shared" si="40"/>
        <v>7.748818130304314</v>
      </c>
      <c r="F45">
        <f t="shared" si="41"/>
        <v>9.9572516844743753</v>
      </c>
      <c r="G45">
        <f t="shared" si="42"/>
        <v>11.615595548933545</v>
      </c>
      <c r="H45">
        <f t="shared" si="43"/>
        <v>12.871165546213044</v>
      </c>
      <c r="I45">
        <f t="shared" si="44"/>
        <v>13.827737731639392</v>
      </c>
      <c r="J45">
        <f t="shared" si="45"/>
        <v>14.558293583386858</v>
      </c>
      <c r="K45">
        <f t="shared" si="46"/>
        <v>15.115091383154565</v>
      </c>
      <c r="L45">
        <f t="shared" si="47"/>
        <v>15.536332609123303</v>
      </c>
      <c r="M45">
        <f t="shared" si="48"/>
        <v>15.850492203832276</v>
      </c>
      <c r="N45" s="16">
        <f t="shared" si="49"/>
        <v>2871.1270420274909</v>
      </c>
      <c r="O45" s="16">
        <f>SUM($B$32:B45)-SUM(C$32:C45,D$32:D44,E$32:E43,F$32:F42,G$32:G41,H$32:H40,I$32:I39,J$32:J38,K$32:K37,L$32:L36,M$32:M35)</f>
        <v>33912.196692868063</v>
      </c>
      <c r="P45" s="2"/>
    </row>
    <row r="46" spans="1:16" x14ac:dyDescent="0.2">
      <c r="A46">
        <v>2023</v>
      </c>
      <c r="B46" s="16">
        <f>$B$42*(1+parameters!$B$8)^('stock release_log normal'!A46-'stock release_log normal'!$A$42)</f>
        <v>3118.235303987201</v>
      </c>
      <c r="C46">
        <f t="shared" si="38"/>
        <v>1.3379110785148889</v>
      </c>
      <c r="D46">
        <f t="shared" si="39"/>
        <v>5.0368714246300232</v>
      </c>
      <c r="E46">
        <f t="shared" si="40"/>
        <v>8.1207614005589228</v>
      </c>
      <c r="F46">
        <f t="shared" si="41"/>
        <v>10.435199765329148</v>
      </c>
      <c r="G46">
        <f t="shared" si="42"/>
        <v>12.173144135282358</v>
      </c>
      <c r="H46">
        <f t="shared" si="43"/>
        <v>13.488981492431275</v>
      </c>
      <c r="I46">
        <f t="shared" si="44"/>
        <v>14.491469142758087</v>
      </c>
      <c r="J46">
        <f t="shared" si="45"/>
        <v>15.257091675389431</v>
      </c>
      <c r="K46">
        <f t="shared" si="46"/>
        <v>15.840615769545989</v>
      </c>
      <c r="L46">
        <f t="shared" si="47"/>
        <v>16.282076574361227</v>
      </c>
      <c r="M46">
        <f t="shared" si="48"/>
        <v>16.611315829616231</v>
      </c>
      <c r="N46" s="16">
        <f t="shared" si="49"/>
        <v>3011.1460438002432</v>
      </c>
      <c r="O46" s="16">
        <f>SUM($B$32:B46)-SUM(C$32:C46,D$32:D45,E$32:E44,F$32:F43,G$32:G42,H$32:H41,I$32:I40,J$32:J39,K$32:K38,L$32:L37,M$32:M36)</f>
        <v>36923.34273666831</v>
      </c>
      <c r="P46" s="2"/>
    </row>
    <row r="47" spans="1:16" x14ac:dyDescent="0.2">
      <c r="A47">
        <v>2024</v>
      </c>
      <c r="B47" s="16">
        <f>$B$42*(1+parameters!$B$8)^('stock release_log normal'!A47-'stock release_log normal'!$A$42)</f>
        <v>3267.9105985785868</v>
      </c>
      <c r="C47">
        <f t="shared" si="38"/>
        <v>1.4021308102836036</v>
      </c>
      <c r="D47">
        <f t="shared" si="39"/>
        <v>5.2786412530122648</v>
      </c>
      <c r="E47">
        <f t="shared" si="40"/>
        <v>8.5105579477857525</v>
      </c>
      <c r="F47">
        <f t="shared" si="41"/>
        <v>10.936089354064949</v>
      </c>
      <c r="G47">
        <f t="shared" si="42"/>
        <v>12.757455053775914</v>
      </c>
      <c r="H47">
        <f t="shared" si="43"/>
        <v>14.136452604067976</v>
      </c>
      <c r="I47">
        <f t="shared" si="44"/>
        <v>15.187059661610476</v>
      </c>
      <c r="J47">
        <f t="shared" si="45"/>
        <v>15.989432075808125</v>
      </c>
      <c r="K47">
        <f t="shared" si="46"/>
        <v>16.6009653264842</v>
      </c>
      <c r="L47">
        <f t="shared" si="47"/>
        <v>17.063616249930565</v>
      </c>
      <c r="M47">
        <f t="shared" si="48"/>
        <v>17.408658989437811</v>
      </c>
      <c r="N47" s="16">
        <f t="shared" si="49"/>
        <v>3158.0318938032251</v>
      </c>
      <c r="O47" s="16">
        <f>SUM($B$32:B47)-SUM(C$32:C47,D$32:D46,E$32:E45,F$32:F44,G$32:G43,H$32:H42,I$32:I41,J$32:J40,K$32:K39,L$32:L38,M$32:M37)</f>
        <v>40081.374630471531</v>
      </c>
      <c r="P47" s="2"/>
    </row>
    <row r="48" spans="1:16" x14ac:dyDescent="0.2">
      <c r="A48">
        <v>2025</v>
      </c>
      <c r="B48" s="16">
        <f>$B$42*(1+parameters!$B$8)^('stock release_log normal'!A48-'stock release_log normal'!$A$42)</f>
        <v>3424.7703073103594</v>
      </c>
      <c r="C48">
        <f t="shared" si="38"/>
        <v>1.4694330891772167</v>
      </c>
      <c r="D48">
        <f t="shared" si="39"/>
        <v>5.5320160331568538</v>
      </c>
      <c r="E48">
        <f t="shared" si="40"/>
        <v>8.9190647292794694</v>
      </c>
      <c r="F48">
        <f t="shared" si="41"/>
        <v>11.461021643060066</v>
      </c>
      <c r="G48">
        <f t="shared" si="42"/>
        <v>13.369812896357159</v>
      </c>
      <c r="H48">
        <f t="shared" si="43"/>
        <v>14.815002329063242</v>
      </c>
      <c r="I48">
        <f t="shared" si="44"/>
        <v>15.916038525367782</v>
      </c>
      <c r="J48">
        <f t="shared" si="45"/>
        <v>16.756924815446915</v>
      </c>
      <c r="K48">
        <f t="shared" si="46"/>
        <v>17.397811662155441</v>
      </c>
      <c r="L48">
        <f t="shared" si="47"/>
        <v>17.882669829927234</v>
      </c>
      <c r="M48">
        <f t="shared" si="48"/>
        <v>18.244274620930828</v>
      </c>
      <c r="N48" s="16">
        <f t="shared" si="49"/>
        <v>3312.0794075325703</v>
      </c>
      <c r="O48" s="16">
        <f>SUM($B$32:B48)-SUM(C$32:C48,D$32:D47,E$32:E46,F$32:F45,G$32:G44,H$32:H43,I$32:I42,J$32:J41,K$32:K40,L$32:L39,M$32:M38)</f>
        <v>43393.454038004107</v>
      </c>
      <c r="P48" s="2"/>
    </row>
    <row r="49" spans="1:16" x14ac:dyDescent="0.2">
      <c r="A49">
        <v>2026</v>
      </c>
      <c r="B49" s="16">
        <f>$B$42*(1+parameters!$B$8)^('stock release_log normal'!A49-'stock release_log normal'!$A$42)</f>
        <v>3589.1592820612564</v>
      </c>
      <c r="C49">
        <f t="shared" si="38"/>
        <v>1.539965877457723</v>
      </c>
      <c r="D49">
        <f t="shared" si="39"/>
        <v>5.7975528027483829</v>
      </c>
      <c r="E49">
        <f t="shared" si="40"/>
        <v>9.3471798362848837</v>
      </c>
      <c r="F49">
        <f t="shared" si="41"/>
        <v>12.011150681926949</v>
      </c>
      <c r="G49">
        <f t="shared" si="42"/>
        <v>14.011563915382302</v>
      </c>
      <c r="H49">
        <f t="shared" si="43"/>
        <v>15.526122440858275</v>
      </c>
      <c r="I49">
        <f t="shared" si="44"/>
        <v>16.680008374585434</v>
      </c>
      <c r="J49">
        <f t="shared" si="45"/>
        <v>17.561257206588365</v>
      </c>
      <c r="K49">
        <f t="shared" si="46"/>
        <v>18.232906621938902</v>
      </c>
      <c r="L49">
        <f t="shared" si="47"/>
        <v>18.741037981763743</v>
      </c>
      <c r="M49">
        <f t="shared" si="48"/>
        <v>19.119999802735506</v>
      </c>
      <c r="N49" s="16">
        <f t="shared" si="49"/>
        <v>3473.6055549261018</v>
      </c>
      <c r="O49" s="16">
        <f>SUM($B$32:B49)-SUM(C$32:C49,D$32:D48,E$32:E47,F$32:F46,G$32:G45,H$32:H44,I$32:I43,J$32:J42,K$32:K41,L$32:L40,M$32:M39)</f>
        <v>46867.059592930207</v>
      </c>
      <c r="P49" s="2"/>
    </row>
    <row r="50" spans="1:16" x14ac:dyDescent="0.2">
      <c r="A50">
        <v>2027</v>
      </c>
      <c r="B50" s="16">
        <f>$B$42*(1+parameters!$B$8)^('stock release_log normal'!A50-'stock release_log normal'!$A$42)</f>
        <v>3761.4389276001975</v>
      </c>
      <c r="C50">
        <f t="shared" si="38"/>
        <v>1.613884239575694</v>
      </c>
      <c r="D50">
        <f t="shared" si="39"/>
        <v>6.0758353372803064</v>
      </c>
      <c r="E50">
        <f t="shared" si="40"/>
        <v>9.7958444684265604</v>
      </c>
      <c r="F50">
        <f t="shared" si="41"/>
        <v>12.587685914659446</v>
      </c>
      <c r="G50">
        <f t="shared" si="42"/>
        <v>14.684118983320655</v>
      </c>
      <c r="H50">
        <f t="shared" si="43"/>
        <v>16.271376318019477</v>
      </c>
      <c r="I50">
        <f t="shared" si="44"/>
        <v>17.480648776565538</v>
      </c>
      <c r="J50">
        <f t="shared" si="45"/>
        <v>18.404197552504613</v>
      </c>
      <c r="K50">
        <f t="shared" si="46"/>
        <v>19.108086139791972</v>
      </c>
      <c r="L50">
        <f t="shared" si="47"/>
        <v>19.640607804888404</v>
      </c>
      <c r="M50">
        <f t="shared" si="48"/>
        <v>20.037759793266815</v>
      </c>
      <c r="N50" s="16">
        <f t="shared" si="49"/>
        <v>3642.2778467288795</v>
      </c>
      <c r="O50" s="16">
        <f>SUM($B$32:B50)-SUM(C$32:C50,D$32:D49,E$32:E48,F$32:F47,G$32:G46,H$32:H45,I$32:I44,J$32:J43,K$32:K42,L$32:L41,M$32:M40)</f>
        <v>50509.337439659088</v>
      </c>
      <c r="P50" s="2"/>
    </row>
    <row r="51" spans="1:16" x14ac:dyDescent="0.2">
      <c r="A51">
        <v>2028</v>
      </c>
      <c r="B51" s="16">
        <f>$B$42*(1+parameters!$B$8)^('stock release_log normal'!A51-'stock release_log normal'!$A$42)</f>
        <v>3941.9879961250072</v>
      </c>
      <c r="C51">
        <f t="shared" si="38"/>
        <v>1.6913506830753275</v>
      </c>
      <c r="D51">
        <f t="shared" si="39"/>
        <v>6.3674754334697612</v>
      </c>
      <c r="E51">
        <f t="shared" si="40"/>
        <v>10.266045002911035</v>
      </c>
      <c r="F51">
        <f t="shared" si="41"/>
        <v>13.191894838563099</v>
      </c>
      <c r="G51">
        <f t="shared" si="42"/>
        <v>15.388956694520047</v>
      </c>
      <c r="H51">
        <f t="shared" si="43"/>
        <v>17.052402381284413</v>
      </c>
      <c r="I51">
        <f t="shared" si="44"/>
        <v>18.319719917840686</v>
      </c>
      <c r="J51">
        <f t="shared" si="45"/>
        <v>19.287599035024837</v>
      </c>
      <c r="K51">
        <f t="shared" si="46"/>
        <v>20.025274274501989</v>
      </c>
      <c r="L51">
        <f t="shared" si="47"/>
        <v>20.58335697952305</v>
      </c>
      <c r="M51">
        <f t="shared" si="48"/>
        <v>20.999572263343623</v>
      </c>
      <c r="N51" s="16">
        <f t="shared" si="49"/>
        <v>3818.4160782636709</v>
      </c>
      <c r="O51" s="16">
        <f>SUM($B$32:B51)-SUM(C$32:C51,D$32:D50,E$32:E49,F$32:F48,G$32:G47,H$32:H46,I$32:I45,J$32:J44,K$32:K43,L$32:L42,M$32:M41)</f>
        <v>54327.753517922756</v>
      </c>
      <c r="P51" s="2"/>
    </row>
    <row r="52" spans="1:16" x14ac:dyDescent="0.2">
      <c r="A52">
        <v>2029</v>
      </c>
      <c r="B52" s="16">
        <f>$B$42*(1+parameters!$B$8)^('stock release_log normal'!A52-'stock release_log normal'!$A$42)</f>
        <v>4131.2034199390082</v>
      </c>
      <c r="C52">
        <f t="shared" si="38"/>
        <v>1.7725355158629434</v>
      </c>
      <c r="D52">
        <f t="shared" si="39"/>
        <v>6.6731142542763111</v>
      </c>
      <c r="E52">
        <f t="shared" si="40"/>
        <v>10.758815163050766</v>
      </c>
      <c r="F52">
        <f t="shared" si="41"/>
        <v>13.825105790814131</v>
      </c>
      <c r="G52">
        <f t="shared" si="42"/>
        <v>16.127626615857011</v>
      </c>
      <c r="H52">
        <f t="shared" si="43"/>
        <v>17.870917695586066</v>
      </c>
      <c r="I52">
        <f t="shared" si="44"/>
        <v>19.199066473897041</v>
      </c>
      <c r="J52">
        <f t="shared" si="45"/>
        <v>20.213403788706032</v>
      </c>
      <c r="K52">
        <f t="shared" si="46"/>
        <v>20.986487439678086</v>
      </c>
      <c r="L52">
        <f t="shared" si="47"/>
        <v>21.57135811454016</v>
      </c>
      <c r="M52">
        <f t="shared" si="48"/>
        <v>22.007551731984119</v>
      </c>
      <c r="N52" s="16">
        <f t="shared" si="49"/>
        <v>4002.3610480155653</v>
      </c>
      <c r="O52" s="16">
        <f>SUM($B$32:B52)-SUM(C$32:C52,D$32:D51,E$32:E50,F$32:F49,G$32:G48,H$32:H47,I$32:I46,J$32:J45,K$32:K44,L$32:L43,M$32:M42)</f>
        <v>58330.114565938318</v>
      </c>
      <c r="P52" s="2"/>
    </row>
    <row r="53" spans="1:16" x14ac:dyDescent="0.2">
      <c r="A53">
        <v>2030</v>
      </c>
      <c r="B53" s="16">
        <f>$B$42*(1+parameters!$B$8)^('stock release_log normal'!A53-'stock release_log normal'!$A$42)</f>
        <v>4329.5011840960806</v>
      </c>
      <c r="C53">
        <f t="shared" si="38"/>
        <v>1.8576172206243649</v>
      </c>
      <c r="D53">
        <f t="shared" si="39"/>
        <v>6.9934237384815736</v>
      </c>
      <c r="E53">
        <f t="shared" si="40"/>
        <v>11.275238290877203</v>
      </c>
      <c r="F53">
        <f t="shared" si="41"/>
        <v>14.488710868773209</v>
      </c>
      <c r="G53">
        <f t="shared" si="42"/>
        <v>16.90175269341815</v>
      </c>
      <c r="H53">
        <f t="shared" si="43"/>
        <v>18.728721744974198</v>
      </c>
      <c r="I53">
        <f t="shared" si="44"/>
        <v>20.120621664644098</v>
      </c>
      <c r="J53">
        <f t="shared" si="45"/>
        <v>21.183647170563919</v>
      </c>
      <c r="K53">
        <f t="shared" si="46"/>
        <v>21.993838836782636</v>
      </c>
      <c r="L53">
        <f t="shared" si="47"/>
        <v>22.606783304038085</v>
      </c>
      <c r="M53">
        <f t="shared" si="48"/>
        <v>23.063914215119357</v>
      </c>
      <c r="N53" s="16">
        <f>$B53-$C53-$D52-$E51-$F50-$G49-$H48-$I47-$J46-$K45-$L44-$M43</f>
        <v>4194.4743783203121</v>
      </c>
      <c r="O53" s="16">
        <f>SUM($B$32:B53)-SUM(C$32:C53,D$32:D52,E$32:E51,F$32:F50,G$32:G49,H$32:H48,I$32:I47,J$32:J46,K$32:K45,L$32:L44,M$32:M43)</f>
        <v>62524.588944258634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Q13:AS13"/>
    <mergeCell ref="F1:F8"/>
    <mergeCell ref="AE1:AE8"/>
    <mergeCell ref="C13:E13"/>
    <mergeCell ref="C31:M31"/>
    <mergeCell ref="K13:M13"/>
    <mergeCell ref="S13:U13"/>
    <mergeCell ref="AA13:AC13"/>
    <mergeCell ref="AI13:AK13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1062F3BF8372479E018DC5EC7E6125" ma:contentTypeVersion="4" ma:contentTypeDescription="Opret et nyt dokument." ma:contentTypeScope="" ma:versionID="72268b99dc0e281a492c580b1837a8ea">
  <xsd:schema xmlns:xsd="http://www.w3.org/2001/XMLSchema" xmlns:xs="http://www.w3.org/2001/XMLSchema" xmlns:p="http://schemas.microsoft.com/office/2006/metadata/properties" xmlns:ns2="77b185ac-e736-4539-82f9-ce6ff79d0064" xmlns:ns3="ad55c52a-a6aa-4c88-b613-76076e1eddc7" targetNamespace="http://schemas.microsoft.com/office/2006/metadata/properties" ma:root="true" ma:fieldsID="fc80fa56f9e2f748fe8f15a27f93933f" ns2:_="" ns3:_="">
    <xsd:import namespace="77b185ac-e736-4539-82f9-ce6ff79d0064"/>
    <xsd:import namespace="ad55c52a-a6aa-4c88-b613-76076e1ed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85ac-e736-4539-82f9-ce6ff79d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c52a-a6aa-4c88-b613-76076e1ed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DC36F5-3190-4E7C-B6FA-FF4A6B33ABD3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d55c52a-a6aa-4c88-b613-76076e1eddc7"/>
    <ds:schemaRef ds:uri="77b185ac-e736-4539-82f9-ce6ff79d0064"/>
  </ds:schemaRefs>
</ds:datastoreItem>
</file>

<file path=customXml/itemProps2.xml><?xml version="1.0" encoding="utf-8"?>
<ds:datastoreItem xmlns:ds="http://schemas.openxmlformats.org/officeDocument/2006/customXml" ds:itemID="{33D07AAB-41AE-47ED-B477-FD9DA8897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F260F-17B3-4C8F-9F7F-1F45EA9E2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185ac-e736-4539-82f9-ce6ff79d0064"/>
    <ds:schemaRef ds:uri="ad55c52a-a6aa-4c88-b613-76076e1ed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Info sheet</vt:lpstr>
      <vt:lpstr>system</vt:lpstr>
      <vt:lpstr>parameters</vt:lpstr>
      <vt:lpstr>hist</vt:lpstr>
      <vt:lpstr>tc</vt:lpstr>
      <vt:lpstr>partitioning</vt:lpstr>
      <vt:lpstr>production</vt:lpstr>
      <vt:lpstr>stock release_normal</vt:lpstr>
      <vt:lpstr>stock release_log 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 Schjødt-Hansen</cp:lastModifiedBy>
  <cp:revision/>
  <dcterms:created xsi:type="dcterms:W3CDTF">2023-06-09T13:00:33Z</dcterms:created>
  <dcterms:modified xsi:type="dcterms:W3CDTF">2023-12-07T09:50:40Z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0x010100F71062F3BF8372479E018DC5EC7E6125</vt:lpwstr>
  </property>
</Properties>
</file>