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ne/Documents/Pyhton - thesis/"/>
    </mc:Choice>
  </mc:AlternateContent>
  <xr:revisionPtr revIDLastSave="0" documentId="13_ncr:1_{516EF7C8-AF40-044A-9CC8-17034ED53912}" xr6:coauthVersionLast="47" xr6:coauthVersionMax="47" xr10:uidLastSave="{00000000-0000-0000-0000-000000000000}"/>
  <bookViews>
    <workbookView xWindow="0" yWindow="500" windowWidth="28800" windowHeight="17500" firstSheet="10" activeTab="15" xr2:uid="{00000000-000D-0000-FFFF-FFFF00000000}"/>
  </bookViews>
  <sheets>
    <sheet name="flows_2019" sheetId="1" r:id="rId1"/>
    <sheet name="flows_2020" sheetId="2" r:id="rId2"/>
    <sheet name="flows_2021" sheetId="3" r:id="rId3"/>
    <sheet name="flows_2022" sheetId="4" r:id="rId4"/>
    <sheet name="flows_2023" sheetId="5" r:id="rId5"/>
    <sheet name="flows_2024" sheetId="6" r:id="rId6"/>
    <sheet name="flows_2025" sheetId="7" r:id="rId7"/>
    <sheet name="flows_2026" sheetId="8" r:id="rId8"/>
    <sheet name="flows_2027" sheetId="9" r:id="rId9"/>
    <sheet name="flows_2028" sheetId="10" r:id="rId10"/>
    <sheet name="flows_2029" sheetId="11" r:id="rId11"/>
    <sheet name="flows_2030" sheetId="12" r:id="rId12"/>
    <sheet name="d_stocks" sheetId="13" r:id="rId13"/>
    <sheet name="Stocks" sheetId="14" r:id="rId14"/>
    <sheet name="Total waste flows" sheetId="21" r:id="rId15"/>
    <sheet name="Indicators" sheetId="24" r:id="rId16"/>
    <sheet name="Total recycling flows input" sheetId="15" r:id="rId17"/>
    <sheet name="Post consumer recycling flows" sheetId="16" r:id="rId18"/>
    <sheet name="Pre consumer recycling flows" sheetId="17" r:id="rId19"/>
    <sheet name="Virgin production" sheetId="18" r:id="rId20"/>
    <sheet name="Total production" sheetId="19" r:id="rId21"/>
    <sheet name="Import flows" sheetId="20" r:id="rId22"/>
  </sheets>
  <externalReferences>
    <externalReference r:id="rId23"/>
    <externalReference r:id="rId24"/>
    <externalReference r:id="rId2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24" l="1"/>
  <c r="C52" i="24"/>
  <c r="B52" i="24"/>
  <c r="C9" i="24"/>
  <c r="D9" i="24"/>
  <c r="E9" i="24"/>
  <c r="F9" i="24"/>
  <c r="G9" i="24"/>
  <c r="H9" i="24"/>
  <c r="I9" i="24"/>
  <c r="J9" i="24"/>
  <c r="K9" i="24"/>
  <c r="L9" i="24"/>
  <c r="C10" i="24"/>
  <c r="D10" i="24"/>
  <c r="E10" i="24"/>
  <c r="F10" i="24"/>
  <c r="G10" i="24"/>
  <c r="H10" i="24"/>
  <c r="I10" i="24"/>
  <c r="J10" i="24"/>
  <c r="K10" i="24"/>
  <c r="L10" i="24"/>
  <c r="C11" i="24"/>
  <c r="D11" i="24"/>
  <c r="E11" i="24"/>
  <c r="F11" i="24"/>
  <c r="G11" i="24"/>
  <c r="H11" i="24"/>
  <c r="I11" i="24"/>
  <c r="J11" i="24"/>
  <c r="K11" i="24"/>
  <c r="L11" i="24"/>
  <c r="B11" i="24"/>
  <c r="B10" i="24"/>
  <c r="B9" i="24"/>
  <c r="L35" i="21"/>
  <c r="K35" i="21"/>
  <c r="J35" i="21"/>
  <c r="I35" i="21"/>
  <c r="H35" i="21"/>
  <c r="G35" i="21"/>
  <c r="F35" i="21"/>
  <c r="E35" i="21"/>
  <c r="D35" i="21"/>
  <c r="C35" i="21"/>
  <c r="B35" i="21"/>
  <c r="L34" i="21"/>
  <c r="K34" i="21"/>
  <c r="J34" i="21"/>
  <c r="I34" i="21"/>
  <c r="H34" i="21"/>
  <c r="G34" i="21"/>
  <c r="F34" i="21"/>
  <c r="E34" i="21"/>
  <c r="D34" i="21"/>
  <c r="C34" i="21"/>
  <c r="B34" i="21"/>
  <c r="L33" i="21"/>
  <c r="K33" i="21"/>
  <c r="J33" i="21"/>
  <c r="I33" i="21"/>
  <c r="H33" i="21"/>
  <c r="G33" i="21"/>
  <c r="F33" i="21"/>
  <c r="E33" i="21"/>
  <c r="D33" i="21"/>
  <c r="C33" i="21"/>
  <c r="B33" i="21"/>
  <c r="L32" i="21"/>
  <c r="K32" i="21"/>
  <c r="J32" i="21"/>
  <c r="I32" i="21"/>
  <c r="H32" i="21"/>
  <c r="G32" i="21"/>
  <c r="F32" i="21"/>
  <c r="E32" i="21"/>
  <c r="D32" i="21"/>
  <c r="C32" i="21"/>
  <c r="B32" i="21"/>
  <c r="L31" i="21"/>
  <c r="K31" i="21"/>
  <c r="J31" i="21"/>
  <c r="I31" i="21"/>
  <c r="H31" i="21"/>
  <c r="G31" i="21"/>
  <c r="F31" i="21"/>
  <c r="E31" i="21"/>
  <c r="D31" i="21"/>
  <c r="C31" i="21"/>
  <c r="B31" i="21"/>
  <c r="L30" i="21"/>
  <c r="K30" i="21"/>
  <c r="J30" i="21"/>
  <c r="I30" i="21"/>
  <c r="H30" i="21"/>
  <c r="G30" i="21"/>
  <c r="F30" i="21"/>
  <c r="E30" i="21"/>
  <c r="D30" i="21"/>
  <c r="C30" i="21"/>
  <c r="B30" i="21"/>
  <c r="L29" i="21"/>
  <c r="K29" i="21"/>
  <c r="J29" i="21"/>
  <c r="I29" i="21"/>
  <c r="H29" i="21"/>
  <c r="G29" i="21"/>
  <c r="F29" i="21"/>
  <c r="E29" i="21"/>
  <c r="D29" i="21"/>
  <c r="C29" i="21"/>
  <c r="B29" i="21"/>
  <c r="L28" i="21"/>
  <c r="K28" i="21"/>
  <c r="J28" i="21"/>
  <c r="I28" i="21"/>
  <c r="H28" i="21"/>
  <c r="G28" i="21"/>
  <c r="F28" i="21"/>
  <c r="E28" i="21"/>
  <c r="D28" i="21"/>
  <c r="C28" i="21"/>
  <c r="B28" i="21"/>
  <c r="A35" i="21"/>
  <c r="A34" i="21"/>
  <c r="A33" i="21"/>
  <c r="A32" i="21"/>
  <c r="A31" i="21"/>
  <c r="A30" i="21"/>
  <c r="A29" i="21"/>
  <c r="A28" i="21"/>
  <c r="L27" i="21"/>
  <c r="K27" i="21"/>
  <c r="J27" i="21"/>
  <c r="I27" i="21"/>
  <c r="H27" i="21"/>
  <c r="G27" i="21"/>
  <c r="F27" i="21"/>
  <c r="E27" i="21"/>
  <c r="D27" i="21"/>
  <c r="C27" i="21"/>
  <c r="B27" i="21"/>
  <c r="A27" i="21"/>
  <c r="L22" i="24"/>
  <c r="B29" i="24"/>
  <c r="C29" i="24"/>
  <c r="D29" i="24"/>
  <c r="E29" i="24"/>
  <c r="E40" i="24" s="1"/>
  <c r="E22" i="24" s="1"/>
  <c r="F29" i="24"/>
  <c r="F40" i="24" s="1"/>
  <c r="G29" i="24"/>
  <c r="G40" i="24" s="1"/>
  <c r="H29" i="24"/>
  <c r="H40" i="24" s="1"/>
  <c r="I29" i="24"/>
  <c r="J29" i="24"/>
  <c r="K29" i="24"/>
  <c r="L29" i="24"/>
  <c r="B30" i="24"/>
  <c r="B41" i="24" s="1"/>
  <c r="C30" i="24"/>
  <c r="C41" i="24" s="1"/>
  <c r="D30" i="24"/>
  <c r="E30" i="24"/>
  <c r="E41" i="24" s="1"/>
  <c r="F30" i="24"/>
  <c r="G30" i="24"/>
  <c r="H30" i="24"/>
  <c r="I30" i="24"/>
  <c r="J30" i="24"/>
  <c r="J41" i="24" s="1"/>
  <c r="K30" i="24"/>
  <c r="K41" i="24" s="1"/>
  <c r="L30" i="24"/>
  <c r="B31" i="24"/>
  <c r="B42" i="24" s="1"/>
  <c r="C31" i="24"/>
  <c r="D31" i="24"/>
  <c r="E31" i="24"/>
  <c r="F31" i="24"/>
  <c r="G31" i="24"/>
  <c r="G42" i="24" s="1"/>
  <c r="H31" i="24"/>
  <c r="H42" i="24" s="1"/>
  <c r="I31" i="24"/>
  <c r="I42" i="24" s="1"/>
  <c r="J31" i="24"/>
  <c r="K31" i="24"/>
  <c r="L31" i="24"/>
  <c r="B32" i="24"/>
  <c r="C32" i="24"/>
  <c r="D32" i="24"/>
  <c r="E32" i="24"/>
  <c r="F32" i="24"/>
  <c r="F43" i="24" s="1"/>
  <c r="G32" i="24"/>
  <c r="G43" i="24" s="1"/>
  <c r="H32" i="24"/>
  <c r="I32" i="24"/>
  <c r="J32" i="24"/>
  <c r="K32" i="24"/>
  <c r="L32" i="24"/>
  <c r="L43" i="24" s="1"/>
  <c r="B33" i="24"/>
  <c r="B44" i="24" s="1"/>
  <c r="B21" i="24" s="1"/>
  <c r="C33" i="24"/>
  <c r="C44" i="24" s="1"/>
  <c r="C21" i="24" s="1"/>
  <c r="D33" i="24"/>
  <c r="E33" i="24"/>
  <c r="F33" i="24"/>
  <c r="G33" i="24"/>
  <c r="H33" i="24"/>
  <c r="I33" i="24"/>
  <c r="J33" i="24"/>
  <c r="K33" i="24"/>
  <c r="K44" i="24" s="1"/>
  <c r="K21" i="24" s="1"/>
  <c r="L33" i="24"/>
  <c r="L44" i="24" s="1"/>
  <c r="L21" i="24" s="1"/>
  <c r="B27" i="24"/>
  <c r="C27" i="24"/>
  <c r="D27" i="24"/>
  <c r="E27" i="24"/>
  <c r="F27" i="24"/>
  <c r="F38" i="24" s="1"/>
  <c r="G27" i="24"/>
  <c r="G38" i="24" s="1"/>
  <c r="H27" i="24"/>
  <c r="H38" i="24" s="1"/>
  <c r="I27" i="24"/>
  <c r="J27" i="24"/>
  <c r="K27" i="24"/>
  <c r="L27" i="24"/>
  <c r="L16" i="24"/>
  <c r="I44" i="24"/>
  <c r="I21" i="24" s="1"/>
  <c r="H44" i="24"/>
  <c r="G44" i="24"/>
  <c r="G21" i="24" s="1"/>
  <c r="F44" i="24"/>
  <c r="F21" i="24" s="1"/>
  <c r="K43" i="24"/>
  <c r="J43" i="24"/>
  <c r="I43" i="24"/>
  <c r="D43" i="24"/>
  <c r="C43" i="24"/>
  <c r="B43" i="24"/>
  <c r="L42" i="24"/>
  <c r="F42" i="24"/>
  <c r="E42" i="24"/>
  <c r="D42" i="24"/>
  <c r="L41" i="24"/>
  <c r="I41" i="24"/>
  <c r="H41" i="24"/>
  <c r="G41" i="24"/>
  <c r="F41" i="24"/>
  <c r="D41" i="24"/>
  <c r="K40" i="24"/>
  <c r="J40" i="24"/>
  <c r="I40" i="24"/>
  <c r="C40" i="24"/>
  <c r="B40" i="24"/>
  <c r="L39" i="24"/>
  <c r="F39" i="24"/>
  <c r="E39" i="24"/>
  <c r="D39" i="24"/>
  <c r="L38" i="24"/>
  <c r="K38" i="24"/>
  <c r="J38" i="24"/>
  <c r="I38" i="24"/>
  <c r="E38" i="24"/>
  <c r="D38" i="24"/>
  <c r="C38" i="24"/>
  <c r="B38" i="24"/>
  <c r="J44" i="24"/>
  <c r="J21" i="24" s="1"/>
  <c r="E44" i="24"/>
  <c r="E21" i="24" s="1"/>
  <c r="D44" i="24"/>
  <c r="D21" i="24" s="1"/>
  <c r="H43" i="24"/>
  <c r="E43" i="24"/>
  <c r="K42" i="24"/>
  <c r="J42" i="24"/>
  <c r="C42" i="24"/>
  <c r="L40" i="24"/>
  <c r="D40" i="24"/>
  <c r="L28" i="24"/>
  <c r="K28" i="24"/>
  <c r="K39" i="24" s="1"/>
  <c r="J28" i="24"/>
  <c r="J39" i="24" s="1"/>
  <c r="I28" i="24"/>
  <c r="I39" i="24" s="1"/>
  <c r="H28" i="24"/>
  <c r="H39" i="24" s="1"/>
  <c r="G28" i="24"/>
  <c r="G39" i="24" s="1"/>
  <c r="F28" i="24"/>
  <c r="E28" i="24"/>
  <c r="D28" i="24"/>
  <c r="C28" i="24"/>
  <c r="C39" i="24" s="1"/>
  <c r="B28" i="24"/>
  <c r="B39" i="24" s="1"/>
  <c r="H21" i="24"/>
  <c r="L17" i="24"/>
  <c r="K17" i="24"/>
  <c r="J17" i="24"/>
  <c r="I17" i="24"/>
  <c r="H17" i="24"/>
  <c r="G17" i="24"/>
  <c r="F17" i="24"/>
  <c r="E17" i="24"/>
  <c r="D17" i="24"/>
  <c r="C17" i="24"/>
  <c r="B17" i="24"/>
  <c r="K16" i="24"/>
  <c r="J16" i="24"/>
  <c r="I16" i="24"/>
  <c r="H16" i="24"/>
  <c r="G16" i="24"/>
  <c r="F16" i="24"/>
  <c r="E16" i="24"/>
  <c r="D16" i="24"/>
  <c r="C16" i="24"/>
  <c r="B16" i="24"/>
  <c r="L15" i="24"/>
  <c r="K15" i="24"/>
  <c r="J15" i="24"/>
  <c r="I15" i="24"/>
  <c r="H15" i="24"/>
  <c r="G15" i="24"/>
  <c r="F15" i="24"/>
  <c r="E15" i="24"/>
  <c r="D15" i="24"/>
  <c r="C15" i="24"/>
  <c r="B15" i="24"/>
  <c r="A10" i="24"/>
  <c r="A9" i="24"/>
  <c r="L8" i="24"/>
  <c r="K8" i="24"/>
  <c r="J8" i="24"/>
  <c r="I8" i="24"/>
  <c r="H8" i="24"/>
  <c r="G8" i="24"/>
  <c r="F8" i="24"/>
  <c r="E8" i="24"/>
  <c r="D8" i="24"/>
  <c r="C8" i="24"/>
  <c r="B8" i="24"/>
  <c r="A8" i="24"/>
  <c r="L7" i="24"/>
  <c r="K7" i="24"/>
  <c r="J7" i="24"/>
  <c r="I7" i="24"/>
  <c r="H7" i="24"/>
  <c r="G7" i="24"/>
  <c r="F7" i="24"/>
  <c r="E7" i="24"/>
  <c r="D7" i="24"/>
  <c r="C7" i="24"/>
  <c r="B7" i="24"/>
  <c r="A7" i="24"/>
  <c r="L6" i="24"/>
  <c r="K6" i="24"/>
  <c r="J6" i="24"/>
  <c r="I6" i="24"/>
  <c r="H6" i="24"/>
  <c r="G6" i="24"/>
  <c r="F6" i="24"/>
  <c r="E6" i="24"/>
  <c r="D6" i="24"/>
  <c r="C6" i="24"/>
  <c r="B6" i="24"/>
  <c r="A6" i="24"/>
  <c r="A30" i="24" s="1"/>
  <c r="A41" i="24" s="1"/>
  <c r="L5" i="24"/>
  <c r="K5" i="24"/>
  <c r="J5" i="24"/>
  <c r="I5" i="24"/>
  <c r="H5" i="24"/>
  <c r="G5" i="24"/>
  <c r="F5" i="24"/>
  <c r="E5" i="24"/>
  <c r="D5" i="24"/>
  <c r="C5" i="24"/>
  <c r="B5" i="24"/>
  <c r="A5" i="24"/>
  <c r="L4" i="24"/>
  <c r="K4" i="24"/>
  <c r="J4" i="24"/>
  <c r="I4" i="24"/>
  <c r="H4" i="24"/>
  <c r="G4" i="24"/>
  <c r="F4" i="24"/>
  <c r="E4" i="24"/>
  <c r="D4" i="24"/>
  <c r="C4" i="24"/>
  <c r="B4" i="24"/>
  <c r="A4" i="24"/>
  <c r="A28" i="24" s="1"/>
  <c r="A39" i="24" s="1"/>
  <c r="L3" i="24"/>
  <c r="K3" i="24"/>
  <c r="J3" i="24"/>
  <c r="I3" i="24"/>
  <c r="H3" i="24"/>
  <c r="G3" i="24"/>
  <c r="F3" i="24"/>
  <c r="E3" i="24"/>
  <c r="D3" i="24"/>
  <c r="C3" i="24"/>
  <c r="B3" i="24"/>
  <c r="A3" i="24"/>
  <c r="L2" i="24"/>
  <c r="K2" i="24"/>
  <c r="J2" i="24"/>
  <c r="I2" i="24"/>
  <c r="I14" i="24" s="1"/>
  <c r="I20" i="24" s="1"/>
  <c r="I26" i="24" s="1"/>
  <c r="I37" i="24" s="1"/>
  <c r="H2" i="24"/>
  <c r="H14" i="24" s="1"/>
  <c r="H20" i="24" s="1"/>
  <c r="H26" i="24" s="1"/>
  <c r="H37" i="24" s="1"/>
  <c r="G2" i="24"/>
  <c r="G14" i="24" s="1"/>
  <c r="G20" i="24" s="1"/>
  <c r="G26" i="24" s="1"/>
  <c r="G37" i="24" s="1"/>
  <c r="F2" i="24"/>
  <c r="E2" i="24"/>
  <c r="D2" i="24"/>
  <c r="C2" i="24"/>
  <c r="B2" i="24"/>
  <c r="I59" i="24"/>
  <c r="H59" i="24"/>
  <c r="G59" i="24"/>
  <c r="F59" i="24"/>
  <c r="I58" i="24"/>
  <c r="H58" i="24"/>
  <c r="G58" i="24"/>
  <c r="F58" i="24"/>
  <c r="I57" i="24"/>
  <c r="H57" i="24"/>
  <c r="G57" i="24"/>
  <c r="F57" i="24"/>
  <c r="E56" i="24"/>
  <c r="I56" i="24" s="1"/>
  <c r="M56" i="24" s="1"/>
  <c r="D56" i="24"/>
  <c r="H56" i="24" s="1"/>
  <c r="L56" i="24" s="1"/>
  <c r="C56" i="24"/>
  <c r="G56" i="24" s="1"/>
  <c r="K56" i="24" s="1"/>
  <c r="B56" i="24"/>
  <c r="F56" i="24" s="1"/>
  <c r="J56" i="24" s="1"/>
  <c r="D53" i="24"/>
  <c r="C53" i="24"/>
  <c r="B53" i="24"/>
  <c r="D51" i="24"/>
  <c r="C51" i="24"/>
  <c r="B51" i="24"/>
  <c r="C50" i="24"/>
  <c r="F50" i="24" s="1"/>
  <c r="A33" i="24"/>
  <c r="A44" i="24" s="1"/>
  <c r="A31" i="24"/>
  <c r="A42" i="24" s="1"/>
  <c r="A26" i="24"/>
  <c r="A37" i="24" s="1"/>
  <c r="E20" i="24"/>
  <c r="E26" i="24" s="1"/>
  <c r="E37" i="24" s="1"/>
  <c r="L14" i="24"/>
  <c r="L20" i="24" s="1"/>
  <c r="L26" i="24" s="1"/>
  <c r="L37" i="24" s="1"/>
  <c r="K14" i="24"/>
  <c r="K20" i="24" s="1"/>
  <c r="K26" i="24" s="1"/>
  <c r="K37" i="24" s="1"/>
  <c r="J14" i="24"/>
  <c r="J20" i="24" s="1"/>
  <c r="J26" i="24" s="1"/>
  <c r="J37" i="24" s="1"/>
  <c r="F14" i="24"/>
  <c r="F20" i="24" s="1"/>
  <c r="F26" i="24" s="1"/>
  <c r="F37" i="24" s="1"/>
  <c r="E14" i="24"/>
  <c r="D14" i="24"/>
  <c r="D20" i="24" s="1"/>
  <c r="D26" i="24" s="1"/>
  <c r="D37" i="24" s="1"/>
  <c r="C14" i="24"/>
  <c r="C20" i="24" s="1"/>
  <c r="C26" i="24" s="1"/>
  <c r="C37" i="24" s="1"/>
  <c r="B14" i="24"/>
  <c r="B20" i="24" s="1"/>
  <c r="B26" i="24" s="1"/>
  <c r="B37" i="24" s="1"/>
  <c r="B50" i="24"/>
  <c r="A17" i="24"/>
  <c r="A23" i="24" s="1"/>
  <c r="A32" i="24"/>
  <c r="A43" i="24" s="1"/>
  <c r="A29" i="24"/>
  <c r="A40" i="24" s="1"/>
  <c r="A27" i="24"/>
  <c r="A38" i="24" s="1"/>
  <c r="I22" i="24" l="1"/>
  <c r="C22" i="24"/>
  <c r="F22" i="24"/>
  <c r="D22" i="24"/>
  <c r="B22" i="24"/>
  <c r="J22" i="24"/>
  <c r="K22" i="24"/>
  <c r="F45" i="24"/>
  <c r="F23" i="24" s="1"/>
  <c r="G22" i="24"/>
  <c r="H22" i="24"/>
  <c r="F53" i="24"/>
  <c r="F52" i="24"/>
  <c r="E50" i="24"/>
  <c r="E51" i="24"/>
  <c r="G45" i="24"/>
  <c r="G23" i="24" s="1"/>
  <c r="I45" i="24"/>
  <c r="I23" i="24" s="1"/>
  <c r="E52" i="24"/>
  <c r="H45" i="24"/>
  <c r="H23" i="24" s="1"/>
  <c r="B45" i="24"/>
  <c r="B23" i="24" s="1"/>
  <c r="J45" i="24"/>
  <c r="J23" i="24" s="1"/>
  <c r="C45" i="24"/>
  <c r="C23" i="24" s="1"/>
  <c r="D45" i="24"/>
  <c r="D23" i="24" s="1"/>
  <c r="L45" i="24"/>
  <c r="E53" i="24"/>
  <c r="F51" i="24"/>
  <c r="E45" i="24"/>
  <c r="E23" i="24" s="1"/>
  <c r="K45" i="24"/>
  <c r="K23" i="24" s="1"/>
  <c r="L23" i="24" l="1"/>
  <c r="D50" i="24" s="1"/>
  <c r="G51" i="24" l="1"/>
  <c r="G52" i="24"/>
  <c r="G53" i="24"/>
  <c r="G50" i="24"/>
  <c r="I13" i="21" l="1"/>
  <c r="H13" i="21"/>
  <c r="G13" i="21"/>
  <c r="F13" i="21"/>
  <c r="E13" i="21"/>
  <c r="D13" i="21"/>
  <c r="C13" i="21"/>
  <c r="B13" i="21"/>
  <c r="I12" i="21"/>
  <c r="H12" i="21"/>
  <c r="G12" i="21"/>
  <c r="F12" i="21"/>
  <c r="E12" i="21"/>
  <c r="D12" i="21"/>
  <c r="C12" i="21"/>
  <c r="B12" i="21"/>
  <c r="I11" i="21"/>
  <c r="H11" i="21"/>
  <c r="G11" i="21"/>
  <c r="F11" i="21"/>
  <c r="E11" i="21"/>
  <c r="D11" i="21"/>
  <c r="C11" i="21"/>
  <c r="B11" i="21"/>
  <c r="I10" i="21"/>
  <c r="H10" i="21"/>
  <c r="G10" i="21"/>
  <c r="F10" i="21"/>
  <c r="E10" i="21"/>
  <c r="D10" i="21"/>
  <c r="C10" i="21"/>
  <c r="B10" i="21"/>
  <c r="I9" i="21"/>
  <c r="H9" i="21"/>
  <c r="G9" i="21"/>
  <c r="F9" i="21"/>
  <c r="E9" i="21"/>
  <c r="D9" i="21"/>
  <c r="C9" i="21"/>
  <c r="B9" i="21"/>
  <c r="I8" i="21"/>
  <c r="H8" i="21"/>
  <c r="G8" i="21"/>
  <c r="F8" i="21"/>
  <c r="E8" i="21"/>
  <c r="D8" i="21"/>
  <c r="C8" i="21"/>
  <c r="B8" i="21"/>
  <c r="I7" i="21"/>
  <c r="H7" i="21"/>
  <c r="G7" i="21"/>
  <c r="F7" i="21"/>
  <c r="E7" i="21"/>
  <c r="D7" i="21"/>
  <c r="C7" i="21"/>
  <c r="B7" i="21"/>
  <c r="I6" i="21"/>
  <c r="H6" i="21"/>
  <c r="G6" i="21"/>
  <c r="F6" i="21"/>
  <c r="E6" i="21"/>
  <c r="D6" i="21"/>
  <c r="C6" i="21"/>
  <c r="B6" i="21"/>
  <c r="I5" i="21"/>
  <c r="H5" i="21"/>
  <c r="G5" i="21"/>
  <c r="F5" i="21"/>
  <c r="E5" i="21"/>
  <c r="D5" i="21"/>
  <c r="C5" i="21"/>
  <c r="B5" i="21"/>
  <c r="I4" i="21"/>
  <c r="H4" i="21"/>
  <c r="G4" i="21"/>
  <c r="F4" i="21"/>
  <c r="E4" i="21"/>
  <c r="D4" i="21"/>
  <c r="C4" i="21"/>
  <c r="B4" i="21"/>
  <c r="I3" i="21"/>
  <c r="H3" i="21"/>
  <c r="G3" i="21"/>
  <c r="F3" i="21"/>
  <c r="E3" i="21"/>
  <c r="D3" i="21"/>
  <c r="C3" i="21"/>
  <c r="B3" i="21"/>
  <c r="I2" i="21"/>
  <c r="H2" i="21"/>
  <c r="G2" i="21"/>
  <c r="F2" i="21"/>
  <c r="E2" i="21"/>
  <c r="D2" i="21"/>
  <c r="C2" i="21"/>
  <c r="A16" i="21" s="1" a="1"/>
  <c r="B2" i="21"/>
  <c r="A16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<sst xmlns="http://schemas.openxmlformats.org/spreadsheetml/2006/main" count="668" uniqueCount="60">
  <si>
    <t>From process</t>
  </si>
  <si>
    <t>To process</t>
  </si>
  <si>
    <t>Food packaging 2d</t>
  </si>
  <si>
    <t>Food packaging bottles</t>
  </si>
  <si>
    <t>Food packaging other</t>
  </si>
  <si>
    <t>Non-food packaging 2d</t>
  </si>
  <si>
    <t>Non-food packaging bottles</t>
  </si>
  <si>
    <t>Non-food packaging other</t>
  </si>
  <si>
    <t>Fibers</t>
  </si>
  <si>
    <t>Sum</t>
  </si>
  <si>
    <t>Production</t>
  </si>
  <si>
    <t>Manufacturing</t>
  </si>
  <si>
    <t>Use</t>
  </si>
  <si>
    <t>Collection - source separation</t>
  </si>
  <si>
    <t>Collection - residual</t>
  </si>
  <si>
    <t>Sorting</t>
  </si>
  <si>
    <t>Reprocessing</t>
  </si>
  <si>
    <t>Landfill</t>
  </si>
  <si>
    <t>Incineration</t>
  </si>
  <si>
    <t>Pre recycled material</t>
  </si>
  <si>
    <t>Export</t>
  </si>
  <si>
    <t>Post recycled material</t>
  </si>
  <si>
    <t>Final disposal</t>
  </si>
  <si>
    <t>Product</t>
  </si>
  <si>
    <t>Sum of waste flows = export + landfill + incineration</t>
  </si>
  <si>
    <t xml:space="preserve">Year </t>
  </si>
  <si>
    <t>Transponeret</t>
  </si>
  <si>
    <t>Recycling rate = recyling_n/waste_n</t>
  </si>
  <si>
    <t>Circular material use rate = recycling_(n-1)/production_n</t>
  </si>
  <si>
    <t>Closed loop cicularity rate =  recycling(same material)_(n)/production_n</t>
  </si>
  <si>
    <t>Recycling(same material) percentage</t>
  </si>
  <si>
    <t>Recycling(same material) amount</t>
  </si>
  <si>
    <t xml:space="preserve">Sum packaging </t>
  </si>
  <si>
    <t>Sum Fibers</t>
  </si>
  <si>
    <t>Sum Packaging</t>
  </si>
  <si>
    <t xml:space="preserve">Sum fibers </t>
  </si>
  <si>
    <t>Scenario</t>
  </si>
  <si>
    <t>Relavtive increase</t>
  </si>
  <si>
    <t>RR </t>
  </si>
  <si>
    <t>CMUR</t>
  </si>
  <si>
    <t>CLCR</t>
  </si>
  <si>
    <t>RR</t>
  </si>
  <si>
    <t>S0: Baseline</t>
  </si>
  <si>
    <t>S1: Collection</t>
  </si>
  <si>
    <t>S2: Closed loop</t>
  </si>
  <si>
    <t>S3: Fibers</t>
  </si>
  <si>
    <t>variance</t>
  </si>
  <si>
    <t>relative variamce</t>
  </si>
  <si>
    <t>Recycling rate (RR)</t>
  </si>
  <si>
    <t>+35%</t>
  </si>
  <si>
    <t>+57%</t>
  </si>
  <si>
    <t>+93%</t>
  </si>
  <si>
    <t>Circular material use rate (CMUR)</t>
  </si>
  <si>
    <t>+27%</t>
  </si>
  <si>
    <t>+43%</t>
  </si>
  <si>
    <t>+66%</t>
  </si>
  <si>
    <t>Closed loop circularity rate (CLCR)</t>
  </si>
  <si>
    <t>+21%</t>
  </si>
  <si>
    <t>+129%</t>
  </si>
  <si>
    <t>+46%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</si>
</sst>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1" quotePrefix="1" applyBorder="1" applyAlignment="1">
      <alignment horizontal="center"/>
    </xf>
    <xf numFmtId="0" fontId="3" fillId="2" borderId="2" xfId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  <xf numFmtId="1" fontId="0" fillId="0" borderId="7" xfId="0" applyNumberFormat="1" applyBorder="1"/>
    <xf numFmtId="0" fontId="0" fillId="0" borderId="8" xfId="0" applyBorder="1"/>
    <xf numFmtId="1" fontId="0" fillId="0" borderId="2" xfId="0" applyNumberFormat="1" applyBorder="1"/>
    <xf numFmtId="1" fontId="0" fillId="0" borderId="9" xfId="0" applyNumberFormat="1" applyBorder="1"/>
    <xf numFmtId="0" fontId="3" fillId="2" borderId="0" xfId="1" quotePrefix="1" applyAlignment="1">
      <alignment horizontal="center"/>
    </xf>
    <xf numFmtId="0" fontId="3" fillId="2" borderId="0" xfId="1" applyAlignment="1">
      <alignment horizontal="center"/>
    </xf>
    <xf numFmtId="9" fontId="0" fillId="0" borderId="0" xfId="2" applyFont="1" applyBorder="1"/>
    <xf numFmtId="2" fontId="0" fillId="0" borderId="0" xfId="2" applyNumberFormat="1" applyFont="1" applyBorder="1"/>
    <xf numFmtId="164" fontId="0" fillId="0" borderId="0" xfId="2" applyNumberFormat="1" applyFont="1" applyBorder="1"/>
    <xf numFmtId="0" fontId="3" fillId="2" borderId="0" xfId="1" quotePrefix="1" applyBorder="1" applyAlignment="1">
      <alignment horizontal="center"/>
    </xf>
    <xf numFmtId="0" fontId="3" fillId="2" borderId="0" xfId="1" applyBorder="1" applyAlignment="1">
      <alignment horizontal="center"/>
    </xf>
    <xf numFmtId="0" fontId="4" fillId="0" borderId="0" xfId="0" applyFont="1"/>
    <xf numFmtId="0" fontId="4" fillId="0" borderId="0" xfId="0" applyFont="1"/>
    <xf numFmtId="9" fontId="4" fillId="0" borderId="0" xfId="0" applyNumberFormat="1" applyFont="1"/>
    <xf numFmtId="9" fontId="4" fillId="0" borderId="0" xfId="2" applyFont="1" applyAlignment="1"/>
    <xf numFmtId="9" fontId="0" fillId="0" borderId="0" xfId="2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2" quotePrefix="1" applyFont="1"/>
    <xf numFmtId="9" fontId="4" fillId="0" borderId="0" xfId="2" quotePrefix="1" applyFont="1" applyAlignment="1"/>
    <xf numFmtId="1" fontId="0" fillId="0" borderId="0" xfId="2" applyNumberFormat="1" applyFont="1"/>
    <xf numFmtId="2" fontId="0" fillId="0" borderId="0" xfId="2" applyNumberFormat="1" applyFont="1"/>
    <xf numFmtId="2" fontId="0" fillId="0" borderId="0" xfId="0" applyNumberFormat="1"/>
  </cellXfs>
  <cellStyles count="3">
    <cellStyle name="God" xfId="1" builtinId="26"/>
    <cellStyle name="Normal" xfId="0" builtinId="0"/>
    <cellStyle name="Procent 2" xfId="2" xr:uid="{3272E3FA-DF16-474F-BA27-44A55F4A19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Indicators!$C$56</c:f>
              <c:strCache>
                <c:ptCount val="1"/>
                <c:pt idx="0">
                  <c:v>S1: Collection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C4ABDDD-8630-B249-9B86-4B8F95732B4F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8F-D543-A835-C4B9C93A5EA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125E5F1-648F-B543-8C5F-9053403EBC97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28F-D543-A835-C4B9C93A5EA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4956658-6036-9549-B1D6-86CBE870E675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28F-D543-A835-C4B9C93A5E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Indicators!$G$57:$G$59</c:f>
                <c:numCache>
                  <c:formatCode>General</c:formatCode>
                  <c:ptCount val="3"/>
                  <c:pt idx="0">
                    <c:v>6.9932661947168878E-2</c:v>
                  </c:pt>
                  <c:pt idx="1">
                    <c:v>4.04832599763989E-2</c:v>
                  </c:pt>
                  <c:pt idx="2">
                    <c:v>1.9072274096450931E-2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Indicators!$A$57:$A$59</c:f>
              <c:strCache>
                <c:ptCount val="3"/>
                <c:pt idx="0">
                  <c:v>Recycling rate (RR)</c:v>
                </c:pt>
                <c:pt idx="1">
                  <c:v>Circular material use rate (CMUR)</c:v>
                </c:pt>
                <c:pt idx="2">
                  <c:v>Closed loop circularity rate (CLCR)</c:v>
                </c:pt>
              </c:strCache>
            </c:strRef>
          </c:cat>
          <c:val>
            <c:numRef>
              <c:f>Indicators!$C$57:$C$59</c:f>
              <c:numCache>
                <c:formatCode>0%</c:formatCode>
                <c:ptCount val="3"/>
                <c:pt idx="0">
                  <c:v>0.26978276818209601</c:v>
                </c:pt>
                <c:pt idx="1">
                  <c:v>0.18823038872634149</c:v>
                </c:pt>
                <c:pt idx="2">
                  <c:v>0.11012107350759623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Indicators!$K$57:$K$59</c15:f>
                <c15:dlblRangeCache>
                  <c:ptCount val="3"/>
                  <c:pt idx="0">
                    <c:v>+35%</c:v>
                  </c:pt>
                  <c:pt idx="1">
                    <c:v>+27%</c:v>
                  </c:pt>
                  <c:pt idx="2">
                    <c:v>+21%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428F-D543-A835-C4B9C93A5EA8}"/>
            </c:ext>
          </c:extLst>
        </c:ser>
        <c:ser>
          <c:idx val="2"/>
          <c:order val="1"/>
          <c:tx>
            <c:strRef>
              <c:f>Indicators!$D$56</c:f>
              <c:strCache>
                <c:ptCount val="1"/>
                <c:pt idx="0">
                  <c:v>S2: Closed loop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615446E-C4A1-F24D-A984-0C7F7E224CEE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28F-D543-A835-C4B9C93A5EA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B5A0AF6-991F-E24C-8A04-ACD4E00663C8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28F-D543-A835-C4B9C93A5EA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D5E06E1-008B-A34E-AF42-457EA1A5F943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28F-D543-A835-C4B9C93A5E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Indicators!$H$57:$H$59</c:f>
                <c:numCache>
                  <c:formatCode>General</c:formatCode>
                  <c:ptCount val="3"/>
                  <c:pt idx="0">
                    <c:v>0.11444384696311818</c:v>
                  </c:pt>
                  <c:pt idx="1">
                    <c:v>6.3644071207151848E-2</c:v>
                  </c:pt>
                  <c:pt idx="2">
                    <c:v>0.11727489383332521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Indicators!$A$57:$A$59</c:f>
              <c:strCache>
                <c:ptCount val="3"/>
                <c:pt idx="0">
                  <c:v>Recycling rate (RR)</c:v>
                </c:pt>
                <c:pt idx="1">
                  <c:v>Circular material use rate (CMUR)</c:v>
                </c:pt>
                <c:pt idx="2">
                  <c:v>Closed loop circularity rate (CLCR)</c:v>
                </c:pt>
              </c:strCache>
            </c:strRef>
          </c:cat>
          <c:val>
            <c:numRef>
              <c:f>Indicators!$D$57:$D$59</c:f>
              <c:numCache>
                <c:formatCode>0%</c:formatCode>
                <c:ptCount val="3"/>
                <c:pt idx="0">
                  <c:v>0.31429395319804532</c:v>
                </c:pt>
                <c:pt idx="1">
                  <c:v>0.21139119995709443</c:v>
                </c:pt>
                <c:pt idx="2">
                  <c:v>0.2083236932444705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Indicators!$L$57:$L$59</c15:f>
                <c15:dlblRangeCache>
                  <c:ptCount val="3"/>
                  <c:pt idx="0">
                    <c:v>+57%</c:v>
                  </c:pt>
                  <c:pt idx="1">
                    <c:v>+43%</c:v>
                  </c:pt>
                  <c:pt idx="2">
                    <c:v>+129%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428F-D543-A835-C4B9C93A5EA8}"/>
            </c:ext>
          </c:extLst>
        </c:ser>
        <c:ser>
          <c:idx val="3"/>
          <c:order val="2"/>
          <c:tx>
            <c:strRef>
              <c:f>Indicators!$E$56</c:f>
              <c:strCache>
                <c:ptCount val="1"/>
                <c:pt idx="0">
                  <c:v>S3: Fibers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BF756C5-CD55-4B4B-83EE-37FC25E376F1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428F-D543-A835-C4B9C93A5EA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FD1C9D5-EA89-2E45-9172-B1819BBD273D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28F-D543-A835-C4B9C93A5EA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8E2F84B-E381-A544-9C27-4031B207A1E5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28F-D543-A835-C4B9C93A5E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Indicators!$I$57:$I$59</c:f>
                <c:numCache>
                  <c:formatCode>General</c:formatCode>
                  <c:ptCount val="3"/>
                  <c:pt idx="0">
                    <c:v>0.18539750622936993</c:v>
                  </c:pt>
                  <c:pt idx="1">
                    <c:v>9.7640958576116599E-2</c:v>
                  </c:pt>
                  <c:pt idx="2">
                    <c:v>4.1633918342870585E-2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Indicators!$A$57:$A$59</c:f>
              <c:strCache>
                <c:ptCount val="3"/>
                <c:pt idx="0">
                  <c:v>Recycling rate (RR)</c:v>
                </c:pt>
                <c:pt idx="1">
                  <c:v>Circular material use rate (CMUR)</c:v>
                </c:pt>
                <c:pt idx="2">
                  <c:v>Closed loop circularity rate (CLCR)</c:v>
                </c:pt>
              </c:strCache>
            </c:strRef>
          </c:cat>
          <c:val>
            <c:numRef>
              <c:f>Indicators!$E$57:$E$59</c:f>
              <c:numCache>
                <c:formatCode>0%</c:formatCode>
                <c:ptCount val="3"/>
                <c:pt idx="0">
                  <c:v>0.38524761246429706</c:v>
                </c:pt>
                <c:pt idx="1">
                  <c:v>0.24538808732605918</c:v>
                </c:pt>
                <c:pt idx="2">
                  <c:v>0.13268271775401588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Indicators!$M$57:$M$59</c15:f>
                <c15:dlblRangeCache>
                  <c:ptCount val="3"/>
                  <c:pt idx="0">
                    <c:v>+93%</c:v>
                  </c:pt>
                  <c:pt idx="1">
                    <c:v>+66%</c:v>
                  </c:pt>
                  <c:pt idx="2">
                    <c:v>+46%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428F-D543-A835-C4B9C93A5E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26202479"/>
        <c:axId val="2097762896"/>
      </c:barChart>
      <c:catAx>
        <c:axId val="12620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2000"/>
                  <a:t>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7762896"/>
        <c:crosses val="autoZero"/>
        <c:auto val="1"/>
        <c:lblAlgn val="ctr"/>
        <c:lblOffset val="100"/>
        <c:noMultiLvlLbl val="0"/>
      </c:catAx>
      <c:valAx>
        <c:axId val="20977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2000"/>
                  <a:t>Indicator</a:t>
                </a:r>
                <a:r>
                  <a:rPr lang="da-DK" sz="2000" baseline="0"/>
                  <a:t> value</a:t>
                </a:r>
                <a:endParaRPr lang="da-DK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20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Indicators!$A$57</c:f>
              <c:strCache>
                <c:ptCount val="1"/>
                <c:pt idx="0">
                  <c:v>Recycling rate (RR)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E54C801-169F-9244-B3FC-97260E639DD1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D-764B-A103-5F18F54CC7A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5D8BAF6-ECB9-5E4F-A2DF-6A025570F84F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05D-764B-A103-5F18F54CC7A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1BF34B-9955-C94D-8E7B-6D9B042F086D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05D-764B-A103-5F18F54CC7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Indicators!$G$57:$I$57</c:f>
                <c:numCache>
                  <c:formatCode>General</c:formatCode>
                  <c:ptCount val="3"/>
                  <c:pt idx="0">
                    <c:v>6.9932661947168878E-2</c:v>
                  </c:pt>
                  <c:pt idx="1">
                    <c:v>0.11444384696311818</c:v>
                  </c:pt>
                  <c:pt idx="2">
                    <c:v>0.18539750622936993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Indicators!$C$56:$E$56</c:f>
              <c:strCache>
                <c:ptCount val="3"/>
                <c:pt idx="0">
                  <c:v>S1: Collection</c:v>
                </c:pt>
                <c:pt idx="1">
                  <c:v>S2: Closed loop</c:v>
                </c:pt>
                <c:pt idx="2">
                  <c:v>S3: Fibers</c:v>
                </c:pt>
              </c:strCache>
            </c:strRef>
          </c:cat>
          <c:val>
            <c:numRef>
              <c:f>Indicators!$C$57:$E$57</c:f>
              <c:numCache>
                <c:formatCode>0%</c:formatCode>
                <c:ptCount val="3"/>
                <c:pt idx="0">
                  <c:v>0.26978276818209601</c:v>
                </c:pt>
                <c:pt idx="1">
                  <c:v>0.31429395319804532</c:v>
                </c:pt>
                <c:pt idx="2">
                  <c:v>0.38524761246429706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Indicators!$K$57:$M$57</c15:f>
                <c15:dlblRangeCache>
                  <c:ptCount val="3"/>
                  <c:pt idx="0">
                    <c:v>+35%</c:v>
                  </c:pt>
                  <c:pt idx="1">
                    <c:v>+57%</c:v>
                  </c:pt>
                  <c:pt idx="2">
                    <c:v>+93%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405D-764B-A103-5F18F54CC7A6}"/>
            </c:ext>
          </c:extLst>
        </c:ser>
        <c:ser>
          <c:idx val="1"/>
          <c:order val="1"/>
          <c:tx>
            <c:strRef>
              <c:f>Indicators!$A$58</c:f>
              <c:strCache>
                <c:ptCount val="1"/>
                <c:pt idx="0">
                  <c:v>Circular material use rate (CMUR)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7B85ACE-5CBF-9242-8801-1854980527C9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05D-764B-A103-5F18F54CC7A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CA81FA0-909C-7B4E-8D04-7AD9232A4CDF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05D-764B-A103-5F18F54CC7A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FA62533-8B9E-A14F-A540-6DA63DE6A733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05D-764B-A103-5F18F54CC7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Indicators!$G$58:$I$58</c:f>
                <c:numCache>
                  <c:formatCode>General</c:formatCode>
                  <c:ptCount val="3"/>
                  <c:pt idx="0">
                    <c:v>4.04832599763989E-2</c:v>
                  </c:pt>
                  <c:pt idx="1">
                    <c:v>6.3644071207151848E-2</c:v>
                  </c:pt>
                  <c:pt idx="2">
                    <c:v>9.7640958576116599E-2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Indicators!$C$56:$E$56</c:f>
              <c:strCache>
                <c:ptCount val="3"/>
                <c:pt idx="0">
                  <c:v>S1: Collection</c:v>
                </c:pt>
                <c:pt idx="1">
                  <c:v>S2: Closed loop</c:v>
                </c:pt>
                <c:pt idx="2">
                  <c:v>S3: Fibers</c:v>
                </c:pt>
              </c:strCache>
            </c:strRef>
          </c:cat>
          <c:val>
            <c:numRef>
              <c:f>Indicators!$C$58:$E$58</c:f>
              <c:numCache>
                <c:formatCode>0%</c:formatCode>
                <c:ptCount val="3"/>
                <c:pt idx="0">
                  <c:v>0.18823038872634149</c:v>
                </c:pt>
                <c:pt idx="1">
                  <c:v>0.21139119995709443</c:v>
                </c:pt>
                <c:pt idx="2">
                  <c:v>0.24538808732605918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Indicators!$K$58:$M$58</c15:f>
                <c15:dlblRangeCache>
                  <c:ptCount val="3"/>
                  <c:pt idx="0">
                    <c:v>+27%</c:v>
                  </c:pt>
                  <c:pt idx="1">
                    <c:v>+43%</c:v>
                  </c:pt>
                  <c:pt idx="2">
                    <c:v>+66%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405D-764B-A103-5F18F54CC7A6}"/>
            </c:ext>
          </c:extLst>
        </c:ser>
        <c:ser>
          <c:idx val="2"/>
          <c:order val="2"/>
          <c:tx>
            <c:strRef>
              <c:f>Indicators!$A$59</c:f>
              <c:strCache>
                <c:ptCount val="1"/>
                <c:pt idx="0">
                  <c:v>Closed loop circularity rate (CLCR)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35EEDBE-1823-1940-A49C-5C0C4EC2F50A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405D-764B-A103-5F18F54CC7A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3B6AE4C-5CF0-8A43-A9CC-8F0AC406AC65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05D-764B-A103-5F18F54CC7A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C098594-C1DB-804D-9BD1-A405CA8EEFF3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05D-764B-A103-5F18F54CC7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Indicators!$G$59:$I$59</c:f>
                <c:numCache>
                  <c:formatCode>General</c:formatCode>
                  <c:ptCount val="3"/>
                  <c:pt idx="0">
                    <c:v>1.9072274096450931E-2</c:v>
                  </c:pt>
                  <c:pt idx="1">
                    <c:v>0.11727489383332521</c:v>
                  </c:pt>
                  <c:pt idx="2">
                    <c:v>4.1633918342870585E-2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Indicators!$C$56:$E$56</c:f>
              <c:strCache>
                <c:ptCount val="3"/>
                <c:pt idx="0">
                  <c:v>S1: Collection</c:v>
                </c:pt>
                <c:pt idx="1">
                  <c:v>S2: Closed loop</c:v>
                </c:pt>
                <c:pt idx="2">
                  <c:v>S3: Fibers</c:v>
                </c:pt>
              </c:strCache>
            </c:strRef>
          </c:cat>
          <c:val>
            <c:numRef>
              <c:f>Indicators!$C$59:$E$59</c:f>
              <c:numCache>
                <c:formatCode>0%</c:formatCode>
                <c:ptCount val="3"/>
                <c:pt idx="0">
                  <c:v>0.11012107350759623</c:v>
                </c:pt>
                <c:pt idx="1">
                  <c:v>0.2083236932444705</c:v>
                </c:pt>
                <c:pt idx="2">
                  <c:v>0.13268271775401588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Indicators!$K$59:$M$59</c15:f>
                <c15:dlblRangeCache>
                  <c:ptCount val="3"/>
                  <c:pt idx="0">
                    <c:v>+21%</c:v>
                  </c:pt>
                  <c:pt idx="1">
                    <c:v>+129%</c:v>
                  </c:pt>
                  <c:pt idx="2">
                    <c:v>+46%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405D-764B-A103-5F18F54CC7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-4"/>
        <c:axId val="2136781376"/>
        <c:axId val="2136850576"/>
      </c:barChart>
      <c:catAx>
        <c:axId val="213678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36850576"/>
        <c:crosses val="autoZero"/>
        <c:auto val="1"/>
        <c:lblAlgn val="ctr"/>
        <c:lblOffset val="100"/>
        <c:noMultiLvlLbl val="0"/>
      </c:catAx>
      <c:valAx>
        <c:axId val="21368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Indicator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3678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69476</xdr:colOff>
      <xdr:row>60</xdr:row>
      <xdr:rowOff>154890</xdr:rowOff>
    </xdr:from>
    <xdr:to>
      <xdr:col>12</xdr:col>
      <xdr:colOff>62380</xdr:colOff>
      <xdr:row>94</xdr:row>
      <xdr:rowOff>36854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16605A0-072E-4144-96AF-728504A70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631433</xdr:colOff>
      <xdr:row>60</xdr:row>
      <xdr:rowOff>162026</xdr:rowOff>
    </xdr:from>
    <xdr:to>
      <xdr:col>23</xdr:col>
      <xdr:colOff>634244</xdr:colOff>
      <xdr:row>86</xdr:row>
      <xdr:rowOff>121387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7BC86F09-CACD-A546-B6A1-50BCE3837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anne/Documents/Pyhton%20-%20thesis/S0_results_indicators.xlsx" TargetMode="External"/><Relationship Id="rId1" Type="http://schemas.openxmlformats.org/officeDocument/2006/relationships/externalLinkPath" Target="S0_results_indicator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anne/Documents/Pyhton%20-%20thesis/S1_results.xlsx" TargetMode="External"/><Relationship Id="rId1" Type="http://schemas.openxmlformats.org/officeDocument/2006/relationships/externalLinkPath" Target="S1_resul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anne/Documents/Pyhton%20-%20thesis/S3_results.xlsx" TargetMode="External"/><Relationship Id="rId1" Type="http://schemas.openxmlformats.org/officeDocument/2006/relationships/externalLinkPath" Target="S3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ws_2019"/>
      <sheetName val="Mass balance"/>
      <sheetName val="flows_2020"/>
      <sheetName val="flows_2021"/>
      <sheetName val="flows_2022"/>
      <sheetName val="flows_2023"/>
      <sheetName val="flows_2024"/>
      <sheetName val="flows_2025"/>
      <sheetName val="flows_2026"/>
      <sheetName val="flows_2027"/>
      <sheetName val="flows_2028"/>
      <sheetName val="flows_2029"/>
      <sheetName val="flows_2030"/>
      <sheetName val="d_stocks"/>
      <sheetName val="Stocks"/>
      <sheetName val="Total waste flows"/>
      <sheetName val="Indicators"/>
      <sheetName val="Indicators graph"/>
      <sheetName val="Total production"/>
      <sheetName val="Total recycling flows input"/>
      <sheetName val="Post consumer recycling flows"/>
      <sheetName val="Pre consumer recycling flows"/>
      <sheetName val="Virgin production"/>
      <sheetName val="Import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56">
          <cell r="C56" t="str">
            <v>S1: Collection</v>
          </cell>
          <cell r="D56" t="str">
            <v>S2: Closed loop</v>
          </cell>
          <cell r="E56" t="str">
            <v>S3: Fibers</v>
          </cell>
        </row>
        <row r="57">
          <cell r="A57" t="str">
            <v>Recycling rate (RR)</v>
          </cell>
          <cell r="C57">
            <v>0.26978276818209601</v>
          </cell>
          <cell r="D57">
            <v>0.31429395319804532</v>
          </cell>
          <cell r="E57">
            <v>0.38524761246429706</v>
          </cell>
          <cell r="G57">
            <v>6.9932661947168878E-2</v>
          </cell>
          <cell r="H57">
            <v>0.11444384696311818</v>
          </cell>
          <cell r="I57">
            <v>0.18539750622936993</v>
          </cell>
          <cell r="K57" t="str">
            <v>+ 7 pp</v>
          </cell>
          <cell r="L57" t="str">
            <v>+ 11 pp</v>
          </cell>
          <cell r="M57" t="str">
            <v>+ 19 pp</v>
          </cell>
        </row>
        <row r="58">
          <cell r="A58" t="str">
            <v>Circular material use rate (CMUR)</v>
          </cell>
          <cell r="C58">
            <v>0.18823038872634149</v>
          </cell>
          <cell r="D58">
            <v>0.21139119995709443</v>
          </cell>
          <cell r="E58">
            <v>0.24538808732605918</v>
          </cell>
          <cell r="G58">
            <v>4.04832599763989E-2</v>
          </cell>
          <cell r="H58">
            <v>6.3644071207151848E-2</v>
          </cell>
          <cell r="I58">
            <v>9.7640958576116599E-2</v>
          </cell>
          <cell r="K58" t="str">
            <v>+ 4 pp</v>
          </cell>
          <cell r="L58" t="str">
            <v>+ 6 pp</v>
          </cell>
          <cell r="M58" t="str">
            <v>+ 10 pp</v>
          </cell>
        </row>
        <row r="59">
          <cell r="A59" t="str">
            <v>Closed loop circularity rate (CLCR)</v>
          </cell>
          <cell r="C59">
            <v>0.11012107350759623</v>
          </cell>
          <cell r="D59">
            <v>0.2083236932444705</v>
          </cell>
          <cell r="E59">
            <v>0.13268271775401588</v>
          </cell>
          <cell r="G59">
            <v>1.9072274096450931E-2</v>
          </cell>
          <cell r="H59">
            <v>0.11727489383332521</v>
          </cell>
          <cell r="I59">
            <v>4.1633918342870585E-2</v>
          </cell>
          <cell r="K59" t="str">
            <v>+ 2 pp</v>
          </cell>
          <cell r="L59" t="str">
            <v>+ 12 pp</v>
          </cell>
          <cell r="M59" t="str">
            <v>+ 4 pp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ws_2019"/>
      <sheetName val="flows_2020"/>
      <sheetName val="flows_2021"/>
      <sheetName val="flows_2022"/>
      <sheetName val="flows_2023"/>
      <sheetName val="flows_2024"/>
      <sheetName val="flows_2025"/>
      <sheetName val="flows_2026"/>
      <sheetName val="flows_2027"/>
      <sheetName val="flows_2028"/>
      <sheetName val="flows_2029"/>
      <sheetName val="flows_2030"/>
      <sheetName val="d_stocks"/>
      <sheetName val="Stocks"/>
      <sheetName val="Total waste flows"/>
      <sheetName val="Indicators (2)"/>
      <sheetName val="Indicators"/>
      <sheetName val="Total recycling flows input"/>
      <sheetName val="Post consumer recycling flows"/>
      <sheetName val="Pre consumer recycling flows"/>
      <sheetName val="Virgin production"/>
      <sheetName val="Total production"/>
      <sheetName val="Import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0">
          <cell r="L10">
            <v>0.27813468388948148</v>
          </cell>
        </row>
        <row r="15">
          <cell r="L15">
            <v>0.18823038872634149</v>
          </cell>
        </row>
        <row r="19">
          <cell r="L19">
            <v>0.11012107350759623</v>
          </cell>
        </row>
      </sheetData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ws_2019"/>
      <sheetName val="flows_2020"/>
      <sheetName val="flows_2021"/>
      <sheetName val="flows_2022"/>
      <sheetName val="flows_2023"/>
      <sheetName val="flows_2024"/>
      <sheetName val="flows_2025"/>
      <sheetName val="flows_2026"/>
      <sheetName val="flows_2027"/>
      <sheetName val="flows_2028"/>
      <sheetName val="flows_2029"/>
      <sheetName val="flows_2030"/>
      <sheetName val="d_stocks"/>
      <sheetName val="Stocks"/>
      <sheetName val="Total waste flows"/>
      <sheetName val="Indicators (2)"/>
      <sheetName val="Indicators"/>
      <sheetName val="Total recycling flows input"/>
      <sheetName val="Post consumer recycling flows"/>
      <sheetName val="Pre consumer recycling flows"/>
      <sheetName val="Virgin production"/>
      <sheetName val="Total production"/>
      <sheetName val="Import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0">
          <cell r="L10">
            <v>0.40003416248896517</v>
          </cell>
        </row>
        <row r="15">
          <cell r="L15">
            <v>0.24538808732605918</v>
          </cell>
        </row>
        <row r="26">
          <cell r="L26">
            <v>0.13268271775401588</v>
          </cell>
        </row>
      </sheetData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200.08318962722851</v>
      </c>
      <c r="E2">
        <v>679.61915415235023</v>
      </c>
      <c r="F2">
        <v>1375.166882230146</v>
      </c>
      <c r="G2">
        <v>160.06655170178291</v>
      </c>
      <c r="H2">
        <v>1039.4175298800651</v>
      </c>
      <c r="I2">
        <v>525.79910202917358</v>
      </c>
      <c r="J2">
        <v>2709.1</v>
      </c>
      <c r="K2">
        <v>6689.2524096207471</v>
      </c>
    </row>
    <row r="3" spans="1:11" x14ac:dyDescent="0.2">
      <c r="A3" s="1">
        <v>2</v>
      </c>
      <c r="B3" t="s">
        <v>11</v>
      </c>
      <c r="C3" t="s">
        <v>12</v>
      </c>
      <c r="D3">
        <v>168.06987928687201</v>
      </c>
      <c r="E3">
        <v>570.88008948797415</v>
      </c>
      <c r="F3">
        <v>1155.140181073323</v>
      </c>
      <c r="G3">
        <v>134.4559034294976</v>
      </c>
      <c r="H3">
        <v>873.11072509925464</v>
      </c>
      <c r="I3">
        <v>441.67124570450579</v>
      </c>
      <c r="J3">
        <v>2519.4630000000002</v>
      </c>
      <c r="K3">
        <v>5862.7910240814272</v>
      </c>
    </row>
    <row r="4" spans="1:11" x14ac:dyDescent="0.2">
      <c r="A4" s="1">
        <v>3</v>
      </c>
      <c r="B4" t="s">
        <v>11</v>
      </c>
      <c r="C4" t="s">
        <v>19</v>
      </c>
      <c r="D4">
        <v>16.006655170178281</v>
      </c>
      <c r="E4">
        <v>54.369532332188022</v>
      </c>
      <c r="F4">
        <v>110.0133505784117</v>
      </c>
      <c r="G4">
        <v>12.80532413614263</v>
      </c>
      <c r="H4">
        <v>83.153402390405205</v>
      </c>
      <c r="I4">
        <v>42.063928162333887</v>
      </c>
      <c r="J4">
        <v>189.637</v>
      </c>
      <c r="K4">
        <v>508.04919276965973</v>
      </c>
    </row>
    <row r="5" spans="1:11" x14ac:dyDescent="0.2">
      <c r="A5" s="1">
        <v>4</v>
      </c>
      <c r="B5" t="s">
        <v>11</v>
      </c>
      <c r="C5" t="s">
        <v>20</v>
      </c>
      <c r="D5">
        <v>16.006655170178281</v>
      </c>
      <c r="E5">
        <v>54.369532332188022</v>
      </c>
      <c r="F5">
        <v>110.0133505784117</v>
      </c>
      <c r="G5">
        <v>12.80532413614263</v>
      </c>
      <c r="H5">
        <v>83.153402390405205</v>
      </c>
      <c r="I5">
        <v>42.063928162333887</v>
      </c>
      <c r="J5">
        <v>0</v>
      </c>
      <c r="K5">
        <v>318.41219276965973</v>
      </c>
    </row>
    <row r="6" spans="1:11" x14ac:dyDescent="0.2">
      <c r="A6" s="1">
        <v>5</v>
      </c>
      <c r="B6" t="s">
        <v>12</v>
      </c>
      <c r="C6" t="s">
        <v>13</v>
      </c>
      <c r="D6">
        <v>136.64213366886591</v>
      </c>
      <c r="E6">
        <v>384.94041075731639</v>
      </c>
      <c r="F6">
        <v>730.05940182162101</v>
      </c>
      <c r="G6">
        <v>109.3137069350928</v>
      </c>
      <c r="H6">
        <v>588.73239292295443</v>
      </c>
      <c r="I6">
        <v>279.14035952003161</v>
      </c>
      <c r="J6">
        <v>1199.985097024073</v>
      </c>
      <c r="K6">
        <v>3428.8135026499549</v>
      </c>
    </row>
    <row r="7" spans="1:11" x14ac:dyDescent="0.2">
      <c r="A7" s="1">
        <v>6</v>
      </c>
      <c r="B7" t="s">
        <v>12</v>
      </c>
      <c r="C7" t="s">
        <v>14</v>
      </c>
      <c r="D7">
        <v>58.560914429513957</v>
      </c>
      <c r="E7">
        <v>278.74995261736711</v>
      </c>
      <c r="F7">
        <v>597.32132876314449</v>
      </c>
      <c r="G7">
        <v>46.84873154361118</v>
      </c>
      <c r="H7">
        <v>426.32345694420837</v>
      </c>
      <c r="I7">
        <v>228.38756688002579</v>
      </c>
      <c r="J7">
        <v>1199.985097024073</v>
      </c>
      <c r="K7">
        <v>2836.1770482019429</v>
      </c>
    </row>
    <row r="8" spans="1:11" x14ac:dyDescent="0.2">
      <c r="A8" s="1">
        <v>7</v>
      </c>
      <c r="B8" t="s">
        <v>13</v>
      </c>
      <c r="C8" t="s">
        <v>15</v>
      </c>
      <c r="D8">
        <v>97.015914904894785</v>
      </c>
      <c r="E8">
        <v>273.30769163769457</v>
      </c>
      <c r="F8">
        <v>518.34217529335092</v>
      </c>
      <c r="G8">
        <v>77.612731923915845</v>
      </c>
      <c r="H8">
        <v>417.99999897529761</v>
      </c>
      <c r="I8">
        <v>198.18965525922241</v>
      </c>
      <c r="J8">
        <v>1091.9864382919061</v>
      </c>
      <c r="K8">
        <v>2674.4546062862819</v>
      </c>
    </row>
    <row r="9" spans="1:11" x14ac:dyDescent="0.2">
      <c r="A9" s="1">
        <v>8</v>
      </c>
      <c r="B9" t="s">
        <v>13</v>
      </c>
      <c r="C9" t="s">
        <v>20</v>
      </c>
      <c r="D9">
        <v>39.62621876397111</v>
      </c>
      <c r="E9">
        <v>111.6327191196217</v>
      </c>
      <c r="F9">
        <v>211.71722652827009</v>
      </c>
      <c r="G9">
        <v>31.700975011176901</v>
      </c>
      <c r="H9">
        <v>170.73239394765679</v>
      </c>
      <c r="I9">
        <v>80.950704260809147</v>
      </c>
      <c r="J9">
        <v>107.9986587321665</v>
      </c>
      <c r="K9">
        <v>754.35889636367233</v>
      </c>
    </row>
    <row r="10" spans="1:11" x14ac:dyDescent="0.2">
      <c r="A10" s="1">
        <v>9</v>
      </c>
      <c r="B10" t="s">
        <v>14</v>
      </c>
      <c r="C10" t="s">
        <v>17</v>
      </c>
      <c r="D10">
        <v>23.424365771805579</v>
      </c>
      <c r="E10">
        <v>111.4999810469468</v>
      </c>
      <c r="F10">
        <v>238.92853150525781</v>
      </c>
      <c r="G10">
        <v>18.739492617444469</v>
      </c>
      <c r="H10">
        <v>170.5293827776834</v>
      </c>
      <c r="I10">
        <v>91.355026752010332</v>
      </c>
      <c r="J10">
        <v>479.99403880962899</v>
      </c>
      <c r="K10">
        <v>1134.470819280778</v>
      </c>
    </row>
    <row r="11" spans="1:11" x14ac:dyDescent="0.2">
      <c r="A11" s="1">
        <v>10</v>
      </c>
      <c r="B11" t="s">
        <v>14</v>
      </c>
      <c r="C11" t="s">
        <v>18</v>
      </c>
      <c r="D11">
        <v>35.136548657708367</v>
      </c>
      <c r="E11">
        <v>167.2499715704202</v>
      </c>
      <c r="F11">
        <v>358.39279725788668</v>
      </c>
      <c r="G11">
        <v>28.109238926166711</v>
      </c>
      <c r="H11">
        <v>255.79407416652501</v>
      </c>
      <c r="I11">
        <v>137.03254012801551</v>
      </c>
      <c r="J11">
        <v>719.99105821444346</v>
      </c>
      <c r="K11">
        <v>1701.706228921166</v>
      </c>
    </row>
    <row r="12" spans="1:11" x14ac:dyDescent="0.2">
      <c r="A12" s="1">
        <v>11</v>
      </c>
      <c r="B12" t="s">
        <v>15</v>
      </c>
      <c r="C12" t="s">
        <v>17</v>
      </c>
      <c r="D12">
        <v>16.492705533832119</v>
      </c>
      <c r="E12">
        <v>19.13153841463863</v>
      </c>
      <c r="F12">
        <v>155.5026525880053</v>
      </c>
      <c r="G12">
        <v>13.194164427065701</v>
      </c>
      <c r="H12">
        <v>29.25999992827084</v>
      </c>
      <c r="I12">
        <v>59.45689657776672</v>
      </c>
      <c r="J12">
        <v>185.63769450962411</v>
      </c>
      <c r="K12">
        <v>478.67565197920328</v>
      </c>
    </row>
    <row r="13" spans="1:11" x14ac:dyDescent="0.2">
      <c r="A13" s="1">
        <v>12</v>
      </c>
      <c r="B13" t="s">
        <v>15</v>
      </c>
      <c r="C13" t="s">
        <v>18</v>
      </c>
      <c r="D13">
        <v>24.2539787262237</v>
      </c>
      <c r="E13">
        <v>27.33076916376946</v>
      </c>
      <c r="F13">
        <v>238.43740063494141</v>
      </c>
      <c r="G13">
        <v>19.403182980978961</v>
      </c>
      <c r="H13">
        <v>41.799999897529773</v>
      </c>
      <c r="I13">
        <v>91.167241419242316</v>
      </c>
      <c r="J13">
        <v>272.99660957297652</v>
      </c>
      <c r="K13">
        <v>715.38918239566215</v>
      </c>
    </row>
    <row r="14" spans="1:11" x14ac:dyDescent="0.2">
      <c r="A14" s="1">
        <v>13</v>
      </c>
      <c r="B14" t="s">
        <v>15</v>
      </c>
      <c r="C14" t="s">
        <v>16</v>
      </c>
      <c r="D14">
        <v>56.26923064483897</v>
      </c>
      <c r="E14">
        <v>226.84538405928649</v>
      </c>
      <c r="F14">
        <v>124.4021220704042</v>
      </c>
      <c r="G14">
        <v>45.01538451587119</v>
      </c>
      <c r="H14">
        <v>346.939999149497</v>
      </c>
      <c r="I14">
        <v>47.565517262213383</v>
      </c>
      <c r="J14">
        <v>633.35213420930552</v>
      </c>
      <c r="K14">
        <v>1480.389771911417</v>
      </c>
    </row>
    <row r="15" spans="1:11" x14ac:dyDescent="0.2">
      <c r="A15" s="1">
        <v>14</v>
      </c>
      <c r="B15" t="s">
        <v>16</v>
      </c>
      <c r="C15" t="s">
        <v>17</v>
      </c>
      <c r="D15">
        <v>4.9516922967458292</v>
      </c>
      <c r="E15">
        <v>14.971795347912909</v>
      </c>
      <c r="F15">
        <v>10.947386742195571</v>
      </c>
      <c r="G15">
        <v>3.9613538373966639</v>
      </c>
      <c r="H15">
        <v>22.898039943866799</v>
      </c>
      <c r="I15">
        <v>4.1857655190747769</v>
      </c>
      <c r="J15">
        <v>55.734987810418879</v>
      </c>
      <c r="K15">
        <v>117.6510214976114</v>
      </c>
    </row>
    <row r="16" spans="1:11" x14ac:dyDescent="0.2">
      <c r="A16" s="1">
        <v>15</v>
      </c>
      <c r="B16" t="s">
        <v>16</v>
      </c>
      <c r="C16" t="s">
        <v>18</v>
      </c>
      <c r="D16">
        <v>7.5963461370532617</v>
      </c>
      <c r="E16">
        <v>22.911383789987941</v>
      </c>
      <c r="F16">
        <v>16.794286479504571</v>
      </c>
      <c r="G16">
        <v>6.0770769096426109</v>
      </c>
      <c r="H16">
        <v>35.040939914099198</v>
      </c>
      <c r="I16">
        <v>6.4213448303988061</v>
      </c>
      <c r="J16">
        <v>85.502538118256254</v>
      </c>
      <c r="K16">
        <v>180.34391617894269</v>
      </c>
    </row>
    <row r="17" spans="1:11" x14ac:dyDescent="0.2">
      <c r="A17" s="1">
        <v>16</v>
      </c>
      <c r="B17" t="s">
        <v>16</v>
      </c>
      <c r="C17" t="s">
        <v>21</v>
      </c>
      <c r="D17">
        <v>43.721192211039877</v>
      </c>
      <c r="E17">
        <v>188.96220492138571</v>
      </c>
      <c r="F17">
        <v>96.660448848704078</v>
      </c>
      <c r="G17">
        <v>34.976953768831919</v>
      </c>
      <c r="H17">
        <v>289.00101929153101</v>
      </c>
      <c r="I17">
        <v>36.958406912739797</v>
      </c>
      <c r="J17">
        <v>492.11460828063042</v>
      </c>
      <c r="K17">
        <v>1182.3948342348631</v>
      </c>
    </row>
    <row r="18" spans="1:11" x14ac:dyDescent="0.2">
      <c r="A18" s="1">
        <v>17</v>
      </c>
      <c r="B18" t="s">
        <v>17</v>
      </c>
      <c r="C18" t="s">
        <v>22</v>
      </c>
      <c r="D18">
        <v>44.868763602383517</v>
      </c>
      <c r="E18">
        <v>145.60331480949841</v>
      </c>
      <c r="F18">
        <v>405.37857083545867</v>
      </c>
      <c r="G18">
        <v>35.895010881906828</v>
      </c>
      <c r="H18">
        <v>222.687422649821</v>
      </c>
      <c r="I18">
        <v>154.99768884885179</v>
      </c>
      <c r="J18">
        <v>721.36672112967187</v>
      </c>
      <c r="K18">
        <v>1730.797492757592</v>
      </c>
    </row>
    <row r="19" spans="1:11" x14ac:dyDescent="0.2">
      <c r="A19" s="1">
        <v>18</v>
      </c>
      <c r="B19" t="s">
        <v>18</v>
      </c>
      <c r="C19" t="s">
        <v>22</v>
      </c>
      <c r="D19">
        <v>66.986873520985327</v>
      </c>
      <c r="E19">
        <v>217.49212452417771</v>
      </c>
      <c r="F19">
        <v>613.62448437233263</v>
      </c>
      <c r="G19">
        <v>53.589498816788279</v>
      </c>
      <c r="H19">
        <v>332.63501397815401</v>
      </c>
      <c r="I19">
        <v>234.62112637765659</v>
      </c>
      <c r="J19">
        <v>1078.490205905676</v>
      </c>
      <c r="K19">
        <v>2597.4393274957711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205.08526936790929</v>
      </c>
      <c r="E2">
        <v>695.9300138520066</v>
      </c>
      <c r="F2">
        <v>1424.672889990431</v>
      </c>
      <c r="G2">
        <v>164.0682154943274</v>
      </c>
      <c r="H2">
        <v>1064.363550597187</v>
      </c>
      <c r="I2">
        <v>544.72786970222387</v>
      </c>
      <c r="J2">
        <v>2839.1368000000002</v>
      </c>
      <c r="K2">
        <v>6937.9846090040865</v>
      </c>
    </row>
    <row r="3" spans="1:11" x14ac:dyDescent="0.2">
      <c r="A3" s="1">
        <v>2</v>
      </c>
      <c r="B3" t="s">
        <v>11</v>
      </c>
      <c r="C3" t="s">
        <v>12</v>
      </c>
      <c r="D3">
        <v>172.27162626904379</v>
      </c>
      <c r="E3">
        <v>584.58121163568546</v>
      </c>
      <c r="F3">
        <v>1196.725227591962</v>
      </c>
      <c r="G3">
        <v>137.81730101523499</v>
      </c>
      <c r="H3">
        <v>894.06538250163669</v>
      </c>
      <c r="I3">
        <v>457.57141054986812</v>
      </c>
      <c r="J3">
        <v>2640.3972239999998</v>
      </c>
      <c r="K3">
        <v>6083.4293835634317</v>
      </c>
    </row>
    <row r="4" spans="1:11" x14ac:dyDescent="0.2">
      <c r="A4" s="1">
        <v>3</v>
      </c>
      <c r="B4" t="s">
        <v>11</v>
      </c>
      <c r="C4" t="s">
        <v>19</v>
      </c>
      <c r="D4">
        <v>16.406821549432738</v>
      </c>
      <c r="E4">
        <v>55.674401108160531</v>
      </c>
      <c r="F4">
        <v>113.9738311992345</v>
      </c>
      <c r="G4">
        <v>13.125457239546201</v>
      </c>
      <c r="H4">
        <v>85.14908404777492</v>
      </c>
      <c r="I4">
        <v>43.578229576177911</v>
      </c>
      <c r="J4">
        <v>198.739576</v>
      </c>
      <c r="K4">
        <v>526.64740072032691</v>
      </c>
    </row>
    <row r="5" spans="1:11" x14ac:dyDescent="0.2">
      <c r="A5" s="1">
        <v>4</v>
      </c>
      <c r="B5" t="s">
        <v>11</v>
      </c>
      <c r="C5" t="s">
        <v>20</v>
      </c>
      <c r="D5">
        <v>16.406821549432738</v>
      </c>
      <c r="E5">
        <v>55.674401108160531</v>
      </c>
      <c r="F5">
        <v>113.9738311992345</v>
      </c>
      <c r="G5">
        <v>13.125457239546201</v>
      </c>
      <c r="H5">
        <v>85.14908404777492</v>
      </c>
      <c r="I5">
        <v>43.578229576177911</v>
      </c>
      <c r="J5">
        <v>0</v>
      </c>
      <c r="K5">
        <v>327.90782472032691</v>
      </c>
    </row>
    <row r="6" spans="1:11" x14ac:dyDescent="0.2">
      <c r="A6" s="1">
        <v>5</v>
      </c>
      <c r="B6" t="s">
        <v>12</v>
      </c>
      <c r="C6" t="s">
        <v>13</v>
      </c>
      <c r="D6">
        <v>117.64888261966991</v>
      </c>
      <c r="E6">
        <v>331.11035926761338</v>
      </c>
      <c r="F6">
        <v>635.32692402904615</v>
      </c>
      <c r="G6">
        <v>94.119106095735987</v>
      </c>
      <c r="H6">
        <v>506.40407887987942</v>
      </c>
      <c r="I6">
        <v>242.91911801110589</v>
      </c>
      <c r="J6">
        <v>1241.8347594885211</v>
      </c>
      <c r="K6">
        <v>3169.3632283915722</v>
      </c>
    </row>
    <row r="7" spans="1:11" x14ac:dyDescent="0.2">
      <c r="A7" s="1">
        <v>6</v>
      </c>
      <c r="B7" t="s">
        <v>12</v>
      </c>
      <c r="C7" t="s">
        <v>14</v>
      </c>
      <c r="D7">
        <v>50.420949694144269</v>
      </c>
      <c r="E7">
        <v>239.7695705041339</v>
      </c>
      <c r="F7">
        <v>519.81293784194679</v>
      </c>
      <c r="G7">
        <v>40.33675975531542</v>
      </c>
      <c r="H7">
        <v>366.70640194749888</v>
      </c>
      <c r="I7">
        <v>198.75200564545031</v>
      </c>
      <c r="J7">
        <v>1241.8347594885211</v>
      </c>
      <c r="K7">
        <v>2657.63338487701</v>
      </c>
    </row>
    <row r="8" spans="1:11" x14ac:dyDescent="0.2">
      <c r="A8" s="1">
        <v>7</v>
      </c>
      <c r="B8" t="s">
        <v>13</v>
      </c>
      <c r="C8" t="s">
        <v>15</v>
      </c>
      <c r="D8">
        <v>83.530706659965659</v>
      </c>
      <c r="E8">
        <v>235.0883550800055</v>
      </c>
      <c r="F8">
        <v>451.08211606062281</v>
      </c>
      <c r="G8">
        <v>66.82456532797255</v>
      </c>
      <c r="H8">
        <v>359.54689600471431</v>
      </c>
      <c r="I8">
        <v>172.47257378788521</v>
      </c>
      <c r="J8">
        <v>1130.0696311345539</v>
      </c>
      <c r="K8">
        <v>2498.6148440557199</v>
      </c>
    </row>
    <row r="9" spans="1:11" x14ac:dyDescent="0.2">
      <c r="A9" s="1">
        <v>8</v>
      </c>
      <c r="B9" t="s">
        <v>13</v>
      </c>
      <c r="C9" t="s">
        <v>20</v>
      </c>
      <c r="D9">
        <v>34.118175959704281</v>
      </c>
      <c r="E9">
        <v>96.022004187607891</v>
      </c>
      <c r="F9">
        <v>184.2448079684234</v>
      </c>
      <c r="G9">
        <v>27.294540767763429</v>
      </c>
      <c r="H9">
        <v>146.85718287516499</v>
      </c>
      <c r="I9">
        <v>70.446544223220712</v>
      </c>
      <c r="J9">
        <v>111.7651283539669</v>
      </c>
      <c r="K9">
        <v>670.7483843358516</v>
      </c>
    </row>
    <row r="10" spans="1:11" x14ac:dyDescent="0.2">
      <c r="A10" s="1">
        <v>9</v>
      </c>
      <c r="B10" t="s">
        <v>14</v>
      </c>
      <c r="C10" t="s">
        <v>17</v>
      </c>
      <c r="D10">
        <v>20.16837987765771</v>
      </c>
      <c r="E10">
        <v>95.907828201653558</v>
      </c>
      <c r="F10">
        <v>207.92517513677871</v>
      </c>
      <c r="G10">
        <v>16.134703902126169</v>
      </c>
      <c r="H10">
        <v>146.68256077899949</v>
      </c>
      <c r="I10">
        <v>79.500802258180116</v>
      </c>
      <c r="J10">
        <v>496.73390379540842</v>
      </c>
      <c r="K10">
        <v>1063.053353950804</v>
      </c>
    </row>
    <row r="11" spans="1:11" x14ac:dyDescent="0.2">
      <c r="A11" s="1">
        <v>10</v>
      </c>
      <c r="B11" t="s">
        <v>14</v>
      </c>
      <c r="C11" t="s">
        <v>18</v>
      </c>
      <c r="D11">
        <v>30.25256981648656</v>
      </c>
      <c r="E11">
        <v>143.86174230248031</v>
      </c>
      <c r="F11">
        <v>311.88776270516809</v>
      </c>
      <c r="G11">
        <v>24.20205585318925</v>
      </c>
      <c r="H11">
        <v>220.0238411684993</v>
      </c>
      <c r="I11">
        <v>119.25120338727019</v>
      </c>
      <c r="J11">
        <v>745.10085569311263</v>
      </c>
      <c r="K11">
        <v>1594.5800309262061</v>
      </c>
    </row>
    <row r="12" spans="1:11" x14ac:dyDescent="0.2">
      <c r="A12" s="1">
        <v>11</v>
      </c>
      <c r="B12" t="s">
        <v>15</v>
      </c>
      <c r="C12" t="s">
        <v>17</v>
      </c>
      <c r="D12">
        <v>14.200220132194159</v>
      </c>
      <c r="E12">
        <v>16.456184855600391</v>
      </c>
      <c r="F12">
        <v>135.32463481818681</v>
      </c>
      <c r="G12">
        <v>11.360176105755331</v>
      </c>
      <c r="H12">
        <v>25.168282720330009</v>
      </c>
      <c r="I12">
        <v>51.741772136365562</v>
      </c>
      <c r="J12">
        <v>192.11183729287421</v>
      </c>
      <c r="K12">
        <v>446.36310806130649</v>
      </c>
    </row>
    <row r="13" spans="1:11" x14ac:dyDescent="0.2">
      <c r="A13" s="1">
        <v>12</v>
      </c>
      <c r="B13" t="s">
        <v>15</v>
      </c>
      <c r="C13" t="s">
        <v>18</v>
      </c>
      <c r="D13">
        <v>20.882676664991411</v>
      </c>
      <c r="E13">
        <v>23.508835508000551</v>
      </c>
      <c r="F13">
        <v>207.4977733878865</v>
      </c>
      <c r="G13">
        <v>16.706141331993141</v>
      </c>
      <c r="H13">
        <v>35.954689600471433</v>
      </c>
      <c r="I13">
        <v>79.337383942427195</v>
      </c>
      <c r="J13">
        <v>282.51740778363848</v>
      </c>
      <c r="K13">
        <v>666.40490821940875</v>
      </c>
    </row>
    <row r="14" spans="1:11" x14ac:dyDescent="0.2">
      <c r="A14" s="1">
        <v>13</v>
      </c>
      <c r="B14" t="s">
        <v>15</v>
      </c>
      <c r="C14" t="s">
        <v>16</v>
      </c>
      <c r="D14">
        <v>48.447809862780083</v>
      </c>
      <c r="E14">
        <v>195.1233347164046</v>
      </c>
      <c r="F14">
        <v>108.2597078545495</v>
      </c>
      <c r="G14">
        <v>38.758247890224077</v>
      </c>
      <c r="H14">
        <v>298.42392368391279</v>
      </c>
      <c r="I14">
        <v>41.393417709092454</v>
      </c>
      <c r="J14">
        <v>655.44038605804133</v>
      </c>
      <c r="K14">
        <v>1385.8468277750051</v>
      </c>
    </row>
    <row r="15" spans="1:11" x14ac:dyDescent="0.2">
      <c r="A15" s="1">
        <v>14</v>
      </c>
      <c r="B15" t="s">
        <v>16</v>
      </c>
      <c r="C15" t="s">
        <v>17</v>
      </c>
      <c r="D15">
        <v>4.2634072679246469</v>
      </c>
      <c r="E15">
        <v>12.878140091282701</v>
      </c>
      <c r="F15">
        <v>9.5268542912003529</v>
      </c>
      <c r="G15">
        <v>3.410725814339719</v>
      </c>
      <c r="H15">
        <v>19.695978963138248</v>
      </c>
      <c r="I15">
        <v>3.6426207584001351</v>
      </c>
      <c r="J15">
        <v>57.678753973107632</v>
      </c>
      <c r="K15">
        <v>111.09648115939341</v>
      </c>
    </row>
    <row r="16" spans="1:11" x14ac:dyDescent="0.2">
      <c r="A16" s="1">
        <v>15</v>
      </c>
      <c r="B16" t="s">
        <v>16</v>
      </c>
      <c r="C16" t="s">
        <v>18</v>
      </c>
      <c r="D16">
        <v>6.5404543314753107</v>
      </c>
      <c r="E16">
        <v>19.707456806356859</v>
      </c>
      <c r="F16">
        <v>14.61506056036418</v>
      </c>
      <c r="G16">
        <v>5.2323634651802511</v>
      </c>
      <c r="H16">
        <v>30.140816292075201</v>
      </c>
      <c r="I16">
        <v>5.5881113907274802</v>
      </c>
      <c r="J16">
        <v>88.484452117835588</v>
      </c>
      <c r="K16">
        <v>170.30871496401491</v>
      </c>
    </row>
    <row r="17" spans="1:11" x14ac:dyDescent="0.2">
      <c r="A17" s="1">
        <v>16</v>
      </c>
      <c r="B17" t="s">
        <v>16</v>
      </c>
      <c r="C17" t="s">
        <v>21</v>
      </c>
      <c r="D17">
        <v>37.643948263380118</v>
      </c>
      <c r="E17">
        <v>162.53773781876501</v>
      </c>
      <c r="F17">
        <v>84.117793002984939</v>
      </c>
      <c r="G17">
        <v>30.11515861070411</v>
      </c>
      <c r="H17">
        <v>248.5871284286994</v>
      </c>
      <c r="I17">
        <v>32.162685559964842</v>
      </c>
      <c r="J17">
        <v>509.27717996709811</v>
      </c>
      <c r="K17">
        <v>1104.441631651596</v>
      </c>
    </row>
    <row r="18" spans="1:11" x14ac:dyDescent="0.2">
      <c r="A18" s="1">
        <v>17</v>
      </c>
      <c r="B18" t="s">
        <v>17</v>
      </c>
      <c r="C18" t="s">
        <v>22</v>
      </c>
      <c r="D18">
        <v>38.632007277776523</v>
      </c>
      <c r="E18">
        <v>125.2421531485366</v>
      </c>
      <c r="F18">
        <v>352.77666424616592</v>
      </c>
      <c r="G18">
        <v>30.905605822221229</v>
      </c>
      <c r="H18">
        <v>191.54682246246779</v>
      </c>
      <c r="I18">
        <v>134.88519515294581</v>
      </c>
      <c r="J18">
        <v>746.52449506139033</v>
      </c>
      <c r="K18">
        <v>1620.512943171504</v>
      </c>
    </row>
    <row r="19" spans="1:11" x14ac:dyDescent="0.2">
      <c r="A19" s="1">
        <v>18</v>
      </c>
      <c r="B19" t="s">
        <v>18</v>
      </c>
      <c r="C19" t="s">
        <v>22</v>
      </c>
      <c r="D19">
        <v>57.675700812953288</v>
      </c>
      <c r="E19">
        <v>187.0780346168377</v>
      </c>
      <c r="F19">
        <v>534.00059665341871</v>
      </c>
      <c r="G19">
        <v>46.140560650362637</v>
      </c>
      <c r="H19">
        <v>286.11934706104603</v>
      </c>
      <c r="I19">
        <v>204.17669872042481</v>
      </c>
      <c r="J19">
        <v>1116.1027155945869</v>
      </c>
      <c r="K19">
        <v>2431.2936541096301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210.21240110210701</v>
      </c>
      <c r="E2">
        <v>712.63233418445486</v>
      </c>
      <c r="F2">
        <v>1475.9611140300869</v>
      </c>
      <c r="G2">
        <v>168.16992088168561</v>
      </c>
      <c r="H2">
        <v>1089.9082758115189</v>
      </c>
      <c r="I2">
        <v>564.33807301150387</v>
      </c>
      <c r="J2">
        <v>2975.4153664</v>
      </c>
      <c r="K2">
        <v>7196.6374854213573</v>
      </c>
    </row>
    <row r="3" spans="1:11" x14ac:dyDescent="0.2">
      <c r="A3" s="1">
        <v>2</v>
      </c>
      <c r="B3" t="s">
        <v>11</v>
      </c>
      <c r="C3" t="s">
        <v>12</v>
      </c>
      <c r="D3">
        <v>176.5784169257698</v>
      </c>
      <c r="E3">
        <v>598.61116071494212</v>
      </c>
      <c r="F3">
        <v>1239.8073357852729</v>
      </c>
      <c r="G3">
        <v>141.2627335406159</v>
      </c>
      <c r="H3">
        <v>915.52295168167609</v>
      </c>
      <c r="I3">
        <v>474.04398132966321</v>
      </c>
      <c r="J3">
        <v>2767.1362907520001</v>
      </c>
      <c r="K3">
        <v>6312.9628707299398</v>
      </c>
    </row>
    <row r="4" spans="1:11" x14ac:dyDescent="0.2">
      <c r="A4" s="1">
        <v>3</v>
      </c>
      <c r="B4" t="s">
        <v>11</v>
      </c>
      <c r="C4" t="s">
        <v>19</v>
      </c>
      <c r="D4">
        <v>16.816992088168561</v>
      </c>
      <c r="E4">
        <v>57.010586734756387</v>
      </c>
      <c r="F4">
        <v>118.076889122407</v>
      </c>
      <c r="G4">
        <v>13.45359367053485</v>
      </c>
      <c r="H4">
        <v>87.192662064921535</v>
      </c>
      <c r="I4">
        <v>45.147045840920313</v>
      </c>
      <c r="J4">
        <v>208.279075648</v>
      </c>
      <c r="K4">
        <v>545.97684516970867</v>
      </c>
    </row>
    <row r="5" spans="1:11" x14ac:dyDescent="0.2">
      <c r="A5" s="1">
        <v>4</v>
      </c>
      <c r="B5" t="s">
        <v>11</v>
      </c>
      <c r="C5" t="s">
        <v>20</v>
      </c>
      <c r="D5">
        <v>16.816992088168561</v>
      </c>
      <c r="E5">
        <v>57.010586734756387</v>
      </c>
      <c r="F5">
        <v>118.076889122407</v>
      </c>
      <c r="G5">
        <v>13.45359367053485</v>
      </c>
      <c r="H5">
        <v>87.192662064921535</v>
      </c>
      <c r="I5">
        <v>45.147045840920313</v>
      </c>
      <c r="J5">
        <v>0</v>
      </c>
      <c r="K5">
        <v>337.69776952170872</v>
      </c>
    </row>
    <row r="6" spans="1:11" x14ac:dyDescent="0.2">
      <c r="A6" s="1">
        <v>5</v>
      </c>
      <c r="B6" t="s">
        <v>12</v>
      </c>
      <c r="C6" t="s">
        <v>13</v>
      </c>
      <c r="D6">
        <v>120.59010468516171</v>
      </c>
      <c r="E6">
        <v>339.05700789003612</v>
      </c>
      <c r="F6">
        <v>658.19869329409187</v>
      </c>
      <c r="G6">
        <v>96.472083748129407</v>
      </c>
      <c r="H6">
        <v>518.55777677299636</v>
      </c>
      <c r="I6">
        <v>251.66420625950579</v>
      </c>
      <c r="J6">
        <v>1270.0400850960291</v>
      </c>
      <c r="K6">
        <v>3254.5799577459502</v>
      </c>
    </row>
    <row r="7" spans="1:11" x14ac:dyDescent="0.2">
      <c r="A7" s="1">
        <v>6</v>
      </c>
      <c r="B7" t="s">
        <v>12</v>
      </c>
      <c r="C7" t="s">
        <v>14</v>
      </c>
      <c r="D7">
        <v>51.681473436497868</v>
      </c>
      <c r="E7">
        <v>245.52404019623299</v>
      </c>
      <c r="F7">
        <v>538.52620360425692</v>
      </c>
      <c r="G7">
        <v>41.345178749198318</v>
      </c>
      <c r="H7">
        <v>375.50735559423879</v>
      </c>
      <c r="I7">
        <v>205.9070778486865</v>
      </c>
      <c r="J7">
        <v>1270.0400850960291</v>
      </c>
      <c r="K7">
        <v>2728.53141452514</v>
      </c>
    </row>
    <row r="8" spans="1:11" x14ac:dyDescent="0.2">
      <c r="A8" s="1">
        <v>7</v>
      </c>
      <c r="B8" t="s">
        <v>13</v>
      </c>
      <c r="C8" t="s">
        <v>15</v>
      </c>
      <c r="D8">
        <v>85.618974326464809</v>
      </c>
      <c r="E8">
        <v>240.7304756019256</v>
      </c>
      <c r="F8">
        <v>467.32107223880519</v>
      </c>
      <c r="G8">
        <v>68.495179461171873</v>
      </c>
      <c r="H8">
        <v>368.17602150882738</v>
      </c>
      <c r="I8">
        <v>178.68158644424909</v>
      </c>
      <c r="J8">
        <v>1155.7364774373871</v>
      </c>
      <c r="K8">
        <v>2564.759787018831</v>
      </c>
    </row>
    <row r="9" spans="1:11" x14ac:dyDescent="0.2">
      <c r="A9" s="1">
        <v>8</v>
      </c>
      <c r="B9" t="s">
        <v>13</v>
      </c>
      <c r="C9" t="s">
        <v>20</v>
      </c>
      <c r="D9">
        <v>34.97113035869689</v>
      </c>
      <c r="E9">
        <v>98.326532288110457</v>
      </c>
      <c r="F9">
        <v>190.8776210552866</v>
      </c>
      <c r="G9">
        <v>27.976904286957531</v>
      </c>
      <c r="H9">
        <v>150.3817552641689</v>
      </c>
      <c r="I9">
        <v>72.982619815256669</v>
      </c>
      <c r="J9">
        <v>114.3036076586426</v>
      </c>
      <c r="K9">
        <v>689.82017072711972</v>
      </c>
    </row>
    <row r="10" spans="1:11" x14ac:dyDescent="0.2">
      <c r="A10" s="1">
        <v>9</v>
      </c>
      <c r="B10" t="s">
        <v>14</v>
      </c>
      <c r="C10" t="s">
        <v>17</v>
      </c>
      <c r="D10">
        <v>20.672589374599148</v>
      </c>
      <c r="E10">
        <v>98.209616078493212</v>
      </c>
      <c r="F10">
        <v>215.41048144170281</v>
      </c>
      <c r="G10">
        <v>16.538071499679329</v>
      </c>
      <c r="H10">
        <v>150.20294223769551</v>
      </c>
      <c r="I10">
        <v>82.362831139474608</v>
      </c>
      <c r="J10">
        <v>508.01603403841159</v>
      </c>
      <c r="K10">
        <v>1091.4125658100561</v>
      </c>
    </row>
    <row r="11" spans="1:11" x14ac:dyDescent="0.2">
      <c r="A11" s="1">
        <v>10</v>
      </c>
      <c r="B11" t="s">
        <v>14</v>
      </c>
      <c r="C11" t="s">
        <v>18</v>
      </c>
      <c r="D11">
        <v>31.008884061898719</v>
      </c>
      <c r="E11">
        <v>147.3144241177398</v>
      </c>
      <c r="F11">
        <v>323.11572216255422</v>
      </c>
      <c r="G11">
        <v>24.807107249518989</v>
      </c>
      <c r="H11">
        <v>225.30441335654331</v>
      </c>
      <c r="I11">
        <v>123.5442467092119</v>
      </c>
      <c r="J11">
        <v>762.02405105761738</v>
      </c>
      <c r="K11">
        <v>1637.1188487150839</v>
      </c>
    </row>
    <row r="12" spans="1:11" x14ac:dyDescent="0.2">
      <c r="A12" s="1">
        <v>11</v>
      </c>
      <c r="B12" t="s">
        <v>15</v>
      </c>
      <c r="C12" t="s">
        <v>17</v>
      </c>
      <c r="D12">
        <v>14.555225635499021</v>
      </c>
      <c r="E12">
        <v>16.85113329213479</v>
      </c>
      <c r="F12">
        <v>140.19632167164161</v>
      </c>
      <c r="G12">
        <v>11.64418050839922</v>
      </c>
      <c r="H12">
        <v>25.772321505617921</v>
      </c>
      <c r="I12">
        <v>53.604475933274728</v>
      </c>
      <c r="J12">
        <v>196.4752011643557</v>
      </c>
      <c r="K12">
        <v>459.09885971092302</v>
      </c>
    </row>
    <row r="13" spans="1:11" x14ac:dyDescent="0.2">
      <c r="A13" s="1">
        <v>12</v>
      </c>
      <c r="B13" t="s">
        <v>15</v>
      </c>
      <c r="C13" t="s">
        <v>18</v>
      </c>
      <c r="D13">
        <v>21.404743581616199</v>
      </c>
      <c r="E13">
        <v>24.07304756019256</v>
      </c>
      <c r="F13">
        <v>214.9676932298504</v>
      </c>
      <c r="G13">
        <v>17.123794865292972</v>
      </c>
      <c r="H13">
        <v>36.817602150882742</v>
      </c>
      <c r="I13">
        <v>82.193529764354579</v>
      </c>
      <c r="J13">
        <v>288.93411935934671</v>
      </c>
      <c r="K13">
        <v>685.51453051153612</v>
      </c>
    </row>
    <row r="14" spans="1:11" x14ac:dyDescent="0.2">
      <c r="A14" s="1">
        <v>13</v>
      </c>
      <c r="B14" t="s">
        <v>15</v>
      </c>
      <c r="C14" t="s">
        <v>16</v>
      </c>
      <c r="D14">
        <v>49.659005109349593</v>
      </c>
      <c r="E14">
        <v>199.80629474959821</v>
      </c>
      <c r="F14">
        <v>112.1570573373132</v>
      </c>
      <c r="G14">
        <v>39.727204087479677</v>
      </c>
      <c r="H14">
        <v>305.5860978523267</v>
      </c>
      <c r="I14">
        <v>42.883580746619778</v>
      </c>
      <c r="J14">
        <v>670.32715691368423</v>
      </c>
      <c r="K14">
        <v>1420.1463967963709</v>
      </c>
    </row>
    <row r="15" spans="1:11" x14ac:dyDescent="0.2">
      <c r="A15" s="1">
        <v>14</v>
      </c>
      <c r="B15" t="s">
        <v>16</v>
      </c>
      <c r="C15" t="s">
        <v>17</v>
      </c>
      <c r="D15">
        <v>4.3699924496227629</v>
      </c>
      <c r="E15">
        <v>13.187215453473479</v>
      </c>
      <c r="F15">
        <v>9.8698210456835653</v>
      </c>
      <c r="G15">
        <v>3.4959939596982119</v>
      </c>
      <c r="H15">
        <v>20.16868245825356</v>
      </c>
      <c r="I15">
        <v>3.77375510570254</v>
      </c>
      <c r="J15">
        <v>58.988789808404213</v>
      </c>
      <c r="K15">
        <v>113.8542502808383</v>
      </c>
    </row>
    <row r="16" spans="1:11" x14ac:dyDescent="0.2">
      <c r="A16" s="1">
        <v>15</v>
      </c>
      <c r="B16" t="s">
        <v>16</v>
      </c>
      <c r="C16" t="s">
        <v>18</v>
      </c>
      <c r="D16">
        <v>6.7039656897621942</v>
      </c>
      <c r="E16">
        <v>20.180435769709419</v>
      </c>
      <c r="F16">
        <v>15.14120274053729</v>
      </c>
      <c r="G16">
        <v>5.3631725518097566</v>
      </c>
      <c r="H16">
        <v>30.864195883084999</v>
      </c>
      <c r="I16">
        <v>5.7892834007936704</v>
      </c>
      <c r="J16">
        <v>90.494166183347374</v>
      </c>
      <c r="K16">
        <v>174.53642221904471</v>
      </c>
    </row>
    <row r="17" spans="1:11" x14ac:dyDescent="0.2">
      <c r="A17" s="1">
        <v>16</v>
      </c>
      <c r="B17" t="s">
        <v>16</v>
      </c>
      <c r="C17" t="s">
        <v>21</v>
      </c>
      <c r="D17">
        <v>38.58504696996463</v>
      </c>
      <c r="E17">
        <v>166.43864352641529</v>
      </c>
      <c r="F17">
        <v>87.146033551092401</v>
      </c>
      <c r="G17">
        <v>30.868037575971719</v>
      </c>
      <c r="H17">
        <v>254.5532195109881</v>
      </c>
      <c r="I17">
        <v>33.320542240123572</v>
      </c>
      <c r="J17">
        <v>520.84420092193261</v>
      </c>
      <c r="K17">
        <v>1131.755724296489</v>
      </c>
    </row>
    <row r="18" spans="1:11" x14ac:dyDescent="0.2">
      <c r="A18" s="1">
        <v>17</v>
      </c>
      <c r="B18" t="s">
        <v>17</v>
      </c>
      <c r="C18" t="s">
        <v>22</v>
      </c>
      <c r="D18">
        <v>39.597807459720933</v>
      </c>
      <c r="E18">
        <v>128.2479648241015</v>
      </c>
      <c r="F18">
        <v>365.47662415902789</v>
      </c>
      <c r="G18">
        <v>31.67824596777676</v>
      </c>
      <c r="H18">
        <v>196.14394620156699</v>
      </c>
      <c r="I18">
        <v>139.7410621784519</v>
      </c>
      <c r="J18">
        <v>763.48002501117162</v>
      </c>
      <c r="K18">
        <v>1664.365675801818</v>
      </c>
    </row>
    <row r="19" spans="1:11" x14ac:dyDescent="0.2">
      <c r="A19" s="1">
        <v>18</v>
      </c>
      <c r="B19" t="s">
        <v>18</v>
      </c>
      <c r="C19" t="s">
        <v>22</v>
      </c>
      <c r="D19">
        <v>59.117593333277121</v>
      </c>
      <c r="E19">
        <v>191.5679074476418</v>
      </c>
      <c r="F19">
        <v>553.22461813294183</v>
      </c>
      <c r="G19">
        <v>47.294074666621711</v>
      </c>
      <c r="H19">
        <v>292.98621139051102</v>
      </c>
      <c r="I19">
        <v>211.52705987436011</v>
      </c>
      <c r="J19">
        <v>1141.4523366003109</v>
      </c>
      <c r="K19">
        <v>2497.1698014456651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215.46771112965959</v>
      </c>
      <c r="E2">
        <v>729.73551020488185</v>
      </c>
      <c r="F2">
        <v>1529.0957141351701</v>
      </c>
      <c r="G2">
        <v>172.37416890372771</v>
      </c>
      <c r="H2">
        <v>1116.066074430996</v>
      </c>
      <c r="I2">
        <v>584.65424363991804</v>
      </c>
      <c r="J2">
        <v>3118.2353039872</v>
      </c>
      <c r="K2">
        <v>7465.6287264315542</v>
      </c>
    </row>
    <row r="3" spans="1:11" x14ac:dyDescent="0.2">
      <c r="A3" s="1">
        <v>2</v>
      </c>
      <c r="B3" t="s">
        <v>11</v>
      </c>
      <c r="C3" t="s">
        <v>12</v>
      </c>
      <c r="D3">
        <v>180.99287734891399</v>
      </c>
      <c r="E3">
        <v>612.97782857210075</v>
      </c>
      <c r="F3">
        <v>1284.4403998735429</v>
      </c>
      <c r="G3">
        <v>144.79430187913121</v>
      </c>
      <c r="H3">
        <v>937.49550252203642</v>
      </c>
      <c r="I3">
        <v>491.10956465753111</v>
      </c>
      <c r="J3">
        <v>2899.958832708096</v>
      </c>
      <c r="K3">
        <v>6551.7693075613524</v>
      </c>
    </row>
    <row r="4" spans="1:11" x14ac:dyDescent="0.2">
      <c r="A4" s="1">
        <v>3</v>
      </c>
      <c r="B4" t="s">
        <v>11</v>
      </c>
      <c r="C4" t="s">
        <v>19</v>
      </c>
      <c r="D4">
        <v>17.237416890372771</v>
      </c>
      <c r="E4">
        <v>58.37884081639055</v>
      </c>
      <c r="F4">
        <v>122.32765713081361</v>
      </c>
      <c r="G4">
        <v>13.789933512298211</v>
      </c>
      <c r="H4">
        <v>89.285285954479662</v>
      </c>
      <c r="I4">
        <v>46.772339491193442</v>
      </c>
      <c r="J4">
        <v>218.27647127910399</v>
      </c>
      <c r="K4">
        <v>566.06794507465224</v>
      </c>
    </row>
    <row r="5" spans="1:11" x14ac:dyDescent="0.2">
      <c r="A5" s="1">
        <v>4</v>
      </c>
      <c r="B5" t="s">
        <v>11</v>
      </c>
      <c r="C5" t="s">
        <v>20</v>
      </c>
      <c r="D5">
        <v>17.237416890372771</v>
      </c>
      <c r="E5">
        <v>58.37884081639055</v>
      </c>
      <c r="F5">
        <v>122.32765713081361</v>
      </c>
      <c r="G5">
        <v>13.789933512298211</v>
      </c>
      <c r="H5">
        <v>89.285285954479662</v>
      </c>
      <c r="I5">
        <v>46.772339491193442</v>
      </c>
      <c r="J5">
        <v>0</v>
      </c>
      <c r="K5">
        <v>347.79147379554831</v>
      </c>
    </row>
    <row r="6" spans="1:11" x14ac:dyDescent="0.2">
      <c r="A6" s="1">
        <v>5</v>
      </c>
      <c r="B6" t="s">
        <v>12</v>
      </c>
      <c r="C6" t="s">
        <v>13</v>
      </c>
      <c r="D6">
        <v>123.6048573022907</v>
      </c>
      <c r="E6">
        <v>347.19437607939699</v>
      </c>
      <c r="F6">
        <v>681.89384625267917</v>
      </c>
      <c r="G6">
        <v>98.883885841832594</v>
      </c>
      <c r="H6">
        <v>531.00316341554844</v>
      </c>
      <c r="I6">
        <v>260.7241176848479</v>
      </c>
      <c r="J6">
        <v>1283.7937120366939</v>
      </c>
      <c r="K6">
        <v>3327.0979586132898</v>
      </c>
    </row>
    <row r="7" spans="1:11" x14ac:dyDescent="0.2">
      <c r="A7" s="1">
        <v>6</v>
      </c>
      <c r="B7" t="s">
        <v>12</v>
      </c>
      <c r="C7" t="s">
        <v>14</v>
      </c>
      <c r="D7">
        <v>52.973510272410323</v>
      </c>
      <c r="E7">
        <v>251.41661716094271</v>
      </c>
      <c r="F7">
        <v>557.91314693401023</v>
      </c>
      <c r="G7">
        <v>42.37880821792826</v>
      </c>
      <c r="H7">
        <v>384.5195321285006</v>
      </c>
      <c r="I7">
        <v>213.31973265123921</v>
      </c>
      <c r="J7">
        <v>1283.7937120366939</v>
      </c>
      <c r="K7">
        <v>2786.3150594017252</v>
      </c>
    </row>
    <row r="8" spans="1:11" x14ac:dyDescent="0.2">
      <c r="A8" s="1">
        <v>7</v>
      </c>
      <c r="B8" t="s">
        <v>13</v>
      </c>
      <c r="C8" t="s">
        <v>15</v>
      </c>
      <c r="D8">
        <v>87.75944868462642</v>
      </c>
      <c r="E8">
        <v>246.50800701637189</v>
      </c>
      <c r="F8">
        <v>484.14463083940223</v>
      </c>
      <c r="G8">
        <v>70.207558947701145</v>
      </c>
      <c r="H8">
        <v>377.01224602503942</v>
      </c>
      <c r="I8">
        <v>185.11412355624199</v>
      </c>
      <c r="J8">
        <v>1168.252277953392</v>
      </c>
      <c r="K8">
        <v>2618.9982930227752</v>
      </c>
    </row>
    <row r="9" spans="1:11" x14ac:dyDescent="0.2">
      <c r="A9" s="1">
        <v>8</v>
      </c>
      <c r="B9" t="s">
        <v>13</v>
      </c>
      <c r="C9" t="s">
        <v>20</v>
      </c>
      <c r="D9">
        <v>35.845408617664312</v>
      </c>
      <c r="E9">
        <v>100.6863690630251</v>
      </c>
      <c r="F9">
        <v>197.74921541327689</v>
      </c>
      <c r="G9">
        <v>28.676326894131449</v>
      </c>
      <c r="H9">
        <v>153.990917390509</v>
      </c>
      <c r="I9">
        <v>75.609994128605891</v>
      </c>
      <c r="J9">
        <v>115.54143408330251</v>
      </c>
      <c r="K9">
        <v>708.09966559051531</v>
      </c>
    </row>
    <row r="10" spans="1:11" x14ac:dyDescent="0.2">
      <c r="A10" s="1">
        <v>9</v>
      </c>
      <c r="B10" t="s">
        <v>14</v>
      </c>
      <c r="C10" t="s">
        <v>17</v>
      </c>
      <c r="D10">
        <v>21.18940410896413</v>
      </c>
      <c r="E10">
        <v>100.56664686437711</v>
      </c>
      <c r="F10">
        <v>223.16525877360411</v>
      </c>
      <c r="G10">
        <v>16.951523287171309</v>
      </c>
      <c r="H10">
        <v>153.80781285140031</v>
      </c>
      <c r="I10">
        <v>85.327893060495683</v>
      </c>
      <c r="J10">
        <v>513.5174848146778</v>
      </c>
      <c r="K10">
        <v>1114.5260237606899</v>
      </c>
    </row>
    <row r="11" spans="1:11" x14ac:dyDescent="0.2">
      <c r="A11" s="1">
        <v>10</v>
      </c>
      <c r="B11" t="s">
        <v>14</v>
      </c>
      <c r="C11" t="s">
        <v>18</v>
      </c>
      <c r="D11">
        <v>31.784106163446189</v>
      </c>
      <c r="E11">
        <v>150.8499702965656</v>
      </c>
      <c r="F11">
        <v>334.74788816040609</v>
      </c>
      <c r="G11">
        <v>25.427284930756951</v>
      </c>
      <c r="H11">
        <v>230.71171927710029</v>
      </c>
      <c r="I11">
        <v>127.9918395907435</v>
      </c>
      <c r="J11">
        <v>770.27622722201659</v>
      </c>
      <c r="K11">
        <v>1671.7890356410351</v>
      </c>
    </row>
    <row r="12" spans="1:11" x14ac:dyDescent="0.2">
      <c r="A12" s="1">
        <v>11</v>
      </c>
      <c r="B12" t="s">
        <v>15</v>
      </c>
      <c r="C12" t="s">
        <v>17</v>
      </c>
      <c r="D12">
        <v>14.91910627638649</v>
      </c>
      <c r="E12">
        <v>17.255560491146031</v>
      </c>
      <c r="F12">
        <v>145.24338925182059</v>
      </c>
      <c r="G12">
        <v>11.935285021109189</v>
      </c>
      <c r="H12">
        <v>26.390857221752761</v>
      </c>
      <c r="I12">
        <v>55.534237066872599</v>
      </c>
      <c r="J12">
        <v>198.60288725207661</v>
      </c>
      <c r="K12">
        <v>469.88132258116428</v>
      </c>
    </row>
    <row r="13" spans="1:11" x14ac:dyDescent="0.2">
      <c r="A13" s="1">
        <v>12</v>
      </c>
      <c r="B13" t="s">
        <v>15</v>
      </c>
      <c r="C13" t="s">
        <v>18</v>
      </c>
      <c r="D13">
        <v>21.939862171156609</v>
      </c>
      <c r="E13">
        <v>24.650800701637191</v>
      </c>
      <c r="F13">
        <v>222.70653018612501</v>
      </c>
      <c r="G13">
        <v>17.55188973692529</v>
      </c>
      <c r="H13">
        <v>37.701224602503927</v>
      </c>
      <c r="I13">
        <v>85.152496835871318</v>
      </c>
      <c r="J13">
        <v>292.06306948834799</v>
      </c>
      <c r="K13">
        <v>701.76587372256733</v>
      </c>
    </row>
    <row r="14" spans="1:11" x14ac:dyDescent="0.2">
      <c r="A14" s="1">
        <v>13</v>
      </c>
      <c r="B14" t="s">
        <v>15</v>
      </c>
      <c r="C14" t="s">
        <v>16</v>
      </c>
      <c r="D14">
        <v>50.900480237083322</v>
      </c>
      <c r="E14">
        <v>204.60164582358871</v>
      </c>
      <c r="F14">
        <v>116.1947114014565</v>
      </c>
      <c r="G14">
        <v>40.72038418966666</v>
      </c>
      <c r="H14">
        <v>312.92016420078272</v>
      </c>
      <c r="I14">
        <v>44.427389653498082</v>
      </c>
      <c r="J14">
        <v>677.58632121296728</v>
      </c>
      <c r="K14">
        <v>1447.351096719043</v>
      </c>
    </row>
    <row r="15" spans="1:11" x14ac:dyDescent="0.2">
      <c r="A15" s="1">
        <v>14</v>
      </c>
      <c r="B15" t="s">
        <v>16</v>
      </c>
      <c r="C15" t="s">
        <v>17</v>
      </c>
      <c r="D15">
        <v>4.479242260863332</v>
      </c>
      <c r="E15">
        <v>13.50370862435685</v>
      </c>
      <c r="F15">
        <v>10.22513460332817</v>
      </c>
      <c r="G15">
        <v>3.583393808690666</v>
      </c>
      <c r="H15">
        <v>20.65273083725166</v>
      </c>
      <c r="I15">
        <v>3.90961028950783</v>
      </c>
      <c r="J15">
        <v>59.627596266741122</v>
      </c>
      <c r="K15">
        <v>115.98141669073959</v>
      </c>
    </row>
    <row r="16" spans="1:11" x14ac:dyDescent="0.2">
      <c r="A16" s="1">
        <v>15</v>
      </c>
      <c r="B16" t="s">
        <v>16</v>
      </c>
      <c r="C16" t="s">
        <v>18</v>
      </c>
      <c r="D16">
        <v>6.871564832006249</v>
      </c>
      <c r="E16">
        <v>20.664766228182451</v>
      </c>
      <c r="F16">
        <v>15.686286039196631</v>
      </c>
      <c r="G16">
        <v>5.4972518656049996</v>
      </c>
      <c r="H16">
        <v>31.604936584279049</v>
      </c>
      <c r="I16">
        <v>5.9976976032222407</v>
      </c>
      <c r="J16">
        <v>91.474153363750588</v>
      </c>
      <c r="K16">
        <v>177.79665651624219</v>
      </c>
    </row>
    <row r="17" spans="1:11" x14ac:dyDescent="0.2">
      <c r="A17" s="1">
        <v>16</v>
      </c>
      <c r="B17" t="s">
        <v>16</v>
      </c>
      <c r="C17" t="s">
        <v>21</v>
      </c>
      <c r="D17">
        <v>39.549673144213742</v>
      </c>
      <c r="E17">
        <v>170.43317097104929</v>
      </c>
      <c r="F17">
        <v>90.283290758931713</v>
      </c>
      <c r="G17">
        <v>31.639738515371</v>
      </c>
      <c r="H17">
        <v>260.66249677925202</v>
      </c>
      <c r="I17">
        <v>34.520081760768008</v>
      </c>
      <c r="J17">
        <v>526.48457158247561</v>
      </c>
      <c r="K17">
        <v>1153.5730235120609</v>
      </c>
    </row>
    <row r="18" spans="1:11" x14ac:dyDescent="0.2">
      <c r="A18" s="1">
        <v>17</v>
      </c>
      <c r="B18" t="s">
        <v>17</v>
      </c>
      <c r="C18" t="s">
        <v>22</v>
      </c>
      <c r="D18">
        <v>40.58775264621395</v>
      </c>
      <c r="E18">
        <v>131.32591597987999</v>
      </c>
      <c r="F18">
        <v>378.63378262875301</v>
      </c>
      <c r="G18">
        <v>32.470202116971173</v>
      </c>
      <c r="H18">
        <v>200.85140091040469</v>
      </c>
      <c r="I18">
        <v>144.7717404168761</v>
      </c>
      <c r="J18">
        <v>771.74796833349558</v>
      </c>
      <c r="K18">
        <v>1700.3887630325939</v>
      </c>
    </row>
    <row r="19" spans="1:11" x14ac:dyDescent="0.2">
      <c r="A19" s="1">
        <v>18</v>
      </c>
      <c r="B19" t="s">
        <v>18</v>
      </c>
      <c r="C19" t="s">
        <v>22</v>
      </c>
      <c r="D19">
        <v>60.595533166609052</v>
      </c>
      <c r="E19">
        <v>196.16553722638531</v>
      </c>
      <c r="F19">
        <v>573.14070438572776</v>
      </c>
      <c r="G19">
        <v>48.476426533287253</v>
      </c>
      <c r="H19">
        <v>300.01788046388327</v>
      </c>
      <c r="I19">
        <v>219.14203402983699</v>
      </c>
      <c r="J19">
        <v>1153.8134500741151</v>
      </c>
      <c r="K19">
        <v>2551.3515658798451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220.85440390790109</v>
      </c>
      <c r="E2">
        <v>747.24916244979897</v>
      </c>
      <c r="F2">
        <v>1584.143159844037</v>
      </c>
      <c r="G2">
        <v>176.68352312632089</v>
      </c>
      <c r="H2">
        <v>1142.8516602173399</v>
      </c>
      <c r="I2">
        <v>605.70179641095513</v>
      </c>
      <c r="J2">
        <v>3267.9105985785859</v>
      </c>
      <c r="K2">
        <v>7745.3943045349388</v>
      </c>
    </row>
    <row r="3" spans="1:11" x14ac:dyDescent="0.2">
      <c r="A3" s="1">
        <v>2</v>
      </c>
      <c r="B3" t="s">
        <v>11</v>
      </c>
      <c r="C3" t="s">
        <v>12</v>
      </c>
      <c r="D3">
        <v>185.5176992826369</v>
      </c>
      <c r="E3">
        <v>627.68929645783112</v>
      </c>
      <c r="F3">
        <v>1330.6802542689909</v>
      </c>
      <c r="G3">
        <v>148.41415942610951</v>
      </c>
      <c r="H3">
        <v>959.99539458256527</v>
      </c>
      <c r="I3">
        <v>508.7895089852023</v>
      </c>
      <c r="J3">
        <v>3039.1568566780861</v>
      </c>
      <c r="K3">
        <v>6800.243169681421</v>
      </c>
    </row>
    <row r="4" spans="1:11" x14ac:dyDescent="0.2">
      <c r="A4" s="1">
        <v>3</v>
      </c>
      <c r="B4" t="s">
        <v>11</v>
      </c>
      <c r="C4" t="s">
        <v>19</v>
      </c>
      <c r="D4">
        <v>17.668352312632081</v>
      </c>
      <c r="E4">
        <v>59.77993299598392</v>
      </c>
      <c r="F4">
        <v>126.7314527875229</v>
      </c>
      <c r="G4">
        <v>14.13468185010567</v>
      </c>
      <c r="H4">
        <v>91.42813281738718</v>
      </c>
      <c r="I4">
        <v>48.456143712876411</v>
      </c>
      <c r="J4">
        <v>228.7537419005011</v>
      </c>
      <c r="K4">
        <v>586.95243837700923</v>
      </c>
    </row>
    <row r="5" spans="1:11" x14ac:dyDescent="0.2">
      <c r="A5" s="1">
        <v>4</v>
      </c>
      <c r="B5" t="s">
        <v>11</v>
      </c>
      <c r="C5" t="s">
        <v>20</v>
      </c>
      <c r="D5">
        <v>17.668352312632081</v>
      </c>
      <c r="E5">
        <v>59.77993299598392</v>
      </c>
      <c r="F5">
        <v>126.7314527875229</v>
      </c>
      <c r="G5">
        <v>14.13468185010567</v>
      </c>
      <c r="H5">
        <v>91.42813281738718</v>
      </c>
      <c r="I5">
        <v>48.456143712876411</v>
      </c>
      <c r="J5">
        <v>0</v>
      </c>
      <c r="K5">
        <v>358.19869647650819</v>
      </c>
    </row>
    <row r="6" spans="1:11" x14ac:dyDescent="0.2">
      <c r="A6" s="1">
        <v>5</v>
      </c>
      <c r="B6" t="s">
        <v>12</v>
      </c>
      <c r="C6" t="s">
        <v>13</v>
      </c>
      <c r="D6">
        <v>126.69497873484799</v>
      </c>
      <c r="E6">
        <v>355.5270411053026</v>
      </c>
      <c r="F6">
        <v>706.44202471777567</v>
      </c>
      <c r="G6">
        <v>101.35598298787841</v>
      </c>
      <c r="H6">
        <v>543.74723933752159</v>
      </c>
      <c r="I6">
        <v>270.11018592150242</v>
      </c>
      <c r="J6">
        <v>1289.406438088145</v>
      </c>
      <c r="K6">
        <v>3393.283890892973</v>
      </c>
    </row>
    <row r="7" spans="1:11" x14ac:dyDescent="0.2">
      <c r="A7" s="1">
        <v>6</v>
      </c>
      <c r="B7" t="s">
        <v>12</v>
      </c>
      <c r="C7" t="s">
        <v>14</v>
      </c>
      <c r="D7">
        <v>54.297848029220567</v>
      </c>
      <c r="E7">
        <v>257.45061597280528</v>
      </c>
      <c r="F7">
        <v>577.99802022363463</v>
      </c>
      <c r="G7">
        <v>43.43827842337646</v>
      </c>
      <c r="H7">
        <v>393.74800089958461</v>
      </c>
      <c r="I7">
        <v>220.99924302668381</v>
      </c>
      <c r="J7">
        <v>1289.406438088145</v>
      </c>
      <c r="K7">
        <v>2837.3384446634509</v>
      </c>
    </row>
    <row r="8" spans="1:11" x14ac:dyDescent="0.2">
      <c r="A8" s="1">
        <v>7</v>
      </c>
      <c r="B8" t="s">
        <v>13</v>
      </c>
      <c r="C8" t="s">
        <v>15</v>
      </c>
      <c r="D8">
        <v>89.953434901742057</v>
      </c>
      <c r="E8">
        <v>252.4241991847648</v>
      </c>
      <c r="F8">
        <v>501.57383754962069</v>
      </c>
      <c r="G8">
        <v>71.962747921393671</v>
      </c>
      <c r="H8">
        <v>386.0605399296403</v>
      </c>
      <c r="I8">
        <v>191.7782320042667</v>
      </c>
      <c r="J8">
        <v>1173.359858660212</v>
      </c>
      <c r="K8">
        <v>2667.11285015164</v>
      </c>
    </row>
    <row r="9" spans="1:11" x14ac:dyDescent="0.2">
      <c r="A9" s="1">
        <v>8</v>
      </c>
      <c r="B9" t="s">
        <v>13</v>
      </c>
      <c r="C9" t="s">
        <v>20</v>
      </c>
      <c r="D9">
        <v>36.741543833105908</v>
      </c>
      <c r="E9">
        <v>103.1028419205377</v>
      </c>
      <c r="F9">
        <v>204.86818716815489</v>
      </c>
      <c r="G9">
        <v>29.393235066484731</v>
      </c>
      <c r="H9">
        <v>157.68669940788129</v>
      </c>
      <c r="I9">
        <v>78.331953917235694</v>
      </c>
      <c r="J9">
        <v>116.0465794279331</v>
      </c>
      <c r="K9">
        <v>726.1710407413334</v>
      </c>
    </row>
    <row r="10" spans="1:11" x14ac:dyDescent="0.2">
      <c r="A10" s="1">
        <v>9</v>
      </c>
      <c r="B10" t="s">
        <v>14</v>
      </c>
      <c r="C10" t="s">
        <v>17</v>
      </c>
      <c r="D10">
        <v>21.71913921168823</v>
      </c>
      <c r="E10">
        <v>102.9802463891221</v>
      </c>
      <c r="F10">
        <v>231.19920808945389</v>
      </c>
      <c r="G10">
        <v>17.37531136935058</v>
      </c>
      <c r="H10">
        <v>157.49920035983379</v>
      </c>
      <c r="I10">
        <v>88.399697210673523</v>
      </c>
      <c r="J10">
        <v>515.76257523525817</v>
      </c>
      <c r="K10">
        <v>1134.9353778653799</v>
      </c>
    </row>
    <row r="11" spans="1:11" x14ac:dyDescent="0.2">
      <c r="A11" s="1">
        <v>10</v>
      </c>
      <c r="B11" t="s">
        <v>14</v>
      </c>
      <c r="C11" t="s">
        <v>18</v>
      </c>
      <c r="D11">
        <v>32.578708817532338</v>
      </c>
      <c r="E11">
        <v>154.47036958368321</v>
      </c>
      <c r="F11">
        <v>346.79881213418082</v>
      </c>
      <c r="G11">
        <v>26.062967054025879</v>
      </c>
      <c r="H11">
        <v>236.24880053975079</v>
      </c>
      <c r="I11">
        <v>132.59954581601031</v>
      </c>
      <c r="J11">
        <v>773.64386285288708</v>
      </c>
      <c r="K11">
        <v>1702.4030667980701</v>
      </c>
    </row>
    <row r="12" spans="1:11" x14ac:dyDescent="0.2">
      <c r="A12" s="1">
        <v>11</v>
      </c>
      <c r="B12" t="s">
        <v>15</v>
      </c>
      <c r="C12" t="s">
        <v>17</v>
      </c>
      <c r="D12">
        <v>15.29208393329615</v>
      </c>
      <c r="E12">
        <v>17.669693942933542</v>
      </c>
      <c r="F12">
        <v>150.47215126488621</v>
      </c>
      <c r="G12">
        <v>12.233667146636931</v>
      </c>
      <c r="H12">
        <v>27.024237795074821</v>
      </c>
      <c r="I12">
        <v>57.533469601280011</v>
      </c>
      <c r="J12">
        <v>199.4711759722361</v>
      </c>
      <c r="K12">
        <v>479.69647965634368</v>
      </c>
    </row>
    <row r="13" spans="1:11" x14ac:dyDescent="0.2">
      <c r="A13" s="1">
        <v>12</v>
      </c>
      <c r="B13" t="s">
        <v>15</v>
      </c>
      <c r="C13" t="s">
        <v>18</v>
      </c>
      <c r="D13">
        <v>22.488358725435511</v>
      </c>
      <c r="E13">
        <v>25.242419918476489</v>
      </c>
      <c r="F13">
        <v>230.7239652728255</v>
      </c>
      <c r="G13">
        <v>17.990686980348421</v>
      </c>
      <c r="H13">
        <v>38.606053992964043</v>
      </c>
      <c r="I13">
        <v>88.217986721962689</v>
      </c>
      <c r="J13">
        <v>293.33996466505312</v>
      </c>
      <c r="K13">
        <v>716.6094362770657</v>
      </c>
    </row>
    <row r="14" spans="1:11" x14ac:dyDescent="0.2">
      <c r="A14" s="1">
        <v>13</v>
      </c>
      <c r="B14" t="s">
        <v>15</v>
      </c>
      <c r="C14" t="s">
        <v>16</v>
      </c>
      <c r="D14">
        <v>52.172992243010391</v>
      </c>
      <c r="E14">
        <v>209.5120853233548</v>
      </c>
      <c r="F14">
        <v>120.377721011909</v>
      </c>
      <c r="G14">
        <v>41.738393794408317</v>
      </c>
      <c r="H14">
        <v>320.43024814160151</v>
      </c>
      <c r="I14">
        <v>46.026775681024013</v>
      </c>
      <c r="J14">
        <v>680.54871802292303</v>
      </c>
      <c r="K14">
        <v>1470.8069342182309</v>
      </c>
    </row>
    <row r="15" spans="1:11" x14ac:dyDescent="0.2">
      <c r="A15" s="1">
        <v>14</v>
      </c>
      <c r="B15" t="s">
        <v>16</v>
      </c>
      <c r="C15" t="s">
        <v>17</v>
      </c>
      <c r="D15">
        <v>4.5912233173849142</v>
      </c>
      <c r="E15">
        <v>13.82779763134142</v>
      </c>
      <c r="F15">
        <v>10.59323944904799</v>
      </c>
      <c r="G15">
        <v>3.6729786539079319</v>
      </c>
      <c r="H15">
        <v>21.148396377345701</v>
      </c>
      <c r="I15">
        <v>4.0503562599301119</v>
      </c>
      <c r="J15">
        <v>59.888287186017223</v>
      </c>
      <c r="K15">
        <v>117.7722788749753</v>
      </c>
    </row>
    <row r="16" spans="1:11" x14ac:dyDescent="0.2">
      <c r="A16" s="1">
        <v>15</v>
      </c>
      <c r="B16" t="s">
        <v>16</v>
      </c>
      <c r="C16" t="s">
        <v>18</v>
      </c>
      <c r="D16">
        <v>7.0433539528064033</v>
      </c>
      <c r="E16">
        <v>21.160720617658839</v>
      </c>
      <c r="F16">
        <v>16.250992336607709</v>
      </c>
      <c r="G16">
        <v>5.6346831622451239</v>
      </c>
      <c r="H16">
        <v>32.363455062301753</v>
      </c>
      <c r="I16">
        <v>6.213614716938241</v>
      </c>
      <c r="J16">
        <v>91.874076933094614</v>
      </c>
      <c r="K16">
        <v>180.54089678165269</v>
      </c>
    </row>
    <row r="17" spans="1:11" x14ac:dyDescent="0.2">
      <c r="A17" s="1">
        <v>16</v>
      </c>
      <c r="B17" t="s">
        <v>16</v>
      </c>
      <c r="C17" t="s">
        <v>21</v>
      </c>
      <c r="D17">
        <v>40.538414972819083</v>
      </c>
      <c r="E17">
        <v>174.5235670743545</v>
      </c>
      <c r="F17">
        <v>93.533489226253266</v>
      </c>
      <c r="G17">
        <v>32.430731978255267</v>
      </c>
      <c r="H17">
        <v>266.91839670195401</v>
      </c>
      <c r="I17">
        <v>35.762804704155663</v>
      </c>
      <c r="J17">
        <v>528.78635390381123</v>
      </c>
      <c r="K17">
        <v>1172.493758561603</v>
      </c>
    </row>
    <row r="18" spans="1:11" x14ac:dyDescent="0.2">
      <c r="A18" s="1">
        <v>17</v>
      </c>
      <c r="B18" t="s">
        <v>17</v>
      </c>
      <c r="C18" t="s">
        <v>22</v>
      </c>
      <c r="D18">
        <v>41.602446462369301</v>
      </c>
      <c r="E18">
        <v>134.47773796339709</v>
      </c>
      <c r="F18">
        <v>392.26459880338808</v>
      </c>
      <c r="G18">
        <v>33.281957169895442</v>
      </c>
      <c r="H18">
        <v>205.67183453225439</v>
      </c>
      <c r="I18">
        <v>149.98352307188361</v>
      </c>
      <c r="J18">
        <v>775.1220383935115</v>
      </c>
      <c r="K18">
        <v>1732.404136396699</v>
      </c>
    </row>
    <row r="19" spans="1:11" x14ac:dyDescent="0.2">
      <c r="A19" s="1">
        <v>18</v>
      </c>
      <c r="B19" t="s">
        <v>18</v>
      </c>
      <c r="C19" t="s">
        <v>22</v>
      </c>
      <c r="D19">
        <v>62.110421495774247</v>
      </c>
      <c r="E19">
        <v>200.87351011981849</v>
      </c>
      <c r="F19">
        <v>593.77376974361403</v>
      </c>
      <c r="G19">
        <v>49.688337196619408</v>
      </c>
      <c r="H19">
        <v>307.21830959501648</v>
      </c>
      <c r="I19">
        <v>227.03114725491119</v>
      </c>
      <c r="J19">
        <v>1158.857904451035</v>
      </c>
      <c r="K19">
        <v>2599.5533998567889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226.3757640055986</v>
      </c>
      <c r="E2">
        <v>765.18314234859417</v>
      </c>
      <c r="F2">
        <v>1641.1723135984221</v>
      </c>
      <c r="G2">
        <v>181.10061120447889</v>
      </c>
      <c r="H2">
        <v>1170.2801000625559</v>
      </c>
      <c r="I2">
        <v>627.50706108174961</v>
      </c>
      <c r="J2">
        <v>3424.770307310358</v>
      </c>
      <c r="K2">
        <v>8036.3892996117575</v>
      </c>
    </row>
    <row r="3" spans="1:11" x14ac:dyDescent="0.2">
      <c r="A3" s="1">
        <v>2</v>
      </c>
      <c r="B3" t="s">
        <v>11</v>
      </c>
      <c r="C3" t="s">
        <v>12</v>
      </c>
      <c r="D3">
        <v>190.15564176470281</v>
      </c>
      <c r="E3">
        <v>642.75383957281906</v>
      </c>
      <c r="F3">
        <v>1378.584743422675</v>
      </c>
      <c r="G3">
        <v>152.12451341176231</v>
      </c>
      <c r="H3">
        <v>983.03528405254679</v>
      </c>
      <c r="I3">
        <v>527.10593130866971</v>
      </c>
      <c r="J3">
        <v>3185.0363857986331</v>
      </c>
      <c r="K3">
        <v>7058.7963393318087</v>
      </c>
    </row>
    <row r="4" spans="1:11" x14ac:dyDescent="0.2">
      <c r="A4" s="1">
        <v>3</v>
      </c>
      <c r="B4" t="s">
        <v>11</v>
      </c>
      <c r="C4" t="s">
        <v>19</v>
      </c>
      <c r="D4">
        <v>18.110061120447881</v>
      </c>
      <c r="E4">
        <v>61.214651387887542</v>
      </c>
      <c r="F4">
        <v>131.2937850878738</v>
      </c>
      <c r="G4">
        <v>14.488048896358309</v>
      </c>
      <c r="H4">
        <v>93.622408005004459</v>
      </c>
      <c r="I4">
        <v>50.200564886539972</v>
      </c>
      <c r="J4">
        <v>239.7339215117251</v>
      </c>
      <c r="K4">
        <v>608.66344089583697</v>
      </c>
    </row>
    <row r="5" spans="1:11" x14ac:dyDescent="0.2">
      <c r="A5" s="1">
        <v>4</v>
      </c>
      <c r="B5" t="s">
        <v>11</v>
      </c>
      <c r="C5" t="s">
        <v>20</v>
      </c>
      <c r="D5">
        <v>18.110061120447881</v>
      </c>
      <c r="E5">
        <v>61.214651387887542</v>
      </c>
      <c r="F5">
        <v>131.2937850878738</v>
      </c>
      <c r="G5">
        <v>14.488048896358309</v>
      </c>
      <c r="H5">
        <v>93.622408005004459</v>
      </c>
      <c r="I5">
        <v>50.200564886539972</v>
      </c>
      <c r="J5">
        <v>0</v>
      </c>
      <c r="K5">
        <v>368.92951938411193</v>
      </c>
    </row>
    <row r="6" spans="1:11" x14ac:dyDescent="0.2">
      <c r="A6" s="1">
        <v>5</v>
      </c>
      <c r="B6" t="s">
        <v>12</v>
      </c>
      <c r="C6" t="s">
        <v>13</v>
      </c>
      <c r="D6">
        <v>129.86235320321919</v>
      </c>
      <c r="E6">
        <v>364.05969009182991</v>
      </c>
      <c r="F6">
        <v>731.87393760761574</v>
      </c>
      <c r="G6">
        <v>103.88988256257529</v>
      </c>
      <c r="H6">
        <v>556.79717308162208</v>
      </c>
      <c r="I6">
        <v>279.83415261467661</v>
      </c>
      <c r="J6">
        <v>1298.2208603861079</v>
      </c>
      <c r="K6">
        <v>3464.538049547647</v>
      </c>
    </row>
    <row r="7" spans="1:11" x14ac:dyDescent="0.2">
      <c r="A7" s="1">
        <v>6</v>
      </c>
      <c r="B7" t="s">
        <v>12</v>
      </c>
      <c r="C7" t="s">
        <v>14</v>
      </c>
      <c r="D7">
        <v>55.655294229951068</v>
      </c>
      <c r="E7">
        <v>263.62943075615271</v>
      </c>
      <c r="F7">
        <v>598.80594895168554</v>
      </c>
      <c r="G7">
        <v>44.524235383960857</v>
      </c>
      <c r="H7">
        <v>403.19795292117459</v>
      </c>
      <c r="I7">
        <v>228.95521577564449</v>
      </c>
      <c r="J7">
        <v>1298.2208603861079</v>
      </c>
      <c r="K7">
        <v>2892.9889384046778</v>
      </c>
    </row>
    <row r="8" spans="1:11" x14ac:dyDescent="0.2">
      <c r="A8" s="1">
        <v>7</v>
      </c>
      <c r="B8" t="s">
        <v>13</v>
      </c>
      <c r="C8" t="s">
        <v>15</v>
      </c>
      <c r="D8">
        <v>92.202270774285594</v>
      </c>
      <c r="E8">
        <v>258.48237996519919</v>
      </c>
      <c r="F8">
        <v>519.6304957014072</v>
      </c>
      <c r="G8">
        <v>73.761816619428487</v>
      </c>
      <c r="H8">
        <v>395.32599288795171</v>
      </c>
      <c r="I8">
        <v>198.68224835642039</v>
      </c>
      <c r="J8">
        <v>1181.3809829513591</v>
      </c>
      <c r="K8">
        <v>2719.4661872560509</v>
      </c>
    </row>
    <row r="9" spans="1:11" x14ac:dyDescent="0.2">
      <c r="A9" s="1">
        <v>8</v>
      </c>
      <c r="B9" t="s">
        <v>13</v>
      </c>
      <c r="C9" t="s">
        <v>20</v>
      </c>
      <c r="D9">
        <v>37.660082428933563</v>
      </c>
      <c r="E9">
        <v>105.57731012663071</v>
      </c>
      <c r="F9">
        <v>212.24344190620849</v>
      </c>
      <c r="G9">
        <v>30.128065943146851</v>
      </c>
      <c r="H9">
        <v>161.47118019367039</v>
      </c>
      <c r="I9">
        <v>81.151904258256209</v>
      </c>
      <c r="J9">
        <v>116.83987743474979</v>
      </c>
      <c r="K9">
        <v>745.07186229159595</v>
      </c>
    </row>
    <row r="10" spans="1:11" x14ac:dyDescent="0.2">
      <c r="A10" s="1">
        <v>9</v>
      </c>
      <c r="B10" t="s">
        <v>14</v>
      </c>
      <c r="C10" t="s">
        <v>17</v>
      </c>
      <c r="D10">
        <v>22.262117691980428</v>
      </c>
      <c r="E10">
        <v>105.45177230246109</v>
      </c>
      <c r="F10">
        <v>239.5223795806742</v>
      </c>
      <c r="G10">
        <v>17.809694153584349</v>
      </c>
      <c r="H10">
        <v>161.2791811684699</v>
      </c>
      <c r="I10">
        <v>91.582086310257793</v>
      </c>
      <c r="J10">
        <v>519.28834415444339</v>
      </c>
      <c r="K10">
        <v>1157.1955753618711</v>
      </c>
    </row>
    <row r="11" spans="1:11" x14ac:dyDescent="0.2">
      <c r="A11" s="1">
        <v>10</v>
      </c>
      <c r="B11" t="s">
        <v>14</v>
      </c>
      <c r="C11" t="s">
        <v>18</v>
      </c>
      <c r="D11">
        <v>33.393176537970653</v>
      </c>
      <c r="E11">
        <v>158.17765845369161</v>
      </c>
      <c r="F11">
        <v>359.28356937101131</v>
      </c>
      <c r="G11">
        <v>26.714541230376518</v>
      </c>
      <c r="H11">
        <v>241.9187717527048</v>
      </c>
      <c r="I11">
        <v>137.37312946538671</v>
      </c>
      <c r="J11">
        <v>778.93251623166498</v>
      </c>
      <c r="K11">
        <v>1735.793363042807</v>
      </c>
    </row>
    <row r="12" spans="1:11" x14ac:dyDescent="0.2">
      <c r="A12" s="1">
        <v>11</v>
      </c>
      <c r="B12" t="s">
        <v>15</v>
      </c>
      <c r="C12" t="s">
        <v>17</v>
      </c>
      <c r="D12">
        <v>15.674386031628551</v>
      </c>
      <c r="E12">
        <v>18.093766597563949</v>
      </c>
      <c r="F12">
        <v>155.88914871042209</v>
      </c>
      <c r="G12">
        <v>12.539508825302841</v>
      </c>
      <c r="H12">
        <v>27.672819502156621</v>
      </c>
      <c r="I12">
        <v>59.604674506926123</v>
      </c>
      <c r="J12">
        <v>200.83476710173099</v>
      </c>
      <c r="K12">
        <v>490.30907127573118</v>
      </c>
    </row>
    <row r="13" spans="1:11" x14ac:dyDescent="0.2">
      <c r="A13" s="1">
        <v>12</v>
      </c>
      <c r="B13" t="s">
        <v>15</v>
      </c>
      <c r="C13" t="s">
        <v>18</v>
      </c>
      <c r="D13">
        <v>23.050567693571399</v>
      </c>
      <c r="E13">
        <v>25.848237996519931</v>
      </c>
      <c r="F13">
        <v>239.03002802264729</v>
      </c>
      <c r="G13">
        <v>18.440454154857122</v>
      </c>
      <c r="H13">
        <v>39.532599288795168</v>
      </c>
      <c r="I13">
        <v>91.393834243953378</v>
      </c>
      <c r="J13">
        <v>295.34524573783972</v>
      </c>
      <c r="K13">
        <v>732.6409671381839</v>
      </c>
    </row>
    <row r="14" spans="1:11" x14ac:dyDescent="0.2">
      <c r="A14" s="1">
        <v>13</v>
      </c>
      <c r="B14" t="s">
        <v>15</v>
      </c>
      <c r="C14" t="s">
        <v>16</v>
      </c>
      <c r="D14">
        <v>53.477317049085642</v>
      </c>
      <c r="E14">
        <v>214.5403753711154</v>
      </c>
      <c r="F14">
        <v>124.71131896833769</v>
      </c>
      <c r="G14">
        <v>42.781853639268519</v>
      </c>
      <c r="H14">
        <v>328.12057409699992</v>
      </c>
      <c r="I14">
        <v>47.683739605540893</v>
      </c>
      <c r="J14">
        <v>685.20097011178802</v>
      </c>
      <c r="K14">
        <v>1496.5161488421361</v>
      </c>
    </row>
    <row r="15" spans="1:11" x14ac:dyDescent="0.2">
      <c r="A15" s="1">
        <v>14</v>
      </c>
      <c r="B15" t="s">
        <v>16</v>
      </c>
      <c r="C15" t="s">
        <v>17</v>
      </c>
      <c r="D15">
        <v>4.7060039003195362</v>
      </c>
      <c r="E15">
        <v>14.159664774493621</v>
      </c>
      <c r="F15">
        <v>10.974596069213719</v>
      </c>
      <c r="G15">
        <v>3.76480312025563</v>
      </c>
      <c r="H15">
        <v>21.655957890401989</v>
      </c>
      <c r="I15">
        <v>4.1961690852875986</v>
      </c>
      <c r="J15">
        <v>60.297685369837353</v>
      </c>
      <c r="K15">
        <v>119.7548802098094</v>
      </c>
    </row>
    <row r="16" spans="1:11" x14ac:dyDescent="0.2">
      <c r="A16" s="1">
        <v>15</v>
      </c>
      <c r="B16" t="s">
        <v>16</v>
      </c>
      <c r="C16" t="s">
        <v>18</v>
      </c>
      <c r="D16">
        <v>7.2194378016265617</v>
      </c>
      <c r="E16">
        <v>21.66857791248265</v>
      </c>
      <c r="F16">
        <v>16.836028060725589</v>
      </c>
      <c r="G16">
        <v>5.7755502413012501</v>
      </c>
      <c r="H16">
        <v>33.140177983796988</v>
      </c>
      <c r="I16">
        <v>6.4373048467480212</v>
      </c>
      <c r="J16">
        <v>92.502130965091396</v>
      </c>
      <c r="K16">
        <v>183.57920781177239</v>
      </c>
    </row>
    <row r="17" spans="1:11" x14ac:dyDescent="0.2">
      <c r="A17" s="1">
        <v>16</v>
      </c>
      <c r="B17" t="s">
        <v>16</v>
      </c>
      <c r="C17" t="s">
        <v>21</v>
      </c>
      <c r="D17">
        <v>41.551875347139543</v>
      </c>
      <c r="E17">
        <v>178.71213268413911</v>
      </c>
      <c r="F17">
        <v>96.900694838398408</v>
      </c>
      <c r="G17">
        <v>33.241500277711637</v>
      </c>
      <c r="H17">
        <v>273.32443822280089</v>
      </c>
      <c r="I17">
        <v>37.050265673505272</v>
      </c>
      <c r="J17">
        <v>532.40115377685936</v>
      </c>
      <c r="K17">
        <v>1193.1820608205539</v>
      </c>
    </row>
    <row r="18" spans="1:11" x14ac:dyDescent="0.2">
      <c r="A18" s="1">
        <v>17</v>
      </c>
      <c r="B18" t="s">
        <v>17</v>
      </c>
      <c r="C18" t="s">
        <v>22</v>
      </c>
      <c r="D18">
        <v>42.642507623928523</v>
      </c>
      <c r="E18">
        <v>137.70520367451871</v>
      </c>
      <c r="F18">
        <v>406.38612436031008</v>
      </c>
      <c r="G18">
        <v>34.11400609914282</v>
      </c>
      <c r="H18">
        <v>210.60795856102851</v>
      </c>
      <c r="I18">
        <v>155.38292990247149</v>
      </c>
      <c r="J18">
        <v>780.42079662601179</v>
      </c>
      <c r="K18">
        <v>1767.259526847412</v>
      </c>
    </row>
    <row r="19" spans="1:11" x14ac:dyDescent="0.2">
      <c r="A19" s="1">
        <v>18</v>
      </c>
      <c r="B19" t="s">
        <v>18</v>
      </c>
      <c r="C19" t="s">
        <v>22</v>
      </c>
      <c r="D19">
        <v>63.663182033168603</v>
      </c>
      <c r="E19">
        <v>205.69447436269419</v>
      </c>
      <c r="F19">
        <v>615.14962545438414</v>
      </c>
      <c r="G19">
        <v>50.930545626534887</v>
      </c>
      <c r="H19">
        <v>314.59154902529701</v>
      </c>
      <c r="I19">
        <v>235.2042685560881</v>
      </c>
      <c r="J19">
        <v>1166.7798929345961</v>
      </c>
      <c r="K19">
        <v>2652.0135379927628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232.03515810573859</v>
      </c>
      <c r="E2">
        <v>783.54753776496045</v>
      </c>
      <c r="F2">
        <v>1700.2545168879651</v>
      </c>
      <c r="G2">
        <v>185.62812648459089</v>
      </c>
      <c r="H2">
        <v>1198.3668224640569</v>
      </c>
      <c r="I2">
        <v>650.09731528069256</v>
      </c>
      <c r="J2">
        <v>3589.1592820612559</v>
      </c>
      <c r="K2">
        <v>8339.0887590492603</v>
      </c>
    </row>
    <row r="3" spans="1:11" x14ac:dyDescent="0.2">
      <c r="A3" s="1">
        <v>2</v>
      </c>
      <c r="B3" t="s">
        <v>11</v>
      </c>
      <c r="C3" t="s">
        <v>12</v>
      </c>
      <c r="D3">
        <v>194.90953280882039</v>
      </c>
      <c r="E3">
        <v>658.17993172256672</v>
      </c>
      <c r="F3">
        <v>1428.2137941858909</v>
      </c>
      <c r="G3">
        <v>155.92762624705631</v>
      </c>
      <c r="H3">
        <v>1006.628130869808</v>
      </c>
      <c r="I3">
        <v>546.08174483578171</v>
      </c>
      <c r="J3">
        <v>3337.9181323169678</v>
      </c>
      <c r="K3">
        <v>7327.858892986892</v>
      </c>
    </row>
    <row r="4" spans="1:11" x14ac:dyDescent="0.2">
      <c r="A4" s="1">
        <v>3</v>
      </c>
      <c r="B4" t="s">
        <v>11</v>
      </c>
      <c r="C4" t="s">
        <v>19</v>
      </c>
      <c r="D4">
        <v>18.56281264845909</v>
      </c>
      <c r="E4">
        <v>62.683803021196837</v>
      </c>
      <c r="F4">
        <v>136.0203613510372</v>
      </c>
      <c r="G4">
        <v>14.850250118767271</v>
      </c>
      <c r="H4">
        <v>95.869345797124566</v>
      </c>
      <c r="I4">
        <v>52.007785222455396</v>
      </c>
      <c r="J4">
        <v>251.2411497442879</v>
      </c>
      <c r="K4">
        <v>631.23550790332831</v>
      </c>
    </row>
    <row r="5" spans="1:11" x14ac:dyDescent="0.2">
      <c r="A5" s="1">
        <v>4</v>
      </c>
      <c r="B5" t="s">
        <v>11</v>
      </c>
      <c r="C5" t="s">
        <v>20</v>
      </c>
      <c r="D5">
        <v>18.56281264845909</v>
      </c>
      <c r="E5">
        <v>62.683803021196837</v>
      </c>
      <c r="F5">
        <v>136.0203613510372</v>
      </c>
      <c r="G5">
        <v>14.850250118767271</v>
      </c>
      <c r="H5">
        <v>95.869345797124566</v>
      </c>
      <c r="I5">
        <v>52.007785222455396</v>
      </c>
      <c r="J5">
        <v>0</v>
      </c>
      <c r="K5">
        <v>379.99435815904042</v>
      </c>
    </row>
    <row r="6" spans="1:11" x14ac:dyDescent="0.2">
      <c r="A6" s="1">
        <v>5</v>
      </c>
      <c r="B6" t="s">
        <v>12</v>
      </c>
      <c r="C6" t="s">
        <v>13</v>
      </c>
      <c r="D6">
        <v>133.10891203329959</v>
      </c>
      <c r="E6">
        <v>372.79712265403379</v>
      </c>
      <c r="F6">
        <v>758.22139936148994</v>
      </c>
      <c r="G6">
        <v>106.4871296266397</v>
      </c>
      <c r="H6">
        <v>570.16030523558106</v>
      </c>
      <c r="I6">
        <v>289.90818210880502</v>
      </c>
      <c r="J6">
        <v>1321.640061245972</v>
      </c>
      <c r="K6">
        <v>3552.3231122658221</v>
      </c>
    </row>
    <row r="7" spans="1:11" x14ac:dyDescent="0.2">
      <c r="A7" s="1">
        <v>6</v>
      </c>
      <c r="B7" t="s">
        <v>12</v>
      </c>
      <c r="C7" t="s">
        <v>14</v>
      </c>
      <c r="D7">
        <v>57.046676585699842</v>
      </c>
      <c r="E7">
        <v>269.95653709430042</v>
      </c>
      <c r="F7">
        <v>620.36296311394631</v>
      </c>
      <c r="G7">
        <v>45.637341268559879</v>
      </c>
      <c r="H7">
        <v>412.87470379128291</v>
      </c>
      <c r="I7">
        <v>237.19760354356771</v>
      </c>
      <c r="J7">
        <v>1321.640061245972</v>
      </c>
      <c r="K7">
        <v>2964.7158866433301</v>
      </c>
    </row>
    <row r="8" spans="1:11" x14ac:dyDescent="0.2">
      <c r="A8" s="1">
        <v>7</v>
      </c>
      <c r="B8" t="s">
        <v>13</v>
      </c>
      <c r="C8" t="s">
        <v>15</v>
      </c>
      <c r="D8">
        <v>94.507327543642717</v>
      </c>
      <c r="E8">
        <v>264.68595708436402</v>
      </c>
      <c r="F8">
        <v>538.33719354665789</v>
      </c>
      <c r="G8">
        <v>75.605862034914196</v>
      </c>
      <c r="H8">
        <v>404.81381671726251</v>
      </c>
      <c r="I8">
        <v>205.83480929725161</v>
      </c>
      <c r="J8">
        <v>1202.692455733835</v>
      </c>
      <c r="K8">
        <v>2786.4774219579281</v>
      </c>
    </row>
    <row r="9" spans="1:11" x14ac:dyDescent="0.2">
      <c r="A9" s="1">
        <v>8</v>
      </c>
      <c r="B9" t="s">
        <v>13</v>
      </c>
      <c r="C9" t="s">
        <v>20</v>
      </c>
      <c r="D9">
        <v>38.601584489656886</v>
      </c>
      <c r="E9">
        <v>108.11116556966979</v>
      </c>
      <c r="F9">
        <v>219.88420581483209</v>
      </c>
      <c r="G9">
        <v>30.881267591725511</v>
      </c>
      <c r="H9">
        <v>165.34648851831849</v>
      </c>
      <c r="I9">
        <v>84.073372811553455</v>
      </c>
      <c r="J9">
        <v>118.9476055121375</v>
      </c>
      <c r="K9">
        <v>765.84569030789385</v>
      </c>
    </row>
    <row r="10" spans="1:11" x14ac:dyDescent="0.2">
      <c r="A10" s="1">
        <v>9</v>
      </c>
      <c r="B10" t="s">
        <v>14</v>
      </c>
      <c r="C10" t="s">
        <v>17</v>
      </c>
      <c r="D10">
        <v>22.81867063427994</v>
      </c>
      <c r="E10">
        <v>107.98261483772011</v>
      </c>
      <c r="F10">
        <v>248.14518524557849</v>
      </c>
      <c r="G10">
        <v>18.254936507423949</v>
      </c>
      <c r="H10">
        <v>165.14988151651309</v>
      </c>
      <c r="I10">
        <v>94.879041417427089</v>
      </c>
      <c r="J10">
        <v>528.656024498389</v>
      </c>
      <c r="K10">
        <v>1185.886354657332</v>
      </c>
    </row>
    <row r="11" spans="1:11" x14ac:dyDescent="0.2">
      <c r="A11" s="1">
        <v>10</v>
      </c>
      <c r="B11" t="s">
        <v>14</v>
      </c>
      <c r="C11" t="s">
        <v>18</v>
      </c>
      <c r="D11">
        <v>34.228005951419902</v>
      </c>
      <c r="E11">
        <v>161.97392225658021</v>
      </c>
      <c r="F11">
        <v>372.21777786836782</v>
      </c>
      <c r="G11">
        <v>27.38240476113593</v>
      </c>
      <c r="H11">
        <v>247.72482227476971</v>
      </c>
      <c r="I11">
        <v>142.31856212614059</v>
      </c>
      <c r="J11">
        <v>792.98403674758345</v>
      </c>
      <c r="K11">
        <v>1778.8295319859981</v>
      </c>
    </row>
    <row r="12" spans="1:11" x14ac:dyDescent="0.2">
      <c r="A12" s="1">
        <v>11</v>
      </c>
      <c r="B12" t="s">
        <v>15</v>
      </c>
      <c r="C12" t="s">
        <v>17</v>
      </c>
      <c r="D12">
        <v>16.066245682419261</v>
      </c>
      <c r="E12">
        <v>18.528016995905482</v>
      </c>
      <c r="F12">
        <v>161.50115806399739</v>
      </c>
      <c r="G12">
        <v>12.85299654593541</v>
      </c>
      <c r="H12">
        <v>28.336967170208379</v>
      </c>
      <c r="I12">
        <v>61.750442789175473</v>
      </c>
      <c r="J12">
        <v>204.457717474752</v>
      </c>
      <c r="K12">
        <v>503.49354472239332</v>
      </c>
    </row>
    <row r="13" spans="1:11" x14ac:dyDescent="0.2">
      <c r="A13" s="1">
        <v>12</v>
      </c>
      <c r="B13" t="s">
        <v>15</v>
      </c>
      <c r="C13" t="s">
        <v>18</v>
      </c>
      <c r="D13">
        <v>23.626831885910679</v>
      </c>
      <c r="E13">
        <v>26.4685957084364</v>
      </c>
      <c r="F13">
        <v>247.6351090314626</v>
      </c>
      <c r="G13">
        <v>18.901465508728549</v>
      </c>
      <c r="H13">
        <v>40.481381671726247</v>
      </c>
      <c r="I13">
        <v>94.684012276735714</v>
      </c>
      <c r="J13">
        <v>300.67311393345881</v>
      </c>
      <c r="K13">
        <v>752.470510016459</v>
      </c>
    </row>
    <row r="14" spans="1:11" x14ac:dyDescent="0.2">
      <c r="A14" s="1">
        <v>13</v>
      </c>
      <c r="B14" t="s">
        <v>15</v>
      </c>
      <c r="C14" t="s">
        <v>16</v>
      </c>
      <c r="D14">
        <v>54.814249975312769</v>
      </c>
      <c r="E14">
        <v>219.68934438002211</v>
      </c>
      <c r="F14">
        <v>129.20092645119789</v>
      </c>
      <c r="G14">
        <v>43.851399980250228</v>
      </c>
      <c r="H14">
        <v>335.99546787532779</v>
      </c>
      <c r="I14">
        <v>49.400354231340373</v>
      </c>
      <c r="J14">
        <v>697.56162432562428</v>
      </c>
      <c r="K14">
        <v>1530.513367219075</v>
      </c>
    </row>
    <row r="15" spans="1:11" x14ac:dyDescent="0.2">
      <c r="A15" s="1">
        <v>14</v>
      </c>
      <c r="B15" t="s">
        <v>16</v>
      </c>
      <c r="C15" t="s">
        <v>17</v>
      </c>
      <c r="D15">
        <v>4.823653997827523</v>
      </c>
      <c r="E15">
        <v>14.499496729081461</v>
      </c>
      <c r="F15">
        <v>11.36968152770541</v>
      </c>
      <c r="G15">
        <v>3.85892319826202</v>
      </c>
      <c r="H15">
        <v>22.17570087977164</v>
      </c>
      <c r="I15">
        <v>4.3472311723579526</v>
      </c>
      <c r="J15">
        <v>61.385422940654927</v>
      </c>
      <c r="K15">
        <v>122.4601104456609</v>
      </c>
    </row>
    <row r="16" spans="1:11" x14ac:dyDescent="0.2">
      <c r="A16" s="1">
        <v>15</v>
      </c>
      <c r="B16" t="s">
        <v>16</v>
      </c>
      <c r="C16" t="s">
        <v>18</v>
      </c>
      <c r="D16">
        <v>7.3999237466672243</v>
      </c>
      <c r="E16">
        <v>22.18862378238223</v>
      </c>
      <c r="F16">
        <v>17.442125070911711</v>
      </c>
      <c r="G16">
        <v>5.919938997333781</v>
      </c>
      <c r="H16">
        <v>33.935542255408123</v>
      </c>
      <c r="I16">
        <v>6.6690478212309507</v>
      </c>
      <c r="J16">
        <v>94.17081928395929</v>
      </c>
      <c r="K16">
        <v>187.7260209578933</v>
      </c>
    </row>
    <row r="17" spans="1:11" x14ac:dyDescent="0.2">
      <c r="A17" s="1">
        <v>16</v>
      </c>
      <c r="B17" t="s">
        <v>16</v>
      </c>
      <c r="C17" t="s">
        <v>21</v>
      </c>
      <c r="D17">
        <v>42.590672230818022</v>
      </c>
      <c r="E17">
        <v>183.00122386855841</v>
      </c>
      <c r="F17">
        <v>100.38911985258081</v>
      </c>
      <c r="G17">
        <v>34.072537784654429</v>
      </c>
      <c r="H17">
        <v>279.88422474014811</v>
      </c>
      <c r="I17">
        <v>38.384075237751468</v>
      </c>
      <c r="J17">
        <v>542.00538210101013</v>
      </c>
      <c r="K17">
        <v>1220.3272358155209</v>
      </c>
    </row>
    <row r="18" spans="1:11" x14ac:dyDescent="0.2">
      <c r="A18" s="1">
        <v>17</v>
      </c>
      <c r="B18" t="s">
        <v>17</v>
      </c>
      <c r="C18" t="s">
        <v>22</v>
      </c>
      <c r="D18">
        <v>43.708570314526717</v>
      </c>
      <c r="E18">
        <v>141.01012856270711</v>
      </c>
      <c r="F18">
        <v>421.01602483728129</v>
      </c>
      <c r="G18">
        <v>34.966856251621387</v>
      </c>
      <c r="H18">
        <v>215.6625495664932</v>
      </c>
      <c r="I18">
        <v>160.97671537896051</v>
      </c>
      <c r="J18">
        <v>794.49916491379599</v>
      </c>
      <c r="K18">
        <v>1811.840009825386</v>
      </c>
    </row>
    <row r="19" spans="1:11" x14ac:dyDescent="0.2">
      <c r="A19" s="1">
        <v>18</v>
      </c>
      <c r="B19" t="s">
        <v>18</v>
      </c>
      <c r="C19" t="s">
        <v>22</v>
      </c>
      <c r="D19">
        <v>65.254761583997805</v>
      </c>
      <c r="E19">
        <v>210.6311417473988</v>
      </c>
      <c r="F19">
        <v>637.29501197074217</v>
      </c>
      <c r="G19">
        <v>52.20380926719826</v>
      </c>
      <c r="H19">
        <v>322.14174620190408</v>
      </c>
      <c r="I19">
        <v>243.6716222241073</v>
      </c>
      <c r="J19">
        <v>1187.8279699650011</v>
      </c>
      <c r="K19">
        <v>2719.0260629603499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237.83603705838189</v>
      </c>
      <c r="E2">
        <v>802.3526786713195</v>
      </c>
      <c r="F2">
        <v>1761.463679495932</v>
      </c>
      <c r="G2">
        <v>190.2688296467056</v>
      </c>
      <c r="H2">
        <v>1227.127626203194</v>
      </c>
      <c r="I2">
        <v>673.50081863079743</v>
      </c>
      <c r="J2">
        <v>3761.4389276001962</v>
      </c>
      <c r="K2">
        <v>8653.9885973065266</v>
      </c>
    </row>
    <row r="3" spans="1:11" x14ac:dyDescent="0.2">
      <c r="A3" s="1">
        <v>2</v>
      </c>
      <c r="B3" t="s">
        <v>11</v>
      </c>
      <c r="C3" t="s">
        <v>12</v>
      </c>
      <c r="D3">
        <v>199.78227112904079</v>
      </c>
      <c r="E3">
        <v>673.97625008390833</v>
      </c>
      <c r="F3">
        <v>1479.629490776583</v>
      </c>
      <c r="G3">
        <v>159.82581690323269</v>
      </c>
      <c r="H3">
        <v>1030.7872060106829</v>
      </c>
      <c r="I3">
        <v>565.74068764986987</v>
      </c>
      <c r="J3">
        <v>3498.1382026681831</v>
      </c>
      <c r="K3">
        <v>7607.8799252214994</v>
      </c>
    </row>
    <row r="4" spans="1:11" x14ac:dyDescent="0.2">
      <c r="A4" s="1">
        <v>3</v>
      </c>
      <c r="B4" t="s">
        <v>11</v>
      </c>
      <c r="C4" t="s">
        <v>19</v>
      </c>
      <c r="D4">
        <v>19.026882964670559</v>
      </c>
      <c r="E4">
        <v>64.188214293705556</v>
      </c>
      <c r="F4">
        <v>140.91709435967451</v>
      </c>
      <c r="G4">
        <v>15.221506371736449</v>
      </c>
      <c r="H4">
        <v>98.170210096255559</v>
      </c>
      <c r="I4">
        <v>53.880065490463792</v>
      </c>
      <c r="J4">
        <v>263.30072493201368</v>
      </c>
      <c r="K4">
        <v>654.7046985085201</v>
      </c>
    </row>
    <row r="5" spans="1:11" x14ac:dyDescent="0.2">
      <c r="A5" s="1">
        <v>4</v>
      </c>
      <c r="B5" t="s">
        <v>11</v>
      </c>
      <c r="C5" t="s">
        <v>20</v>
      </c>
      <c r="D5">
        <v>19.026882964670559</v>
      </c>
      <c r="E5">
        <v>64.188214293705556</v>
      </c>
      <c r="F5">
        <v>140.91709435967451</v>
      </c>
      <c r="G5">
        <v>15.221506371736449</v>
      </c>
      <c r="H5">
        <v>98.170210096255559</v>
      </c>
      <c r="I5">
        <v>53.880065490463792</v>
      </c>
      <c r="J5">
        <v>0</v>
      </c>
      <c r="K5">
        <v>391.40397357650642</v>
      </c>
    </row>
    <row r="6" spans="1:11" x14ac:dyDescent="0.2">
      <c r="A6" s="1">
        <v>5</v>
      </c>
      <c r="B6" t="s">
        <v>12</v>
      </c>
      <c r="C6" t="s">
        <v>13</v>
      </c>
      <c r="D6">
        <v>136.43663483413209</v>
      </c>
      <c r="E6">
        <v>381.74425359773062</v>
      </c>
      <c r="F6">
        <v>785.51736973850348</v>
      </c>
      <c r="G6">
        <v>109.14930786730569</v>
      </c>
      <c r="H6">
        <v>583.84415256123498</v>
      </c>
      <c r="I6">
        <v>300.34487666472188</v>
      </c>
      <c r="J6">
        <v>1364.1541648036271</v>
      </c>
      <c r="K6">
        <v>3661.1907600672562</v>
      </c>
    </row>
    <row r="7" spans="1:11" x14ac:dyDescent="0.2">
      <c r="A7" s="1">
        <v>6</v>
      </c>
      <c r="B7" t="s">
        <v>12</v>
      </c>
      <c r="C7" t="s">
        <v>14</v>
      </c>
      <c r="D7">
        <v>58.472843500342357</v>
      </c>
      <c r="E7">
        <v>276.43549398456349</v>
      </c>
      <c r="F7">
        <v>642.69602978604826</v>
      </c>
      <c r="G7">
        <v>46.778274800273877</v>
      </c>
      <c r="H7">
        <v>422.78369668227361</v>
      </c>
      <c r="I7">
        <v>245.73671727113609</v>
      </c>
      <c r="J7">
        <v>1364.1541648036271</v>
      </c>
      <c r="K7">
        <v>3057.0572208282651</v>
      </c>
    </row>
    <row r="8" spans="1:11" x14ac:dyDescent="0.2">
      <c r="A8" s="1">
        <v>7</v>
      </c>
      <c r="B8" t="s">
        <v>13</v>
      </c>
      <c r="C8" t="s">
        <v>15</v>
      </c>
      <c r="D8">
        <v>96.870010732233823</v>
      </c>
      <c r="E8">
        <v>271.03842005438872</v>
      </c>
      <c r="F8">
        <v>557.71733251433739</v>
      </c>
      <c r="G8">
        <v>77.496008585787067</v>
      </c>
      <c r="H8">
        <v>414.52934831847682</v>
      </c>
      <c r="I8">
        <v>213.24486243195261</v>
      </c>
      <c r="J8">
        <v>1241.380289971301</v>
      </c>
      <c r="K8">
        <v>2872.276272608477</v>
      </c>
    </row>
    <row r="9" spans="1:11" x14ac:dyDescent="0.2">
      <c r="A9" s="1">
        <v>8</v>
      </c>
      <c r="B9" t="s">
        <v>13</v>
      </c>
      <c r="C9" t="s">
        <v>20</v>
      </c>
      <c r="D9">
        <v>39.56662410189832</v>
      </c>
      <c r="E9">
        <v>110.7058335433419</v>
      </c>
      <c r="F9">
        <v>227.800037224166</v>
      </c>
      <c r="G9">
        <v>31.65329928151866</v>
      </c>
      <c r="H9">
        <v>169.3148042427581</v>
      </c>
      <c r="I9">
        <v>87.100014232769354</v>
      </c>
      <c r="J9">
        <v>122.7738748323264</v>
      </c>
      <c r="K9">
        <v>788.91448745877881</v>
      </c>
    </row>
    <row r="10" spans="1:11" x14ac:dyDescent="0.2">
      <c r="A10" s="1">
        <v>9</v>
      </c>
      <c r="B10" t="s">
        <v>14</v>
      </c>
      <c r="C10" t="s">
        <v>17</v>
      </c>
      <c r="D10">
        <v>23.389137400136949</v>
      </c>
      <c r="E10">
        <v>110.5741975938254</v>
      </c>
      <c r="F10">
        <v>257.07841191441929</v>
      </c>
      <c r="G10">
        <v>18.711309920109549</v>
      </c>
      <c r="H10">
        <v>169.11347867290951</v>
      </c>
      <c r="I10">
        <v>98.294686908454452</v>
      </c>
      <c r="J10">
        <v>545.66166592145089</v>
      </c>
      <c r="K10">
        <v>1222.8228883313061</v>
      </c>
    </row>
    <row r="11" spans="1:11" x14ac:dyDescent="0.2">
      <c r="A11" s="1">
        <v>10</v>
      </c>
      <c r="B11" t="s">
        <v>14</v>
      </c>
      <c r="C11" t="s">
        <v>18</v>
      </c>
      <c r="D11">
        <v>35.083706100205411</v>
      </c>
      <c r="E11">
        <v>165.86129639073809</v>
      </c>
      <c r="F11">
        <v>385.61761787162902</v>
      </c>
      <c r="G11">
        <v>28.066964880164331</v>
      </c>
      <c r="H11">
        <v>253.67021800936419</v>
      </c>
      <c r="I11">
        <v>147.44203036268169</v>
      </c>
      <c r="J11">
        <v>818.49249888217616</v>
      </c>
      <c r="K11">
        <v>1834.234332496959</v>
      </c>
    </row>
    <row r="12" spans="1:11" x14ac:dyDescent="0.2">
      <c r="A12" s="1">
        <v>11</v>
      </c>
      <c r="B12" t="s">
        <v>15</v>
      </c>
      <c r="C12" t="s">
        <v>17</v>
      </c>
      <c r="D12">
        <v>16.46790182447975</v>
      </c>
      <c r="E12">
        <v>18.972689403807209</v>
      </c>
      <c r="F12">
        <v>167.3151997543012</v>
      </c>
      <c r="G12">
        <v>13.174321459583799</v>
      </c>
      <c r="H12">
        <v>29.017054382293381</v>
      </c>
      <c r="I12">
        <v>63.973458729585772</v>
      </c>
      <c r="J12">
        <v>211.03464929512111</v>
      </c>
      <c r="K12">
        <v>519.95527484917227</v>
      </c>
    </row>
    <row r="13" spans="1:11" x14ac:dyDescent="0.2">
      <c r="A13" s="1">
        <v>12</v>
      </c>
      <c r="B13" t="s">
        <v>15</v>
      </c>
      <c r="C13" t="s">
        <v>18</v>
      </c>
      <c r="D13">
        <v>24.217502683058459</v>
      </c>
      <c r="E13">
        <v>27.103842005438871</v>
      </c>
      <c r="F13">
        <v>256.54997295659518</v>
      </c>
      <c r="G13">
        <v>19.37400214644677</v>
      </c>
      <c r="H13">
        <v>41.452934831847678</v>
      </c>
      <c r="I13">
        <v>98.092636718698174</v>
      </c>
      <c r="J13">
        <v>310.34507249282518</v>
      </c>
      <c r="K13">
        <v>777.1359638349104</v>
      </c>
    </row>
    <row r="14" spans="1:11" x14ac:dyDescent="0.2">
      <c r="A14" s="1">
        <v>13</v>
      </c>
      <c r="B14" t="s">
        <v>15</v>
      </c>
      <c r="C14" t="s">
        <v>16</v>
      </c>
      <c r="D14">
        <v>56.184606224695607</v>
      </c>
      <c r="E14">
        <v>224.96188864514261</v>
      </c>
      <c r="F14">
        <v>133.852159803441</v>
      </c>
      <c r="G14">
        <v>44.947684979756502</v>
      </c>
      <c r="H14">
        <v>344.05935910433573</v>
      </c>
      <c r="I14">
        <v>51.178766983668609</v>
      </c>
      <c r="J14">
        <v>720.0005681833544</v>
      </c>
      <c r="K14">
        <v>1575.185033924394</v>
      </c>
    </row>
    <row r="15" spans="1:11" x14ac:dyDescent="0.2">
      <c r="A15" s="1">
        <v>14</v>
      </c>
      <c r="B15" t="s">
        <v>16</v>
      </c>
      <c r="C15" t="s">
        <v>17</v>
      </c>
      <c r="D15">
        <v>4.9442453477732133</v>
      </c>
      <c r="E15">
        <v>14.84748465057941</v>
      </c>
      <c r="F15">
        <v>11.77899006270281</v>
      </c>
      <c r="G15">
        <v>3.9553962782185712</v>
      </c>
      <c r="H15">
        <v>22.70791770088616</v>
      </c>
      <c r="I15">
        <v>4.5037314945628371</v>
      </c>
      <c r="J15">
        <v>63.360050000135182</v>
      </c>
      <c r="K15">
        <v>126.0978155348582</v>
      </c>
    </row>
    <row r="16" spans="1:11" x14ac:dyDescent="0.2">
      <c r="A16" s="1">
        <v>15</v>
      </c>
      <c r="B16" t="s">
        <v>16</v>
      </c>
      <c r="C16" t="s">
        <v>18</v>
      </c>
      <c r="D16">
        <v>7.5849218403339087</v>
      </c>
      <c r="E16">
        <v>22.721150753159399</v>
      </c>
      <c r="F16">
        <v>18.070041573464529</v>
      </c>
      <c r="G16">
        <v>6.0679374722671273</v>
      </c>
      <c r="H16">
        <v>34.749995269537912</v>
      </c>
      <c r="I16">
        <v>6.9091335427952627</v>
      </c>
      <c r="J16">
        <v>97.200076704752846</v>
      </c>
      <c r="K16">
        <v>193.30325715631099</v>
      </c>
    </row>
    <row r="17" spans="1:11" x14ac:dyDescent="0.2">
      <c r="A17" s="1">
        <v>16</v>
      </c>
      <c r="B17" t="s">
        <v>16</v>
      </c>
      <c r="C17" t="s">
        <v>21</v>
      </c>
      <c r="D17">
        <v>43.65543903658849</v>
      </c>
      <c r="E17">
        <v>187.39325324140381</v>
      </c>
      <c r="F17">
        <v>104.0031281672736</v>
      </c>
      <c r="G17">
        <v>34.924351229270798</v>
      </c>
      <c r="H17">
        <v>286.60144613391162</v>
      </c>
      <c r="I17">
        <v>39.765901946310507</v>
      </c>
      <c r="J17">
        <v>559.44044147846637</v>
      </c>
      <c r="K17">
        <v>1255.783961233225</v>
      </c>
    </row>
    <row r="18" spans="1:11" x14ac:dyDescent="0.2">
      <c r="A18" s="1">
        <v>17</v>
      </c>
      <c r="B18" t="s">
        <v>17</v>
      </c>
      <c r="C18" t="s">
        <v>22</v>
      </c>
      <c r="D18">
        <v>44.80128457238991</v>
      </c>
      <c r="E18">
        <v>144.394371648212</v>
      </c>
      <c r="F18">
        <v>436.1726017314233</v>
      </c>
      <c r="G18">
        <v>35.84102765791193</v>
      </c>
      <c r="H18">
        <v>220.838450756089</v>
      </c>
      <c r="I18">
        <v>166.77187713260301</v>
      </c>
      <c r="J18">
        <v>820.05636521670715</v>
      </c>
      <c r="K18">
        <v>1868.875978715336</v>
      </c>
    </row>
    <row r="19" spans="1:11" x14ac:dyDescent="0.2">
      <c r="A19" s="1">
        <v>18</v>
      </c>
      <c r="B19" t="s">
        <v>18</v>
      </c>
      <c r="C19" t="s">
        <v>22</v>
      </c>
      <c r="D19">
        <v>66.886130623597779</v>
      </c>
      <c r="E19">
        <v>215.6862891493364</v>
      </c>
      <c r="F19">
        <v>660.23763240168864</v>
      </c>
      <c r="G19">
        <v>53.508904498878223</v>
      </c>
      <c r="H19">
        <v>329.87314811074981</v>
      </c>
      <c r="I19">
        <v>252.44380062417511</v>
      </c>
      <c r="J19">
        <v>1226.037648079754</v>
      </c>
      <c r="K19">
        <v>2804.67355348818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243.78193798484151</v>
      </c>
      <c r="E2">
        <v>821.60914295943121</v>
      </c>
      <c r="F2">
        <v>1824.876371957786</v>
      </c>
      <c r="G2">
        <v>195.02555038787321</v>
      </c>
      <c r="H2">
        <v>1256.5786892320709</v>
      </c>
      <c r="I2">
        <v>697.7468481015062</v>
      </c>
      <c r="J2">
        <v>3941.9879961250058</v>
      </c>
      <c r="K2">
        <v>8981.6065367485153</v>
      </c>
    </row>
    <row r="3" spans="1:11" x14ac:dyDescent="0.2">
      <c r="A3" s="1">
        <v>2</v>
      </c>
      <c r="B3" t="s">
        <v>11</v>
      </c>
      <c r="C3" t="s">
        <v>12</v>
      </c>
      <c r="D3">
        <v>204.77682790726689</v>
      </c>
      <c r="E3">
        <v>690.15168008592218</v>
      </c>
      <c r="F3">
        <v>1532.8961524445399</v>
      </c>
      <c r="G3">
        <v>163.82146232581351</v>
      </c>
      <c r="H3">
        <v>1055.5260989549399</v>
      </c>
      <c r="I3">
        <v>586.10735240526515</v>
      </c>
      <c r="J3">
        <v>3666.0488363962559</v>
      </c>
      <c r="K3">
        <v>7899.3284105200037</v>
      </c>
    </row>
    <row r="4" spans="1:11" x14ac:dyDescent="0.2">
      <c r="A4" s="1">
        <v>3</v>
      </c>
      <c r="B4" t="s">
        <v>11</v>
      </c>
      <c r="C4" t="s">
        <v>19</v>
      </c>
      <c r="D4">
        <v>19.502555038787321</v>
      </c>
      <c r="E4">
        <v>65.728731436754501</v>
      </c>
      <c r="F4">
        <v>145.99010975662279</v>
      </c>
      <c r="G4">
        <v>15.602044031029861</v>
      </c>
      <c r="H4">
        <v>100.5262951385657</v>
      </c>
      <c r="I4">
        <v>55.8197478481205</v>
      </c>
      <c r="J4">
        <v>275.93915972875038</v>
      </c>
      <c r="K4">
        <v>679.10864297863122</v>
      </c>
    </row>
    <row r="5" spans="1:11" x14ac:dyDescent="0.2">
      <c r="A5" s="1">
        <v>4</v>
      </c>
      <c r="B5" t="s">
        <v>11</v>
      </c>
      <c r="C5" t="s">
        <v>20</v>
      </c>
      <c r="D5">
        <v>19.502555038787321</v>
      </c>
      <c r="E5">
        <v>65.728731436754501</v>
      </c>
      <c r="F5">
        <v>145.99010975662279</v>
      </c>
      <c r="G5">
        <v>15.602044031029861</v>
      </c>
      <c r="H5">
        <v>100.5262951385657</v>
      </c>
      <c r="I5">
        <v>55.8197478481205</v>
      </c>
      <c r="J5">
        <v>0</v>
      </c>
      <c r="K5">
        <v>403.16948324988073</v>
      </c>
    </row>
    <row r="6" spans="1:11" x14ac:dyDescent="0.2">
      <c r="A6" s="1">
        <v>5</v>
      </c>
      <c r="B6" t="s">
        <v>12</v>
      </c>
      <c r="C6" t="s">
        <v>13</v>
      </c>
      <c r="D6">
        <v>139.84755070498539</v>
      </c>
      <c r="E6">
        <v>390.9061156840761</v>
      </c>
      <c r="F6">
        <v>813.79599504908958</v>
      </c>
      <c r="G6">
        <v>111.87804056398831</v>
      </c>
      <c r="H6">
        <v>597.85641222270453</v>
      </c>
      <c r="I6">
        <v>311.15729222465188</v>
      </c>
      <c r="J6">
        <v>1421.7573775563681</v>
      </c>
      <c r="K6">
        <v>3787.1987840058641</v>
      </c>
    </row>
    <row r="7" spans="1:11" x14ac:dyDescent="0.2">
      <c r="A7" s="1">
        <v>6</v>
      </c>
      <c r="B7" t="s">
        <v>12</v>
      </c>
      <c r="C7" t="s">
        <v>14</v>
      </c>
      <c r="D7">
        <v>59.934664587850889</v>
      </c>
      <c r="E7">
        <v>283.06994584019299</v>
      </c>
      <c r="F7">
        <v>665.83308685834595</v>
      </c>
      <c r="G7">
        <v>47.94773167028071</v>
      </c>
      <c r="H7">
        <v>432.93050540264812</v>
      </c>
      <c r="I7">
        <v>254.583239092897</v>
      </c>
      <c r="J7">
        <v>1421.7573775563681</v>
      </c>
      <c r="K7">
        <v>3166.056551008583</v>
      </c>
    </row>
    <row r="8" spans="1:11" x14ac:dyDescent="0.2">
      <c r="A8" s="1">
        <v>7</v>
      </c>
      <c r="B8" t="s">
        <v>13</v>
      </c>
      <c r="C8" t="s">
        <v>15</v>
      </c>
      <c r="D8">
        <v>99.291761000539623</v>
      </c>
      <c r="E8">
        <v>277.54334213569399</v>
      </c>
      <c r="F8">
        <v>577.79515648485358</v>
      </c>
      <c r="G8">
        <v>79.433408800431707</v>
      </c>
      <c r="H8">
        <v>424.47805267812021</v>
      </c>
      <c r="I8">
        <v>220.92167747950279</v>
      </c>
      <c r="J8">
        <v>1293.799213576295</v>
      </c>
      <c r="K8">
        <v>2973.2626121554358</v>
      </c>
    </row>
    <row r="9" spans="1:11" x14ac:dyDescent="0.2">
      <c r="A9" s="1">
        <v>8</v>
      </c>
      <c r="B9" t="s">
        <v>13</v>
      </c>
      <c r="C9" t="s">
        <v>20</v>
      </c>
      <c r="D9">
        <v>40.555789704445758</v>
      </c>
      <c r="E9">
        <v>113.36277354838209</v>
      </c>
      <c r="F9">
        <v>236.00083856423601</v>
      </c>
      <c r="G9">
        <v>32.444631763556607</v>
      </c>
      <c r="H9">
        <v>173.3783595445843</v>
      </c>
      <c r="I9">
        <v>90.235614745149036</v>
      </c>
      <c r="J9">
        <v>127.9581639800731</v>
      </c>
      <c r="K9">
        <v>813.93617185042683</v>
      </c>
    </row>
    <row r="10" spans="1:11" x14ac:dyDescent="0.2">
      <c r="A10" s="1">
        <v>9</v>
      </c>
      <c r="B10" t="s">
        <v>14</v>
      </c>
      <c r="C10" t="s">
        <v>17</v>
      </c>
      <c r="D10">
        <v>23.973865835140359</v>
      </c>
      <c r="E10">
        <v>113.2279783360772</v>
      </c>
      <c r="F10">
        <v>266.33323474333838</v>
      </c>
      <c r="G10">
        <v>19.17909266811229</v>
      </c>
      <c r="H10">
        <v>173.17220216105929</v>
      </c>
      <c r="I10">
        <v>101.8332956371588</v>
      </c>
      <c r="J10">
        <v>568.70295102254704</v>
      </c>
      <c r="K10">
        <v>1266.422620403433</v>
      </c>
    </row>
    <row r="11" spans="1:11" x14ac:dyDescent="0.2">
      <c r="A11" s="1">
        <v>10</v>
      </c>
      <c r="B11" t="s">
        <v>14</v>
      </c>
      <c r="C11" t="s">
        <v>18</v>
      </c>
      <c r="D11">
        <v>35.960798752710531</v>
      </c>
      <c r="E11">
        <v>169.84196750411579</v>
      </c>
      <c r="F11">
        <v>399.49985211500763</v>
      </c>
      <c r="G11">
        <v>28.76863900216842</v>
      </c>
      <c r="H11">
        <v>259.75830324158892</v>
      </c>
      <c r="I11">
        <v>152.74994345573819</v>
      </c>
      <c r="J11">
        <v>853.05442653382056</v>
      </c>
      <c r="K11">
        <v>1899.63393060515</v>
      </c>
    </row>
    <row r="12" spans="1:11" x14ac:dyDescent="0.2">
      <c r="A12" s="1">
        <v>11</v>
      </c>
      <c r="B12" t="s">
        <v>15</v>
      </c>
      <c r="C12" t="s">
        <v>17</v>
      </c>
      <c r="D12">
        <v>16.879599370091739</v>
      </c>
      <c r="E12">
        <v>19.42803394949858</v>
      </c>
      <c r="F12">
        <v>173.3385469454561</v>
      </c>
      <c r="G12">
        <v>13.50367949607339</v>
      </c>
      <c r="H12">
        <v>29.713463687468419</v>
      </c>
      <c r="I12">
        <v>66.27650324385084</v>
      </c>
      <c r="J12">
        <v>219.94586630797011</v>
      </c>
      <c r="K12">
        <v>539.08569300040915</v>
      </c>
    </row>
    <row r="13" spans="1:11" x14ac:dyDescent="0.2">
      <c r="A13" s="1">
        <v>12</v>
      </c>
      <c r="B13" t="s">
        <v>15</v>
      </c>
      <c r="C13" t="s">
        <v>18</v>
      </c>
      <c r="D13">
        <v>24.822940250134909</v>
      </c>
      <c r="E13">
        <v>27.7543342135694</v>
      </c>
      <c r="F13">
        <v>265.78577198303259</v>
      </c>
      <c r="G13">
        <v>19.85835220010793</v>
      </c>
      <c r="H13">
        <v>42.447805267812022</v>
      </c>
      <c r="I13">
        <v>101.6239716405713</v>
      </c>
      <c r="J13">
        <v>323.44980339407363</v>
      </c>
      <c r="K13">
        <v>805.74297894930191</v>
      </c>
    </row>
    <row r="14" spans="1:11" x14ac:dyDescent="0.2">
      <c r="A14" s="1">
        <v>13</v>
      </c>
      <c r="B14" t="s">
        <v>15</v>
      </c>
      <c r="C14" t="s">
        <v>16</v>
      </c>
      <c r="D14">
        <v>57.589221380312978</v>
      </c>
      <c r="E14">
        <v>230.360973972626</v>
      </c>
      <c r="F14">
        <v>138.67083755636489</v>
      </c>
      <c r="G14">
        <v>46.071377104250388</v>
      </c>
      <c r="H14">
        <v>352.31678372283977</v>
      </c>
      <c r="I14">
        <v>53.021202595080673</v>
      </c>
      <c r="J14">
        <v>750.40354387425077</v>
      </c>
      <c r="K14">
        <v>1628.4339402057251</v>
      </c>
    </row>
    <row r="15" spans="1:11" x14ac:dyDescent="0.2">
      <c r="A15" s="1">
        <v>14</v>
      </c>
      <c r="B15" t="s">
        <v>16</v>
      </c>
      <c r="C15" t="s">
        <v>17</v>
      </c>
      <c r="D15">
        <v>5.0678514814675406</v>
      </c>
      <c r="E15">
        <v>15.20382428219332</v>
      </c>
      <c r="F15">
        <v>12.203033704960109</v>
      </c>
      <c r="G15">
        <v>4.0542811851740339</v>
      </c>
      <c r="H15">
        <v>23.252907725707431</v>
      </c>
      <c r="I15">
        <v>4.6658658283670986</v>
      </c>
      <c r="J15">
        <v>66.035511860934065</v>
      </c>
      <c r="K15">
        <v>130.4832760688036</v>
      </c>
    </row>
    <row r="16" spans="1:11" x14ac:dyDescent="0.2">
      <c r="A16" s="1">
        <v>15</v>
      </c>
      <c r="B16" t="s">
        <v>16</v>
      </c>
      <c r="C16" t="s">
        <v>18</v>
      </c>
      <c r="D16">
        <v>7.7745448863422526</v>
      </c>
      <c r="E16">
        <v>23.266458371235231</v>
      </c>
      <c r="F16">
        <v>18.720563070109261</v>
      </c>
      <c r="G16">
        <v>6.2196359090738031</v>
      </c>
      <c r="H16">
        <v>35.583995156006822</v>
      </c>
      <c r="I16">
        <v>7.1578623503358916</v>
      </c>
      <c r="J16">
        <v>101.30447842302389</v>
      </c>
      <c r="K16">
        <v>200.0275381661271</v>
      </c>
    </row>
    <row r="17" spans="1:11" x14ac:dyDescent="0.2">
      <c r="A17" s="1">
        <v>16</v>
      </c>
      <c r="B17" t="s">
        <v>16</v>
      </c>
      <c r="C17" t="s">
        <v>21</v>
      </c>
      <c r="D17">
        <v>44.746825012503187</v>
      </c>
      <c r="E17">
        <v>191.89069131919749</v>
      </c>
      <c r="F17">
        <v>107.7472407812955</v>
      </c>
      <c r="G17">
        <v>35.797460010002553</v>
      </c>
      <c r="H17">
        <v>293.47988084112552</v>
      </c>
      <c r="I17">
        <v>41.197474416377688</v>
      </c>
      <c r="J17">
        <v>583.06355359029283</v>
      </c>
      <c r="K17">
        <v>1297.9231259707949</v>
      </c>
    </row>
    <row r="18" spans="1:11" x14ac:dyDescent="0.2">
      <c r="A18" s="1">
        <v>17</v>
      </c>
      <c r="B18" t="s">
        <v>17</v>
      </c>
      <c r="C18" t="s">
        <v>22</v>
      </c>
      <c r="D18">
        <v>45.92131668669964</v>
      </c>
      <c r="E18">
        <v>147.85983656776909</v>
      </c>
      <c r="F18">
        <v>451.87481539375449</v>
      </c>
      <c r="G18">
        <v>36.737053349359712</v>
      </c>
      <c r="H18">
        <v>226.1385735742351</v>
      </c>
      <c r="I18">
        <v>172.77566470937671</v>
      </c>
      <c r="J18">
        <v>854.68432919145118</v>
      </c>
      <c r="K18">
        <v>1935.991589472646</v>
      </c>
    </row>
    <row r="19" spans="1:11" x14ac:dyDescent="0.2">
      <c r="A19" s="1">
        <v>18</v>
      </c>
      <c r="B19" t="s">
        <v>18</v>
      </c>
      <c r="C19" t="s">
        <v>22</v>
      </c>
      <c r="D19">
        <v>68.558283889187692</v>
      </c>
      <c r="E19">
        <v>220.8627600889204</v>
      </c>
      <c r="F19">
        <v>684.00618716814949</v>
      </c>
      <c r="G19">
        <v>54.846627111350152</v>
      </c>
      <c r="H19">
        <v>337.79010366540768</v>
      </c>
      <c r="I19">
        <v>261.53177744664538</v>
      </c>
      <c r="J19">
        <v>1277.8087083509181</v>
      </c>
      <c r="K19">
        <v>2905.4044477205789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249.87648643446249</v>
      </c>
      <c r="E2">
        <v>841.32776239045756</v>
      </c>
      <c r="F2">
        <v>1890.571921348266</v>
      </c>
      <c r="G2">
        <v>199.90118914756999</v>
      </c>
      <c r="H2">
        <v>1286.7365777736411</v>
      </c>
      <c r="I2">
        <v>722.86573463316051</v>
      </c>
      <c r="J2">
        <v>4131.2034199390064</v>
      </c>
      <c r="K2">
        <v>9322.4830916665633</v>
      </c>
    </row>
    <row r="3" spans="1:11" x14ac:dyDescent="0.2">
      <c r="A3" s="1">
        <v>2</v>
      </c>
      <c r="B3" t="s">
        <v>11</v>
      </c>
      <c r="C3" t="s">
        <v>12</v>
      </c>
      <c r="D3">
        <v>209.89624860494851</v>
      </c>
      <c r="E3">
        <v>706.71532040798434</v>
      </c>
      <c r="F3">
        <v>1588.080413932543</v>
      </c>
      <c r="G3">
        <v>167.9169988839588</v>
      </c>
      <c r="H3">
        <v>1080.858725329859</v>
      </c>
      <c r="I3">
        <v>607.20721709185477</v>
      </c>
      <c r="J3">
        <v>3842.019180543276</v>
      </c>
      <c r="K3">
        <v>8202.6941047944238</v>
      </c>
    </row>
    <row r="4" spans="1:11" x14ac:dyDescent="0.2">
      <c r="A4" s="1">
        <v>3</v>
      </c>
      <c r="B4" t="s">
        <v>11</v>
      </c>
      <c r="C4" t="s">
        <v>19</v>
      </c>
      <c r="D4">
        <v>19.990118914757002</v>
      </c>
      <c r="E4">
        <v>67.3062209912366</v>
      </c>
      <c r="F4">
        <v>151.2457537078613</v>
      </c>
      <c r="G4">
        <v>15.9920951318056</v>
      </c>
      <c r="H4">
        <v>102.93892622189129</v>
      </c>
      <c r="I4">
        <v>57.829258770652842</v>
      </c>
      <c r="J4">
        <v>289.18423939573051</v>
      </c>
      <c r="K4">
        <v>704.48661313393518</v>
      </c>
    </row>
    <row r="5" spans="1:11" x14ac:dyDescent="0.2">
      <c r="A5" s="1">
        <v>4</v>
      </c>
      <c r="B5" t="s">
        <v>11</v>
      </c>
      <c r="C5" t="s">
        <v>20</v>
      </c>
      <c r="D5">
        <v>19.990118914757002</v>
      </c>
      <c r="E5">
        <v>67.3062209912366</v>
      </c>
      <c r="F5">
        <v>151.2457537078613</v>
      </c>
      <c r="G5">
        <v>15.9920951318056</v>
      </c>
      <c r="H5">
        <v>102.93892622189129</v>
      </c>
      <c r="I5">
        <v>57.829258770652842</v>
      </c>
      <c r="J5">
        <v>0</v>
      </c>
      <c r="K5">
        <v>415.30237373820472</v>
      </c>
    </row>
    <row r="6" spans="1:11" x14ac:dyDescent="0.2">
      <c r="A6" s="1">
        <v>5</v>
      </c>
      <c r="B6" t="s">
        <v>12</v>
      </c>
      <c r="C6" t="s">
        <v>13</v>
      </c>
      <c r="D6">
        <v>143.34373947261011</v>
      </c>
      <c r="E6">
        <v>400.28786246049401</v>
      </c>
      <c r="F6">
        <v>843.09265087085691</v>
      </c>
      <c r="G6">
        <v>114.674991578088</v>
      </c>
      <c r="H6">
        <v>612.2049661160496</v>
      </c>
      <c r="I6">
        <v>322.35895474473932</v>
      </c>
      <c r="J6">
        <v>1487.996769767595</v>
      </c>
      <c r="K6">
        <v>3923.9599350104331</v>
      </c>
    </row>
    <row r="7" spans="1:11" x14ac:dyDescent="0.2">
      <c r="A7" s="1">
        <v>6</v>
      </c>
      <c r="B7" t="s">
        <v>12</v>
      </c>
      <c r="C7" t="s">
        <v>14</v>
      </c>
      <c r="D7">
        <v>61.433031202547163</v>
      </c>
      <c r="E7">
        <v>289.8636245403577</v>
      </c>
      <c r="F7">
        <v>689.80307798524655</v>
      </c>
      <c r="G7">
        <v>49.146424962037727</v>
      </c>
      <c r="H7">
        <v>443.32083753231183</v>
      </c>
      <c r="I7">
        <v>263.74823570024131</v>
      </c>
      <c r="J7">
        <v>1487.996769767595</v>
      </c>
      <c r="K7">
        <v>3285.3120016903372</v>
      </c>
    </row>
    <row r="8" spans="1:11" x14ac:dyDescent="0.2">
      <c r="A8" s="1">
        <v>7</v>
      </c>
      <c r="B8" t="s">
        <v>13</v>
      </c>
      <c r="C8" t="s">
        <v>15</v>
      </c>
      <c r="D8">
        <v>101.7740550255531</v>
      </c>
      <c r="E8">
        <v>284.20438234695069</v>
      </c>
      <c r="F8">
        <v>598.59578211830842</v>
      </c>
      <c r="G8">
        <v>81.419244020442491</v>
      </c>
      <c r="H8">
        <v>434.66552594239522</v>
      </c>
      <c r="I8">
        <v>228.87485786876491</v>
      </c>
      <c r="J8">
        <v>1354.0770604885111</v>
      </c>
      <c r="K8">
        <v>3083.6109078109262</v>
      </c>
    </row>
    <row r="9" spans="1:11" x14ac:dyDescent="0.2">
      <c r="A9" s="1">
        <v>8</v>
      </c>
      <c r="B9" t="s">
        <v>13</v>
      </c>
      <c r="C9" t="s">
        <v>20</v>
      </c>
      <c r="D9">
        <v>41.569684447056908</v>
      </c>
      <c r="E9">
        <v>116.0834801135432</v>
      </c>
      <c r="F9">
        <v>244.49686875254849</v>
      </c>
      <c r="G9">
        <v>33.255747557645527</v>
      </c>
      <c r="H9">
        <v>177.53944017365441</v>
      </c>
      <c r="I9">
        <v>93.484096875974402</v>
      </c>
      <c r="J9">
        <v>133.91970927908349</v>
      </c>
      <c r="K9">
        <v>840.34902719950639</v>
      </c>
    </row>
    <row r="10" spans="1:11" x14ac:dyDescent="0.2">
      <c r="A10" s="1">
        <v>9</v>
      </c>
      <c r="B10" t="s">
        <v>14</v>
      </c>
      <c r="C10" t="s">
        <v>17</v>
      </c>
      <c r="D10">
        <v>24.573212481018871</v>
      </c>
      <c r="E10">
        <v>115.9454498161431</v>
      </c>
      <c r="F10">
        <v>275.92123119409871</v>
      </c>
      <c r="G10">
        <v>19.658569984815092</v>
      </c>
      <c r="H10">
        <v>177.32833501292481</v>
      </c>
      <c r="I10">
        <v>105.49929428009651</v>
      </c>
      <c r="J10">
        <v>595.19870790703783</v>
      </c>
      <c r="K10">
        <v>1314.124800676135</v>
      </c>
    </row>
    <row r="11" spans="1:11" x14ac:dyDescent="0.2">
      <c r="A11" s="1">
        <v>10</v>
      </c>
      <c r="B11" t="s">
        <v>14</v>
      </c>
      <c r="C11" t="s">
        <v>18</v>
      </c>
      <c r="D11">
        <v>36.859818721528299</v>
      </c>
      <c r="E11">
        <v>173.91817472421459</v>
      </c>
      <c r="F11">
        <v>413.88184679114789</v>
      </c>
      <c r="G11">
        <v>29.487854977222639</v>
      </c>
      <c r="H11">
        <v>265.99250251938707</v>
      </c>
      <c r="I11">
        <v>158.24894142014469</v>
      </c>
      <c r="J11">
        <v>892.79806186055669</v>
      </c>
      <c r="K11">
        <v>1971.1872010142019</v>
      </c>
    </row>
    <row r="12" spans="1:11" x14ac:dyDescent="0.2">
      <c r="A12" s="1">
        <v>11</v>
      </c>
      <c r="B12" t="s">
        <v>15</v>
      </c>
      <c r="C12" t="s">
        <v>17</v>
      </c>
      <c r="D12">
        <v>17.301589354344031</v>
      </c>
      <c r="E12">
        <v>19.894306764286551</v>
      </c>
      <c r="F12">
        <v>179.57873463549251</v>
      </c>
      <c r="G12">
        <v>13.84127148347523</v>
      </c>
      <c r="H12">
        <v>30.426586815967671</v>
      </c>
      <c r="I12">
        <v>68.662457360629475</v>
      </c>
      <c r="J12">
        <v>230.1931002830469</v>
      </c>
      <c r="K12">
        <v>559.89804669724231</v>
      </c>
    </row>
    <row r="13" spans="1:11" x14ac:dyDescent="0.2">
      <c r="A13" s="1">
        <v>12</v>
      </c>
      <c r="B13" t="s">
        <v>15</v>
      </c>
      <c r="C13" t="s">
        <v>18</v>
      </c>
      <c r="D13">
        <v>25.443513756388281</v>
      </c>
      <c r="E13">
        <v>28.420438234695069</v>
      </c>
      <c r="F13">
        <v>275.3540597744219</v>
      </c>
      <c r="G13">
        <v>20.354811005110619</v>
      </c>
      <c r="H13">
        <v>43.466552594239523</v>
      </c>
      <c r="I13">
        <v>105.2824346196319</v>
      </c>
      <c r="J13">
        <v>338.51926512212782</v>
      </c>
      <c r="K13">
        <v>836.84107510661499</v>
      </c>
    </row>
    <row r="14" spans="1:11" x14ac:dyDescent="0.2">
      <c r="A14" s="1">
        <v>13</v>
      </c>
      <c r="B14" t="s">
        <v>15</v>
      </c>
      <c r="C14" t="s">
        <v>16</v>
      </c>
      <c r="D14">
        <v>59.028951914820823</v>
      </c>
      <c r="E14">
        <v>235.88963734796911</v>
      </c>
      <c r="F14">
        <v>143.66298770839401</v>
      </c>
      <c r="G14">
        <v>47.22316153185664</v>
      </c>
      <c r="H14">
        <v>360.77238653218802</v>
      </c>
      <c r="I14">
        <v>54.929965888503567</v>
      </c>
      <c r="J14">
        <v>785.3646950833363</v>
      </c>
      <c r="K14">
        <v>1686.8717860070681</v>
      </c>
    </row>
    <row r="15" spans="1:11" x14ac:dyDescent="0.2">
      <c r="A15" s="1">
        <v>14</v>
      </c>
      <c r="B15" t="s">
        <v>16</v>
      </c>
      <c r="C15" t="s">
        <v>17</v>
      </c>
      <c r="D15">
        <v>5.1945477685042318</v>
      </c>
      <c r="E15">
        <v>15.56871606496596</v>
      </c>
      <c r="F15">
        <v>12.64234291833867</v>
      </c>
      <c r="G15">
        <v>4.1556382148033837</v>
      </c>
      <c r="H15">
        <v>23.81097751112441</v>
      </c>
      <c r="I15">
        <v>4.833836998188314</v>
      </c>
      <c r="J15">
        <v>69.112093167333597</v>
      </c>
      <c r="K15">
        <v>135.3181526432586</v>
      </c>
    </row>
    <row r="16" spans="1:11" x14ac:dyDescent="0.2">
      <c r="A16" s="1">
        <v>15</v>
      </c>
      <c r="B16" t="s">
        <v>16</v>
      </c>
      <c r="C16" t="s">
        <v>18</v>
      </c>
      <c r="D16">
        <v>7.9689085085008102</v>
      </c>
      <c r="E16">
        <v>23.824853372144879</v>
      </c>
      <c r="F16">
        <v>19.394503340633189</v>
      </c>
      <c r="G16">
        <v>6.3751268068006466</v>
      </c>
      <c r="H16">
        <v>36.43801103975099</v>
      </c>
      <c r="I16">
        <v>7.4155453949479826</v>
      </c>
      <c r="J16">
        <v>106.0242338362504</v>
      </c>
      <c r="K16">
        <v>207.4411822990289</v>
      </c>
    </row>
    <row r="17" spans="1:11" x14ac:dyDescent="0.2">
      <c r="A17" s="1">
        <v>16</v>
      </c>
      <c r="B17" t="s">
        <v>16</v>
      </c>
      <c r="C17" t="s">
        <v>21</v>
      </c>
      <c r="D17">
        <v>45.865495637815783</v>
      </c>
      <c r="E17">
        <v>196.49606791085819</v>
      </c>
      <c r="F17">
        <v>111.62614144942209</v>
      </c>
      <c r="G17">
        <v>36.692396510252607</v>
      </c>
      <c r="H17">
        <v>300.5233979813126</v>
      </c>
      <c r="I17">
        <v>42.68058349536728</v>
      </c>
      <c r="J17">
        <v>610.22836807975227</v>
      </c>
      <c r="K17">
        <v>1344.112451064781</v>
      </c>
    </row>
    <row r="18" spans="1:11" x14ac:dyDescent="0.2">
      <c r="A18" s="1">
        <v>17</v>
      </c>
      <c r="B18" t="s">
        <v>17</v>
      </c>
      <c r="C18" t="s">
        <v>22</v>
      </c>
      <c r="D18">
        <v>47.069349603867131</v>
      </c>
      <c r="E18">
        <v>151.40847264539559</v>
      </c>
      <c r="F18">
        <v>468.1423087479298</v>
      </c>
      <c r="G18">
        <v>37.655479683093702</v>
      </c>
      <c r="H18">
        <v>231.56589934001681</v>
      </c>
      <c r="I18">
        <v>178.99558863891431</v>
      </c>
      <c r="J18">
        <v>894.50390135741827</v>
      </c>
      <c r="K18">
        <v>2009.3410000166359</v>
      </c>
    </row>
    <row r="19" spans="1:11" x14ac:dyDescent="0.2">
      <c r="A19" s="1">
        <v>18</v>
      </c>
      <c r="B19" t="s">
        <v>18</v>
      </c>
      <c r="C19" t="s">
        <v>22</v>
      </c>
      <c r="D19">
        <v>70.272240986417387</v>
      </c>
      <c r="E19">
        <v>226.16346633105459</v>
      </c>
      <c r="F19">
        <v>708.630409906203</v>
      </c>
      <c r="G19">
        <v>56.217792789133902</v>
      </c>
      <c r="H19">
        <v>345.89706615337758</v>
      </c>
      <c r="I19">
        <v>270.94692143472457</v>
      </c>
      <c r="J19">
        <v>1337.341560818935</v>
      </c>
      <c r="K19">
        <v>3015.469458419846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256.12339859532409</v>
      </c>
      <c r="E2">
        <v>861.51962868782857</v>
      </c>
      <c r="F2">
        <v>1958.6325105168039</v>
      </c>
      <c r="G2">
        <v>204.8987188762593</v>
      </c>
      <c r="H2">
        <v>1317.618255640208</v>
      </c>
      <c r="I2">
        <v>748.88890107995439</v>
      </c>
      <c r="J2">
        <v>4329.5011840960788</v>
      </c>
      <c r="K2">
        <v>9677.1825974924577</v>
      </c>
    </row>
    <row r="3" spans="1:11" x14ac:dyDescent="0.2">
      <c r="A3" s="1">
        <v>2</v>
      </c>
      <c r="B3" t="s">
        <v>11</v>
      </c>
      <c r="C3" t="s">
        <v>12</v>
      </c>
      <c r="D3">
        <v>215.14365482007219</v>
      </c>
      <c r="E3">
        <v>723.67648809777597</v>
      </c>
      <c r="F3">
        <v>1645.251308834115</v>
      </c>
      <c r="G3">
        <v>172.1149238560578</v>
      </c>
      <c r="H3">
        <v>1106.7993347377751</v>
      </c>
      <c r="I3">
        <v>629.06667690716165</v>
      </c>
      <c r="J3">
        <v>4026.4361012093541</v>
      </c>
      <c r="K3">
        <v>8518.4884884623116</v>
      </c>
    </row>
    <row r="4" spans="1:11" x14ac:dyDescent="0.2">
      <c r="A4" s="1">
        <v>3</v>
      </c>
      <c r="B4" t="s">
        <v>11</v>
      </c>
      <c r="C4" t="s">
        <v>19</v>
      </c>
      <c r="D4">
        <v>20.489871887625931</v>
      </c>
      <c r="E4">
        <v>68.921570295026285</v>
      </c>
      <c r="F4">
        <v>156.69060084134429</v>
      </c>
      <c r="G4">
        <v>16.39189751010074</v>
      </c>
      <c r="H4">
        <v>105.4094604512167</v>
      </c>
      <c r="I4">
        <v>59.911112086396351</v>
      </c>
      <c r="J4">
        <v>303.06508288672552</v>
      </c>
      <c r="K4">
        <v>730.87959595843586</v>
      </c>
    </row>
    <row r="5" spans="1:11" x14ac:dyDescent="0.2">
      <c r="A5" s="1">
        <v>4</v>
      </c>
      <c r="B5" t="s">
        <v>11</v>
      </c>
      <c r="C5" t="s">
        <v>20</v>
      </c>
      <c r="D5">
        <v>20.489871887625931</v>
      </c>
      <c r="E5">
        <v>68.921570295026285</v>
      </c>
      <c r="F5">
        <v>156.69060084134429</v>
      </c>
      <c r="G5">
        <v>16.39189751010074</v>
      </c>
      <c r="H5">
        <v>105.4094604512167</v>
      </c>
      <c r="I5">
        <v>59.911112086396351</v>
      </c>
      <c r="J5">
        <v>0</v>
      </c>
      <c r="K5">
        <v>427.81451307171028</v>
      </c>
    </row>
    <row r="6" spans="1:11" x14ac:dyDescent="0.2">
      <c r="A6" s="1">
        <v>5</v>
      </c>
      <c r="B6" t="s">
        <v>12</v>
      </c>
      <c r="C6" t="s">
        <v>13</v>
      </c>
      <c r="D6">
        <v>146.92733295942531</v>
      </c>
      <c r="E6">
        <v>409.89477115954583</v>
      </c>
      <c r="F6">
        <v>873.44398630220769</v>
      </c>
      <c r="G6">
        <v>117.54186636754029</v>
      </c>
      <c r="H6">
        <v>626.89788530283488</v>
      </c>
      <c r="I6">
        <v>333.96387711555002</v>
      </c>
      <c r="J6">
        <v>1559.098106633794</v>
      </c>
      <c r="K6">
        <v>4067.7678258408991</v>
      </c>
    </row>
    <row r="7" spans="1:11" x14ac:dyDescent="0.2">
      <c r="A7" s="1">
        <v>6</v>
      </c>
      <c r="B7" t="s">
        <v>12</v>
      </c>
      <c r="C7" t="s">
        <v>14</v>
      </c>
      <c r="D7">
        <v>62.968856982610831</v>
      </c>
      <c r="E7">
        <v>296.82035152932627</v>
      </c>
      <c r="F7">
        <v>714.63598879271535</v>
      </c>
      <c r="G7">
        <v>50.37508558608868</v>
      </c>
      <c r="H7">
        <v>453.96053763308743</v>
      </c>
      <c r="I7">
        <v>273.24317218545002</v>
      </c>
      <c r="J7">
        <v>1559.098106633794</v>
      </c>
      <c r="K7">
        <v>3411.102099343073</v>
      </c>
    </row>
    <row r="8" spans="1:11" x14ac:dyDescent="0.2">
      <c r="A8" s="1">
        <v>7</v>
      </c>
      <c r="B8" t="s">
        <v>13</v>
      </c>
      <c r="C8" t="s">
        <v>15</v>
      </c>
      <c r="D8">
        <v>104.31840640119189</v>
      </c>
      <c r="E8">
        <v>291.02528752327748</v>
      </c>
      <c r="F8">
        <v>620.14523027456744</v>
      </c>
      <c r="G8">
        <v>83.454725120953569</v>
      </c>
      <c r="H8">
        <v>445.09749856501281</v>
      </c>
      <c r="I8">
        <v>237.1143527520405</v>
      </c>
      <c r="J8">
        <v>1418.779277036753</v>
      </c>
      <c r="K8">
        <v>3199.9347776737968</v>
      </c>
    </row>
    <row r="9" spans="1:11" x14ac:dyDescent="0.2">
      <c r="A9" s="1">
        <v>8</v>
      </c>
      <c r="B9" t="s">
        <v>13</v>
      </c>
      <c r="C9" t="s">
        <v>20</v>
      </c>
      <c r="D9">
        <v>42.608926558233321</v>
      </c>
      <c r="E9">
        <v>118.8694836362683</v>
      </c>
      <c r="F9">
        <v>253.2987560276402</v>
      </c>
      <c r="G9">
        <v>34.087141246586668</v>
      </c>
      <c r="H9">
        <v>181.80038673782209</v>
      </c>
      <c r="I9">
        <v>96.849524363509502</v>
      </c>
      <c r="J9">
        <v>140.31882959704151</v>
      </c>
      <c r="K9">
        <v>867.83304816710165</v>
      </c>
    </row>
    <row r="10" spans="1:11" x14ac:dyDescent="0.2">
      <c r="A10" s="1">
        <v>9</v>
      </c>
      <c r="B10" t="s">
        <v>14</v>
      </c>
      <c r="C10" t="s">
        <v>17</v>
      </c>
      <c r="D10">
        <v>25.187542793044329</v>
      </c>
      <c r="E10">
        <v>118.7281406117305</v>
      </c>
      <c r="F10">
        <v>285.85439551708618</v>
      </c>
      <c r="G10">
        <v>20.15003423443547</v>
      </c>
      <c r="H10">
        <v>181.584215053235</v>
      </c>
      <c r="I10">
        <v>109.29726887418001</v>
      </c>
      <c r="J10">
        <v>623.63924265351784</v>
      </c>
      <c r="K10">
        <v>1364.440839737229</v>
      </c>
    </row>
    <row r="11" spans="1:11" x14ac:dyDescent="0.2">
      <c r="A11" s="1">
        <v>10</v>
      </c>
      <c r="B11" t="s">
        <v>14</v>
      </c>
      <c r="C11" t="s">
        <v>18</v>
      </c>
      <c r="D11">
        <v>37.781314189566487</v>
      </c>
      <c r="E11">
        <v>178.09221091759579</v>
      </c>
      <c r="F11">
        <v>428.78159327562918</v>
      </c>
      <c r="G11">
        <v>30.22505135165321</v>
      </c>
      <c r="H11">
        <v>272.3763225798524</v>
      </c>
      <c r="I11">
        <v>163.94590331127</v>
      </c>
      <c r="J11">
        <v>935.45886398027665</v>
      </c>
      <c r="K11">
        <v>2046.661259605844</v>
      </c>
    </row>
    <row r="12" spans="1:11" x14ac:dyDescent="0.2">
      <c r="A12" s="1">
        <v>11</v>
      </c>
      <c r="B12" t="s">
        <v>15</v>
      </c>
      <c r="C12" t="s">
        <v>17</v>
      </c>
      <c r="D12">
        <v>17.734129088202629</v>
      </c>
      <c r="E12">
        <v>20.371770126629428</v>
      </c>
      <c r="F12">
        <v>186.0435690823702</v>
      </c>
      <c r="G12">
        <v>14.18730327056211</v>
      </c>
      <c r="H12">
        <v>31.156824899550891</v>
      </c>
      <c r="I12">
        <v>71.134305825612145</v>
      </c>
      <c r="J12">
        <v>241.19247709624801</v>
      </c>
      <c r="K12">
        <v>581.82037938917551</v>
      </c>
    </row>
    <row r="13" spans="1:11" x14ac:dyDescent="0.2">
      <c r="A13" s="1">
        <v>12</v>
      </c>
      <c r="B13" t="s">
        <v>15</v>
      </c>
      <c r="C13" t="s">
        <v>18</v>
      </c>
      <c r="D13">
        <v>26.07960160029798</v>
      </c>
      <c r="E13">
        <v>29.10252875232776</v>
      </c>
      <c r="F13">
        <v>285.26680592630112</v>
      </c>
      <c r="G13">
        <v>20.863681280238389</v>
      </c>
      <c r="H13">
        <v>44.50974985650128</v>
      </c>
      <c r="I13">
        <v>109.0726022659386</v>
      </c>
      <c r="J13">
        <v>354.69481925918831</v>
      </c>
      <c r="K13">
        <v>869.58978894079337</v>
      </c>
    </row>
    <row r="14" spans="1:11" x14ac:dyDescent="0.2">
      <c r="A14" s="1">
        <v>13</v>
      </c>
      <c r="B14" t="s">
        <v>15</v>
      </c>
      <c r="C14" t="s">
        <v>16</v>
      </c>
      <c r="D14">
        <v>60.504675712691309</v>
      </c>
      <c r="E14">
        <v>241.55098864432031</v>
      </c>
      <c r="F14">
        <v>148.83485526589621</v>
      </c>
      <c r="G14">
        <v>48.403740570153069</v>
      </c>
      <c r="H14">
        <v>369.43092380896059</v>
      </c>
      <c r="I14">
        <v>56.907444660489723</v>
      </c>
      <c r="J14">
        <v>822.89198068131668</v>
      </c>
      <c r="K14">
        <v>1748.5246093438279</v>
      </c>
    </row>
    <row r="15" spans="1:11" x14ac:dyDescent="0.2">
      <c r="A15" s="1">
        <v>14</v>
      </c>
      <c r="B15" t="s">
        <v>16</v>
      </c>
      <c r="C15" t="s">
        <v>17</v>
      </c>
      <c r="D15">
        <v>5.3244114627168351</v>
      </c>
      <c r="E15">
        <v>15.942365250525141</v>
      </c>
      <c r="F15">
        <v>13.09746726339886</v>
      </c>
      <c r="G15">
        <v>4.2595291701734697</v>
      </c>
      <c r="H15">
        <v>24.3824409713914</v>
      </c>
      <c r="I15">
        <v>5.0078551301230947</v>
      </c>
      <c r="J15">
        <v>72.414494299955862</v>
      </c>
      <c r="K15">
        <v>140.4285635482847</v>
      </c>
    </row>
    <row r="16" spans="1:11" x14ac:dyDescent="0.2">
      <c r="A16" s="1">
        <v>15</v>
      </c>
      <c r="B16" t="s">
        <v>16</v>
      </c>
      <c r="C16" t="s">
        <v>18</v>
      </c>
      <c r="D16">
        <v>8.1681312212133275</v>
      </c>
      <c r="E16">
        <v>24.396649853076351</v>
      </c>
      <c r="F16">
        <v>20.092705460895981</v>
      </c>
      <c r="G16">
        <v>6.5345049769706636</v>
      </c>
      <c r="H16">
        <v>37.312523304705017</v>
      </c>
      <c r="I16">
        <v>7.6825050291661121</v>
      </c>
      <c r="J16">
        <v>111.09041739197779</v>
      </c>
      <c r="K16">
        <v>215.27743723800521</v>
      </c>
    </row>
    <row r="17" spans="1:11" x14ac:dyDescent="0.2">
      <c r="A17" s="1">
        <v>16</v>
      </c>
      <c r="B17" t="s">
        <v>16</v>
      </c>
      <c r="C17" t="s">
        <v>21</v>
      </c>
      <c r="D17">
        <v>47.012133028761149</v>
      </c>
      <c r="E17">
        <v>201.21197354071879</v>
      </c>
      <c r="F17">
        <v>115.6446825416013</v>
      </c>
      <c r="G17">
        <v>37.609706423008937</v>
      </c>
      <c r="H17">
        <v>307.73595953286417</v>
      </c>
      <c r="I17">
        <v>44.21708450120051</v>
      </c>
      <c r="J17">
        <v>639.38706898938312</v>
      </c>
      <c r="K17">
        <v>1392.818608557538</v>
      </c>
    </row>
    <row r="18" spans="1:11" x14ac:dyDescent="0.2">
      <c r="A18" s="1">
        <v>17</v>
      </c>
      <c r="B18" t="s">
        <v>17</v>
      </c>
      <c r="C18" t="s">
        <v>22</v>
      </c>
      <c r="D18">
        <v>48.246083343963797</v>
      </c>
      <c r="E18">
        <v>155.04227598888511</v>
      </c>
      <c r="F18">
        <v>484.99543186285518</v>
      </c>
      <c r="G18">
        <v>38.59686667517105</v>
      </c>
      <c r="H18">
        <v>237.12348092417719</v>
      </c>
      <c r="I18">
        <v>185.4394298299153</v>
      </c>
      <c r="J18">
        <v>937.24621404972174</v>
      </c>
      <c r="K18">
        <v>2086.689782674689</v>
      </c>
    </row>
    <row r="19" spans="1:11" x14ac:dyDescent="0.2">
      <c r="A19" s="1">
        <v>18</v>
      </c>
      <c r="B19" t="s">
        <v>18</v>
      </c>
      <c r="C19" t="s">
        <v>22</v>
      </c>
      <c r="D19">
        <v>72.029047011077807</v>
      </c>
      <c r="E19">
        <v>231.59138952299989</v>
      </c>
      <c r="F19">
        <v>734.14110466282625</v>
      </c>
      <c r="G19">
        <v>57.623237608862269</v>
      </c>
      <c r="H19">
        <v>354.19859574105868</v>
      </c>
      <c r="I19">
        <v>280.70101060637478</v>
      </c>
      <c r="J19">
        <v>1401.244100631443</v>
      </c>
      <c r="K19">
        <v>3131.5284857846432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262.52648356020723</v>
      </c>
      <c r="E2">
        <v>882.1960997763365</v>
      </c>
      <c r="F2">
        <v>2029.143280895408</v>
      </c>
      <c r="G2">
        <v>210.02118684816571</v>
      </c>
      <c r="H2">
        <v>1349.241093775574</v>
      </c>
      <c r="I2">
        <v>775.84890151883269</v>
      </c>
      <c r="J2">
        <v>4537.3172409326908</v>
      </c>
      <c r="K2">
        <v>10046.29428730721</v>
      </c>
    </row>
    <row r="3" spans="1:11" x14ac:dyDescent="0.2">
      <c r="A3" s="1">
        <v>2</v>
      </c>
      <c r="B3" t="s">
        <v>11</v>
      </c>
      <c r="C3" t="s">
        <v>12</v>
      </c>
      <c r="D3">
        <v>220.52224619057401</v>
      </c>
      <c r="E3">
        <v>741.04472381212258</v>
      </c>
      <c r="F3">
        <v>1704.4803559521431</v>
      </c>
      <c r="G3">
        <v>176.41779695245921</v>
      </c>
      <c r="H3">
        <v>1133.362518771482</v>
      </c>
      <c r="I3">
        <v>651.71307727581939</v>
      </c>
      <c r="J3">
        <v>4219.7050340674023</v>
      </c>
      <c r="K3">
        <v>8847.2457530220017</v>
      </c>
    </row>
    <row r="4" spans="1:11" x14ac:dyDescent="0.2">
      <c r="A4" s="1">
        <v>3</v>
      </c>
      <c r="B4" t="s">
        <v>11</v>
      </c>
      <c r="C4" t="s">
        <v>19</v>
      </c>
      <c r="D4">
        <v>21.002118684816569</v>
      </c>
      <c r="E4">
        <v>70.575687982106928</v>
      </c>
      <c r="F4">
        <v>162.3314624716327</v>
      </c>
      <c r="G4">
        <v>16.80169494785326</v>
      </c>
      <c r="H4">
        <v>107.9392875020459</v>
      </c>
      <c r="I4">
        <v>62.067912121506623</v>
      </c>
      <c r="J4">
        <v>317.61220686528839</v>
      </c>
      <c r="K4">
        <v>758.3303705752503</v>
      </c>
    </row>
    <row r="5" spans="1:11" x14ac:dyDescent="0.2">
      <c r="A5" s="1">
        <v>4</v>
      </c>
      <c r="B5" t="s">
        <v>11</v>
      </c>
      <c r="C5" t="s">
        <v>20</v>
      </c>
      <c r="D5">
        <v>21.002118684816569</v>
      </c>
      <c r="E5">
        <v>70.575687982106928</v>
      </c>
      <c r="F5">
        <v>162.3314624716327</v>
      </c>
      <c r="G5">
        <v>16.80169494785326</v>
      </c>
      <c r="H5">
        <v>107.9392875020459</v>
      </c>
      <c r="I5">
        <v>62.067912121506623</v>
      </c>
      <c r="J5">
        <v>0</v>
      </c>
      <c r="K5">
        <v>440.71816370996191</v>
      </c>
    </row>
    <row r="6" spans="1:11" x14ac:dyDescent="0.2">
      <c r="A6" s="1">
        <v>5</v>
      </c>
      <c r="B6" t="s">
        <v>12</v>
      </c>
      <c r="C6" t="s">
        <v>13</v>
      </c>
      <c r="D6">
        <v>150.60051628341091</v>
      </c>
      <c r="E6">
        <v>419.73224566737503</v>
      </c>
      <c r="F6">
        <v>904.88796980908728</v>
      </c>
      <c r="G6">
        <v>120.4804130267287</v>
      </c>
      <c r="H6">
        <v>641.94343455010289</v>
      </c>
      <c r="I6">
        <v>345.98657669170979</v>
      </c>
      <c r="J6">
        <v>1633.934815752217</v>
      </c>
      <c r="K6">
        <v>4217.5659717806311</v>
      </c>
    </row>
    <row r="7" spans="1:11" x14ac:dyDescent="0.2">
      <c r="A7" s="1">
        <v>6</v>
      </c>
      <c r="B7" t="s">
        <v>12</v>
      </c>
      <c r="C7" t="s">
        <v>14</v>
      </c>
      <c r="D7">
        <v>64.543078407176097</v>
      </c>
      <c r="E7">
        <v>303.94403996603018</v>
      </c>
      <c r="F7">
        <v>740.36288438925317</v>
      </c>
      <c r="G7">
        <v>51.634462725740889</v>
      </c>
      <c r="H7">
        <v>464.8555905362814</v>
      </c>
      <c r="I7">
        <v>283.07992638412622</v>
      </c>
      <c r="J7">
        <v>1633.934815752217</v>
      </c>
      <c r="K7">
        <v>3542.354798160824</v>
      </c>
    </row>
    <row r="8" spans="1:11" x14ac:dyDescent="0.2">
      <c r="A8" s="1">
        <v>7</v>
      </c>
      <c r="B8" t="s">
        <v>13</v>
      </c>
      <c r="C8" t="s">
        <v>15</v>
      </c>
      <c r="D8">
        <v>106.9263665612217</v>
      </c>
      <c r="E8">
        <v>298.00989442383622</v>
      </c>
      <c r="F8">
        <v>642.47045856445197</v>
      </c>
      <c r="G8">
        <v>85.54109324897739</v>
      </c>
      <c r="H8">
        <v>455.77983853057299</v>
      </c>
      <c r="I8">
        <v>245.65046945111399</v>
      </c>
      <c r="J8">
        <v>1486.8806823345169</v>
      </c>
      <c r="K8">
        <v>3321.258803114692</v>
      </c>
    </row>
    <row r="9" spans="1:11" x14ac:dyDescent="0.2">
      <c r="A9" s="1">
        <v>8</v>
      </c>
      <c r="B9" t="s">
        <v>13</v>
      </c>
      <c r="C9" t="s">
        <v>20</v>
      </c>
      <c r="D9">
        <v>43.674149722189163</v>
      </c>
      <c r="E9">
        <v>121.7223512435387</v>
      </c>
      <c r="F9">
        <v>262.41751124463531</v>
      </c>
      <c r="G9">
        <v>34.939319777751329</v>
      </c>
      <c r="H9">
        <v>186.16359601952979</v>
      </c>
      <c r="I9">
        <v>100.33610724059589</v>
      </c>
      <c r="J9">
        <v>147.05413341769949</v>
      </c>
      <c r="K9">
        <v>896.3071686659398</v>
      </c>
    </row>
    <row r="10" spans="1:11" x14ac:dyDescent="0.2">
      <c r="A10" s="1">
        <v>9</v>
      </c>
      <c r="B10" t="s">
        <v>14</v>
      </c>
      <c r="C10" t="s">
        <v>17</v>
      </c>
      <c r="D10">
        <v>25.817231362870441</v>
      </c>
      <c r="E10">
        <v>121.5776159864121</v>
      </c>
      <c r="F10">
        <v>296.1451537557013</v>
      </c>
      <c r="G10">
        <v>20.65378509029636</v>
      </c>
      <c r="H10">
        <v>185.9422362145126</v>
      </c>
      <c r="I10">
        <v>113.2319705536505</v>
      </c>
      <c r="J10">
        <v>653.57392630088668</v>
      </c>
      <c r="K10">
        <v>1416.94191926433</v>
      </c>
    </row>
    <row r="11" spans="1:11" x14ac:dyDescent="0.2">
      <c r="A11" s="1">
        <v>10</v>
      </c>
      <c r="B11" t="s">
        <v>14</v>
      </c>
      <c r="C11" t="s">
        <v>18</v>
      </c>
      <c r="D11">
        <v>38.725847044305659</v>
      </c>
      <c r="E11">
        <v>182.36642397961811</v>
      </c>
      <c r="F11">
        <v>444.21773063355192</v>
      </c>
      <c r="G11">
        <v>30.980677635444529</v>
      </c>
      <c r="H11">
        <v>278.91335432176879</v>
      </c>
      <c r="I11">
        <v>169.84795583047571</v>
      </c>
      <c r="J11">
        <v>980.36088945132985</v>
      </c>
      <c r="K11">
        <v>2125.412878896494</v>
      </c>
    </row>
    <row r="12" spans="1:11" x14ac:dyDescent="0.2">
      <c r="A12" s="1">
        <v>11</v>
      </c>
      <c r="B12" t="s">
        <v>15</v>
      </c>
      <c r="C12" t="s">
        <v>17</v>
      </c>
      <c r="D12">
        <v>18.177482315407691</v>
      </c>
      <c r="E12">
        <v>20.86069260966854</v>
      </c>
      <c r="F12">
        <v>192.74113756933559</v>
      </c>
      <c r="G12">
        <v>14.54198585232616</v>
      </c>
      <c r="H12">
        <v>31.90458869714012</v>
      </c>
      <c r="I12">
        <v>73.695140835334186</v>
      </c>
      <c r="J12">
        <v>252.76971599686789</v>
      </c>
      <c r="K12">
        <v>604.69074387608021</v>
      </c>
    </row>
    <row r="13" spans="1:11" x14ac:dyDescent="0.2">
      <c r="A13" s="1">
        <v>12</v>
      </c>
      <c r="B13" t="s">
        <v>15</v>
      </c>
      <c r="C13" t="s">
        <v>18</v>
      </c>
      <c r="D13">
        <v>26.731591640305432</v>
      </c>
      <c r="E13">
        <v>29.800989442383621</v>
      </c>
      <c r="F13">
        <v>295.53641093964791</v>
      </c>
      <c r="G13">
        <v>21.385273312244351</v>
      </c>
      <c r="H13">
        <v>45.577983853057297</v>
      </c>
      <c r="I13">
        <v>112.9992159475124</v>
      </c>
      <c r="J13">
        <v>371.72017058362928</v>
      </c>
      <c r="K13">
        <v>903.75163571878034</v>
      </c>
    </row>
    <row r="14" spans="1:11" x14ac:dyDescent="0.2">
      <c r="A14" s="1">
        <v>13</v>
      </c>
      <c r="B14" t="s">
        <v>15</v>
      </c>
      <c r="C14" t="s">
        <v>16</v>
      </c>
      <c r="D14">
        <v>62.017292605508587</v>
      </c>
      <c r="E14">
        <v>247.34821237178409</v>
      </c>
      <c r="F14">
        <v>154.1929100554685</v>
      </c>
      <c r="G14">
        <v>49.613834084406882</v>
      </c>
      <c r="H14">
        <v>378.29726598037558</v>
      </c>
      <c r="I14">
        <v>58.956112668267352</v>
      </c>
      <c r="J14">
        <v>862.3907957540199</v>
      </c>
      <c r="K14">
        <v>1812.816423519831</v>
      </c>
    </row>
    <row r="15" spans="1:11" x14ac:dyDescent="0.2">
      <c r="A15" s="1">
        <v>14</v>
      </c>
      <c r="B15" t="s">
        <v>16</v>
      </c>
      <c r="C15" t="s">
        <v>17</v>
      </c>
      <c r="D15">
        <v>5.4575217492847559</v>
      </c>
      <c r="E15">
        <v>16.324982016537749</v>
      </c>
      <c r="F15">
        <v>13.56897608488122</v>
      </c>
      <c r="G15">
        <v>4.3660173994278058</v>
      </c>
      <c r="H15">
        <v>24.96761955470479</v>
      </c>
      <c r="I15">
        <v>5.1881379148075268</v>
      </c>
      <c r="J15">
        <v>75.890390026353742</v>
      </c>
      <c r="K15">
        <v>145.7636447459976</v>
      </c>
    </row>
    <row r="16" spans="1:11" x14ac:dyDescent="0.2">
      <c r="A16" s="1">
        <v>15</v>
      </c>
      <c r="B16" t="s">
        <v>16</v>
      </c>
      <c r="C16" t="s">
        <v>18</v>
      </c>
      <c r="D16">
        <v>8.3723345017436603</v>
      </c>
      <c r="E16">
        <v>24.982169449550192</v>
      </c>
      <c r="F16">
        <v>20.816042857488249</v>
      </c>
      <c r="G16">
        <v>6.6978676013949299</v>
      </c>
      <c r="H16">
        <v>38.208023864017939</v>
      </c>
      <c r="I16">
        <v>7.9590752102160929</v>
      </c>
      <c r="J16">
        <v>116.4227574267927</v>
      </c>
      <c r="K16">
        <v>223.45827091120381</v>
      </c>
    </row>
    <row r="17" spans="1:11" x14ac:dyDescent="0.2">
      <c r="A17" s="1">
        <v>16</v>
      </c>
      <c r="B17" t="s">
        <v>16</v>
      </c>
      <c r="C17" t="s">
        <v>21</v>
      </c>
      <c r="D17">
        <v>48.187436354480177</v>
      </c>
      <c r="E17">
        <v>206.0410609056961</v>
      </c>
      <c r="F17">
        <v>119.807891113099</v>
      </c>
      <c r="G17">
        <v>38.549949083584153</v>
      </c>
      <c r="H17">
        <v>315.12162256165283</v>
      </c>
      <c r="I17">
        <v>45.808899543243733</v>
      </c>
      <c r="J17">
        <v>670.07764830087353</v>
      </c>
      <c r="K17">
        <v>1443.5945078626301</v>
      </c>
    </row>
    <row r="18" spans="1:11" x14ac:dyDescent="0.2">
      <c r="A18" s="1">
        <v>17</v>
      </c>
      <c r="B18" t="s">
        <v>17</v>
      </c>
      <c r="C18" t="s">
        <v>22</v>
      </c>
      <c r="D18">
        <v>49.45223542756289</v>
      </c>
      <c r="E18">
        <v>158.76329061261839</v>
      </c>
      <c r="F18">
        <v>502.45526740991812</v>
      </c>
      <c r="G18">
        <v>39.56178834205032</v>
      </c>
      <c r="H18">
        <v>242.81444446635749</v>
      </c>
      <c r="I18">
        <v>192.11524930379221</v>
      </c>
      <c r="J18">
        <v>982.2340323241084</v>
      </c>
      <c r="K18">
        <v>2167.3963078864081</v>
      </c>
    </row>
    <row r="19" spans="1:11" x14ac:dyDescent="0.2">
      <c r="A19" s="1">
        <v>18</v>
      </c>
      <c r="B19" t="s">
        <v>18</v>
      </c>
      <c r="C19" t="s">
        <v>22</v>
      </c>
      <c r="D19">
        <v>73.829773186354757</v>
      </c>
      <c r="E19">
        <v>237.1495828715519</v>
      </c>
      <c r="F19">
        <v>760.57018443068807</v>
      </c>
      <c r="G19">
        <v>59.063818549083813</v>
      </c>
      <c r="H19">
        <v>362.69936203884407</v>
      </c>
      <c r="I19">
        <v>290.80624698820418</v>
      </c>
      <c r="J19">
        <v>1468.5038174617521</v>
      </c>
      <c r="K19">
        <v>3252.6227855264792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-27.133168811507911</v>
      </c>
      <c r="C2">
        <v>4.2017939552295331</v>
      </c>
      <c r="D2">
        <v>4.3068388041102423</v>
      </c>
      <c r="E2">
        <v>4.4145097742129744</v>
      </c>
      <c r="F2">
        <v>4.5248725185683156</v>
      </c>
      <c r="G2">
        <v>4.6379943315325249</v>
      </c>
      <c r="H2">
        <v>4.7539441898209134</v>
      </c>
      <c r="I2">
        <v>4.8727927945662941</v>
      </c>
      <c r="J2">
        <v>4.9946126144305651</v>
      </c>
      <c r="K2">
        <v>5.1194779297912589</v>
      </c>
      <c r="L2">
        <v>5.2474648780361122</v>
      </c>
      <c r="M2">
        <v>5.3786514999870008</v>
      </c>
    </row>
    <row r="3" spans="1:13" x14ac:dyDescent="0.2">
      <c r="A3" s="1" t="s">
        <v>3</v>
      </c>
      <c r="B3">
        <v>-92.810273886709297</v>
      </c>
      <c r="C3">
        <v>13.70128186393811</v>
      </c>
      <c r="D3">
        <v>14.03011262867301</v>
      </c>
      <c r="E3">
        <v>14.366835331760971</v>
      </c>
      <c r="F3">
        <v>14.71163937972312</v>
      </c>
      <c r="G3">
        <v>15.064718724836441</v>
      </c>
      <c r="H3">
        <v>15.426271974232581</v>
      </c>
      <c r="I3">
        <v>15.79650250161421</v>
      </c>
      <c r="J3">
        <v>16.175618561652978</v>
      </c>
      <c r="K3">
        <v>16.56383340713262</v>
      </c>
      <c r="L3">
        <v>16.96136540890382</v>
      </c>
      <c r="M3">
        <v>17.36843817871738</v>
      </c>
    </row>
    <row r="4" spans="1:13" x14ac:dyDescent="0.2">
      <c r="A4" s="1" t="s">
        <v>4</v>
      </c>
      <c r="B4">
        <v>-172.24054951144259</v>
      </c>
      <c r="C4">
        <v>41.585365720969548</v>
      </c>
      <c r="D4">
        <v>43.082438886924358</v>
      </c>
      <c r="E4">
        <v>44.633406686853498</v>
      </c>
      <c r="F4">
        <v>46.240209327580487</v>
      </c>
      <c r="G4">
        <v>47.904856863373418</v>
      </c>
      <c r="H4">
        <v>49.629431710454583</v>
      </c>
      <c r="I4">
        <v>51.41609125203081</v>
      </c>
      <c r="J4">
        <v>53.267070537104473</v>
      </c>
      <c r="K4">
        <v>55.184685076439791</v>
      </c>
      <c r="L4">
        <v>57.17133373919205</v>
      </c>
      <c r="M4">
        <v>59.229501753802651</v>
      </c>
    </row>
    <row r="5" spans="1:13" x14ac:dyDescent="0.2">
      <c r="A5" s="1" t="s">
        <v>5</v>
      </c>
      <c r="B5">
        <v>-21.706535049206341</v>
      </c>
      <c r="C5">
        <v>3.3614351641836322</v>
      </c>
      <c r="D5">
        <v>3.445471043288137</v>
      </c>
      <c r="E5">
        <v>3.5316078193703788</v>
      </c>
      <c r="F5">
        <v>3.6198980148546411</v>
      </c>
      <c r="G5">
        <v>3.7103954652260431</v>
      </c>
      <c r="H5">
        <v>3.8031553518567018</v>
      </c>
      <c r="I5">
        <v>3.8982342356530348</v>
      </c>
      <c r="J5">
        <v>3.995690091544446</v>
      </c>
      <c r="K5">
        <v>4.0955823438330583</v>
      </c>
      <c r="L5">
        <v>4.1979719024288329</v>
      </c>
      <c r="M5">
        <v>4.3029211999895836</v>
      </c>
    </row>
    <row r="6" spans="1:13" x14ac:dyDescent="0.2">
      <c r="A6" s="1" t="s">
        <v>6</v>
      </c>
      <c r="B6">
        <v>-141.9451247679082</v>
      </c>
      <c r="C6">
        <v>20.954901674258391</v>
      </c>
      <c r="D6">
        <v>21.45781931444083</v>
      </c>
      <c r="E6">
        <v>21.972806977987371</v>
      </c>
      <c r="F6">
        <v>22.500154345459009</v>
      </c>
      <c r="G6">
        <v>23.040158049749952</v>
      </c>
      <c r="H6">
        <v>23.593121842944019</v>
      </c>
      <c r="I6">
        <v>24.1593567671747</v>
      </c>
      <c r="J6">
        <v>24.739181329587151</v>
      </c>
      <c r="K6">
        <v>25.332921681497059</v>
      </c>
      <c r="L6">
        <v>25.940911801852739</v>
      </c>
      <c r="M6">
        <v>26.563493685097459</v>
      </c>
    </row>
    <row r="7" spans="1:13" x14ac:dyDescent="0.2">
      <c r="A7" s="1" t="s">
        <v>7</v>
      </c>
      <c r="B7">
        <v>-65.856680695551574</v>
      </c>
      <c r="C7">
        <v>15.90028689331189</v>
      </c>
      <c r="D7">
        <v>16.47269722147098</v>
      </c>
      <c r="E7">
        <v>17.06571432144403</v>
      </c>
      <c r="F7">
        <v>17.680080037016129</v>
      </c>
      <c r="G7">
        <v>18.316562918348669</v>
      </c>
      <c r="H7">
        <v>18.975959183409032</v>
      </c>
      <c r="I7">
        <v>19.65909371401187</v>
      </c>
      <c r="J7">
        <v>20.366821087716289</v>
      </c>
      <c r="K7">
        <v>21.100026646874198</v>
      </c>
      <c r="L7">
        <v>21.85962760616167</v>
      </c>
      <c r="M7">
        <v>22.64657419998332</v>
      </c>
    </row>
    <row r="8" spans="1:13" x14ac:dyDescent="0.2">
      <c r="A8" s="1" t="s">
        <v>8</v>
      </c>
      <c r="B8">
        <v>119.4928059518552</v>
      </c>
      <c r="C8">
        <v>156.72770502295819</v>
      </c>
      <c r="D8">
        <v>227.056120559942</v>
      </c>
      <c r="E8">
        <v>332.37140863470768</v>
      </c>
      <c r="F8">
        <v>460.34398050179522</v>
      </c>
      <c r="G8">
        <v>588.59466502641635</v>
      </c>
      <c r="H8">
        <v>694.63800982502335</v>
      </c>
      <c r="I8">
        <v>769.82987306092855</v>
      </c>
      <c r="J8">
        <v>822.53408128352066</v>
      </c>
      <c r="K8">
        <v>866.02564100808695</v>
      </c>
      <c r="L8">
        <v>908.23988794176466</v>
      </c>
      <c r="M8">
        <v>951.83540256296919</v>
      </c>
    </row>
    <row r="9" spans="1:13" x14ac:dyDescent="0.2">
      <c r="A9" s="1" t="s">
        <v>9</v>
      </c>
      <c r="B9">
        <v>-402.19952677047081</v>
      </c>
      <c r="C9">
        <v>256.43277029484932</v>
      </c>
      <c r="D9">
        <v>329.85149845884951</v>
      </c>
      <c r="E9">
        <v>438.35628954633688</v>
      </c>
      <c r="F9">
        <v>569.62083412499692</v>
      </c>
      <c r="G9">
        <v>701.2693513794834</v>
      </c>
      <c r="H9">
        <v>810.8198940777412</v>
      </c>
      <c r="I9">
        <v>889.63194432597948</v>
      </c>
      <c r="J9">
        <v>946.07307550555652</v>
      </c>
      <c r="K9">
        <v>993.42216809365493</v>
      </c>
      <c r="L9">
        <v>1039.6185632783399</v>
      </c>
      <c r="M9">
        <v>1087.3249830805471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139.45356321638431</v>
      </c>
      <c r="C2">
        <v>143.65535717161379</v>
      </c>
      <c r="D2">
        <v>147.962195975724</v>
      </c>
      <c r="E2">
        <v>152.376705749937</v>
      </c>
      <c r="F2">
        <v>156.90157826850529</v>
      </c>
      <c r="G2">
        <v>161.53957260003779</v>
      </c>
      <c r="H2">
        <v>166.29351678985881</v>
      </c>
      <c r="I2">
        <v>171.16630958442511</v>
      </c>
      <c r="J2">
        <v>176.16092219885559</v>
      </c>
      <c r="K2">
        <v>181.2804001286469</v>
      </c>
      <c r="L2">
        <v>186.52786500668299</v>
      </c>
      <c r="M2">
        <v>191.90651650666999</v>
      </c>
    </row>
    <row r="3" spans="1:13" x14ac:dyDescent="0.2">
      <c r="A3" s="1" t="s">
        <v>3</v>
      </c>
      <c r="B3">
        <v>581.4693195122926</v>
      </c>
      <c r="C3">
        <v>595.17060137623071</v>
      </c>
      <c r="D3">
        <v>609.20071400490372</v>
      </c>
      <c r="E3">
        <v>623.56754933666468</v>
      </c>
      <c r="F3">
        <v>638.27918871638781</v>
      </c>
      <c r="G3">
        <v>653.34390744122425</v>
      </c>
      <c r="H3">
        <v>668.77017941545682</v>
      </c>
      <c r="I3">
        <v>684.56668191707104</v>
      </c>
      <c r="J3">
        <v>700.74230047872402</v>
      </c>
      <c r="K3">
        <v>717.30613388585664</v>
      </c>
      <c r="L3">
        <v>734.26749929476046</v>
      </c>
      <c r="M3">
        <v>751.63593747347784</v>
      </c>
    </row>
    <row r="4" spans="1:13" x14ac:dyDescent="0.2">
      <c r="A4" s="1" t="s">
        <v>4</v>
      </c>
      <c r="B4">
        <v>1176.3186372865609</v>
      </c>
      <c r="C4">
        <v>1217.9040030075309</v>
      </c>
      <c r="D4">
        <v>1260.9864418944551</v>
      </c>
      <c r="E4">
        <v>1305.619848581309</v>
      </c>
      <c r="F4">
        <v>1351.8600579088891</v>
      </c>
      <c r="G4">
        <v>1399.764914772263</v>
      </c>
      <c r="H4">
        <v>1449.3943464827171</v>
      </c>
      <c r="I4">
        <v>1500.8104377347479</v>
      </c>
      <c r="J4">
        <v>1554.0775082718519</v>
      </c>
      <c r="K4">
        <v>1609.2621933482919</v>
      </c>
      <c r="L4">
        <v>1666.433527087484</v>
      </c>
      <c r="M4">
        <v>1725.6630288412871</v>
      </c>
    </row>
    <row r="5" spans="1:13" x14ac:dyDescent="0.2">
      <c r="A5" s="1" t="s">
        <v>5</v>
      </c>
      <c r="B5">
        <v>136.94748692702939</v>
      </c>
      <c r="C5">
        <v>140.30892209121299</v>
      </c>
      <c r="D5">
        <v>143.75439313450121</v>
      </c>
      <c r="E5">
        <v>147.28600095387159</v>
      </c>
      <c r="F5">
        <v>150.90589896872621</v>
      </c>
      <c r="G5">
        <v>154.61629443395219</v>
      </c>
      <c r="H5">
        <v>158.41944978580901</v>
      </c>
      <c r="I5">
        <v>162.31768402146199</v>
      </c>
      <c r="J5">
        <v>166.3133741130064</v>
      </c>
      <c r="K5">
        <v>170.40895645683949</v>
      </c>
      <c r="L5">
        <v>174.6069283592683</v>
      </c>
      <c r="M5">
        <v>178.90984955925791</v>
      </c>
    </row>
    <row r="6" spans="1:13" x14ac:dyDescent="0.2">
      <c r="A6" s="1" t="s">
        <v>6</v>
      </c>
      <c r="B6">
        <v>889.30601807762366</v>
      </c>
      <c r="C6">
        <v>910.26091975188206</v>
      </c>
      <c r="D6">
        <v>931.71873906632288</v>
      </c>
      <c r="E6">
        <v>953.69154604431026</v>
      </c>
      <c r="F6">
        <v>976.19170038976927</v>
      </c>
      <c r="G6">
        <v>999.23185843951921</v>
      </c>
      <c r="H6">
        <v>1022.824980282463</v>
      </c>
      <c r="I6">
        <v>1046.984337049638</v>
      </c>
      <c r="J6">
        <v>1071.723518379225</v>
      </c>
      <c r="K6">
        <v>1097.056440060722</v>
      </c>
      <c r="L6">
        <v>1122.997351862575</v>
      </c>
      <c r="M6">
        <v>1149.560845547672</v>
      </c>
    </row>
    <row r="7" spans="1:13" x14ac:dyDescent="0.2">
      <c r="A7" s="1" t="s">
        <v>7</v>
      </c>
      <c r="B7">
        <v>449.76889072721428</v>
      </c>
      <c r="C7">
        <v>465.66917762052623</v>
      </c>
      <c r="D7">
        <v>482.14187484199721</v>
      </c>
      <c r="E7">
        <v>499.20758916344118</v>
      </c>
      <c r="F7">
        <v>516.88766920045737</v>
      </c>
      <c r="G7">
        <v>535.20423211880598</v>
      </c>
      <c r="H7">
        <v>554.18019130221501</v>
      </c>
      <c r="I7">
        <v>573.83928501622688</v>
      </c>
      <c r="J7">
        <v>594.20610610394317</v>
      </c>
      <c r="K7">
        <v>615.30613275081737</v>
      </c>
      <c r="L7">
        <v>637.16576035697904</v>
      </c>
      <c r="M7">
        <v>659.81233455696236</v>
      </c>
    </row>
    <row r="8" spans="1:13" x14ac:dyDescent="0.2">
      <c r="A8" s="1" t="s">
        <v>8</v>
      </c>
      <c r="B8">
        <v>14176.14504365502</v>
      </c>
      <c r="C8">
        <v>14332.872748677981</v>
      </c>
      <c r="D8">
        <v>14559.92886923793</v>
      </c>
      <c r="E8">
        <v>14892.30027787263</v>
      </c>
      <c r="F8">
        <v>15352.64425837443</v>
      </c>
      <c r="G8">
        <v>15941.238923400841</v>
      </c>
      <c r="H8">
        <v>16635.876933225871</v>
      </c>
      <c r="I8">
        <v>17405.706806286791</v>
      </c>
      <c r="J8">
        <v>18228.240887570311</v>
      </c>
      <c r="K8">
        <v>19094.266528578399</v>
      </c>
      <c r="L8">
        <v>20002.506416520169</v>
      </c>
      <c r="M8">
        <v>20954.34181908314</v>
      </c>
    </row>
    <row r="9" spans="1:13" x14ac:dyDescent="0.2">
      <c r="A9" s="1" t="s">
        <v>9</v>
      </c>
      <c r="B9">
        <v>17549.408959402132</v>
      </c>
      <c r="C9">
        <v>17805.841729696978</v>
      </c>
      <c r="D9">
        <v>18135.693228155829</v>
      </c>
      <c r="E9">
        <v>18574.049517702169</v>
      </c>
      <c r="F9">
        <v>19143.670351827161</v>
      </c>
      <c r="G9">
        <v>19844.939703206652</v>
      </c>
      <c r="H9">
        <v>20655.759597284388</v>
      </c>
      <c r="I9">
        <v>21545.39154161037</v>
      </c>
      <c r="J9">
        <v>22491.464617115918</v>
      </c>
      <c r="K9">
        <v>23484.886785209579</v>
      </c>
      <c r="L9">
        <v>24524.505348487921</v>
      </c>
      <c r="M9">
        <v>25611.830331568461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0828-7188-DD40-86ED-F893E869A68C}">
  <sheetPr>
    <tabColor theme="4"/>
  </sheetPr>
  <dimension ref="A1:L35"/>
  <sheetViews>
    <sheetView workbookViewId="0">
      <selection activeCell="D28" sqref="D28"/>
    </sheetView>
  </sheetViews>
  <sheetFormatPr baseColWidth="10" defaultRowHeight="15" x14ac:dyDescent="0.2"/>
  <cols>
    <col min="1" max="1" width="18.6640625" bestFit="1" customWidth="1"/>
    <col min="2" max="12" width="14.5" customWidth="1"/>
  </cols>
  <sheetData>
    <row r="1" spans="1:12" ht="16" x14ac:dyDescent="0.2">
      <c r="A1" s="2" t="s">
        <v>24</v>
      </c>
      <c r="B1" s="3"/>
      <c r="C1" s="3"/>
      <c r="D1" s="3"/>
      <c r="E1" s="3"/>
      <c r="F1" s="3"/>
      <c r="G1" s="3"/>
      <c r="H1" s="3"/>
      <c r="I1" s="3"/>
    </row>
    <row r="2" spans="1:12" x14ac:dyDescent="0.2">
      <c r="A2" s="4" t="s">
        <v>25</v>
      </c>
      <c r="B2" s="5" t="str">
        <f>d_stocks!A2</f>
        <v>Food packaging 2d</v>
      </c>
      <c r="C2" s="5" t="str">
        <f>d_stocks!A3</f>
        <v>Food packaging bottles</v>
      </c>
      <c r="D2" s="5" t="str">
        <f>d_stocks!A4</f>
        <v>Food packaging other</v>
      </c>
      <c r="E2" s="5" t="str">
        <f>d_stocks!A5</f>
        <v>Non-food packaging 2d</v>
      </c>
      <c r="F2" s="5" t="str">
        <f>d_stocks!A6</f>
        <v>Non-food packaging bottles</v>
      </c>
      <c r="G2" s="5" t="str">
        <f>d_stocks!A7</f>
        <v>Non-food packaging other</v>
      </c>
      <c r="H2" s="5" t="str">
        <f>d_stocks!A8</f>
        <v>Fibers</v>
      </c>
      <c r="I2" s="6" t="str">
        <f>d_stocks!A9</f>
        <v>Sum</v>
      </c>
    </row>
    <row r="3" spans="1:12" x14ac:dyDescent="0.2">
      <c r="A3" s="7">
        <v>2020</v>
      </c>
      <c r="B3" s="8">
        <f>SUM(flows_2020!D$5,flows_2020!D$9:D$13,flows_2020!D$15:D$16)</f>
        <v>146.83270559986681</v>
      </c>
      <c r="C3" s="8">
        <f>SUM(flows_2020!E$5,flows_2020!E$9:E$13,flows_2020!E$15:E$16)</f>
        <v>464.01659306114277</v>
      </c>
      <c r="D3" s="8">
        <f>SUM(flows_2020!F$5,flows_2020!F$9:F$13,flows_2020!F$15:F$16)</f>
        <v>1184.9959000672425</v>
      </c>
      <c r="E3" s="8">
        <f>SUM(flows_2020!G$5,flows_2020!G$9:G$13,flows_2020!G$15:G$16)</f>
        <v>117.46616447989349</v>
      </c>
      <c r="F3" s="8">
        <f>SUM(flows_2020!H$5,flows_2020!H$9:H$13,flows_2020!H$15:H$16)</f>
        <v>709.67243644645362</v>
      </c>
      <c r="G3" s="8">
        <f>SUM(flows_2020!I$5,flows_2020!I$9:I$13,flows_2020!I$15:I$16)</f>
        <v>453.08666767276935</v>
      </c>
      <c r="H3" s="8">
        <f>SUM(flows_2020!J$5,flows_2020!J$9:J$13,flows_2020!J$15:J$16)</f>
        <v>1974.392339009944</v>
      </c>
      <c r="I3" s="9">
        <f>SUM(flows_2020!K$5,flows_2020!K$9:K$13,flows_2020!K$15:K$16)</f>
        <v>5050.462806337312</v>
      </c>
    </row>
    <row r="4" spans="1:12" x14ac:dyDescent="0.2">
      <c r="A4" s="7">
        <v>2021</v>
      </c>
      <c r="B4" s="8">
        <f>SUM(flows_2021!D$5,flows_2021!D$9:D$13,flows_2021!D$15:D$16)</f>
        <v>150.50352323986351</v>
      </c>
      <c r="C4" s="8">
        <f>SUM(flows_2021!E$5,flows_2021!E$9:E$13,flows_2021!E$15:E$16)</f>
        <v>475.15299129461005</v>
      </c>
      <c r="D4" s="8">
        <f>SUM(flows_2021!F$5,flows_2021!F$9:F$13,flows_2021!F$15:F$16)</f>
        <v>1227.6557524696634</v>
      </c>
      <c r="E4" s="8">
        <f>SUM(flows_2021!G$5,flows_2021!G$9:G$13,flows_2021!G$15:G$16)</f>
        <v>120.40281859189085</v>
      </c>
      <c r="F4" s="8">
        <f>SUM(flows_2021!H$5,flows_2021!H$9:H$13,flows_2021!H$15:H$16)</f>
        <v>726.7045749211685</v>
      </c>
      <c r="G4" s="8">
        <f>SUM(flows_2021!I$5,flows_2021!I$9:I$13,flows_2021!I$15:I$16)</f>
        <v>469.39778770898903</v>
      </c>
      <c r="H4" s="8">
        <f>SUM(flows_2021!J$5,flows_2021!J$9:J$13,flows_2021!J$15:J$16)</f>
        <v>2019.2359692701257</v>
      </c>
      <c r="I4" s="9">
        <f>SUM(flows_2021!K$5,flows_2021!K$9:K$13,flows_2021!K$15:K$16)</f>
        <v>5189.0534174963104</v>
      </c>
    </row>
    <row r="5" spans="1:12" x14ac:dyDescent="0.2">
      <c r="A5" s="7">
        <v>2022</v>
      </c>
      <c r="B5" s="8">
        <f>SUM(flows_2022!D$5,flows_2022!D$9:D$13,flows_2022!D$15:D$16)</f>
        <v>154.26611132086009</v>
      </c>
      <c r="C5" s="8">
        <f>SUM(flows_2022!E$5,flows_2022!E$9:E$13,flows_2022!E$15:E$16)</f>
        <v>486.55666308568084</v>
      </c>
      <c r="D5" s="8">
        <f>SUM(flows_2022!F$5,flows_2022!F$9:F$13,flows_2022!F$15:F$16)</f>
        <v>1271.8513595585712</v>
      </c>
      <c r="E5" s="8">
        <f>SUM(flows_2022!G$5,flows_2022!G$9:G$13,flows_2022!G$15:G$16)</f>
        <v>123.41288905668807</v>
      </c>
      <c r="F5" s="8">
        <f>SUM(flows_2022!H$5,flows_2022!H$9:H$13,flows_2022!H$15:H$16)</f>
        <v>744.14548471927651</v>
      </c>
      <c r="G5" s="8">
        <f>SUM(flows_2022!I$5,flows_2022!I$9:I$13,flows_2022!I$15:I$16)</f>
        <v>486.29610806651255</v>
      </c>
      <c r="H5" s="8">
        <f>SUM(flows_2022!J$5,flows_2022!J$9:J$13,flows_2022!J$15:J$16)</f>
        <v>2041.1028524909134</v>
      </c>
      <c r="I5" s="9">
        <f>SUM(flows_2022!K$5,flows_2022!K$9:K$13,flows_2022!K$15:K$16)</f>
        <v>5307.631468298503</v>
      </c>
    </row>
    <row r="6" spans="1:12" x14ac:dyDescent="0.2">
      <c r="A6" s="7">
        <v>2023</v>
      </c>
      <c r="B6" s="8">
        <f>SUM(flows_2023!D$5,flows_2023!D$9:D$13,flows_2023!D$15:D$16)</f>
        <v>158.12276410388151</v>
      </c>
      <c r="C6" s="8">
        <f>SUM(flows_2023!E$5,flows_2023!E$9:E$13,flows_2023!E$15:E$16)</f>
        <v>498.23402299973719</v>
      </c>
      <c r="D6" s="8">
        <f>SUM(flows_2023!F$5,flows_2023!F$9:F$13,flows_2023!F$15:F$16)</f>
        <v>1317.6380085026799</v>
      </c>
      <c r="E6" s="8">
        <f>SUM(flows_2023!G$5,flows_2023!G$9:G$13,flows_2023!G$15:G$16)</f>
        <v>126.49821128310526</v>
      </c>
      <c r="F6" s="8">
        <f>SUM(flows_2023!H$5,flows_2023!H$9:H$13,flows_2023!H$15:H$16)</f>
        <v>762.0049763525393</v>
      </c>
      <c r="G6" s="8">
        <f>SUM(flows_2023!I$5,flows_2023!I$9:I$13,flows_2023!I$15:I$16)</f>
        <v>503.80276795690696</v>
      </c>
      <c r="H6" s="8">
        <f>SUM(flows_2023!J$5,flows_2023!J$9:J$13,flows_2023!J$15:J$16)</f>
        <v>2050.0265222724793</v>
      </c>
      <c r="I6" s="9">
        <f>SUM(flows_2023!K$5,flows_2023!K$9:K$13,flows_2023!K$15:K$16)</f>
        <v>5416.3272734713291</v>
      </c>
    </row>
    <row r="7" spans="1:12" x14ac:dyDescent="0.2">
      <c r="A7" s="7">
        <v>2024</v>
      </c>
      <c r="B7" s="8">
        <f>SUM(flows_2024!D$5,flows_2024!D$9:D$13,flows_2024!D$15:D$16)</f>
        <v>162.07583320647856</v>
      </c>
      <c r="C7" s="8">
        <f>SUM(flows_2024!E$5,flows_2024!E$9:E$13,flows_2024!E$15:E$16)</f>
        <v>510.1916395517311</v>
      </c>
      <c r="D7" s="8">
        <f>SUM(flows_2024!F$5,flows_2024!F$9:F$13,flows_2024!F$15:F$16)</f>
        <v>1365.0729768087765</v>
      </c>
      <c r="E7" s="8">
        <f>SUM(flows_2024!G$5,flows_2024!G$9:G$13,flows_2024!G$15:G$16)</f>
        <v>129.66066656518288</v>
      </c>
      <c r="F7" s="8">
        <f>SUM(flows_2024!H$5,flows_2024!H$9:H$13,flows_2024!H$15:H$16)</f>
        <v>780.29309578500033</v>
      </c>
      <c r="G7" s="8">
        <f>SUM(flows_2024!I$5,flows_2024!I$9:I$13,flows_2024!I$15:I$16)</f>
        <v>521.93966760335582</v>
      </c>
      <c r="H7" s="8">
        <f>SUM(flows_2024!J$5,flows_2024!J$9:J$13,flows_2024!J$15:J$16)</f>
        <v>2064.0405669953579</v>
      </c>
      <c r="I7" s="9">
        <f>SUM(flows_2024!K$5,flows_2024!K$9:K$13,flows_2024!K$15:K$16)</f>
        <v>5533.2744465158821</v>
      </c>
    </row>
    <row r="8" spans="1:12" x14ac:dyDescent="0.2">
      <c r="A8" s="7">
        <v>2025</v>
      </c>
      <c r="B8" s="8">
        <f>SUM(flows_2025!D$5,flows_2025!D$9:D$13,flows_2025!D$15:D$16)</f>
        <v>166.12772903664052</v>
      </c>
      <c r="C8" s="8">
        <f>SUM(flows_2025!E$5,flows_2025!E$9:E$13,flows_2025!E$15:E$16)</f>
        <v>522.43623890097251</v>
      </c>
      <c r="D8" s="8">
        <f>SUM(flows_2025!F$5,flows_2025!F$9:F$13,flows_2025!F$15:F$16)</f>
        <v>1414.2156039738927</v>
      </c>
      <c r="E8" s="8">
        <f>SUM(flows_2025!G$5,flows_2025!G$9:G$13,flows_2025!G$15:G$16)</f>
        <v>132.90218322931241</v>
      </c>
      <c r="F8" s="8">
        <f>SUM(flows_2025!H$5,flows_2025!H$9:H$13,flows_2025!H$15:H$16)</f>
        <v>799.02013008384029</v>
      </c>
      <c r="G8" s="8">
        <f>SUM(flows_2025!I$5,flows_2025!I$9:I$13,flows_2025!I$15:I$16)</f>
        <v>540.72949563707664</v>
      </c>
      <c r="H8" s="8">
        <f>SUM(flows_2025!J$5,flows_2025!J$9:J$13,flows_2025!J$15:J$16)</f>
        <v>2101.2747403909352</v>
      </c>
      <c r="I8" s="9">
        <f>SUM(flows_2025!K$5,flows_2025!K$9:K$13,flows_2025!K$15:K$16)</f>
        <v>5676.7061212526705</v>
      </c>
    </row>
    <row r="9" spans="1:12" x14ac:dyDescent="0.2">
      <c r="A9" s="7">
        <v>2026</v>
      </c>
      <c r="B9" s="8">
        <f>SUM(flows_2026!D$5,flows_2026!D$9:D$13,flows_2026!D$15:D$16)</f>
        <v>170.28092226255657</v>
      </c>
      <c r="C9" s="8">
        <f>SUM(flows_2026!E$5,flows_2026!E$9:E$13,flows_2026!E$15:E$16)</f>
        <v>534.9747086345958</v>
      </c>
      <c r="D9" s="8">
        <f>SUM(flows_2026!F$5,flows_2026!F$9:F$13,flows_2026!F$15:F$16)</f>
        <v>1465.1273657169527</v>
      </c>
      <c r="E9" s="8">
        <f>SUM(flows_2026!G$5,flows_2026!G$9:G$13,flows_2026!G$15:G$16)</f>
        <v>136.22473781004524</v>
      </c>
      <c r="F9" s="8">
        <f>SUM(flows_2026!H$5,flows_2026!H$9:H$13,flows_2026!H$15:H$16)</f>
        <v>818.19661320585237</v>
      </c>
      <c r="G9" s="8">
        <f>SUM(flows_2026!I$5,flows_2026!I$9:I$13,flows_2026!I$15:I$16)</f>
        <v>560.19575748001137</v>
      </c>
      <c r="H9" s="8">
        <f>SUM(flows_2026!J$5,flows_2026!J$9:J$13,flows_2026!J$15:J$16)</f>
        <v>2168.8678881287883</v>
      </c>
      <c r="I9" s="9">
        <f>SUM(flows_2026!K$5,flows_2026!K$9:K$13,flows_2026!K$15:K$16)</f>
        <v>5853.8679932388022</v>
      </c>
    </row>
    <row r="10" spans="1:12" x14ac:dyDescent="0.2">
      <c r="A10" s="7">
        <v>2027</v>
      </c>
      <c r="B10" s="8">
        <f>SUM(flows_2027!D$5,flows_2027!D$9:D$13,flows_2027!D$15:D$16)</f>
        <v>174.53794531912038</v>
      </c>
      <c r="C10" s="8">
        <f>SUM(flows_2027!E$5,flows_2027!E$9:E$13,flows_2027!E$15:E$16)</f>
        <v>547.81410164182603</v>
      </c>
      <c r="D10" s="8">
        <f>SUM(flows_2027!F$5,flows_2027!F$9:F$13,flows_2027!F$15:F$16)</f>
        <v>1517.8719508827628</v>
      </c>
      <c r="E10" s="8">
        <f>SUM(flows_2027!G$5,flows_2027!G$9:G$13,flows_2027!G$15:G$16)</f>
        <v>139.63035625529636</v>
      </c>
      <c r="F10" s="8">
        <f>SUM(flows_2027!H$5,flows_2027!H$9:H$13,flows_2027!H$15:H$16)</f>
        <v>837.83333192279292</v>
      </c>
      <c r="G10" s="8">
        <f>SUM(flows_2027!I$5,flows_2027!I$9:I$13,flows_2027!I$15:I$16)</f>
        <v>580.36280474929174</v>
      </c>
      <c r="H10" s="8">
        <f>SUM(flows_2027!J$5,flows_2027!J$9:J$13,flows_2027!J$15:J$16)</f>
        <v>2260.4512015224423</v>
      </c>
      <c r="I10" s="9">
        <f>SUM(flows_2027!K$5,flows_2027!K$9:K$13,flows_2027!K$15:K$16)</f>
        <v>6058.501692293532</v>
      </c>
    </row>
    <row r="11" spans="1:12" x14ac:dyDescent="0.2">
      <c r="A11" s="7">
        <v>2028</v>
      </c>
      <c r="B11" s="8">
        <f>SUM(flows_2028!D$5,flows_2028!D$9:D$13,flows_2028!D$15:D$16)</f>
        <v>178.90139395209843</v>
      </c>
      <c r="C11" s="8">
        <f>SUM(flows_2028!E$5,flows_2028!E$9:E$13,flows_2028!E$15:E$16)</f>
        <v>560.96164008122992</v>
      </c>
      <c r="D11" s="8">
        <f>SUM(flows_2028!F$5,flows_2028!F$9:F$13,flows_2028!F$15:F$16)</f>
        <v>1572.5153411145427</v>
      </c>
      <c r="E11" s="8">
        <f>SUM(flows_2028!G$5,flows_2028!G$9:G$13,flows_2028!G$15:G$16)</f>
        <v>143.12111516167872</v>
      </c>
      <c r="F11" s="8">
        <f>SUM(flows_2028!H$5,flows_2028!H$9:H$13,flows_2028!H$15:H$16)</f>
        <v>857.94133188894023</v>
      </c>
      <c r="G11" s="8">
        <f>SUM(flows_2028!I$5,flows_2028!I$9:I$13,flows_2028!I$15:I$16)</f>
        <v>601.25586572026612</v>
      </c>
      <c r="H11" s="8">
        <f>SUM(flows_2028!J$5,flows_2028!J$9:J$13,flows_2028!J$15:J$16)</f>
        <v>2365.7651714554368</v>
      </c>
      <c r="I11" s="9">
        <f>SUM(flows_2028!K$5,flows_2028!K$9:K$13,flows_2028!K$15:K$16)</f>
        <v>6280.4618593741916</v>
      </c>
    </row>
    <row r="12" spans="1:12" x14ac:dyDescent="0.2">
      <c r="A12" s="7">
        <v>2029</v>
      </c>
      <c r="B12" s="8">
        <f>SUM(flows_2029!D$5,flows_2029!D$9:D$13,flows_2029!D$15:D$16)</f>
        <v>183.37392880090084</v>
      </c>
      <c r="C12" s="8">
        <f>SUM(flows_2029!E$5,flows_2029!E$9:E$13,flows_2029!E$15:E$16)</f>
        <v>574.42471944317947</v>
      </c>
      <c r="D12" s="8">
        <f>SUM(flows_2029!F$5,flows_2029!F$9:F$13,flows_2029!F$15:F$16)</f>
        <v>1629.125893394666</v>
      </c>
      <c r="E12" s="8">
        <f>SUM(flows_2029!G$5,flows_2029!G$9:G$13,flows_2029!G$15:G$16)</f>
        <v>146.69914304072071</v>
      </c>
      <c r="F12" s="8">
        <f>SUM(flows_2029!H$5,flows_2029!H$9:H$13,flows_2029!H$15:H$16)</f>
        <v>878.53192385427462</v>
      </c>
      <c r="G12" s="8">
        <f>SUM(flows_2029!I$5,flows_2029!I$9:I$13,flows_2029!I$15:I$16)</f>
        <v>622.90107688619582</v>
      </c>
      <c r="H12" s="8">
        <f>SUM(flows_2029!J$5,flows_2029!J$9:J$13,flows_2029!J$15:J$16)</f>
        <v>2478.8091442782065</v>
      </c>
      <c r="I12" s="9">
        <f>SUM(flows_2029!K$5,flows_2029!K$9:K$13,flows_2029!K$15:K$16)</f>
        <v>6513.8658296981439</v>
      </c>
    </row>
    <row r="13" spans="1:12" x14ac:dyDescent="0.2">
      <c r="A13" s="10">
        <v>2030</v>
      </c>
      <c r="B13" s="11">
        <f>SUM(flows_2030!D$5,flows_2030!D$9:D$13,flows_2030!D$15:D$16)</f>
        <v>187.95827702092339</v>
      </c>
      <c r="C13" s="11">
        <f>SUM(flows_2030!E$5,flows_2030!E$9:E$13,flows_2030!E$15:E$16)</f>
        <v>588.21091270981594</v>
      </c>
      <c r="D13" s="11">
        <f>SUM(flows_2030!F$5,flows_2030!F$9:F$13,flows_2030!F$15:F$16)</f>
        <v>1687.7744255568739</v>
      </c>
      <c r="E13" s="11">
        <f>SUM(flows_2030!G$5,flows_2030!G$9:G$13,flows_2030!G$15:G$16)</f>
        <v>150.36662161673874</v>
      </c>
      <c r="F13" s="11">
        <f>SUM(flows_2030!H$5,flows_2030!H$9:H$13,flows_2030!H$15:H$16)</f>
        <v>899.61669002677718</v>
      </c>
      <c r="G13" s="11">
        <f>SUM(flows_2030!I$5,flows_2030!I$9:I$13,flows_2030!I$15:I$16)</f>
        <v>645.32551565409892</v>
      </c>
      <c r="H13" s="11">
        <f>SUM(flows_2030!J$5,flows_2030!J$9:J$13,flows_2030!J$15:J$16)</f>
        <v>2597.7919832035591</v>
      </c>
      <c r="I13" s="12">
        <f>SUM(flows_2030!K$5,flows_2030!K$9:K$13,flows_2030!K$15:K$16)</f>
        <v>6757.0444257887866</v>
      </c>
    </row>
    <row r="15" spans="1:12" ht="16" x14ac:dyDescent="0.2">
      <c r="A15" s="3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4" t="str" cm="1">
        <f t="array" ref="A16:L24">TRANSPOSE(A2:I13)</f>
        <v xml:space="preserve">Year </v>
      </c>
      <c r="B16" s="5">
        <v>2020</v>
      </c>
      <c r="C16" s="5">
        <v>2021</v>
      </c>
      <c r="D16" s="5">
        <v>2022</v>
      </c>
      <c r="E16" s="5">
        <v>2023</v>
      </c>
      <c r="F16" s="5">
        <v>2024</v>
      </c>
      <c r="G16" s="5">
        <v>2025</v>
      </c>
      <c r="H16" s="5">
        <v>2026</v>
      </c>
      <c r="I16" s="5">
        <v>2027</v>
      </c>
      <c r="J16" s="5">
        <v>2028</v>
      </c>
      <c r="K16" s="5">
        <v>2029</v>
      </c>
      <c r="L16" s="6">
        <v>2030</v>
      </c>
    </row>
    <row r="17" spans="1:12" x14ac:dyDescent="0.2">
      <c r="A17" s="7" t="str">
        <v>Food packaging 2d</v>
      </c>
      <c r="B17" s="8">
        <v>146.83270559986681</v>
      </c>
      <c r="C17" s="8">
        <v>150.50352323986351</v>
      </c>
      <c r="D17" s="8">
        <v>154.26611132086009</v>
      </c>
      <c r="E17" s="8">
        <v>158.12276410388151</v>
      </c>
      <c r="F17" s="8">
        <v>162.07583320647856</v>
      </c>
      <c r="G17" s="8">
        <v>166.12772903664052</v>
      </c>
      <c r="H17" s="8">
        <v>170.28092226255657</v>
      </c>
      <c r="I17" s="8">
        <v>174.53794531912038</v>
      </c>
      <c r="J17" s="8">
        <v>178.90139395209843</v>
      </c>
      <c r="K17" s="8">
        <v>183.37392880090084</v>
      </c>
      <c r="L17" s="9">
        <v>187.95827702092339</v>
      </c>
    </row>
    <row r="18" spans="1:12" x14ac:dyDescent="0.2">
      <c r="A18" s="7" t="str">
        <v>Food packaging bottles</v>
      </c>
      <c r="B18" s="8">
        <v>464.01659306114277</v>
      </c>
      <c r="C18" s="8">
        <v>475.15299129461005</v>
      </c>
      <c r="D18" s="8">
        <v>486.55666308568084</v>
      </c>
      <c r="E18" s="8">
        <v>498.23402299973719</v>
      </c>
      <c r="F18" s="8">
        <v>510.1916395517311</v>
      </c>
      <c r="G18" s="8">
        <v>522.43623890097251</v>
      </c>
      <c r="H18" s="8">
        <v>534.9747086345958</v>
      </c>
      <c r="I18" s="8">
        <v>547.81410164182603</v>
      </c>
      <c r="J18" s="8">
        <v>560.96164008122992</v>
      </c>
      <c r="K18" s="8">
        <v>574.42471944317947</v>
      </c>
      <c r="L18" s="9">
        <v>588.21091270981594</v>
      </c>
    </row>
    <row r="19" spans="1:12" x14ac:dyDescent="0.2">
      <c r="A19" s="7" t="str">
        <v>Food packaging other</v>
      </c>
      <c r="B19" s="8">
        <v>1184.9959000672425</v>
      </c>
      <c r="C19" s="8">
        <v>1227.6557524696634</v>
      </c>
      <c r="D19" s="8">
        <v>1271.8513595585712</v>
      </c>
      <c r="E19" s="8">
        <v>1317.6380085026799</v>
      </c>
      <c r="F19" s="8">
        <v>1365.0729768087765</v>
      </c>
      <c r="G19" s="8">
        <v>1414.2156039738927</v>
      </c>
      <c r="H19" s="8">
        <v>1465.1273657169527</v>
      </c>
      <c r="I19" s="8">
        <v>1517.8719508827628</v>
      </c>
      <c r="J19" s="8">
        <v>1572.5153411145427</v>
      </c>
      <c r="K19" s="8">
        <v>1629.125893394666</v>
      </c>
      <c r="L19" s="9">
        <v>1687.7744255568739</v>
      </c>
    </row>
    <row r="20" spans="1:12" x14ac:dyDescent="0.2">
      <c r="A20" s="7" t="str">
        <v>Non-food packaging 2d</v>
      </c>
      <c r="B20" s="8">
        <v>117.46616447989349</v>
      </c>
      <c r="C20" s="8">
        <v>120.40281859189085</v>
      </c>
      <c r="D20" s="8">
        <v>123.41288905668807</v>
      </c>
      <c r="E20" s="8">
        <v>126.49821128310526</v>
      </c>
      <c r="F20" s="8">
        <v>129.66066656518288</v>
      </c>
      <c r="G20" s="8">
        <v>132.90218322931241</v>
      </c>
      <c r="H20" s="8">
        <v>136.22473781004524</v>
      </c>
      <c r="I20" s="8">
        <v>139.63035625529636</v>
      </c>
      <c r="J20" s="8">
        <v>143.12111516167872</v>
      </c>
      <c r="K20" s="8">
        <v>146.69914304072071</v>
      </c>
      <c r="L20" s="9">
        <v>150.36662161673874</v>
      </c>
    </row>
    <row r="21" spans="1:12" x14ac:dyDescent="0.2">
      <c r="A21" s="7" t="str">
        <v>Non-food packaging bottles</v>
      </c>
      <c r="B21" s="8">
        <v>709.67243644645362</v>
      </c>
      <c r="C21" s="8">
        <v>726.7045749211685</v>
      </c>
      <c r="D21" s="8">
        <v>744.14548471927651</v>
      </c>
      <c r="E21" s="8">
        <v>762.0049763525393</v>
      </c>
      <c r="F21" s="8">
        <v>780.29309578500033</v>
      </c>
      <c r="G21" s="8">
        <v>799.02013008384029</v>
      </c>
      <c r="H21" s="8">
        <v>818.19661320585237</v>
      </c>
      <c r="I21" s="8">
        <v>837.83333192279292</v>
      </c>
      <c r="J21" s="8">
        <v>857.94133188894023</v>
      </c>
      <c r="K21" s="8">
        <v>878.53192385427462</v>
      </c>
      <c r="L21" s="9">
        <v>899.61669002677718</v>
      </c>
    </row>
    <row r="22" spans="1:12" x14ac:dyDescent="0.2">
      <c r="A22" s="7" t="str">
        <v>Non-food packaging other</v>
      </c>
      <c r="B22" s="8">
        <v>453.08666767276935</v>
      </c>
      <c r="C22" s="8">
        <v>469.39778770898903</v>
      </c>
      <c r="D22" s="8">
        <v>486.29610806651255</v>
      </c>
      <c r="E22" s="8">
        <v>503.80276795690696</v>
      </c>
      <c r="F22" s="8">
        <v>521.93966760335582</v>
      </c>
      <c r="G22" s="8">
        <v>540.72949563707664</v>
      </c>
      <c r="H22" s="8">
        <v>560.19575748001137</v>
      </c>
      <c r="I22" s="8">
        <v>580.36280474929174</v>
      </c>
      <c r="J22" s="8">
        <v>601.25586572026612</v>
      </c>
      <c r="K22" s="8">
        <v>622.90107688619582</v>
      </c>
      <c r="L22" s="9">
        <v>645.32551565409892</v>
      </c>
    </row>
    <row r="23" spans="1:12" x14ac:dyDescent="0.2">
      <c r="A23" s="7" t="str">
        <v>Fibers</v>
      </c>
      <c r="B23" s="8">
        <v>1974.392339009944</v>
      </c>
      <c r="C23" s="8">
        <v>2019.2359692701257</v>
      </c>
      <c r="D23" s="8">
        <v>2041.1028524909134</v>
      </c>
      <c r="E23" s="8">
        <v>2050.0265222724793</v>
      </c>
      <c r="F23" s="8">
        <v>2064.0405669953579</v>
      </c>
      <c r="G23" s="8">
        <v>2101.2747403909352</v>
      </c>
      <c r="H23" s="8">
        <v>2168.8678881287883</v>
      </c>
      <c r="I23" s="8">
        <v>2260.4512015224423</v>
      </c>
      <c r="J23" s="8">
        <v>2365.7651714554368</v>
      </c>
      <c r="K23" s="8">
        <v>2478.8091442782065</v>
      </c>
      <c r="L23" s="9">
        <v>2597.7919832035591</v>
      </c>
    </row>
    <row r="24" spans="1:12" x14ac:dyDescent="0.2">
      <c r="A24" s="10" t="str">
        <v>Sum</v>
      </c>
      <c r="B24" s="11">
        <v>5050.462806337312</v>
      </c>
      <c r="C24" s="11">
        <v>5189.0534174963104</v>
      </c>
      <c r="D24" s="11">
        <v>5307.631468298503</v>
      </c>
      <c r="E24" s="11">
        <v>5416.3272734713291</v>
      </c>
      <c r="F24" s="11">
        <v>5533.2744465158821</v>
      </c>
      <c r="G24" s="11">
        <v>5676.7061212526705</v>
      </c>
      <c r="H24" s="11">
        <v>5853.8679932388022</v>
      </c>
      <c r="I24" s="11">
        <v>6058.501692293532</v>
      </c>
      <c r="J24" s="11">
        <v>6280.4618593741916</v>
      </c>
      <c r="K24" s="11">
        <v>6513.8658296981439</v>
      </c>
      <c r="L24" s="12">
        <v>6757.0444257887866</v>
      </c>
    </row>
    <row r="26" spans="1:12" ht="16" x14ac:dyDescent="0.2">
      <c r="A26" s="19" t="s">
        <v>26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">
      <c r="A27" t="str">
        <f>A16</f>
        <v xml:space="preserve">Year </v>
      </c>
      <c r="B27">
        <f t="shared" ref="B27:L27" si="0">B16</f>
        <v>2020</v>
      </c>
      <c r="C27">
        <f t="shared" si="0"/>
        <v>2021</v>
      </c>
      <c r="D27">
        <f t="shared" si="0"/>
        <v>2022</v>
      </c>
      <c r="E27">
        <f t="shared" si="0"/>
        <v>2023</v>
      </c>
      <c r="F27">
        <f t="shared" si="0"/>
        <v>2024</v>
      </c>
      <c r="G27">
        <f t="shared" si="0"/>
        <v>2025</v>
      </c>
      <c r="H27">
        <f t="shared" si="0"/>
        <v>2026</v>
      </c>
      <c r="I27">
        <f t="shared" si="0"/>
        <v>2027</v>
      </c>
      <c r="J27">
        <f t="shared" si="0"/>
        <v>2028</v>
      </c>
      <c r="K27">
        <f t="shared" si="0"/>
        <v>2029</v>
      </c>
      <c r="L27">
        <f t="shared" si="0"/>
        <v>2030</v>
      </c>
    </row>
    <row r="28" spans="1:12" x14ac:dyDescent="0.2">
      <c r="A28" t="str">
        <f t="shared" ref="A28:A35" si="1">A17</f>
        <v>Food packaging 2d</v>
      </c>
      <c r="B28" s="8">
        <f>B17+'Post consumer recycling flows'!C2+'Pre consumer recycling flows'!C2</f>
        <v>200.88347541267967</v>
      </c>
      <c r="C28" s="8">
        <f>C17+'Post consumer recycling flows'!D2+'Pre consumer recycling flows'!D2</f>
        <v>205.90556229799671</v>
      </c>
      <c r="D28" s="8">
        <f>D17+'Post consumer recycling flows'!E2+'Pre consumer recycling flows'!E2</f>
        <v>211.05320135544659</v>
      </c>
      <c r="E28" s="8">
        <f>E17+'Post consumer recycling flows'!F2+'Pre consumer recycling flows'!F2</f>
        <v>216.32953138933266</v>
      </c>
      <c r="F28" s="8">
        <f>F17+'Post consumer recycling flows'!G2+'Pre consumer recycling flows'!G2</f>
        <v>221.73776967406599</v>
      </c>
      <c r="G28" s="8">
        <f>G17+'Post consumer recycling flows'!H2+'Pre consumer recycling flows'!H2</f>
        <v>227.28121391591765</v>
      </c>
      <c r="H28" s="8">
        <f>H17+'Post consumer recycling flows'!I2+'Pre consumer recycling flows'!I2</f>
        <v>232.96324426381562</v>
      </c>
      <c r="I28" s="8">
        <f>I17+'Post consumer recycling flows'!J2+'Pre consumer recycling flows'!J2</f>
        <v>238.78732537041088</v>
      </c>
      <c r="J28" s="8">
        <f>J17+'Post consumer recycling flows'!K2+'Pre consumer recycling flows'!K2</f>
        <v>244.75700850467123</v>
      </c>
      <c r="K28" s="8">
        <f>K17+'Post consumer recycling flows'!L2+'Pre consumer recycling flows'!L2</f>
        <v>250.87593371728792</v>
      </c>
      <c r="L28" s="8">
        <f>L17+'Post consumer recycling flows'!M2+'Pre consumer recycling flows'!M2</f>
        <v>257.14783206022014</v>
      </c>
    </row>
    <row r="29" spans="1:12" x14ac:dyDescent="0.2">
      <c r="A29" t="str">
        <f t="shared" si="1"/>
        <v>Food packaging bottles</v>
      </c>
      <c r="B29" s="8">
        <f>B18+'Post consumer recycling flows'!C3+'Pre consumer recycling flows'!C3</f>
        <v>682.22873198806826</v>
      </c>
      <c r="C29" s="8">
        <f>C18+'Post consumer recycling flows'!D3+'Pre consumer recycling flows'!D3</f>
        <v>698.60222155578174</v>
      </c>
      <c r="D29" s="8">
        <f>D18+'Post consumer recycling flows'!E3+'Pre consumer recycling flows'!E3</f>
        <v>715.36867487312065</v>
      </c>
      <c r="E29" s="8">
        <f>E18+'Post consumer recycling flows'!F3+'Pre consumer recycling flows'!F3</f>
        <v>732.53752307007562</v>
      </c>
      <c r="F29" s="8">
        <f>F18+'Post consumer recycling flows'!G3+'Pre consumer recycling flows'!G3</f>
        <v>750.11842362375774</v>
      </c>
      <c r="G29" s="8">
        <f>G18+'Post consumer recycling flows'!H3+'Pre consumer recycling flows'!H3</f>
        <v>768.12126579072776</v>
      </c>
      <c r="H29" s="8">
        <f>H18+'Post consumer recycling flows'!I3+'Pre consumer recycling flows'!I3</f>
        <v>786.55617616970517</v>
      </c>
      <c r="I29" s="8">
        <f>I18+'Post consumer recycling flows'!J3+'Pre consumer recycling flows'!J3</f>
        <v>805.433524397778</v>
      </c>
      <c r="J29" s="8">
        <f>J18+'Post consumer recycling flows'!K3+'Pre consumer recycling flows'!K3</f>
        <v>824.76392898332472</v>
      </c>
      <c r="K29" s="8">
        <f>K18+'Post consumer recycling flows'!L3+'Pre consumer recycling flows'!L3</f>
        <v>844.55826327892453</v>
      </c>
      <c r="L29" s="8">
        <f>L18+'Post consumer recycling flows'!M3+'Pre consumer recycling flows'!M3</f>
        <v>864.827661597619</v>
      </c>
    </row>
    <row r="30" spans="1:12" x14ac:dyDescent="0.2">
      <c r="A30" t="str">
        <f t="shared" si="1"/>
        <v>Food packaging other</v>
      </c>
      <c r="B30" s="8">
        <f>B19+'Post consumer recycling flows'!C4+'Pre consumer recycling flows'!C4</f>
        <v>1383.0875242694619</v>
      </c>
      <c r="C30" s="8">
        <f>C19+'Post consumer recycling flows'!D4+'Pre consumer recycling flows'!D4</f>
        <v>1432.8786751431628</v>
      </c>
      <c r="D30" s="8">
        <f>D19+'Post consumer recycling flows'!E4+'Pre consumer recycling flows'!E4</f>
        <v>1484.4623074483166</v>
      </c>
      <c r="E30" s="8">
        <f>E19+'Post consumer recycling flows'!F4+'Pre consumer recycling flows'!F4</f>
        <v>1537.902950516456</v>
      </c>
      <c r="F30" s="8">
        <f>F19+'Post consumer recycling flows'!G4+'Pre consumer recycling flows'!G4</f>
        <v>1593.2674567350487</v>
      </c>
      <c r="G30" s="8">
        <f>G19+'Post consumer recycling flows'!H4+'Pre consumer recycling flows'!H4</f>
        <v>1650.6250851775108</v>
      </c>
      <c r="H30" s="8">
        <f>H19+'Post consumer recycling flows'!I4+'Pre consumer recycling flows'!I4</f>
        <v>1710.0475882439009</v>
      </c>
      <c r="I30" s="8">
        <f>I19+'Post consumer recycling flows'!J4+'Pre consumer recycling flows'!J4</f>
        <v>1771.609301420681</v>
      </c>
      <c r="J30" s="8">
        <f>J19+'Post consumer recycling flows'!K4+'Pre consumer recycling flows'!K4</f>
        <v>1835.3872362718259</v>
      </c>
      <c r="K30" s="8">
        <f>K19+'Post consumer recycling flows'!L4+'Pre consumer recycling flows'!L4</f>
        <v>1901.4611767776116</v>
      </c>
      <c r="L30" s="8">
        <f>L19+'Post consumer recycling flows'!M4+'Pre consumer recycling flows'!M4</f>
        <v>1969.9137791416056</v>
      </c>
    </row>
    <row r="31" spans="1:12" x14ac:dyDescent="0.2">
      <c r="A31" t="str">
        <f t="shared" si="1"/>
        <v>Non-food packaging 2d</v>
      </c>
      <c r="B31" s="8">
        <f>B20+'Post consumer recycling flows'!C5+'Pre consumer recycling flows'!C5</f>
        <v>160.7067803301438</v>
      </c>
      <c r="C31" s="8">
        <f>C20+'Post consumer recycling flows'!D5+'Pre consumer recycling flows'!D5</f>
        <v>164.72444983839742</v>
      </c>
      <c r="D31" s="8">
        <f>D20+'Post consumer recycling flows'!E5+'Pre consumer recycling flows'!E5</f>
        <v>168.84256108435727</v>
      </c>
      <c r="E31" s="8">
        <f>E20+'Post consumer recycling flows'!F5+'Pre consumer recycling flows'!F5</f>
        <v>173.06362511146619</v>
      </c>
      <c r="F31" s="8">
        <f>F20+'Post consumer recycling flows'!G5+'Pre consumer recycling flows'!G5</f>
        <v>177.39021573925285</v>
      </c>
      <c r="G31" s="8">
        <f>G20+'Post consumer recycling flows'!H5+'Pre consumer recycling flows'!H5</f>
        <v>181.82497113273411</v>
      </c>
      <c r="H31" s="8">
        <f>H20+'Post consumer recycling flows'!I5+'Pre consumer recycling flows'!I5</f>
        <v>186.37059541105248</v>
      </c>
      <c r="I31" s="8">
        <f>I20+'Post consumer recycling flows'!J5+'Pre consumer recycling flows'!J5</f>
        <v>191.02986029632879</v>
      </c>
      <c r="J31" s="8">
        <f>J20+'Post consumer recycling flows'!K5+'Pre consumer recycling flows'!K5</f>
        <v>195.80560680373694</v>
      </c>
      <c r="K31" s="8">
        <f>K20+'Post consumer recycling flows'!L5+'Pre consumer recycling flows'!L5</f>
        <v>200.70074697383038</v>
      </c>
      <c r="L31" s="8">
        <f>L20+'Post consumer recycling flows'!M5+'Pre consumer recycling flows'!M5</f>
        <v>205.71826564817616</v>
      </c>
    </row>
    <row r="32" spans="1:12" x14ac:dyDescent="0.2">
      <c r="A32" t="str">
        <f t="shared" si="1"/>
        <v>Non-food packaging bottles</v>
      </c>
      <c r="B32" s="8">
        <f>B21+'Post consumer recycling flows'!C6+'Pre consumer recycling flows'!C6</f>
        <v>1043.408648922928</v>
      </c>
      <c r="C32" s="8">
        <f>C21+'Post consumer recycling flows'!D6+'Pre consumer recycling flows'!D6</f>
        <v>1068.4504564970782</v>
      </c>
      <c r="D32" s="8">
        <f>D21+'Post consumer recycling flows'!E6+'Pre consumer recycling flows'!E6</f>
        <v>1094.0932674530081</v>
      </c>
      <c r="E32" s="8">
        <f>E21+'Post consumer recycling flows'!F6+'Pre consumer recycling flows'!F6</f>
        <v>1120.3515058718806</v>
      </c>
      <c r="F32" s="8">
        <f>F21+'Post consumer recycling flows'!G6+'Pre consumer recycling flows'!G6</f>
        <v>1147.2399420128056</v>
      </c>
      <c r="G32" s="8">
        <f>G21+'Post consumer recycling flows'!H6+'Pre consumer recycling flows'!H6</f>
        <v>1174.773700621113</v>
      </c>
      <c r="H32" s="8">
        <f>H21+'Post consumer recycling flows'!I6+'Pre consumer recycling flows'!I6</f>
        <v>1202.9682694360195</v>
      </c>
      <c r="I32" s="8">
        <f>I21+'Post consumer recycling flows'!J6+'Pre consumer recycling flows'!J6</f>
        <v>1231.8395079024842</v>
      </c>
      <c r="J32" s="8">
        <f>J21+'Post consumer recycling flows'!K6+'Pre consumer recycling flows'!K6</f>
        <v>1261.403656092144</v>
      </c>
      <c r="K32" s="8">
        <f>K21+'Post consumer recycling flows'!L6+'Pre consumer recycling flows'!L6</f>
        <v>1291.6773438383555</v>
      </c>
      <c r="L32" s="8">
        <f>L21+'Post consumer recycling flows'!M6+'Pre consumer recycling flows'!M6</f>
        <v>1322.6776000904761</v>
      </c>
    </row>
    <row r="33" spans="1:12" x14ac:dyDescent="0.2">
      <c r="A33" t="str">
        <f t="shared" si="1"/>
        <v>Non-food packaging other</v>
      </c>
      <c r="B33" s="8">
        <f>B22+'Post consumer recycling flows'!C7+'Pre consumer recycling flows'!C7</f>
        <v>528.8275828089121</v>
      </c>
      <c r="C33" s="8">
        <f>C22+'Post consumer recycling flows'!D7+'Pre consumer recycling flows'!D7</f>
        <v>547.86537579003289</v>
      </c>
      <c r="D33" s="8">
        <f>D22+'Post consumer recycling flows'!E7+'Pre consumer recycling flows'!E7</f>
        <v>567.588529318474</v>
      </c>
      <c r="E33" s="8">
        <f>E22+'Post consumer recycling flows'!F7+'Pre consumer recycling flows'!F7</f>
        <v>588.02171637393906</v>
      </c>
      <c r="F33" s="8">
        <f>F22+'Post consumer recycling flows'!G7+'Pre consumer recycling flows'!G7</f>
        <v>609.190498163401</v>
      </c>
      <c r="G33" s="8">
        <f>G22+'Post consumer recycling flows'!H7+'Pre consumer recycling flows'!H7</f>
        <v>631.12135609728352</v>
      </c>
      <c r="H33" s="8">
        <f>H22+'Post consumer recycling flows'!I7+'Pre consumer recycling flows'!I7</f>
        <v>653.84172491678567</v>
      </c>
      <c r="I33" s="8">
        <f>I22+'Post consumer recycling flows'!J7+'Pre consumer recycling flows'!J7</f>
        <v>677.38002701378991</v>
      </c>
      <c r="J33" s="8">
        <f>J22+'Post consumer recycling flows'!K7+'Pre consumer recycling flows'!K7</f>
        <v>701.7657079862862</v>
      </c>
      <c r="K33" s="8">
        <f>K22+'Post consumer recycling flows'!L7+'Pre consumer recycling flows'!L7</f>
        <v>727.02927347379261</v>
      </c>
      <c r="L33" s="8">
        <f>L22+'Post consumer recycling flows'!M7+'Pre consumer recycling flows'!M7</f>
        <v>753.20232731884926</v>
      </c>
    </row>
    <row r="34" spans="1:12" x14ac:dyDescent="0.2">
      <c r="A34" t="str">
        <f t="shared" si="1"/>
        <v>Fibers</v>
      </c>
      <c r="B34" s="8">
        <f>B23+'Post consumer recycling flows'!C8+'Pre consumer recycling flows'!C8</f>
        <v>2682.4090949770421</v>
      </c>
      <c r="C34" s="8">
        <f>C23+'Post consumer recycling flows'!D8+'Pre consumer recycling flows'!D8</f>
        <v>2748.3592458400581</v>
      </c>
      <c r="D34" s="8">
        <f>D23+'Post consumer recycling flows'!E8+'Pre consumer recycling flows'!E8</f>
        <v>2785.8638953524933</v>
      </c>
      <c r="E34" s="8">
        <f>E23+'Post consumer recycling flows'!F8+'Pre consumer recycling flows'!F8</f>
        <v>2807.5666180767917</v>
      </c>
      <c r="F34" s="8">
        <f>F23+'Post consumer recycling flows'!G8+'Pre consumer recycling flows'!G8</f>
        <v>2836.1756422839421</v>
      </c>
      <c r="G34" s="8">
        <f>G23+'Post consumer recycling flows'!H8+'Pre consumer recycling flows'!H8</f>
        <v>2894.521272236233</v>
      </c>
      <c r="H34" s="8">
        <f>H23+'Post consumer recycling flows'!I8+'Pre consumer recycling flows'!I8</f>
        <v>2991.6090545392681</v>
      </c>
      <c r="I34" s="8">
        <f>I23+'Post consumer recycling flows'!J8+'Pre consumer recycling flows'!J8</f>
        <v>3119.4539148414856</v>
      </c>
      <c r="J34" s="8">
        <f>J23+'Post consumer recycling flows'!K8+'Pre consumer recycling flows'!K8</f>
        <v>3265.1777789309194</v>
      </c>
      <c r="K34" s="8">
        <f>K23+'Post consumer recycling flows'!L8+'Pre consumer recycling flows'!L8</f>
        <v>3421.2612961543155</v>
      </c>
      <c r="L34" s="8">
        <f>L23+'Post consumer recycling flows'!M8+'Pre consumer recycling flows'!M8</f>
        <v>3585.4818383697211</v>
      </c>
    </row>
    <row r="35" spans="1:12" x14ac:dyDescent="0.2">
      <c r="A35" t="str">
        <f t="shared" si="1"/>
        <v>Sum</v>
      </c>
      <c r="B35" s="8">
        <f>B24+'Post consumer recycling flows'!C9+'Pre consumer recycling flows'!C9</f>
        <v>6681.5518387092352</v>
      </c>
      <c r="C35" s="8">
        <f>C24+'Post consumer recycling flows'!D9+'Pre consumer recycling flows'!D9</f>
        <v>6866.7859869625081</v>
      </c>
      <c r="D35" s="8">
        <f>D24+'Post consumer recycling flows'!E9+'Pre consumer recycling flows'!E9</f>
        <v>7027.2724368852159</v>
      </c>
      <c r="E35" s="8">
        <f>E24+'Post consumer recycling flows'!F9+'Pre consumer recycling flows'!F9</f>
        <v>7175.7734704099421</v>
      </c>
      <c r="F35" s="8">
        <f>F24+'Post consumer recycling flows'!G9+'Pre consumer recycling flows'!G9</f>
        <v>7335.1199482322727</v>
      </c>
      <c r="G35" s="8">
        <f>G24+'Post consumer recycling flows'!H9+'Pre consumer recycling flows'!H9</f>
        <v>7528.2688649715201</v>
      </c>
      <c r="H35" s="8">
        <f>H24+'Post consumer recycling flows'!I9+'Pre consumer recycling flows'!I9</f>
        <v>7764.3566529805466</v>
      </c>
      <c r="I35" s="8">
        <f>I24+'Post consumer recycling flows'!J9+'Pre consumer recycling flows'!J9</f>
        <v>8035.5334612429579</v>
      </c>
      <c r="J35" s="8">
        <f>J24+'Post consumer recycling flows'!K9+'Pre consumer recycling flows'!K9</f>
        <v>8329.060923572908</v>
      </c>
      <c r="K35" s="8">
        <f>K24+'Post consumer recycling flows'!L9+'Pre consumer recycling flows'!L9</f>
        <v>8637.5640342141178</v>
      </c>
      <c r="L35" s="8">
        <f>L24+'Post consumer recycling flows'!M9+'Pre consumer recycling flows'!M9</f>
        <v>8958.9693042266663</v>
      </c>
    </row>
  </sheetData>
  <mergeCells count="3">
    <mergeCell ref="A1:I1"/>
    <mergeCell ref="A15:L15"/>
    <mergeCell ref="A26:L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F6F-BD05-6A43-9691-C00F4E386FF4}">
  <sheetPr>
    <tabColor theme="4"/>
  </sheetPr>
  <dimension ref="A1:M74"/>
  <sheetViews>
    <sheetView tabSelected="1" zoomScale="85" zoomScaleNormal="70" workbookViewId="0">
      <selection activeCell="L11" sqref="L11"/>
    </sheetView>
  </sheetViews>
  <sheetFormatPr baseColWidth="10" defaultRowHeight="15" x14ac:dyDescent="0.2"/>
  <cols>
    <col min="1" max="1" width="22.1640625" bestFit="1" customWidth="1"/>
    <col min="2" max="2" width="11.33203125" bestFit="1" customWidth="1"/>
    <col min="3" max="12" width="11.1640625" bestFit="1" customWidth="1"/>
  </cols>
  <sheetData>
    <row r="1" spans="1:12" ht="16" x14ac:dyDescent="0.2">
      <c r="A1" s="18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6" customHeight="1" x14ac:dyDescent="0.2">
      <c r="A2" t="s">
        <v>23</v>
      </c>
      <c r="B2">
        <f>'Total recycling flows input'!C1</f>
        <v>2020</v>
      </c>
      <c r="C2">
        <f>'Total recycling flows input'!D1</f>
        <v>2021</v>
      </c>
      <c r="D2">
        <f>'Total recycling flows input'!E1</f>
        <v>2022</v>
      </c>
      <c r="E2">
        <f>'Total recycling flows input'!F1</f>
        <v>2023</v>
      </c>
      <c r="F2">
        <f>'Total recycling flows input'!G1</f>
        <v>2024</v>
      </c>
      <c r="G2">
        <f>'Total recycling flows input'!H1</f>
        <v>2025</v>
      </c>
      <c r="H2">
        <f>'Total recycling flows input'!I1</f>
        <v>2026</v>
      </c>
      <c r="I2">
        <f>'Total recycling flows input'!J1</f>
        <v>2027</v>
      </c>
      <c r="J2">
        <f>'Total recycling flows input'!K1</f>
        <v>2028</v>
      </c>
      <c r="K2">
        <f>'Total recycling flows input'!L1</f>
        <v>2029</v>
      </c>
      <c r="L2">
        <f>'Total recycling flows input'!M1</f>
        <v>2030</v>
      </c>
    </row>
    <row r="3" spans="1:12" x14ac:dyDescent="0.2">
      <c r="A3" t="str">
        <f>'Total waste flows'!A17</f>
        <v>Food packaging 2d</v>
      </c>
      <c r="B3" s="15">
        <f>('Post consumer recycling flows'!C2+'Pre consumer recycling flows'!C2)/'Total waste flows'!B17</f>
        <v>0.3681112432819047</v>
      </c>
      <c r="C3" s="15">
        <f>('Post consumer recycling flows'!D2+'Pre consumer recycling flows'!D2)/'Total waste flows'!C17</f>
        <v>0.3681112432819047</v>
      </c>
      <c r="D3" s="15">
        <f>('Post consumer recycling flows'!E2+'Pre consumer recycling flows'!E2)/'Total waste flows'!D17</f>
        <v>0.36811124328190464</v>
      </c>
      <c r="E3" s="15">
        <f>('Post consumer recycling flows'!F2+'Pre consumer recycling flows'!F2)/'Total waste flows'!E17</f>
        <v>0.36811124328190475</v>
      </c>
      <c r="F3" s="15">
        <f>('Post consumer recycling flows'!G2+'Pre consumer recycling flows'!G2)/'Total waste flows'!F17</f>
        <v>0.36811124328190459</v>
      </c>
      <c r="G3" s="15">
        <f>('Post consumer recycling flows'!H2+'Pre consumer recycling flows'!H2)/'Total waste flows'!G17</f>
        <v>0.36811124328190464</v>
      </c>
      <c r="H3" s="15">
        <f>('Post consumer recycling flows'!I2+'Pre consumer recycling flows'!I2)/'Total waste flows'!H17</f>
        <v>0.36811124328190464</v>
      </c>
      <c r="I3" s="15">
        <f>('Post consumer recycling flows'!J2+'Pre consumer recycling flows'!J2)/'Total waste flows'!I17</f>
        <v>0.3681112432819047</v>
      </c>
      <c r="J3" s="15">
        <f>('Post consumer recycling flows'!K2+'Pre consumer recycling flows'!K2)/'Total waste flows'!J17</f>
        <v>0.36811124328190475</v>
      </c>
      <c r="K3" s="15">
        <f>('Post consumer recycling flows'!L2+'Pre consumer recycling flows'!L2)/'Total waste flows'!K17</f>
        <v>0.3681112432819047</v>
      </c>
      <c r="L3" s="15">
        <f>('Post consumer recycling flows'!M2+'Pre consumer recycling flows'!M2)/'Total waste flows'!L17</f>
        <v>0.36811124328190459</v>
      </c>
    </row>
    <row r="4" spans="1:12" x14ac:dyDescent="0.2">
      <c r="A4" t="str">
        <f>'Total waste flows'!A18</f>
        <v>Food packaging bottles</v>
      </c>
      <c r="B4" s="15">
        <f>('Post consumer recycling flows'!C3+'Pre consumer recycling flows'!C3)/'Total waste flows'!B18</f>
        <v>0.47026796496083939</v>
      </c>
      <c r="C4" s="15">
        <f>('Post consumer recycling flows'!D3+'Pre consumer recycling flows'!D3)/'Total waste flows'!C18</f>
        <v>0.47026796496083939</v>
      </c>
      <c r="D4" s="15">
        <f>('Post consumer recycling flows'!E3+'Pre consumer recycling flows'!E3)/'Total waste flows'!D18</f>
        <v>0.47026796496083928</v>
      </c>
      <c r="E4" s="15">
        <f>('Post consumer recycling flows'!F3+'Pre consumer recycling flows'!F3)/'Total waste flows'!E18</f>
        <v>0.47026796496083934</v>
      </c>
      <c r="F4" s="15">
        <f>('Post consumer recycling flows'!G3+'Pre consumer recycling flows'!G3)/'Total waste flows'!F18</f>
        <v>0.47026796496083928</v>
      </c>
      <c r="G4" s="15">
        <f>('Post consumer recycling flows'!H3+'Pre consumer recycling flows'!H3)/'Total waste flows'!G18</f>
        <v>0.47026796496083939</v>
      </c>
      <c r="H4" s="15">
        <f>('Post consumer recycling flows'!I3+'Pre consumer recycling flows'!I3)/'Total waste flows'!H18</f>
        <v>0.47026796496083939</v>
      </c>
      <c r="I4" s="15">
        <f>('Post consumer recycling flows'!J3+'Pre consumer recycling flows'!J3)/'Total waste flows'!I18</f>
        <v>0.47026796496083945</v>
      </c>
      <c r="J4" s="15">
        <f>('Post consumer recycling flows'!K3+'Pre consumer recycling flows'!K3)/'Total waste flows'!J18</f>
        <v>0.47026796496083934</v>
      </c>
      <c r="K4" s="15">
        <f>('Post consumer recycling flows'!L3+'Pre consumer recycling flows'!L3)/'Total waste flows'!K18</f>
        <v>0.47026796496083928</v>
      </c>
      <c r="L4" s="15">
        <f>('Post consumer recycling flows'!M3+'Pre consumer recycling flows'!M3)/'Total waste flows'!L18</f>
        <v>0.47026796496083934</v>
      </c>
    </row>
    <row r="5" spans="1:12" x14ac:dyDescent="0.2">
      <c r="A5" t="str">
        <f>'Total waste flows'!A19</f>
        <v>Food packaging other</v>
      </c>
      <c r="B5" s="15">
        <f>('Post consumer recycling flows'!C4+'Pre consumer recycling flows'!C4)/'Total waste flows'!B19</f>
        <v>0.16716650596932761</v>
      </c>
      <c r="C5" s="15">
        <f>('Post consumer recycling flows'!D4+'Pre consumer recycling flows'!D4)/'Total waste flows'!C19</f>
        <v>0.16716650596932764</v>
      </c>
      <c r="D5" s="15">
        <f>('Post consumer recycling flows'!E4+'Pre consumer recycling flows'!E4)/'Total waste flows'!D19</f>
        <v>0.16716650596932761</v>
      </c>
      <c r="E5" s="15">
        <f>('Post consumer recycling flows'!F4+'Pre consumer recycling flows'!F4)/'Total waste flows'!E19</f>
        <v>0.16716650596932758</v>
      </c>
      <c r="F5" s="15">
        <f>('Post consumer recycling flows'!G4+'Pre consumer recycling flows'!G4)/'Total waste flows'!F19</f>
        <v>0.16716650596932767</v>
      </c>
      <c r="G5" s="15">
        <f>('Post consumer recycling flows'!H4+'Pre consumer recycling flows'!H4)/'Total waste flows'!G19</f>
        <v>0.16716650596932761</v>
      </c>
      <c r="H5" s="15">
        <f>('Post consumer recycling flows'!I4+'Pre consumer recycling flows'!I4)/'Total waste flows'!H19</f>
        <v>0.16716650596932756</v>
      </c>
      <c r="I5" s="15">
        <f>('Post consumer recycling flows'!J4+'Pre consumer recycling flows'!J4)/'Total waste flows'!I19</f>
        <v>0.16716650596932761</v>
      </c>
      <c r="J5" s="15">
        <f>('Post consumer recycling flows'!K4+'Pre consumer recycling flows'!K4)/'Total waste flows'!J19</f>
        <v>0.16716650596932758</v>
      </c>
      <c r="K5" s="15">
        <f>('Post consumer recycling flows'!L4+'Pre consumer recycling flows'!L4)/'Total waste flows'!K19</f>
        <v>0.16716650596932758</v>
      </c>
      <c r="L5" s="15">
        <f>('Post consumer recycling flows'!M4+'Pre consumer recycling flows'!M4)/'Total waste flows'!L19</f>
        <v>0.16716650596932764</v>
      </c>
    </row>
    <row r="6" spans="1:12" x14ac:dyDescent="0.2">
      <c r="A6" t="str">
        <f>'Total waste flows'!A20</f>
        <v>Non-food packaging 2d</v>
      </c>
      <c r="B6" s="15">
        <f>('Post consumer recycling flows'!C5+'Pre consumer recycling flows'!C5)/'Total waste flows'!B20</f>
        <v>0.3681112432819047</v>
      </c>
      <c r="C6" s="15">
        <f>('Post consumer recycling flows'!D5+'Pre consumer recycling flows'!D5)/'Total waste flows'!C20</f>
        <v>0.3681112432819047</v>
      </c>
      <c r="D6" s="15">
        <f>('Post consumer recycling flows'!E5+'Pre consumer recycling flows'!E5)/'Total waste flows'!D20</f>
        <v>0.36811124328190464</v>
      </c>
      <c r="E6" s="15">
        <f>('Post consumer recycling flows'!F5+'Pre consumer recycling flows'!F5)/'Total waste flows'!E20</f>
        <v>0.36811124328190464</v>
      </c>
      <c r="F6" s="15">
        <f>('Post consumer recycling flows'!G5+'Pre consumer recycling flows'!G5)/'Total waste flows'!F20</f>
        <v>0.36811124328190459</v>
      </c>
      <c r="G6" s="15">
        <f>('Post consumer recycling flows'!H5+'Pre consumer recycling flows'!H5)/'Total waste flows'!G20</f>
        <v>0.3681112432819047</v>
      </c>
      <c r="H6" s="15">
        <f>('Post consumer recycling flows'!I5+'Pre consumer recycling flows'!I5)/'Total waste flows'!H20</f>
        <v>0.36811124328190475</v>
      </c>
      <c r="I6" s="15">
        <f>('Post consumer recycling flows'!J5+'Pre consumer recycling flows'!J5)/'Total waste flows'!I20</f>
        <v>0.36811124328190464</v>
      </c>
      <c r="J6" s="15">
        <f>('Post consumer recycling flows'!K5+'Pre consumer recycling flows'!K5)/'Total waste flows'!J20</f>
        <v>0.36811124328190464</v>
      </c>
      <c r="K6" s="15">
        <f>('Post consumer recycling flows'!L5+'Pre consumer recycling flows'!L5)/'Total waste flows'!K20</f>
        <v>0.3681112432819047</v>
      </c>
      <c r="L6" s="15">
        <f>('Post consumer recycling flows'!M5+'Pre consumer recycling flows'!M5)/'Total waste flows'!L20</f>
        <v>0.36811124328190464</v>
      </c>
    </row>
    <row r="7" spans="1:12" x14ac:dyDescent="0.2">
      <c r="A7" t="str">
        <f>'Total waste flows'!A21</f>
        <v>Non-food packaging bottles</v>
      </c>
      <c r="B7" s="15">
        <f>('Post consumer recycling flows'!C6+'Pre consumer recycling flows'!C6)/'Total waste flows'!B21</f>
        <v>0.47026796496083928</v>
      </c>
      <c r="C7" s="15">
        <f>('Post consumer recycling flows'!D6+'Pre consumer recycling flows'!D6)/'Total waste flows'!C21</f>
        <v>0.47026796496083917</v>
      </c>
      <c r="D7" s="15">
        <f>('Post consumer recycling flows'!E6+'Pre consumer recycling flows'!E6)/'Total waste flows'!D21</f>
        <v>0.47026796496083956</v>
      </c>
      <c r="E7" s="15">
        <f>('Post consumer recycling flows'!F6+'Pre consumer recycling flows'!F6)/'Total waste flows'!E21</f>
        <v>0.47026796496083934</v>
      </c>
      <c r="F7" s="15">
        <f>('Post consumer recycling flows'!G6+'Pre consumer recycling flows'!G6)/'Total waste flows'!F21</f>
        <v>0.47026796496083928</v>
      </c>
      <c r="G7" s="15">
        <f>('Post consumer recycling flows'!H6+'Pre consumer recycling flows'!H6)/'Total waste flows'!G21</f>
        <v>0.47026796496083934</v>
      </c>
      <c r="H7" s="15">
        <f>('Post consumer recycling flows'!I6+'Pre consumer recycling flows'!I6)/'Total waste flows'!H21</f>
        <v>0.47026796496083934</v>
      </c>
      <c r="I7" s="15">
        <f>('Post consumer recycling flows'!J6+'Pre consumer recycling flows'!J6)/'Total waste flows'!I21</f>
        <v>0.47026796496083928</v>
      </c>
      <c r="J7" s="15">
        <f>('Post consumer recycling flows'!K6+'Pre consumer recycling flows'!K6)/'Total waste flows'!J21</f>
        <v>0.47026796496083922</v>
      </c>
      <c r="K7" s="15">
        <f>('Post consumer recycling flows'!L6+'Pre consumer recycling flows'!L6)/'Total waste flows'!K21</f>
        <v>0.47026796496083945</v>
      </c>
      <c r="L7" s="15">
        <f>('Post consumer recycling flows'!M6+'Pre consumer recycling flows'!M6)/'Total waste flows'!L21</f>
        <v>0.47026796496083934</v>
      </c>
    </row>
    <row r="8" spans="1:12" x14ac:dyDescent="0.2">
      <c r="A8" t="str">
        <f>'Total waste flows'!A22</f>
        <v>Non-food packaging other</v>
      </c>
      <c r="B8" s="15">
        <f>('Post consumer recycling flows'!C7+'Pre consumer recycling flows'!C7)/'Total waste flows'!B22</f>
        <v>0.16716650596932758</v>
      </c>
      <c r="C8" s="15">
        <f>('Post consumer recycling flows'!D7+'Pre consumer recycling flows'!D7)/'Total waste flows'!C22</f>
        <v>0.16716650596932761</v>
      </c>
      <c r="D8" s="15">
        <f>('Post consumer recycling flows'!E7+'Pre consumer recycling flows'!E7)/'Total waste flows'!D22</f>
        <v>0.16716650596932761</v>
      </c>
      <c r="E8" s="15">
        <f>('Post consumer recycling flows'!F7+'Pre consumer recycling flows'!F7)/'Total waste flows'!E22</f>
        <v>0.16716650596932761</v>
      </c>
      <c r="F8" s="15">
        <f>('Post consumer recycling flows'!G7+'Pre consumer recycling flows'!G7)/'Total waste flows'!F22</f>
        <v>0.16716650596932761</v>
      </c>
      <c r="G8" s="15">
        <f>('Post consumer recycling flows'!H7+'Pre consumer recycling flows'!H7)/'Total waste flows'!G22</f>
        <v>0.16716650596932756</v>
      </c>
      <c r="H8" s="15">
        <f>('Post consumer recycling flows'!I7+'Pre consumer recycling flows'!I7)/'Total waste flows'!H22</f>
        <v>0.16716650596932756</v>
      </c>
      <c r="I8" s="15">
        <f>('Post consumer recycling flows'!J7+'Pre consumer recycling flows'!J7)/'Total waste flows'!I22</f>
        <v>0.16716650596932761</v>
      </c>
      <c r="J8" s="15">
        <f>('Post consumer recycling flows'!K7+'Pre consumer recycling flows'!K7)/'Total waste flows'!J22</f>
        <v>0.16716650596932764</v>
      </c>
      <c r="K8" s="15">
        <f>('Post consumer recycling flows'!L7+'Pre consumer recycling flows'!L7)/'Total waste flows'!K22</f>
        <v>0.16716650596932764</v>
      </c>
      <c r="L8" s="15">
        <f>('Post consumer recycling flows'!M7+'Pre consumer recycling flows'!M7)/'Total waste flows'!L22</f>
        <v>0.16716650596932764</v>
      </c>
    </row>
    <row r="9" spans="1:12" x14ac:dyDescent="0.2">
      <c r="A9" t="str">
        <f>'Total waste flows'!A23</f>
        <v>Fibers</v>
      </c>
      <c r="B9" s="15">
        <f>('Post consumer recycling flows'!C8+'Pre consumer recycling flows'!C8)/'Total waste flows'!B34</f>
        <v>0.26394808953373228</v>
      </c>
      <c r="C9" s="15">
        <f>('Post consumer recycling flows'!D8+'Pre consumer recycling flows'!D8)/'Total waste flows'!C34</f>
        <v>0.26529402139605307</v>
      </c>
      <c r="D9" s="15">
        <f>('Post consumer recycling flows'!E8+'Pre consumer recycling flows'!E8)/'Total waste flows'!D34</f>
        <v>0.26733576040955354</v>
      </c>
      <c r="E9" s="15">
        <f>('Post consumer recycling flows'!F8+'Pre consumer recycling flows'!F8)/'Total waste flows'!E34</f>
        <v>0.26982088009125643</v>
      </c>
      <c r="F9" s="15">
        <f>('Post consumer recycling flows'!G8+'Pre consumer recycling flows'!G8)/'Total waste flows'!F34</f>
        <v>0.27224515427640872</v>
      </c>
      <c r="G9" s="15">
        <f>('Post consumer recycling flows'!H8+'Pre consumer recycling flows'!H8)/'Total waste flows'!G34</f>
        <v>0.27405102856005481</v>
      </c>
      <c r="H9" s="15">
        <f>('Post consumer recycling flows'!I8+'Pre consumer recycling flows'!I8)/'Total waste flows'!H34</f>
        <v>0.27501627098036335</v>
      </c>
      <c r="I9" s="15">
        <f>('Post consumer recycling flows'!J8+'Pre consumer recycling flows'!J8)/'Total waste flows'!I34</f>
        <v>0.27536957966654019</v>
      </c>
      <c r="J9" s="15">
        <f>('Post consumer recycling flows'!K8+'Pre consumer recycling flows'!K8)/'Total waste flows'!J34</f>
        <v>0.27545593789075934</v>
      </c>
      <c r="K9" s="15">
        <f>('Post consumer recycling flows'!L8+'Pre consumer recycling flows'!L8)/'Total waste flows'!K34</f>
        <v>0.27546921158447513</v>
      </c>
      <c r="L9" s="15">
        <f>('Post consumer recycling flows'!M8+'Pre consumer recycling flows'!M8)/'Total waste flows'!L34</f>
        <v>0.27546921158447524</v>
      </c>
    </row>
    <row r="10" spans="1:12" x14ac:dyDescent="0.2">
      <c r="A10" t="str">
        <f>'Total waste flows'!A24</f>
        <v>Sum</v>
      </c>
      <c r="B10" s="15">
        <f>('Post consumer recycling flows'!C9+'Pre consumer recycling flows'!C9)/'Total waste flows'!B35</f>
        <v>0.24411829343630778</v>
      </c>
      <c r="C10" s="15">
        <f>('Post consumer recycling flows'!D9+'Pre consumer recycling flows'!D9)/'Total waste flows'!C35</f>
        <v>0.24432574025921189</v>
      </c>
      <c r="D10" s="15">
        <f>('Post consumer recycling flows'!E9+'Pre consumer recycling flows'!E9)/'Total waste flows'!D35</f>
        <v>0.24470959167038223</v>
      </c>
      <c r="E10" s="15">
        <f>('Post consumer recycling flows'!F9+'Pre consumer recycling flows'!F9)/'Total waste flows'!E35</f>
        <v>0.24519255020993541</v>
      </c>
      <c r="F10" s="15">
        <f>('Post consumer recycling flows'!G9+'Pre consumer recycling flows'!G9)/'Total waste flows'!F35</f>
        <v>0.2456463581281485</v>
      </c>
      <c r="G10" s="15">
        <f>('Post consumer recycling flows'!H9+'Pre consumer recycling flows'!H9)/'Total waste flows'!G35</f>
        <v>0.24594800968573718</v>
      </c>
      <c r="H10" s="15">
        <f>('Post consumer recycling flows'!I9+'Pre consumer recycling flows'!I9)/'Total waste flows'!H35</f>
        <v>0.2460588488047307</v>
      </c>
      <c r="I10" s="15">
        <f>('Post consumer recycling flows'!J9+'Pre consumer recycling flows'!J9)/'Total waste flows'!I35</f>
        <v>0.24603615658936145</v>
      </c>
      <c r="J10" s="15">
        <f>('Post consumer recycling flows'!K9+'Pre consumer recycling flows'!K9)/'Total waste flows'!J35</f>
        <v>0.24595798770072283</v>
      </c>
      <c r="K10" s="15">
        <f>('Post consumer recycling flows'!L9+'Pre consumer recycling flows'!L9)/'Total waste flows'!K35</f>
        <v>0.24586772336550289</v>
      </c>
      <c r="L10" s="15">
        <f>('Post consumer recycling flows'!M9+'Pre consumer recycling flows'!M9)/'Total waste flows'!L35</f>
        <v>0.2457788171457464</v>
      </c>
    </row>
    <row r="11" spans="1:12" x14ac:dyDescent="0.2">
      <c r="A11" t="s">
        <v>32</v>
      </c>
      <c r="B11" s="15">
        <f>SUM('Post consumer recycling flows'!C2:C7,'Pre consumer recycling flows'!C2:C7)/SUM('Total waste flows'!B28:B33)</f>
        <v>0.23081753654618722</v>
      </c>
      <c r="C11" s="15">
        <f>SUM('Post consumer recycling flows'!D2:D7,'Pre consumer recycling flows'!D2:D7)/SUM('Total waste flows'!C28:C33)</f>
        <v>0.23033292869444782</v>
      </c>
      <c r="D11" s="15">
        <f>SUM('Post consumer recycling flows'!E2:E7,'Pre consumer recycling flows'!E2:E7)/SUM('Total waste flows'!D28:D33)</f>
        <v>0.22984815449370516</v>
      </c>
      <c r="E11" s="15">
        <f>SUM('Post consumer recycling flows'!F2:F7,'Pre consumer recycling flows'!F2:F7)/SUM('Total waste flows'!E28:E33)</f>
        <v>0.22936324560709875</v>
      </c>
      <c r="F11" s="15">
        <f>SUM('Post consumer recycling flows'!G2:G7,'Pre consumer recycling flows'!G2:G7)/SUM('Total waste flows'!F28:F33)</f>
        <v>0.22887823373727106</v>
      </c>
      <c r="G11" s="15">
        <f>SUM('Post consumer recycling flows'!H2:H7,'Pre consumer recycling flows'!H2:H7)/SUM('Total waste flows'!G28:G33)</f>
        <v>0.22839315061803586</v>
      </c>
      <c r="H11" s="15">
        <f>SUM('Post consumer recycling flows'!I2:I7,'Pre consumer recycling flows'!I2:I7)/SUM('Total waste flows'!H28:H33)</f>
        <v>0.22790802800602949</v>
      </c>
      <c r="I11" s="15">
        <f>SUM('Post consumer recycling flows'!J2:J7,'Pre consumer recycling flows'!J2:J7)/SUM('Total waste flows'!I28:I33)</f>
        <v>0.2274228976723475</v>
      </c>
      <c r="J11" s="15">
        <f>SUM('Post consumer recycling flows'!K2:K7,'Pre consumer recycling flows'!K2:K7)/SUM('Total waste flows'!J28:J33)</f>
        <v>0.22693779139417311</v>
      </c>
      <c r="K11" s="15">
        <f>SUM('Post consumer recycling flows'!L2:L7,'Pre consumer recycling flows'!L2:L7)/SUM('Total waste flows'!K28:K33)</f>
        <v>0.22645274094640225</v>
      </c>
      <c r="L11" s="15">
        <f>SUM('Post consumer recycling flows'!M2:M7,'Pre consumer recycling flows'!M2:M7)/SUM('Total waste flows'!L28:L33)</f>
        <v>0.22596777809326776</v>
      </c>
    </row>
    <row r="13" spans="1:12" ht="16" x14ac:dyDescent="0.2">
      <c r="A13" s="18" t="s">
        <v>28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2">
      <c r="A14" t="s">
        <v>23</v>
      </c>
      <c r="B14">
        <f>B2</f>
        <v>2020</v>
      </c>
      <c r="C14">
        <f t="shared" ref="C14:L14" si="0">C2</f>
        <v>2021</v>
      </c>
      <c r="D14">
        <f t="shared" si="0"/>
        <v>2022</v>
      </c>
      <c r="E14">
        <f t="shared" si="0"/>
        <v>2023</v>
      </c>
      <c r="F14">
        <f t="shared" si="0"/>
        <v>2024</v>
      </c>
      <c r="G14">
        <f t="shared" si="0"/>
        <v>2025</v>
      </c>
      <c r="H14">
        <f t="shared" si="0"/>
        <v>2026</v>
      </c>
      <c r="I14">
        <f t="shared" si="0"/>
        <v>2027</v>
      </c>
      <c r="J14">
        <f t="shared" si="0"/>
        <v>2028</v>
      </c>
      <c r="K14">
        <f t="shared" si="0"/>
        <v>2029</v>
      </c>
      <c r="L14">
        <f t="shared" si="0"/>
        <v>2030</v>
      </c>
    </row>
    <row r="15" spans="1:12" x14ac:dyDescent="0.2">
      <c r="A15" t="s">
        <v>33</v>
      </c>
      <c r="B15" s="15">
        <f>SUM('Post consumer recycling flows'!B8+'Pre consumer recycling flows'!B8)/'Total production'!C8</f>
        <v>0.24012636808505683</v>
      </c>
      <c r="C15" s="15">
        <f>SUM('Post consumer recycling flows'!C8+'Pre consumer recycling flows'!C8)/'Total production'!D8</f>
        <v>0.23795560242190261</v>
      </c>
      <c r="D15" s="15">
        <f>SUM('Post consumer recycling flows'!D8+'Pre consumer recycling flows'!D8)/'Total production'!E8</f>
        <v>0.23382561144042693</v>
      </c>
      <c r="E15" s="15">
        <f>SUM('Post consumer recycling flows'!E8+'Pre consumer recycling flows'!E8)/'Total production'!F8</f>
        <v>0.22790129056331032</v>
      </c>
      <c r="F15" s="15">
        <f>SUM('Post consumer recycling flows'!F8+'Pre consumer recycling flows'!F8)/'Total production'!G8</f>
        <v>0.22119442410117313</v>
      </c>
      <c r="G15" s="15">
        <f>SUM('Post consumer recycling flows'!G8+'Pre consumer recycling flows'!G8)/'Total production'!H8</f>
        <v>0.21512978795556459</v>
      </c>
      <c r="H15" s="15">
        <f>SUM('Post consumer recycling flows'!H8+'Pre consumer recycling flows'!H8)/'Total production'!I8</f>
        <v>0.21088911640295874</v>
      </c>
      <c r="I15" s="15">
        <f>SUM('Post consumer recycling flows'!I8+'Pre consumer recycling flows'!I8)/'Total production'!J8</f>
        <v>0.20871224550131526</v>
      </c>
      <c r="J15" s="15">
        <f>SUM('Post consumer recycling flows'!J8+'Pre consumer recycling flows'!J8)/'Total production'!K8</f>
        <v>0.20793038395861069</v>
      </c>
      <c r="K15" s="15">
        <f>SUM('Post consumer recycling flows'!K8+'Pre consumer recycling flows'!K8)/'Total production'!L8</f>
        <v>0.20774046922065084</v>
      </c>
      <c r="L15" s="15">
        <f>SUM('Post consumer recycling flows'!L8+'Pre consumer recycling flows'!L8)/'Total production'!M8</f>
        <v>0.20771131967011816</v>
      </c>
    </row>
    <row r="16" spans="1:12" x14ac:dyDescent="0.2">
      <c r="A16" t="s">
        <v>34</v>
      </c>
      <c r="B16" s="15">
        <f>SUM('Post consumer recycling flows'!B2:B7,'Pre consumer recycling flows'!B2:B7)/SUM('Total production'!C2:C7)</f>
        <v>0.24609169838120395</v>
      </c>
      <c r="C16" s="15">
        <f>SUM('Post consumer recycling flows'!C2:C7,'Pre consumer recycling flows'!C2:C7)/SUM('Total production'!D2:D7)</f>
        <v>0.21867417785132542</v>
      </c>
      <c r="D16" s="15">
        <f>SUM('Post consumer recycling flows'!D2:D7,'Pre consumer recycling flows'!D2:D7)/SUM('Total production'!E2:E7)</f>
        <v>0.21820185125157182</v>
      </c>
      <c r="E16" s="15">
        <f>SUM('Post consumer recycling flows'!E2:E7,'Pre consumer recycling flows'!E2:E7)/SUM('Total production'!F2:F7)</f>
        <v>0.21772941896544723</v>
      </c>
      <c r="F16" s="15">
        <f>SUM('Post consumer recycling flows'!F2:F7,'Pre consumer recycling flows'!F2:F7)/SUM('Total production'!G2:G7)</f>
        <v>0.2172569119016281</v>
      </c>
      <c r="G16" s="15">
        <f>SUM('Post consumer recycling flows'!G2:G7,'Pre consumer recycling flows'!G2:G7)/SUM('Total production'!H2:H7)</f>
        <v>0.21678436099239951</v>
      </c>
      <c r="H16" s="15">
        <f>SUM('Post consumer recycling flows'!H2:H7,'Pre consumer recycling flows'!H2:H7)/SUM('Total production'!I2:I7)</f>
        <v>0.21631179718551036</v>
      </c>
      <c r="I16" s="15">
        <f>SUM('Post consumer recycling flows'!I2:I7,'Pre consumer recycling flows'!I2:I7)/SUM('Total production'!J2:J7)</f>
        <v>0.21583925143601987</v>
      </c>
      <c r="J16" s="15">
        <f>SUM('Post consumer recycling flows'!J2:J7,'Pre consumer recycling flows'!J2:J7)/SUM('Total production'!K2:K7)</f>
        <v>0.21536675469813862</v>
      </c>
      <c r="K16" s="15">
        <f>SUM('Post consumer recycling flows'!K2:K7,'Pre consumer recycling flows'!K2:K7)/SUM('Total production'!L2:L7)</f>
        <v>0.21489433791706949</v>
      </c>
      <c r="L16" s="15">
        <f>SUM('Post consumer recycling flows'!L2:L7,'Pre consumer recycling flows'!L2:L7)/SUM('Total production'!M2:M7)</f>
        <v>0.21442203202085353</v>
      </c>
    </row>
    <row r="17" spans="1:12" x14ac:dyDescent="0.2">
      <c r="A17" t="str">
        <f>A10</f>
        <v>Sum</v>
      </c>
      <c r="B17" s="17">
        <f>'Total recycling flows input'!C9/'Total production'!C9</f>
        <v>0.24365058763760747</v>
      </c>
      <c r="C17" s="17">
        <f>'Total recycling flows input'!D9/'Total production'!D9</f>
        <v>0.2266459906694083</v>
      </c>
      <c r="D17" s="17">
        <f>'Total recycling flows input'!E9/'Total production'!E9</f>
        <v>0.22472756561363655</v>
      </c>
      <c r="E17" s="17">
        <f>'Total recycling flows input'!F9/'Total production'!F9</f>
        <v>0.22202110066621941</v>
      </c>
      <c r="F17" s="17">
        <f>'Total recycling flows input'!G9/'Total production'!G9</f>
        <v>0.21893491359653419</v>
      </c>
      <c r="G17" s="17">
        <f>'Total recycling flows input'!H9/'Total production'!H9</f>
        <v>0.21607222968589909</v>
      </c>
      <c r="H17" s="17">
        <f>'Total recycling flows input'!I9/'Total production'!I9</f>
        <v>0.21395483977123933</v>
      </c>
      <c r="I17" s="17">
        <f>'Total recycling flows input'!J9/'Total production'!J9</f>
        <v>0.21271123956776808</v>
      </c>
      <c r="J17" s="17">
        <f>'Total recycling flows input'!K9/'Total production'!K9</f>
        <v>0.21207137084718439</v>
      </c>
      <c r="K17" s="17">
        <f>'Total recycling flows input'!L9/'Total production'!L9</f>
        <v>0.21169374903905885</v>
      </c>
      <c r="L17" s="17">
        <f>'Total recycling flows input'!M9/'Total production'!M9</f>
        <v>0.21139119995709443</v>
      </c>
    </row>
    <row r="19" spans="1:12" ht="16" x14ac:dyDescent="0.2">
      <c r="A19" s="18" t="s">
        <v>29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2">
      <c r="A20" t="s">
        <v>23</v>
      </c>
      <c r="B20">
        <f>B14</f>
        <v>2020</v>
      </c>
      <c r="C20">
        <f>C14</f>
        <v>2021</v>
      </c>
      <c r="D20">
        <f>D14</f>
        <v>2022</v>
      </c>
      <c r="E20">
        <f>E14</f>
        <v>2023</v>
      </c>
      <c r="F20">
        <f>F14</f>
        <v>2024</v>
      </c>
      <c r="G20">
        <f>G14</f>
        <v>2025</v>
      </c>
      <c r="H20">
        <f>H14</f>
        <v>2026</v>
      </c>
      <c r="I20">
        <f>I14</f>
        <v>2027</v>
      </c>
      <c r="J20">
        <f>J14</f>
        <v>2028</v>
      </c>
      <c r="K20">
        <f>K14</f>
        <v>2029</v>
      </c>
      <c r="L20">
        <f>L14</f>
        <v>2030</v>
      </c>
    </row>
    <row r="21" spans="1:12" x14ac:dyDescent="0.2">
      <c r="A21" t="s">
        <v>35</v>
      </c>
      <c r="B21" s="15">
        <f>B44/'Total production'!C8</f>
        <v>0.24012636808505683</v>
      </c>
      <c r="C21" s="15">
        <f>C44/'Total production'!D8</f>
        <v>0.23795560242190261</v>
      </c>
      <c r="D21" s="15">
        <f>D44/'Total production'!E8</f>
        <v>0.23382561144042693</v>
      </c>
      <c r="E21" s="15">
        <f>E44/'Total production'!F8</f>
        <v>0.22790129056331032</v>
      </c>
      <c r="F21" s="15">
        <f>F44/'Total production'!G8</f>
        <v>0.22119442410117313</v>
      </c>
      <c r="G21" s="15">
        <f>G44/'Total production'!H8</f>
        <v>0.21512978795556459</v>
      </c>
      <c r="H21" s="15">
        <f>H44/'Total production'!I8</f>
        <v>0.21088911640295874</v>
      </c>
      <c r="I21" s="15">
        <f>I44/'Total production'!J8</f>
        <v>0.20871224550131526</v>
      </c>
      <c r="J21" s="15">
        <f>J44/'Total production'!K8</f>
        <v>0.20793038395861069</v>
      </c>
      <c r="K21" s="15">
        <f>K44/'Total production'!L8</f>
        <v>0.20774046922065087</v>
      </c>
      <c r="L21" s="15">
        <f>L44/'Total production'!M8</f>
        <v>0.20771131967011816</v>
      </c>
    </row>
    <row r="22" spans="1:12" x14ac:dyDescent="0.2">
      <c r="A22" t="s">
        <v>32</v>
      </c>
      <c r="B22" s="15">
        <f>SUM(B38:B43)/SUM('Total production'!C2:C7)</f>
        <v>0.22341044435643687</v>
      </c>
      <c r="C22" s="15">
        <f>SUM(C38:C43)/SUM('Total production'!D2:D7)</f>
        <v>0.19860104885272337</v>
      </c>
      <c r="D22" s="15">
        <f>SUM(D38:D43)/SUM('Total production'!E2:E7)</f>
        <v>0.19818660026639692</v>
      </c>
      <c r="E22" s="15">
        <f>SUM(E38:E43)/SUM('Total production'!F2:F7)</f>
        <v>0.19777205980667592</v>
      </c>
      <c r="F22" s="15">
        <f>SUM(F38:F43)/SUM('Total production'!G2:G7)</f>
        <v>0.19735745459066534</v>
      </c>
      <c r="G22" s="15">
        <f>SUM(G38:G43)/SUM('Total production'!H2:H7)</f>
        <v>0.19694281175606454</v>
      </c>
      <c r="H22" s="15">
        <f>SUM(H38:H43)/SUM('Total production'!I2:I7)</f>
        <v>0.19652815845402163</v>
      </c>
      <c r="I22" s="15">
        <f>SUM(I38:I43)/SUM('Total production'!J2:J7)</f>
        <v>0.19611352184198005</v>
      </c>
      <c r="J22" s="15">
        <f>SUM(J38:J43)/SUM('Total production'!K2:K7)</f>
        <v>0.19569892907652053</v>
      </c>
      <c r="K22" s="15">
        <f>SUM(K38:K43)/SUM('Total production'!L2:L7)</f>
        <v>0.19528440730620344</v>
      </c>
      <c r="L22" s="15">
        <f>SUM(L38:L43)/SUM('Total production'!M2:M7)</f>
        <v>0.19486998366441458</v>
      </c>
    </row>
    <row r="23" spans="1:12" x14ac:dyDescent="0.2">
      <c r="A23" t="str">
        <f>A17</f>
        <v>Sum</v>
      </c>
      <c r="B23" s="17">
        <f>B45/'Total production'!B9</f>
        <v>0.23881248917174755</v>
      </c>
      <c r="C23" s="17">
        <f>C45/'Total production'!C9</f>
        <v>0.22288257806715242</v>
      </c>
      <c r="D23" s="17">
        <f>D45/'Total production'!D9</f>
        <v>0.22103633845765952</v>
      </c>
      <c r="E23" s="17">
        <f>E45/'Total production'!E9</f>
        <v>0.21837172432209123</v>
      </c>
      <c r="F23" s="17">
        <f>F45/'Total production'!F9</f>
        <v>0.21531214759337147</v>
      </c>
      <c r="G23" s="17">
        <f>G45/'Total production'!G9</f>
        <v>0.21248342737852557</v>
      </c>
      <c r="H23" s="17">
        <f>H45/'Total production'!H9</f>
        <v>0.21042710532050704</v>
      </c>
      <c r="I23" s="17">
        <f>I45/'Total production'!I9</f>
        <v>0.20927673832572158</v>
      </c>
      <c r="J23" s="17">
        <f>J45/'Total production'!J9</f>
        <v>0.20875225138637526</v>
      </c>
      <c r="K23" s="17">
        <f>K45/'Total production'!K9</f>
        <v>0.20849932186956829</v>
      </c>
      <c r="L23" s="17">
        <f>L45/'Total production'!L9</f>
        <v>0.2083236932444705</v>
      </c>
    </row>
    <row r="25" spans="1:12" ht="16" x14ac:dyDescent="0.2">
      <c r="A25" s="13" t="s">
        <v>30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2">
      <c r="A26" t="str">
        <f>A20</f>
        <v>Product</v>
      </c>
      <c r="B26">
        <f t="shared" ref="B26:L26" si="1">B20</f>
        <v>2020</v>
      </c>
      <c r="C26">
        <f t="shared" si="1"/>
        <v>2021</v>
      </c>
      <c r="D26">
        <f t="shared" si="1"/>
        <v>2022</v>
      </c>
      <c r="E26">
        <f t="shared" si="1"/>
        <v>2023</v>
      </c>
      <c r="F26">
        <f t="shared" si="1"/>
        <v>2024</v>
      </c>
      <c r="G26">
        <f t="shared" si="1"/>
        <v>2025</v>
      </c>
      <c r="H26">
        <f t="shared" si="1"/>
        <v>2026</v>
      </c>
      <c r="I26">
        <f t="shared" si="1"/>
        <v>2027</v>
      </c>
      <c r="J26">
        <f t="shared" si="1"/>
        <v>2028</v>
      </c>
      <c r="K26">
        <f t="shared" si="1"/>
        <v>2029</v>
      </c>
      <c r="L26">
        <f t="shared" si="1"/>
        <v>2030</v>
      </c>
    </row>
    <row r="27" spans="1:12" x14ac:dyDescent="0.2">
      <c r="A27" t="str">
        <f>A3</f>
        <v>Food packaging 2d</v>
      </c>
      <c r="B27" s="15">
        <f>IF(('Post consumer recycling flows'!B2+'Pre consumer recycling flows'!B2)/'Total recycling flows input'!C2&gt;1,1,('Post consumer recycling flows'!B2+'Pre consumer recycling flows'!B2)/'Total recycling flows input'!C2)</f>
        <v>1</v>
      </c>
      <c r="C27" s="15">
        <f>IF(('Post consumer recycling flows'!C2+'Pre consumer recycling flows'!C2)/'Total recycling flows input'!D2&gt;1,1,('Post consumer recycling flows'!C2+'Pre consumer recycling flows'!C2)/'Total recycling flows input'!D2)</f>
        <v>1</v>
      </c>
      <c r="D27" s="15">
        <f>IF(('Post consumer recycling flows'!D2+'Pre consumer recycling flows'!D2)/'Total recycling flows input'!E2&gt;1,1,('Post consumer recycling flows'!D2+'Pre consumer recycling flows'!D2)/'Total recycling flows input'!E2)</f>
        <v>1</v>
      </c>
      <c r="E27" s="15">
        <f>IF(('Post consumer recycling flows'!E2+'Pre consumer recycling flows'!E2)/'Total recycling flows input'!F2&gt;1,1,('Post consumer recycling flows'!E2+'Pre consumer recycling flows'!E2)/'Total recycling flows input'!F2)</f>
        <v>1</v>
      </c>
      <c r="F27" s="15">
        <f>IF(('Post consumer recycling flows'!F2+'Pre consumer recycling flows'!F2)/'Total recycling flows input'!G2&gt;1,1,('Post consumer recycling flows'!F2+'Pre consumer recycling flows'!F2)/'Total recycling flows input'!G2)</f>
        <v>1</v>
      </c>
      <c r="G27" s="15">
        <f>IF(('Post consumer recycling flows'!G2+'Pre consumer recycling flows'!G2)/'Total recycling flows input'!H2&gt;1,1,('Post consumer recycling flows'!G2+'Pre consumer recycling flows'!G2)/'Total recycling flows input'!H2)</f>
        <v>1</v>
      </c>
      <c r="H27" s="15">
        <f>IF(('Post consumer recycling flows'!H2+'Pre consumer recycling flows'!H2)/'Total recycling flows input'!I2&gt;1,1,('Post consumer recycling flows'!H2+'Pre consumer recycling flows'!H2)/'Total recycling flows input'!I2)</f>
        <v>1</v>
      </c>
      <c r="I27" s="15">
        <f>IF(('Post consumer recycling flows'!I2+'Pre consumer recycling flows'!I2)/'Total recycling flows input'!J2&gt;1,1,('Post consumer recycling flows'!I2+'Pre consumer recycling flows'!I2)/'Total recycling flows input'!J2)</f>
        <v>1</v>
      </c>
      <c r="J27" s="15">
        <f>IF(('Post consumer recycling flows'!J2+'Pre consumer recycling flows'!J2)/'Total recycling flows input'!K2&gt;1,1,('Post consumer recycling flows'!J2+'Pre consumer recycling flows'!J2)/'Total recycling flows input'!K2)</f>
        <v>1</v>
      </c>
      <c r="K27" s="15">
        <f>IF(('Post consumer recycling flows'!K2+'Pre consumer recycling flows'!K2)/'Total recycling flows input'!L2&gt;1,1,('Post consumer recycling flows'!K2+'Pre consumer recycling flows'!K2)/'Total recycling flows input'!L2)</f>
        <v>1</v>
      </c>
      <c r="L27" s="15">
        <f>IF(('Post consumer recycling flows'!L2+'Pre consumer recycling flows'!L2)/'Total recycling flows input'!M2&gt;1,1,('Post consumer recycling flows'!L2+'Pre consumer recycling flows'!L2)/'Total recycling flows input'!M2)</f>
        <v>1</v>
      </c>
    </row>
    <row r="28" spans="1:12" x14ac:dyDescent="0.2">
      <c r="A28" t="str">
        <f>A4</f>
        <v>Food packaging bottles</v>
      </c>
      <c r="B28" s="15">
        <f>IF(('Post consumer recycling flows'!B3+'Pre consumer recycling flows'!B3)/'Total recycling flows input'!C3&gt;1,1,('Post consumer recycling flows'!B3+'Pre consumer recycling flows'!B3)/'Total recycling flows input'!C3)</f>
        <v>1</v>
      </c>
      <c r="C28" s="15">
        <f>IF(('Post consumer recycling flows'!C3+'Pre consumer recycling flows'!C3)/'Total recycling flows input'!D3&gt;1,1,('Post consumer recycling flows'!C3+'Pre consumer recycling flows'!C3)/'Total recycling flows input'!D3)</f>
        <v>1</v>
      </c>
      <c r="D28" s="15">
        <f>IF(('Post consumer recycling flows'!D3+'Pre consumer recycling flows'!D3)/'Total recycling flows input'!E3&gt;1,1,('Post consumer recycling flows'!D3+'Pre consumer recycling flows'!D3)/'Total recycling flows input'!E3)</f>
        <v>1</v>
      </c>
      <c r="E28" s="15">
        <f>IF(('Post consumer recycling flows'!E3+'Pre consumer recycling flows'!E3)/'Total recycling flows input'!F3&gt;1,1,('Post consumer recycling flows'!E3+'Pre consumer recycling flows'!E3)/'Total recycling flows input'!F3)</f>
        <v>1</v>
      </c>
      <c r="F28" s="15">
        <f>IF(('Post consumer recycling flows'!F3+'Pre consumer recycling flows'!F3)/'Total recycling flows input'!G3&gt;1,1,('Post consumer recycling flows'!F3+'Pre consumer recycling flows'!F3)/'Total recycling flows input'!G3)</f>
        <v>1</v>
      </c>
      <c r="G28" s="15">
        <f>IF(('Post consumer recycling flows'!G3+'Pre consumer recycling flows'!G3)/'Total recycling flows input'!H3&gt;1,1,('Post consumer recycling flows'!G3+'Pre consumer recycling flows'!G3)/'Total recycling flows input'!H3)</f>
        <v>1</v>
      </c>
      <c r="H28" s="15">
        <f>IF(('Post consumer recycling flows'!H3+'Pre consumer recycling flows'!H3)/'Total recycling flows input'!I3&gt;1,1,('Post consumer recycling flows'!H3+'Pre consumer recycling flows'!H3)/'Total recycling flows input'!I3)</f>
        <v>1</v>
      </c>
      <c r="I28" s="15">
        <f>IF(('Post consumer recycling flows'!I3+'Pre consumer recycling flows'!I3)/'Total recycling flows input'!J3&gt;1,1,('Post consumer recycling flows'!I3+'Pre consumer recycling flows'!I3)/'Total recycling flows input'!J3)</f>
        <v>1</v>
      </c>
      <c r="J28" s="15">
        <f>IF(('Post consumer recycling flows'!J3+'Pre consumer recycling flows'!J3)/'Total recycling flows input'!K3&gt;1,1,('Post consumer recycling flows'!J3+'Pre consumer recycling flows'!J3)/'Total recycling flows input'!K3)</f>
        <v>1</v>
      </c>
      <c r="K28" s="15">
        <f>IF(('Post consumer recycling flows'!K3+'Pre consumer recycling flows'!K3)/'Total recycling flows input'!L3&gt;1,1,('Post consumer recycling flows'!K3+'Pre consumer recycling flows'!K3)/'Total recycling flows input'!L3)</f>
        <v>1</v>
      </c>
      <c r="L28" s="15">
        <f>IF(('Post consumer recycling flows'!L3+'Pre consumer recycling flows'!L3)/'Total recycling flows input'!M3&gt;1,1,('Post consumer recycling flows'!L3+'Pre consumer recycling flows'!L3)/'Total recycling flows input'!M3)</f>
        <v>1</v>
      </c>
    </row>
    <row r="29" spans="1:12" x14ac:dyDescent="0.2">
      <c r="A29" t="str">
        <f>A5</f>
        <v>Food packaging other</v>
      </c>
      <c r="B29" s="15">
        <f>IF(('Post consumer recycling flows'!B4+'Pre consumer recycling flows'!B4)/'Total recycling flows input'!C4&gt;1,1,('Post consumer recycling flows'!B4+'Pre consumer recycling flows'!B4)/'Total recycling flows input'!C4)</f>
        <v>1</v>
      </c>
      <c r="C29" s="15">
        <f>IF(('Post consumer recycling flows'!C4+'Pre consumer recycling flows'!C4)/'Total recycling flows input'!D4&gt;1,1,('Post consumer recycling flows'!C4+'Pre consumer recycling flows'!C4)/'Total recycling flows input'!D4)</f>
        <v>1</v>
      </c>
      <c r="D29" s="15">
        <f>IF(('Post consumer recycling flows'!D4+'Pre consumer recycling flows'!D4)/'Total recycling flows input'!E4&gt;1,1,('Post consumer recycling flows'!D4+'Pre consumer recycling flows'!D4)/'Total recycling flows input'!E4)</f>
        <v>1</v>
      </c>
      <c r="E29" s="15">
        <f>IF(('Post consumer recycling flows'!E4+'Pre consumer recycling flows'!E4)/'Total recycling flows input'!F4&gt;1,1,('Post consumer recycling flows'!E4+'Pre consumer recycling flows'!E4)/'Total recycling flows input'!F4)</f>
        <v>1</v>
      </c>
      <c r="F29" s="15">
        <f>IF(('Post consumer recycling flows'!F4+'Pre consumer recycling flows'!F4)/'Total recycling flows input'!G4&gt;1,1,('Post consumer recycling flows'!F4+'Pre consumer recycling flows'!F4)/'Total recycling flows input'!G4)</f>
        <v>1</v>
      </c>
      <c r="G29" s="15">
        <f>IF(('Post consumer recycling flows'!G4+'Pre consumer recycling flows'!G4)/'Total recycling flows input'!H4&gt;1,1,('Post consumer recycling flows'!G4+'Pre consumer recycling flows'!G4)/'Total recycling flows input'!H4)</f>
        <v>1</v>
      </c>
      <c r="H29" s="15">
        <f>IF(('Post consumer recycling flows'!H4+'Pre consumer recycling flows'!H4)/'Total recycling flows input'!I4&gt;1,1,('Post consumer recycling flows'!H4+'Pre consumer recycling flows'!H4)/'Total recycling flows input'!I4)</f>
        <v>1</v>
      </c>
      <c r="I29" s="15">
        <f>IF(('Post consumer recycling flows'!I4+'Pre consumer recycling flows'!I4)/'Total recycling flows input'!J4&gt;1,1,('Post consumer recycling flows'!I4+'Pre consumer recycling flows'!I4)/'Total recycling flows input'!J4)</f>
        <v>1</v>
      </c>
      <c r="J29" s="15">
        <f>IF(('Post consumer recycling flows'!J4+'Pre consumer recycling flows'!J4)/'Total recycling flows input'!K4&gt;1,1,('Post consumer recycling flows'!J4+'Pre consumer recycling flows'!J4)/'Total recycling flows input'!K4)</f>
        <v>1</v>
      </c>
      <c r="K29" s="15">
        <f>IF(('Post consumer recycling flows'!K4+'Pre consumer recycling flows'!K4)/'Total recycling flows input'!L4&gt;1,1,('Post consumer recycling flows'!K4+'Pre consumer recycling flows'!K4)/'Total recycling flows input'!L4)</f>
        <v>1</v>
      </c>
      <c r="L29" s="15">
        <f>IF(('Post consumer recycling flows'!L4+'Pre consumer recycling flows'!L4)/'Total recycling flows input'!M4&gt;1,1,('Post consumer recycling flows'!L4+'Pre consumer recycling flows'!L4)/'Total recycling flows input'!M4)</f>
        <v>1</v>
      </c>
    </row>
    <row r="30" spans="1:12" x14ac:dyDescent="0.2">
      <c r="A30" t="str">
        <f>A6</f>
        <v>Non-food packaging 2d</v>
      </c>
      <c r="B30" s="15">
        <f>IF(('Post consumer recycling flows'!B5+'Pre consumer recycling flows'!B5)/'Total recycling flows input'!C5&gt;1,1,('Post consumer recycling flows'!B5+'Pre consumer recycling flows'!B5)/'Total recycling flows input'!C5)</f>
        <v>1</v>
      </c>
      <c r="C30" s="15">
        <f>IF(('Post consumer recycling flows'!C5+'Pre consumer recycling flows'!C5)/'Total recycling flows input'!D5&gt;1,1,('Post consumer recycling flows'!C5+'Pre consumer recycling flows'!C5)/'Total recycling flows input'!D5)</f>
        <v>1</v>
      </c>
      <c r="D30" s="15">
        <f>IF(('Post consumer recycling flows'!D5+'Pre consumer recycling flows'!D5)/'Total recycling flows input'!E5&gt;1,1,('Post consumer recycling flows'!D5+'Pre consumer recycling flows'!D5)/'Total recycling flows input'!E5)</f>
        <v>1</v>
      </c>
      <c r="E30" s="15">
        <f>IF(('Post consumer recycling flows'!E5+'Pre consumer recycling flows'!E5)/'Total recycling flows input'!F5&gt;1,1,('Post consumer recycling flows'!E5+'Pre consumer recycling flows'!E5)/'Total recycling flows input'!F5)</f>
        <v>1</v>
      </c>
      <c r="F30" s="15">
        <f>IF(('Post consumer recycling flows'!F5+'Pre consumer recycling flows'!F5)/'Total recycling flows input'!G5&gt;1,1,('Post consumer recycling flows'!F5+'Pre consumer recycling flows'!F5)/'Total recycling flows input'!G5)</f>
        <v>1</v>
      </c>
      <c r="G30" s="15">
        <f>IF(('Post consumer recycling flows'!G5+'Pre consumer recycling flows'!G5)/'Total recycling flows input'!H5&gt;1,1,('Post consumer recycling flows'!G5+'Pre consumer recycling flows'!G5)/'Total recycling flows input'!H5)</f>
        <v>1</v>
      </c>
      <c r="H30" s="15">
        <f>IF(('Post consumer recycling flows'!H5+'Pre consumer recycling flows'!H5)/'Total recycling flows input'!I5&gt;1,1,('Post consumer recycling flows'!H5+'Pre consumer recycling flows'!H5)/'Total recycling flows input'!I5)</f>
        <v>1</v>
      </c>
      <c r="I30" s="15">
        <f>IF(('Post consumer recycling flows'!I5+'Pre consumer recycling flows'!I5)/'Total recycling flows input'!J5&gt;1,1,('Post consumer recycling flows'!I5+'Pre consumer recycling flows'!I5)/'Total recycling flows input'!J5)</f>
        <v>1</v>
      </c>
      <c r="J30" s="15">
        <f>IF(('Post consumer recycling flows'!J5+'Pre consumer recycling flows'!J5)/'Total recycling flows input'!K5&gt;1,1,('Post consumer recycling flows'!J5+'Pre consumer recycling flows'!J5)/'Total recycling flows input'!K5)</f>
        <v>1</v>
      </c>
      <c r="K30" s="15">
        <f>IF(('Post consumer recycling flows'!K5+'Pre consumer recycling flows'!K5)/'Total recycling flows input'!L5&gt;1,1,('Post consumer recycling flows'!K5+'Pre consumer recycling flows'!K5)/'Total recycling flows input'!L5)</f>
        <v>1</v>
      </c>
      <c r="L30" s="15">
        <f>IF(('Post consumer recycling flows'!L5+'Pre consumer recycling flows'!L5)/'Total recycling flows input'!M5&gt;1,1,('Post consumer recycling flows'!L5+'Pre consumer recycling flows'!L5)/'Total recycling flows input'!M5)</f>
        <v>1</v>
      </c>
    </row>
    <row r="31" spans="1:12" x14ac:dyDescent="0.2">
      <c r="A31" t="str">
        <f>A7</f>
        <v>Non-food packaging bottles</v>
      </c>
      <c r="B31" s="15">
        <f>IF(('Post consumer recycling flows'!B6+'Pre consumer recycling flows'!B6)/'Total recycling flows input'!C6&gt;1,1,('Post consumer recycling flows'!B6+'Pre consumer recycling flows'!B6)/'Total recycling flows input'!C6)</f>
        <v>1</v>
      </c>
      <c r="C31" s="15">
        <f>IF(('Post consumer recycling flows'!C6+'Pre consumer recycling flows'!C6)/'Total recycling flows input'!D6&gt;1,1,('Post consumer recycling flows'!C6+'Pre consumer recycling flows'!C6)/'Total recycling flows input'!D6)</f>
        <v>1</v>
      </c>
      <c r="D31" s="15">
        <f>IF(('Post consumer recycling flows'!D6+'Pre consumer recycling flows'!D6)/'Total recycling flows input'!E6&gt;1,1,('Post consumer recycling flows'!D6+'Pre consumer recycling flows'!D6)/'Total recycling flows input'!E6)</f>
        <v>1</v>
      </c>
      <c r="E31" s="15">
        <f>IF(('Post consumer recycling flows'!E6+'Pre consumer recycling flows'!E6)/'Total recycling flows input'!F6&gt;1,1,('Post consumer recycling flows'!E6+'Pre consumer recycling flows'!E6)/'Total recycling flows input'!F6)</f>
        <v>1</v>
      </c>
      <c r="F31" s="15">
        <f>IF(('Post consumer recycling flows'!F6+'Pre consumer recycling flows'!F6)/'Total recycling flows input'!G6&gt;1,1,('Post consumer recycling flows'!F6+'Pre consumer recycling flows'!F6)/'Total recycling flows input'!G6)</f>
        <v>1</v>
      </c>
      <c r="G31" s="15">
        <f>IF(('Post consumer recycling flows'!G6+'Pre consumer recycling flows'!G6)/'Total recycling flows input'!H6&gt;1,1,('Post consumer recycling flows'!G6+'Pre consumer recycling flows'!G6)/'Total recycling flows input'!H6)</f>
        <v>1</v>
      </c>
      <c r="H31" s="15">
        <f>IF(('Post consumer recycling flows'!H6+'Pre consumer recycling flows'!H6)/'Total recycling flows input'!I6&gt;1,1,('Post consumer recycling flows'!H6+'Pre consumer recycling flows'!H6)/'Total recycling flows input'!I6)</f>
        <v>1</v>
      </c>
      <c r="I31" s="15">
        <f>IF(('Post consumer recycling flows'!I6+'Pre consumer recycling flows'!I6)/'Total recycling flows input'!J6&gt;1,1,('Post consumer recycling flows'!I6+'Pre consumer recycling flows'!I6)/'Total recycling flows input'!J6)</f>
        <v>1</v>
      </c>
      <c r="J31" s="15">
        <f>IF(('Post consumer recycling flows'!J6+'Pre consumer recycling flows'!J6)/'Total recycling flows input'!K6&gt;1,1,('Post consumer recycling flows'!J6+'Pre consumer recycling flows'!J6)/'Total recycling flows input'!K6)</f>
        <v>1</v>
      </c>
      <c r="K31" s="15">
        <f>IF(('Post consumer recycling flows'!K6+'Pre consumer recycling flows'!K6)/'Total recycling flows input'!L6&gt;1,1,('Post consumer recycling flows'!K6+'Pre consumer recycling flows'!K6)/'Total recycling flows input'!L6)</f>
        <v>1</v>
      </c>
      <c r="L31" s="15">
        <f>IF(('Post consumer recycling flows'!L6+'Pre consumer recycling flows'!L6)/'Total recycling flows input'!M6&gt;1,1,('Post consumer recycling flows'!L6+'Pre consumer recycling flows'!L6)/'Total recycling flows input'!M6)</f>
        <v>1</v>
      </c>
    </row>
    <row r="32" spans="1:12" x14ac:dyDescent="0.2">
      <c r="A32" t="str">
        <f>A8</f>
        <v>Non-food packaging other</v>
      </c>
      <c r="B32" s="15">
        <f>IF(('Post consumer recycling flows'!B7+'Pre consumer recycling flows'!B7)/'Total recycling flows input'!C7&gt;1,1,('Post consumer recycling flows'!B7+'Pre consumer recycling flows'!B7)/'Total recycling flows input'!C7)</f>
        <v>0.45946064735494369</v>
      </c>
      <c r="C32" s="15">
        <f>IF(('Post consumer recycling flows'!C7+'Pre consumer recycling flows'!C7)/'Total recycling flows input'!D7&gt;1,1,('Post consumer recycling flows'!C7+'Pre consumer recycling flows'!C7)/'Total recycling flows input'!D7)</f>
        <v>0.47198232075543606</v>
      </c>
      <c r="D32" s="15">
        <f>IF(('Post consumer recycling flows'!D7+'Pre consumer recycling flows'!D7)/'Total recycling flows input'!E7&gt;1,1,('Post consumer recycling flows'!D7+'Pre consumer recycling flows'!D7)/'Total recycling flows input'!E7)</f>
        <v>0.47417666311164203</v>
      </c>
      <c r="E32" s="15">
        <f>IF(('Post consumer recycling flows'!E7+'Pre consumer recycling flows'!E7)/'Total recycling flows input'!F7&gt;1,1,('Post consumer recycling flows'!E7+'Pre consumer recycling flows'!E7)/'Total recycling flows input'!F7)</f>
        <v>0.47636603043789744</v>
      </c>
      <c r="F32" s="15">
        <f>IF(('Post consumer recycling flows'!F7+'Pre consumer recycling flows'!F7)/'Total recycling flows input'!G7&gt;1,1,('Post consumer recycling flows'!F7+'Pre consumer recycling flows'!F7)/'Total recycling flows input'!G7)</f>
        <v>0.47855029524101528</v>
      </c>
      <c r="G32" s="15">
        <f>IF(('Post consumer recycling flows'!G7+'Pre consumer recycling flows'!G7)/'Total recycling flows input'!H7&gt;1,1,('Post consumer recycling flows'!G7+'Pre consumer recycling flows'!G7)/'Total recycling flows input'!H7)</f>
        <v>0.48072933129816725</v>
      </c>
      <c r="H32" s="15">
        <f>IF(('Post consumer recycling flows'!H7+'Pre consumer recycling flows'!H7)/'Total recycling flows input'!I7&gt;1,1,('Post consumer recycling flows'!H7+'Pre consumer recycling flows'!H7)/'Total recycling flows input'!I7)</f>
        <v>0.48290301368349681</v>
      </c>
      <c r="I32" s="15">
        <f>IF(('Post consumer recycling flows'!I7+'Pre consumer recycling flows'!I7)/'Total recycling flows input'!J7&gt;1,1,('Post consumer recycling flows'!I7+'Pre consumer recycling flows'!I7)/'Total recycling flows input'!J7)</f>
        <v>0.48507121879406923</v>
      </c>
      <c r="J32" s="15">
        <f>IF(('Post consumer recycling flows'!J7+'Pre consumer recycling flows'!J7)/'Total recycling flows input'!K7&gt;1,1,('Post consumer recycling flows'!J7+'Pre consumer recycling flows'!J7)/'Total recycling flows input'!K7)</f>
        <v>0.48723382437514234</v>
      </c>
      <c r="K32" s="15">
        <f>IF(('Post consumer recycling flows'!K7+'Pre consumer recycling flows'!K7)/'Total recycling flows input'!L7&gt;1,1,('Post consumer recycling flows'!K7+'Pre consumer recycling flows'!K7)/'Total recycling flows input'!L7)</f>
        <v>0.48939070954475711</v>
      </c>
      <c r="L32" s="15">
        <f>IF(('Post consumer recycling flows'!L7+'Pre consumer recycling flows'!L7)/'Total recycling flows input'!M7&gt;1,1,('Post consumer recycling flows'!L7+'Pre consumer recycling flows'!L7)/'Total recycling flows input'!M7)</f>
        <v>0.49154175481763385</v>
      </c>
    </row>
    <row r="33" spans="1:12" x14ac:dyDescent="0.2">
      <c r="A33" t="str">
        <f>A9</f>
        <v>Fibers</v>
      </c>
      <c r="B33" s="15">
        <f>IF(('Post consumer recycling flows'!B8+'Pre consumer recycling flows'!B8)/'Total recycling flows input'!C8&gt;1,1,('Post consumer recycling flows'!B8+'Pre consumer recycling flows'!B8)/'Total recycling flows input'!C8)</f>
        <v>1</v>
      </c>
      <c r="C33" s="15">
        <f>IF(('Post consumer recycling flows'!C8+'Pre consumer recycling flows'!C8)/'Total recycling flows input'!D8&gt;1,1,('Post consumer recycling flows'!C8+'Pre consumer recycling flows'!C8)/'Total recycling flows input'!D8)</f>
        <v>1</v>
      </c>
      <c r="D33" s="15">
        <f>IF(('Post consumer recycling flows'!D8+'Pre consumer recycling flows'!D8)/'Total recycling flows input'!E8&gt;1,1,('Post consumer recycling flows'!D8+'Pre consumer recycling flows'!D8)/'Total recycling flows input'!E8)</f>
        <v>1</v>
      </c>
      <c r="E33" s="15">
        <f>IF(('Post consumer recycling flows'!E8+'Pre consumer recycling flows'!E8)/'Total recycling flows input'!F8&gt;1,1,('Post consumer recycling flows'!E8+'Pre consumer recycling flows'!E8)/'Total recycling flows input'!F8)</f>
        <v>1</v>
      </c>
      <c r="F33" s="15">
        <f>IF(('Post consumer recycling flows'!F8+'Pre consumer recycling flows'!F8)/'Total recycling flows input'!G8&gt;1,1,('Post consumer recycling flows'!F8+'Pre consumer recycling flows'!F8)/'Total recycling flows input'!G8)</f>
        <v>1.0000000000000002</v>
      </c>
      <c r="G33" s="15">
        <f>IF(('Post consumer recycling flows'!G8+'Pre consumer recycling flows'!G8)/'Total recycling flows input'!H8&gt;1,1,('Post consumer recycling flows'!G8+'Pre consumer recycling flows'!G8)/'Total recycling flows input'!H8)</f>
        <v>1</v>
      </c>
      <c r="H33" s="15">
        <f>IF(('Post consumer recycling flows'!H8+'Pre consumer recycling flows'!H8)/'Total recycling flows input'!I8&gt;1,1,('Post consumer recycling flows'!H8+'Pre consumer recycling flows'!H8)/'Total recycling flows input'!I8)</f>
        <v>1</v>
      </c>
      <c r="I33" s="15">
        <f>IF(('Post consumer recycling flows'!I8+'Pre consumer recycling flows'!I8)/'Total recycling flows input'!J8&gt;1,1,('Post consumer recycling flows'!I8+'Pre consumer recycling flows'!I8)/'Total recycling flows input'!J8)</f>
        <v>0.99999999999999989</v>
      </c>
      <c r="J33" s="15">
        <f>IF(('Post consumer recycling flows'!J8+'Pre consumer recycling flows'!J8)/'Total recycling flows input'!K8&gt;1,1,('Post consumer recycling flows'!J8+'Pre consumer recycling flows'!J8)/'Total recycling flows input'!K8)</f>
        <v>0.99999999999999989</v>
      </c>
      <c r="K33" s="15">
        <f>IF(('Post consumer recycling flows'!K8+'Pre consumer recycling flows'!K8)/'Total recycling flows input'!L8&gt;1,1,('Post consumer recycling flows'!K8+'Pre consumer recycling flows'!K8)/'Total recycling flows input'!L8)</f>
        <v>1.0000000000000002</v>
      </c>
      <c r="L33" s="15">
        <f>IF(('Post consumer recycling flows'!L8+'Pre consumer recycling flows'!L8)/'Total recycling flows input'!M8&gt;1,1,('Post consumer recycling flows'!L8+'Pre consumer recycling flows'!L8)/'Total recycling flows input'!M8)</f>
        <v>1</v>
      </c>
    </row>
    <row r="34" spans="1:12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6" spans="1:12" ht="16" x14ac:dyDescent="0.2">
      <c r="A36" s="13" t="s">
        <v>31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2">
      <c r="A37" t="str">
        <f t="shared" ref="A37:L42" si="2">A26</f>
        <v>Product</v>
      </c>
      <c r="B37">
        <f t="shared" si="2"/>
        <v>2020</v>
      </c>
      <c r="C37">
        <f t="shared" si="2"/>
        <v>2021</v>
      </c>
      <c r="D37">
        <f t="shared" si="2"/>
        <v>2022</v>
      </c>
      <c r="E37">
        <f t="shared" si="2"/>
        <v>2023</v>
      </c>
      <c r="F37">
        <f t="shared" si="2"/>
        <v>2024</v>
      </c>
      <c r="G37">
        <f t="shared" si="2"/>
        <v>2025</v>
      </c>
      <c r="H37">
        <f t="shared" si="2"/>
        <v>2026</v>
      </c>
      <c r="I37">
        <f t="shared" si="2"/>
        <v>2027</v>
      </c>
      <c r="J37">
        <f t="shared" si="2"/>
        <v>2028</v>
      </c>
      <c r="K37">
        <f t="shared" si="2"/>
        <v>2029</v>
      </c>
      <c r="L37">
        <f t="shared" si="2"/>
        <v>2030</v>
      </c>
    </row>
    <row r="38" spans="1:12" x14ac:dyDescent="0.2">
      <c r="A38" t="str">
        <f t="shared" si="2"/>
        <v>Food packaging 2d</v>
      </c>
      <c r="B38" s="16">
        <f>B27*'Total recycling flows input'!C2</f>
        <v>53.755062643096352</v>
      </c>
      <c r="C38" s="16">
        <f>C27*'Total recycling flows input'!D2</f>
        <v>48.645692831531584</v>
      </c>
      <c r="D38" s="16">
        <f>D27*'Total recycling flows input'!E2</f>
        <v>49.86183515231987</v>
      </c>
      <c r="E38" s="16">
        <f>E27*'Total recycling flows input'!F2</f>
        <v>51.108381031127863</v>
      </c>
      <c r="F38" s="16">
        <f>F27*'Total recycling flows input'!G2</f>
        <v>52.386090556906048</v>
      </c>
      <c r="G38" s="16">
        <f>G27*'Total recycling flows input'!H2</f>
        <v>53.695742820828677</v>
      </c>
      <c r="H38" s="16">
        <f>H27*'Total recycling flows input'!I2</f>
        <v>55.038136391349397</v>
      </c>
      <c r="I38" s="16">
        <f>I27*'Total recycling flows input'!J2</f>
        <v>56.414089801133137</v>
      </c>
      <c r="J38" s="16">
        <f>J27*'Total recycling flows input'!K2</f>
        <v>57.824442046161451</v>
      </c>
      <c r="K38" s="16">
        <f>K27*'Total recycling flows input'!L2</f>
        <v>59.270053097315497</v>
      </c>
      <c r="L38" s="16">
        <f>L27*'Total recycling flows input'!M2</f>
        <v>60.751804424748372</v>
      </c>
    </row>
    <row r="39" spans="1:12" x14ac:dyDescent="0.2">
      <c r="A39" t="str">
        <f t="shared" si="2"/>
        <v>Food packaging bottles</v>
      </c>
      <c r="B39" s="16">
        <f>B28*'Total recycling flows input'!C3</f>
        <v>218.99856352821629</v>
      </c>
      <c r="C39" s="16">
        <f>C28*'Total recycling flows input'!D3</f>
        <v>196.39092503423299</v>
      </c>
      <c r="D39" s="16">
        <f>D28*'Total recycling flows input'!E3</f>
        <v>201.10430723505451</v>
      </c>
      <c r="E39" s="16">
        <f>E28*'Total recycling flows input'!F3</f>
        <v>205.93081060869591</v>
      </c>
      <c r="F39" s="16">
        <f>F28*'Total recycling flows input'!G3</f>
        <v>210.87315006330459</v>
      </c>
      <c r="G39" s="16">
        <f>G28*'Total recycling flows input'!H3</f>
        <v>215.93410566482399</v>
      </c>
      <c r="H39" s="16">
        <f>H28*'Total recycling flows input'!I3</f>
        <v>221.11652420077971</v>
      </c>
      <c r="I39" s="16">
        <f>I28*'Total recycling flows input'!J3</f>
        <v>226.42332078159839</v>
      </c>
      <c r="J39" s="16">
        <f>J28*'Total recycling flows input'!K3</f>
        <v>231.8574804803568</v>
      </c>
      <c r="K39" s="16">
        <f>K28*'Total recycling flows input'!L3</f>
        <v>237.42206001188529</v>
      </c>
      <c r="L39" s="16">
        <f>L28*'Total recycling flows input'!M3</f>
        <v>243.12018945217059</v>
      </c>
    </row>
    <row r="40" spans="1:12" x14ac:dyDescent="0.2">
      <c r="A40" t="str">
        <f t="shared" si="2"/>
        <v>Food packaging other</v>
      </c>
      <c r="B40" s="16">
        <f>B29*'Total recycling flows input'!C4</f>
        <v>186.0064194844042</v>
      </c>
      <c r="C40" s="16">
        <f>C29*'Total recycling flows input'!D4</f>
        <v>178.28246178199751</v>
      </c>
      <c r="D40" s="16">
        <f>D29*'Total recycling flows input'!E4</f>
        <v>184.70063040614949</v>
      </c>
      <c r="E40" s="16">
        <f>E29*'Total recycling flows input'!F4</f>
        <v>191.34985310077079</v>
      </c>
      <c r="F40" s="16">
        <f>F29*'Total recycling flows input'!G4</f>
        <v>198.23844781239859</v>
      </c>
      <c r="G40" s="16">
        <f>G29*'Total recycling flows input'!H4</f>
        <v>205.375031933645</v>
      </c>
      <c r="H40" s="16">
        <f>H29*'Total recycling flows input'!I4</f>
        <v>212.76853308325619</v>
      </c>
      <c r="I40" s="16">
        <f>I29*'Total recycling flows input'!J4</f>
        <v>220.42820027425341</v>
      </c>
      <c r="J40" s="16">
        <f>J29*'Total recycling flows input'!K4</f>
        <v>228.36361548412651</v>
      </c>
      <c r="K40" s="16">
        <f>K29*'Total recycling flows input'!L4</f>
        <v>236.5847056415551</v>
      </c>
      <c r="L40" s="16">
        <f>L29*'Total recycling flows input'!M4</f>
        <v>245.1017550446511</v>
      </c>
    </row>
    <row r="41" spans="1:12" x14ac:dyDescent="0.2">
      <c r="A41" t="str">
        <f t="shared" si="2"/>
        <v>Non-food packaging 2d</v>
      </c>
      <c r="B41" s="16">
        <f>B30*'Total recycling flows input'!C5</f>
        <v>43.004050114477103</v>
      </c>
      <c r="C41" s="16">
        <f>C30*'Total recycling flows input'!D5</f>
        <v>38.916554265225273</v>
      </c>
      <c r="D41" s="16">
        <f>D30*'Total recycling flows input'!E5</f>
        <v>39.889468121855913</v>
      </c>
      <c r="E41" s="16">
        <f>E30*'Total recycling flows input'!F5</f>
        <v>40.886704824902303</v>
      </c>
      <c r="F41" s="16">
        <f>F30*'Total recycling flows input'!G5</f>
        <v>41.908872445524842</v>
      </c>
      <c r="G41" s="16">
        <f>G30*'Total recycling flows input'!H5</f>
        <v>42.956594256662953</v>
      </c>
      <c r="H41" s="16">
        <f>H30*'Total recycling flows input'!I5</f>
        <v>44.030509113079532</v>
      </c>
      <c r="I41" s="16">
        <f>I30*'Total recycling flows input'!J5</f>
        <v>45.131271840906521</v>
      </c>
      <c r="J41" s="16">
        <f>J30*'Total recycling flows input'!K5</f>
        <v>46.259553636929169</v>
      </c>
      <c r="K41" s="16">
        <f>K30*'Total recycling flows input'!L5</f>
        <v>47.416042477852393</v>
      </c>
      <c r="L41" s="16">
        <f>L30*'Total recycling flows input'!M5</f>
        <v>48.601443539798709</v>
      </c>
    </row>
    <row r="42" spans="1:12" x14ac:dyDescent="0.2">
      <c r="A42" t="str">
        <f t="shared" si="2"/>
        <v>Non-food packaging bottles</v>
      </c>
      <c r="B42" s="16">
        <f>B31*'Total recycling flows input'!C6</f>
        <v>334.93897951374271</v>
      </c>
      <c r="C42" s="16">
        <f>C31*'Total recycling flows input'!D6</f>
        <v>300.36259122882689</v>
      </c>
      <c r="D42" s="16">
        <f>D31*'Total recycling flows input'!E6</f>
        <v>307.5712934183187</v>
      </c>
      <c r="E42" s="16">
        <f>E31*'Total recycling flows input'!F6</f>
        <v>314.9530044603585</v>
      </c>
      <c r="F42" s="16">
        <f>F31*'Total recycling flows input'!G6</f>
        <v>322.51187656740711</v>
      </c>
      <c r="G42" s="16">
        <f>G31*'Total recycling flows input'!H6</f>
        <v>330.25216160502481</v>
      </c>
      <c r="H42" s="16">
        <f>H31*'Total recycling flows input'!I6</f>
        <v>338.17821348354528</v>
      </c>
      <c r="I42" s="16">
        <f>I31*'Total recycling flows input'!J6</f>
        <v>346.29449060715052</v>
      </c>
      <c r="J42" s="16">
        <f>J31*'Total recycling flows input'!K6</f>
        <v>354.60555838172212</v>
      </c>
      <c r="K42" s="16">
        <f>K31*'Total recycling flows input'!L6</f>
        <v>363.11609178288347</v>
      </c>
      <c r="L42" s="16">
        <f>L31*'Total recycling flows input'!M6</f>
        <v>371.83087798567283</v>
      </c>
    </row>
    <row r="43" spans="1:12" x14ac:dyDescent="0.2">
      <c r="A43" t="str">
        <f>A32</f>
        <v>Non-food packaging other</v>
      </c>
      <c r="B43" s="16">
        <f>B32*'Total recycling flows input'!C7</f>
        <v>79.022335075073684</v>
      </c>
      <c r="C43" s="16">
        <f>C32*'Total recycling flows input'!D7</f>
        <v>75.740915136142746</v>
      </c>
      <c r="D43" s="16">
        <f>D32*'Total recycling flows input'!E7</f>
        <v>78.467588081043885</v>
      </c>
      <c r="E43" s="16">
        <f>E32*'Total recycling flows input'!F7</f>
        <v>81.292421251961457</v>
      </c>
      <c r="F43" s="16">
        <f>F32*'Total recycling flows input'!G7</f>
        <v>84.218948417032067</v>
      </c>
      <c r="G43" s="16">
        <f>G32*'Total recycling flows input'!H7</f>
        <v>87.250830560045245</v>
      </c>
      <c r="H43" s="16">
        <f>H32*'Total recycling flows input'!I7</f>
        <v>90.391860460206857</v>
      </c>
      <c r="I43" s="16">
        <f>I32*'Total recycling flows input'!J7</f>
        <v>93.645967436774299</v>
      </c>
      <c r="J43" s="16">
        <f>J32*'Total recycling flows input'!K7</f>
        <v>97.017222264498187</v>
      </c>
      <c r="K43" s="16">
        <f>K32*'Total recycling flows input'!L7</f>
        <v>100.50984226602012</v>
      </c>
      <c r="L43" s="16">
        <f>L32*'Total recycling flows input'!M7</f>
        <v>104.12819658759686</v>
      </c>
    </row>
    <row r="44" spans="1:12" x14ac:dyDescent="0.2">
      <c r="A44" t="str">
        <f>A33</f>
        <v>Fibers</v>
      </c>
      <c r="B44" s="16">
        <f>B33*'Total recycling flows input'!C8</f>
        <v>681.75160828063042</v>
      </c>
      <c r="C44" s="16">
        <f>C33*'Total recycling flows input'!D8</f>
        <v>708.01675596709811</v>
      </c>
      <c r="D44" s="16">
        <f>D33*'Total recycling flows input'!E8</f>
        <v>729.12327656993261</v>
      </c>
      <c r="E44" s="16">
        <f>E33*'Total recycling flows input'!F8</f>
        <v>744.76104286157965</v>
      </c>
      <c r="F44" s="16">
        <f>F33*'Total recycling flows input'!G8</f>
        <v>757.54009580431239</v>
      </c>
      <c r="G44" s="16">
        <f>G33*'Total recycling flows input'!H8</f>
        <v>772.1350752885844</v>
      </c>
      <c r="H44" s="16">
        <f>H33*'Total recycling flows input'!I8</f>
        <v>793.24653184529802</v>
      </c>
      <c r="I44" s="16">
        <f>I33*'Total recycling flows input'!J8</f>
        <v>822.74116641047999</v>
      </c>
      <c r="J44" s="16">
        <f>J33*'Total recycling flows input'!K8</f>
        <v>859.00271331904321</v>
      </c>
      <c r="K44" s="16">
        <f>K33*'Total recycling flows input'!L8</f>
        <v>899.4126074754829</v>
      </c>
      <c r="L44" s="16">
        <f>L33*'Total recycling flows input'!M8</f>
        <v>942.4521518761087</v>
      </c>
    </row>
    <row r="45" spans="1:12" x14ac:dyDescent="0.2">
      <c r="A45" t="s">
        <v>9</v>
      </c>
      <c r="B45" s="16">
        <f>SUM(B38:B44)</f>
        <v>1597.4770186396408</v>
      </c>
      <c r="C45" s="16">
        <f t="shared" ref="C45:L45" si="3">SUM(C38:C44)</f>
        <v>1546.3558962450552</v>
      </c>
      <c r="D45" s="16">
        <f t="shared" si="3"/>
        <v>1590.7183989846749</v>
      </c>
      <c r="E45" s="16">
        <f t="shared" si="3"/>
        <v>1630.2822181393965</v>
      </c>
      <c r="F45" s="16">
        <f t="shared" si="3"/>
        <v>1667.6774816668856</v>
      </c>
      <c r="G45" s="16">
        <f t="shared" si="3"/>
        <v>1707.599542129615</v>
      </c>
      <c r="H45" s="16">
        <f t="shared" si="3"/>
        <v>1754.7703085775152</v>
      </c>
      <c r="I45" s="16">
        <f t="shared" si="3"/>
        <v>1811.0785071522962</v>
      </c>
      <c r="J45" s="16">
        <f t="shared" si="3"/>
        <v>1874.9305856128374</v>
      </c>
      <c r="K45" s="16">
        <f t="shared" si="3"/>
        <v>1943.7314027529949</v>
      </c>
      <c r="L45" s="16">
        <f t="shared" si="3"/>
        <v>2015.986418910747</v>
      </c>
    </row>
    <row r="48" spans="1:12" x14ac:dyDescent="0.2">
      <c r="A48" s="20" t="s">
        <v>36</v>
      </c>
      <c r="E48" s="21" t="s">
        <v>37</v>
      </c>
      <c r="F48" s="21"/>
    </row>
    <row r="49" spans="1:13" x14ac:dyDescent="0.2">
      <c r="A49" s="20"/>
      <c r="B49" s="21" t="s">
        <v>38</v>
      </c>
      <c r="C49" s="21" t="s">
        <v>39</v>
      </c>
      <c r="D49" s="21" t="s">
        <v>40</v>
      </c>
      <c r="E49" s="21" t="s">
        <v>41</v>
      </c>
      <c r="F49" s="21" t="s">
        <v>39</v>
      </c>
      <c r="G49" s="21" t="s">
        <v>40</v>
      </c>
    </row>
    <row r="50" spans="1:13" x14ac:dyDescent="0.2">
      <c r="A50" s="21" t="s">
        <v>42</v>
      </c>
      <c r="B50" s="22">
        <f>L10</f>
        <v>0.2457788171457464</v>
      </c>
      <c r="C50" s="22">
        <f>L17</f>
        <v>0.21139119995709443</v>
      </c>
      <c r="D50" s="22">
        <f>L23</f>
        <v>0.2083236932444705</v>
      </c>
      <c r="E50" s="22">
        <f>(B50-B$50)/B$50</f>
        <v>0</v>
      </c>
      <c r="F50" s="22">
        <f>(C50-C$50)/C$50</f>
        <v>0</v>
      </c>
      <c r="G50" s="22">
        <f>(D50-D$50)/D$50</f>
        <v>0</v>
      </c>
    </row>
    <row r="51" spans="1:13" x14ac:dyDescent="0.2">
      <c r="A51" s="21" t="s">
        <v>43</v>
      </c>
      <c r="B51" s="22">
        <f>[2]Indicators!$L$10</f>
        <v>0.27813468388948148</v>
      </c>
      <c r="C51" s="23">
        <f>[2]Indicators!$L$15</f>
        <v>0.18823038872634149</v>
      </c>
      <c r="D51" s="23">
        <f>[2]Indicators!$L$19</f>
        <v>0.11012107350759623</v>
      </c>
      <c r="E51" s="22">
        <f>(B51-B$50)/B$50</f>
        <v>0.13164627903855569</v>
      </c>
      <c r="F51" s="22">
        <f>(C51-C$50)/C$50</f>
        <v>-0.10956374359696072</v>
      </c>
      <c r="G51" s="22">
        <f>(D51-D$50)/D$50</f>
        <v>-0.47139438729915495</v>
      </c>
    </row>
    <row r="52" spans="1:13" x14ac:dyDescent="0.2">
      <c r="A52" s="21" t="s">
        <v>44</v>
      </c>
      <c r="B52" s="23">
        <f>L10</f>
        <v>0.2457788171457464</v>
      </c>
      <c r="C52" s="23">
        <f>L17</f>
        <v>0.21139119995709443</v>
      </c>
      <c r="D52" s="23">
        <f>L23</f>
        <v>0.2083236932444705</v>
      </c>
      <c r="E52" s="22">
        <f>(B52-B$50)/B$50</f>
        <v>0</v>
      </c>
      <c r="F52" s="22">
        <f>(C52-C$50)/C$50</f>
        <v>0</v>
      </c>
      <c r="G52" s="22">
        <f>(D52-D$50)/D$50</f>
        <v>0</v>
      </c>
    </row>
    <row r="53" spans="1:13" x14ac:dyDescent="0.2">
      <c r="A53" s="21" t="s">
        <v>45</v>
      </c>
      <c r="B53" s="23">
        <f>[3]Indicators!$L$10</f>
        <v>0.40003416248896517</v>
      </c>
      <c r="C53" s="23">
        <f>[3]Indicators!$L$15</f>
        <v>0.24538808732605918</v>
      </c>
      <c r="D53" s="23">
        <f>[3]Indicators!$L$26</f>
        <v>0.13268271775401588</v>
      </c>
      <c r="E53" s="22">
        <f>(B53-B$50)/B$50</f>
        <v>0.62761855205668771</v>
      </c>
      <c r="F53" s="22">
        <f>(C53-C$50)/C$50</f>
        <v>0.16082451575971476</v>
      </c>
      <c r="G53" s="22">
        <f>(D53-D$50)/D$50</f>
        <v>-0.36309348357072846</v>
      </c>
    </row>
    <row r="54" spans="1:13" x14ac:dyDescent="0.2">
      <c r="A54" s="21"/>
      <c r="E54" s="24"/>
      <c r="F54" s="24"/>
      <c r="G54" s="24"/>
    </row>
    <row r="55" spans="1:13" x14ac:dyDescent="0.2">
      <c r="F55" s="25" t="s">
        <v>46</v>
      </c>
      <c r="G55" s="25"/>
      <c r="H55" s="25"/>
      <c r="I55" s="25"/>
      <c r="J55" s="25" t="s">
        <v>47</v>
      </c>
      <c r="K55" s="25"/>
      <c r="L55" s="25"/>
      <c r="M55" s="25"/>
    </row>
    <row r="56" spans="1:13" x14ac:dyDescent="0.2">
      <c r="B56" t="str">
        <f>A50</f>
        <v>S0: Baseline</v>
      </c>
      <c r="C56" t="str">
        <f>A51</f>
        <v>S1: Collection</v>
      </c>
      <c r="D56" t="str">
        <f>A52</f>
        <v>S2: Closed loop</v>
      </c>
      <c r="E56" t="str">
        <f>A53</f>
        <v>S3: Fibers</v>
      </c>
      <c r="F56" t="str">
        <f>B56</f>
        <v>S0: Baseline</v>
      </c>
      <c r="G56" t="str">
        <f t="shared" ref="G56:M56" si="4">C56</f>
        <v>S1: Collection</v>
      </c>
      <c r="H56" t="str">
        <f t="shared" si="4"/>
        <v>S2: Closed loop</v>
      </c>
      <c r="I56" t="str">
        <f t="shared" si="4"/>
        <v>S3: Fibers</v>
      </c>
      <c r="J56" t="str">
        <f t="shared" si="4"/>
        <v>S0: Baseline</v>
      </c>
      <c r="K56" t="str">
        <f t="shared" si="4"/>
        <v>S1: Collection</v>
      </c>
      <c r="L56" t="str">
        <f t="shared" si="4"/>
        <v>S2: Closed loop</v>
      </c>
      <c r="M56" t="str">
        <f t="shared" si="4"/>
        <v>S3: Fibers</v>
      </c>
    </row>
    <row r="57" spans="1:13" x14ac:dyDescent="0.2">
      <c r="A57" t="s">
        <v>48</v>
      </c>
      <c r="B57" s="24">
        <v>0.19985010623492713</v>
      </c>
      <c r="C57" s="24">
        <v>0.26978276818209601</v>
      </c>
      <c r="D57" s="24">
        <v>0.31429395319804532</v>
      </c>
      <c r="E57" s="24">
        <v>0.38524761246429706</v>
      </c>
      <c r="F57" s="26">
        <f>B57-$B57</f>
        <v>0</v>
      </c>
      <c r="G57" s="26">
        <f>C57-$B57</f>
        <v>6.9932661947168878E-2</v>
      </c>
      <c r="H57" s="26">
        <f>D57-$B57</f>
        <v>0.11444384696311818</v>
      </c>
      <c r="I57" s="26">
        <f>E57-$B57</f>
        <v>0.18539750622936993</v>
      </c>
      <c r="J57" s="23">
        <v>0</v>
      </c>
      <c r="K57" s="27" t="s">
        <v>49</v>
      </c>
      <c r="L57" s="28" t="s">
        <v>50</v>
      </c>
      <c r="M57" s="27" t="s">
        <v>51</v>
      </c>
    </row>
    <row r="58" spans="1:13" x14ac:dyDescent="0.2">
      <c r="A58" t="s">
        <v>52</v>
      </c>
      <c r="B58" s="24">
        <v>0.14774712874994259</v>
      </c>
      <c r="C58" s="24">
        <v>0.18823038872634149</v>
      </c>
      <c r="D58" s="24">
        <v>0.21139119995709443</v>
      </c>
      <c r="E58" s="24">
        <v>0.24538808732605918</v>
      </c>
      <c r="F58" s="26">
        <f>B58-$B58</f>
        <v>0</v>
      </c>
      <c r="G58" s="26">
        <f>C58-$B58</f>
        <v>4.04832599763989E-2</v>
      </c>
      <c r="H58" s="26">
        <f>D58-$B58</f>
        <v>6.3644071207151848E-2</v>
      </c>
      <c r="I58" s="26">
        <f>E58-$B58</f>
        <v>9.7640958576116599E-2</v>
      </c>
      <c r="J58" s="23">
        <v>0</v>
      </c>
      <c r="K58" s="27" t="s">
        <v>53</v>
      </c>
      <c r="L58" s="28" t="s">
        <v>54</v>
      </c>
      <c r="M58" s="27" t="s">
        <v>55</v>
      </c>
    </row>
    <row r="59" spans="1:13" x14ac:dyDescent="0.2">
      <c r="A59" t="s">
        <v>56</v>
      </c>
      <c r="B59" s="24">
        <v>9.1048799411145298E-2</v>
      </c>
      <c r="C59" s="24">
        <v>0.11012107350759623</v>
      </c>
      <c r="D59" s="24">
        <v>0.2083236932444705</v>
      </c>
      <c r="E59" s="24">
        <v>0.13268271775401588</v>
      </c>
      <c r="F59" s="26">
        <f>B59-$B59</f>
        <v>0</v>
      </c>
      <c r="G59" s="26">
        <f>C59-$B59</f>
        <v>1.9072274096450931E-2</v>
      </c>
      <c r="H59" s="26">
        <f>D59-$B59</f>
        <v>0.11727489383332521</v>
      </c>
      <c r="I59" s="26">
        <f>E59-$B59</f>
        <v>4.1633918342870585E-2</v>
      </c>
      <c r="J59" s="24">
        <v>0</v>
      </c>
      <c r="K59" s="27" t="s">
        <v>57</v>
      </c>
      <c r="L59" s="27" t="s">
        <v>58</v>
      </c>
      <c r="M59" s="27" t="s">
        <v>59</v>
      </c>
    </row>
    <row r="61" spans="1:13" x14ac:dyDescent="0.2">
      <c r="J61" s="29"/>
      <c r="K61" s="8"/>
      <c r="L61" s="8"/>
      <c r="M61" s="29"/>
    </row>
    <row r="62" spans="1:13" x14ac:dyDescent="0.2">
      <c r="F62" s="30"/>
      <c r="H62" s="30"/>
      <c r="I62" s="31"/>
      <c r="J62" s="31"/>
      <c r="K62" s="31"/>
      <c r="L62" s="31"/>
      <c r="M62" s="31"/>
    </row>
    <row r="63" spans="1:13" x14ac:dyDescent="0.2">
      <c r="F63" s="30"/>
      <c r="H63" s="31"/>
      <c r="I63" s="31"/>
      <c r="J63" s="31"/>
      <c r="K63" s="31"/>
      <c r="L63" s="31"/>
      <c r="M63" s="31"/>
    </row>
    <row r="64" spans="1:13" x14ac:dyDescent="0.2">
      <c r="F64" s="30"/>
      <c r="H64" s="31"/>
      <c r="I64" s="31"/>
      <c r="J64" s="31"/>
      <c r="K64" s="31"/>
      <c r="L64" s="31"/>
      <c r="M64" s="31"/>
    </row>
    <row r="72" spans="3:6" x14ac:dyDescent="0.2">
      <c r="C72" s="31"/>
      <c r="D72" s="24"/>
      <c r="E72" s="31"/>
      <c r="F72" s="31"/>
    </row>
    <row r="73" spans="3:6" x14ac:dyDescent="0.2">
      <c r="C73" s="31"/>
      <c r="D73" s="24"/>
      <c r="E73" s="31"/>
      <c r="F73" s="31"/>
    </row>
    <row r="74" spans="3:6" x14ac:dyDescent="0.2">
      <c r="C74" s="31"/>
      <c r="D74" s="24"/>
      <c r="E74" s="31"/>
      <c r="F74" s="31"/>
    </row>
  </sheetData>
  <mergeCells count="8">
    <mergeCell ref="F55:I55"/>
    <mergeCell ref="J55:M55"/>
    <mergeCell ref="A1:L1"/>
    <mergeCell ref="A13:L13"/>
    <mergeCell ref="A19:L19"/>
    <mergeCell ref="A25:L25"/>
    <mergeCell ref="A36:L36"/>
    <mergeCell ref="A48:A4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</row>
    <row r="2" spans="1:14" x14ac:dyDescent="0.2">
      <c r="A2" s="1" t="s">
        <v>2</v>
      </c>
      <c r="C2">
        <v>53.755062643096352</v>
      </c>
      <c r="D2">
        <v>48.645692831531584</v>
      </c>
      <c r="E2">
        <v>49.86183515231987</v>
      </c>
      <c r="F2">
        <v>51.108381031127863</v>
      </c>
      <c r="G2">
        <v>52.386090556906048</v>
      </c>
      <c r="H2">
        <v>53.695742820828677</v>
      </c>
      <c r="I2">
        <v>55.038136391349397</v>
      </c>
      <c r="J2">
        <v>56.414089801133137</v>
      </c>
      <c r="K2">
        <v>57.824442046161451</v>
      </c>
      <c r="L2">
        <v>59.270053097315497</v>
      </c>
      <c r="M2">
        <v>60.751804424748372</v>
      </c>
      <c r="N2">
        <v>62.270599535367083</v>
      </c>
    </row>
    <row r="3" spans="1:14" x14ac:dyDescent="0.2">
      <c r="A3" s="1" t="s">
        <v>3</v>
      </c>
      <c r="C3">
        <v>218.99856352821629</v>
      </c>
      <c r="D3">
        <v>196.39092503423299</v>
      </c>
      <c r="E3">
        <v>201.10430723505451</v>
      </c>
      <c r="F3">
        <v>205.93081060869591</v>
      </c>
      <c r="G3">
        <v>210.87315006330459</v>
      </c>
      <c r="H3">
        <v>215.93410566482399</v>
      </c>
      <c r="I3">
        <v>221.11652420077971</v>
      </c>
      <c r="J3">
        <v>226.42332078159839</v>
      </c>
      <c r="K3">
        <v>231.8574804803568</v>
      </c>
      <c r="L3">
        <v>237.42206001188529</v>
      </c>
      <c r="M3">
        <v>243.12018945217059</v>
      </c>
      <c r="N3">
        <v>248.95507399902269</v>
      </c>
    </row>
    <row r="4" spans="1:14" x14ac:dyDescent="0.2">
      <c r="A4" s="1" t="s">
        <v>4</v>
      </c>
      <c r="C4">
        <v>186.0064194844042</v>
      </c>
      <c r="D4">
        <v>178.28246178199751</v>
      </c>
      <c r="E4">
        <v>184.70063040614949</v>
      </c>
      <c r="F4">
        <v>191.34985310077079</v>
      </c>
      <c r="G4">
        <v>198.23844781239859</v>
      </c>
      <c r="H4">
        <v>205.375031933645</v>
      </c>
      <c r="I4">
        <v>212.76853308325619</v>
      </c>
      <c r="J4">
        <v>220.42820027425341</v>
      </c>
      <c r="K4">
        <v>228.36361548412651</v>
      </c>
      <c r="L4">
        <v>236.5847056415551</v>
      </c>
      <c r="M4">
        <v>245.1017550446511</v>
      </c>
      <c r="N4">
        <v>253.9254182262585</v>
      </c>
    </row>
    <row r="5" spans="1:14" x14ac:dyDescent="0.2">
      <c r="A5" s="1" t="s">
        <v>5</v>
      </c>
      <c r="C5">
        <v>43.004050114477103</v>
      </c>
      <c r="D5">
        <v>38.916554265225273</v>
      </c>
      <c r="E5">
        <v>39.889468121855913</v>
      </c>
      <c r="F5">
        <v>40.886704824902303</v>
      </c>
      <c r="G5">
        <v>41.908872445524842</v>
      </c>
      <c r="H5">
        <v>42.956594256662953</v>
      </c>
      <c r="I5">
        <v>44.030509113079532</v>
      </c>
      <c r="J5">
        <v>45.131271840906521</v>
      </c>
      <c r="K5">
        <v>46.259553636929169</v>
      </c>
      <c r="L5">
        <v>47.416042477852393</v>
      </c>
      <c r="M5">
        <v>48.601443539798709</v>
      </c>
      <c r="N5">
        <v>49.816479628293663</v>
      </c>
    </row>
    <row r="6" spans="1:14" x14ac:dyDescent="0.2">
      <c r="A6" s="1" t="s">
        <v>6</v>
      </c>
      <c r="C6">
        <v>334.93897951374271</v>
      </c>
      <c r="D6">
        <v>300.36259122882689</v>
      </c>
      <c r="E6">
        <v>307.5712934183187</v>
      </c>
      <c r="F6">
        <v>314.9530044603585</v>
      </c>
      <c r="G6">
        <v>322.51187656740711</v>
      </c>
      <c r="H6">
        <v>330.25216160502481</v>
      </c>
      <c r="I6">
        <v>338.17821348354528</v>
      </c>
      <c r="J6">
        <v>346.29449060715052</v>
      </c>
      <c r="K6">
        <v>354.60555838172212</v>
      </c>
      <c r="L6">
        <v>363.11609178288347</v>
      </c>
      <c r="M6">
        <v>371.83087798567283</v>
      </c>
      <c r="N6">
        <v>380.75481905732892</v>
      </c>
    </row>
    <row r="7" spans="1:14" x14ac:dyDescent="0.2">
      <c r="A7" s="1" t="s">
        <v>7</v>
      </c>
      <c r="C7">
        <v>171.98934343995549</v>
      </c>
      <c r="D7">
        <v>160.47405126301101</v>
      </c>
      <c r="E7">
        <v>165.48175856256589</v>
      </c>
      <c r="F7">
        <v>170.65117169927871</v>
      </c>
      <c r="G7">
        <v>175.98766368875889</v>
      </c>
      <c r="H7">
        <v>181.49679014682141</v>
      </c>
      <c r="I7">
        <v>187.18429560154141</v>
      </c>
      <c r="J7">
        <v>193.0561200262234</v>
      </c>
      <c r="K7">
        <v>199.11840560108661</v>
      </c>
      <c r="L7">
        <v>205.37750371174141</v>
      </c>
      <c r="M7">
        <v>211.8399821928237</v>
      </c>
      <c r="N7">
        <v>218.5126328254471</v>
      </c>
    </row>
    <row r="8" spans="1:14" x14ac:dyDescent="0.2">
      <c r="A8" s="1" t="s">
        <v>8</v>
      </c>
      <c r="C8">
        <v>681.75160828063042</v>
      </c>
      <c r="D8">
        <v>708.01675596709811</v>
      </c>
      <c r="E8">
        <v>729.12327656993261</v>
      </c>
      <c r="F8">
        <v>744.76104286157965</v>
      </c>
      <c r="G8">
        <v>757.54009580431227</v>
      </c>
      <c r="H8">
        <v>772.1350752885844</v>
      </c>
      <c r="I8">
        <v>793.24653184529802</v>
      </c>
      <c r="J8">
        <v>822.7411664104801</v>
      </c>
      <c r="K8">
        <v>859.00271331904332</v>
      </c>
      <c r="L8">
        <v>899.41260747548267</v>
      </c>
      <c r="M8">
        <v>942.4521518761087</v>
      </c>
      <c r="N8">
        <v>987.68985516616192</v>
      </c>
    </row>
    <row r="9" spans="1:14" x14ac:dyDescent="0.2">
      <c r="A9" s="1" t="s">
        <v>9</v>
      </c>
      <c r="C9">
        <v>1690.444027004522</v>
      </c>
      <c r="D9">
        <v>1631.0890323719229</v>
      </c>
      <c r="E9">
        <v>1677.732569466197</v>
      </c>
      <c r="F9">
        <v>1719.6409685867141</v>
      </c>
      <c r="G9">
        <v>1759.446196938612</v>
      </c>
      <c r="H9">
        <v>1801.845501716391</v>
      </c>
      <c r="I9">
        <v>1851.56274371885</v>
      </c>
      <c r="J9">
        <v>1910.4886597417451</v>
      </c>
      <c r="K9">
        <v>1977.0317689494259</v>
      </c>
      <c r="L9">
        <v>2048.599064198716</v>
      </c>
      <c r="M9">
        <v>2123.6982045159739</v>
      </c>
      <c r="N9">
        <v>2201.9248784378801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43.721192211039877</v>
      </c>
      <c r="C2">
        <v>37.643948263380118</v>
      </c>
      <c r="D2">
        <v>38.58504696996463</v>
      </c>
      <c r="E2">
        <v>39.549673144213742</v>
      </c>
      <c r="F2">
        <v>40.538414972819083</v>
      </c>
      <c r="G2">
        <v>41.551875347139543</v>
      </c>
      <c r="H2">
        <v>42.590672230818022</v>
      </c>
      <c r="I2">
        <v>43.65543903658849</v>
      </c>
      <c r="J2">
        <v>44.746825012503187</v>
      </c>
      <c r="K2">
        <v>45.865495637815783</v>
      </c>
      <c r="L2">
        <v>47.012133028761149</v>
      </c>
      <c r="M2">
        <v>48.187436354480177</v>
      </c>
    </row>
    <row r="3" spans="1:13" x14ac:dyDescent="0.2">
      <c r="A3" s="1" t="s">
        <v>3</v>
      </c>
      <c r="B3">
        <v>188.96220492138571</v>
      </c>
      <c r="C3">
        <v>162.53773781876501</v>
      </c>
      <c r="D3">
        <v>166.43864352641529</v>
      </c>
      <c r="E3">
        <v>170.43317097104929</v>
      </c>
      <c r="F3">
        <v>174.5235670743545</v>
      </c>
      <c r="G3">
        <v>178.71213268413911</v>
      </c>
      <c r="H3">
        <v>183.00122386855841</v>
      </c>
      <c r="I3">
        <v>187.39325324140381</v>
      </c>
      <c r="J3">
        <v>191.89069131919749</v>
      </c>
      <c r="K3">
        <v>196.49606791085819</v>
      </c>
      <c r="L3">
        <v>201.21197354071879</v>
      </c>
      <c r="M3">
        <v>206.0410609056961</v>
      </c>
    </row>
    <row r="4" spans="1:13" x14ac:dyDescent="0.2">
      <c r="A4" s="1" t="s">
        <v>4</v>
      </c>
      <c r="B4">
        <v>96.660448848704078</v>
      </c>
      <c r="C4">
        <v>84.117793002984939</v>
      </c>
      <c r="D4">
        <v>87.146033551092401</v>
      </c>
      <c r="E4">
        <v>90.283290758931713</v>
      </c>
      <c r="F4">
        <v>93.533489226253266</v>
      </c>
      <c r="G4">
        <v>96.900694838398408</v>
      </c>
      <c r="H4">
        <v>100.38911985258081</v>
      </c>
      <c r="I4">
        <v>104.0031281672736</v>
      </c>
      <c r="J4">
        <v>107.7472407812955</v>
      </c>
      <c r="K4">
        <v>111.62614144942209</v>
      </c>
      <c r="L4">
        <v>115.6446825416013</v>
      </c>
      <c r="M4">
        <v>119.807891113099</v>
      </c>
    </row>
    <row r="5" spans="1:13" x14ac:dyDescent="0.2">
      <c r="A5" s="1" t="s">
        <v>5</v>
      </c>
      <c r="B5">
        <v>34.976953768831919</v>
      </c>
      <c r="C5">
        <v>30.11515861070411</v>
      </c>
      <c r="D5">
        <v>30.868037575971719</v>
      </c>
      <c r="E5">
        <v>31.639738515371</v>
      </c>
      <c r="F5">
        <v>32.430731978255267</v>
      </c>
      <c r="G5">
        <v>33.241500277711637</v>
      </c>
      <c r="H5">
        <v>34.072537784654429</v>
      </c>
      <c r="I5">
        <v>34.924351229270798</v>
      </c>
      <c r="J5">
        <v>35.797460010002553</v>
      </c>
      <c r="K5">
        <v>36.692396510252607</v>
      </c>
      <c r="L5">
        <v>37.609706423008937</v>
      </c>
      <c r="M5">
        <v>38.549949083584153</v>
      </c>
    </row>
    <row r="6" spans="1:13" x14ac:dyDescent="0.2">
      <c r="A6" s="1" t="s">
        <v>6</v>
      </c>
      <c r="B6">
        <v>289.00101929153101</v>
      </c>
      <c r="C6">
        <v>248.5871284286994</v>
      </c>
      <c r="D6">
        <v>254.5532195109881</v>
      </c>
      <c r="E6">
        <v>260.66249677925202</v>
      </c>
      <c r="F6">
        <v>266.91839670195401</v>
      </c>
      <c r="G6">
        <v>273.32443822280089</v>
      </c>
      <c r="H6">
        <v>279.88422474014811</v>
      </c>
      <c r="I6">
        <v>286.60144613391162</v>
      </c>
      <c r="J6">
        <v>293.47988084112552</v>
      </c>
      <c r="K6">
        <v>300.5233979813126</v>
      </c>
      <c r="L6">
        <v>307.73595953286417</v>
      </c>
      <c r="M6">
        <v>315.12162256165283</v>
      </c>
    </row>
    <row r="7" spans="1:13" x14ac:dyDescent="0.2">
      <c r="A7" s="1" t="s">
        <v>7</v>
      </c>
      <c r="B7">
        <v>36.958406912739797</v>
      </c>
      <c r="C7">
        <v>32.162685559964842</v>
      </c>
      <c r="D7">
        <v>33.320542240123572</v>
      </c>
      <c r="E7">
        <v>34.520081760768008</v>
      </c>
      <c r="F7">
        <v>35.762804704155663</v>
      </c>
      <c r="G7">
        <v>37.050265673505272</v>
      </c>
      <c r="H7">
        <v>38.384075237751468</v>
      </c>
      <c r="I7">
        <v>39.765901946310507</v>
      </c>
      <c r="J7">
        <v>41.197474416377688</v>
      </c>
      <c r="K7">
        <v>42.68058349536728</v>
      </c>
      <c r="L7">
        <v>44.21708450120051</v>
      </c>
      <c r="M7">
        <v>45.808899543243733</v>
      </c>
    </row>
    <row r="8" spans="1:13" x14ac:dyDescent="0.2">
      <c r="A8" s="1" t="s">
        <v>8</v>
      </c>
      <c r="B8">
        <v>492.11460828063042</v>
      </c>
      <c r="C8">
        <v>509.27717996709811</v>
      </c>
      <c r="D8">
        <v>520.84420092193261</v>
      </c>
      <c r="E8">
        <v>526.48457158247561</v>
      </c>
      <c r="F8">
        <v>528.78635390381123</v>
      </c>
      <c r="G8">
        <v>532.40115377685936</v>
      </c>
      <c r="H8">
        <v>542.00538210101013</v>
      </c>
      <c r="I8">
        <v>559.44044147846637</v>
      </c>
      <c r="J8">
        <v>583.06355359029283</v>
      </c>
      <c r="K8">
        <v>610.22836807975227</v>
      </c>
      <c r="L8">
        <v>639.38706898938312</v>
      </c>
      <c r="M8">
        <v>670.07764830087353</v>
      </c>
    </row>
    <row r="9" spans="1:13" x14ac:dyDescent="0.2">
      <c r="A9" s="1" t="s">
        <v>9</v>
      </c>
      <c r="B9">
        <v>1182.3948342348631</v>
      </c>
      <c r="C9">
        <v>1104.441631651596</v>
      </c>
      <c r="D9">
        <v>1131.755724296489</v>
      </c>
      <c r="E9">
        <v>1153.5730235120609</v>
      </c>
      <c r="F9">
        <v>1172.493758561603</v>
      </c>
      <c r="G9">
        <v>1193.1820608205539</v>
      </c>
      <c r="H9">
        <v>1220.3272358155209</v>
      </c>
      <c r="I9">
        <v>1255.783961233225</v>
      </c>
      <c r="J9">
        <v>1297.9231259707949</v>
      </c>
      <c r="K9">
        <v>1344.112451064781</v>
      </c>
      <c r="L9">
        <v>1392.818608557538</v>
      </c>
      <c r="M9">
        <v>1443.5945078626301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16.006655170178281</v>
      </c>
      <c r="C2">
        <v>16.406821549432738</v>
      </c>
      <c r="D2">
        <v>16.816992088168561</v>
      </c>
      <c r="E2">
        <v>17.237416890372771</v>
      </c>
      <c r="F2">
        <v>17.668352312632081</v>
      </c>
      <c r="G2">
        <v>18.110061120447881</v>
      </c>
      <c r="H2">
        <v>18.56281264845909</v>
      </c>
      <c r="I2">
        <v>19.026882964670559</v>
      </c>
      <c r="J2">
        <v>19.502555038787321</v>
      </c>
      <c r="K2">
        <v>19.990118914757002</v>
      </c>
      <c r="L2">
        <v>20.489871887625931</v>
      </c>
      <c r="M2">
        <v>21.002118684816569</v>
      </c>
    </row>
    <row r="3" spans="1:13" x14ac:dyDescent="0.2">
      <c r="A3" s="1" t="s">
        <v>3</v>
      </c>
      <c r="B3">
        <v>54.369532332188022</v>
      </c>
      <c r="C3">
        <v>55.674401108160531</v>
      </c>
      <c r="D3">
        <v>57.010586734756387</v>
      </c>
      <c r="E3">
        <v>58.37884081639055</v>
      </c>
      <c r="F3">
        <v>59.77993299598392</v>
      </c>
      <c r="G3">
        <v>61.214651387887542</v>
      </c>
      <c r="H3">
        <v>62.683803021196837</v>
      </c>
      <c r="I3">
        <v>64.188214293705556</v>
      </c>
      <c r="J3">
        <v>65.728731436754501</v>
      </c>
      <c r="K3">
        <v>67.3062209912366</v>
      </c>
      <c r="L3">
        <v>68.921570295026285</v>
      </c>
      <c r="M3">
        <v>70.575687982106928</v>
      </c>
    </row>
    <row r="4" spans="1:13" x14ac:dyDescent="0.2">
      <c r="A4" s="1" t="s">
        <v>4</v>
      </c>
      <c r="B4">
        <v>110.0133505784117</v>
      </c>
      <c r="C4">
        <v>113.9738311992345</v>
      </c>
      <c r="D4">
        <v>118.076889122407</v>
      </c>
      <c r="E4">
        <v>122.32765713081361</v>
      </c>
      <c r="F4">
        <v>126.7314527875229</v>
      </c>
      <c r="G4">
        <v>131.2937850878738</v>
      </c>
      <c r="H4">
        <v>136.0203613510372</v>
      </c>
      <c r="I4">
        <v>140.91709435967451</v>
      </c>
      <c r="J4">
        <v>145.99010975662279</v>
      </c>
      <c r="K4">
        <v>151.2457537078613</v>
      </c>
      <c r="L4">
        <v>156.69060084134429</v>
      </c>
      <c r="M4">
        <v>162.3314624716327</v>
      </c>
    </row>
    <row r="5" spans="1:13" x14ac:dyDescent="0.2">
      <c r="A5" s="1" t="s">
        <v>5</v>
      </c>
      <c r="B5">
        <v>12.80532413614263</v>
      </c>
      <c r="C5">
        <v>13.125457239546201</v>
      </c>
      <c r="D5">
        <v>13.45359367053485</v>
      </c>
      <c r="E5">
        <v>13.789933512298211</v>
      </c>
      <c r="F5">
        <v>14.13468185010567</v>
      </c>
      <c r="G5">
        <v>14.488048896358309</v>
      </c>
      <c r="H5">
        <v>14.850250118767271</v>
      </c>
      <c r="I5">
        <v>15.221506371736449</v>
      </c>
      <c r="J5">
        <v>15.602044031029861</v>
      </c>
      <c r="K5">
        <v>15.9920951318056</v>
      </c>
      <c r="L5">
        <v>16.39189751010074</v>
      </c>
      <c r="M5">
        <v>16.80169494785326</v>
      </c>
    </row>
    <row r="6" spans="1:13" x14ac:dyDescent="0.2">
      <c r="A6" s="1" t="s">
        <v>6</v>
      </c>
      <c r="B6">
        <v>83.153402390405205</v>
      </c>
      <c r="C6">
        <v>85.14908404777492</v>
      </c>
      <c r="D6">
        <v>87.192662064921535</v>
      </c>
      <c r="E6">
        <v>89.285285954479662</v>
      </c>
      <c r="F6">
        <v>91.42813281738718</v>
      </c>
      <c r="G6">
        <v>93.622408005004459</v>
      </c>
      <c r="H6">
        <v>95.869345797124566</v>
      </c>
      <c r="I6">
        <v>98.170210096255559</v>
      </c>
      <c r="J6">
        <v>100.5262951385657</v>
      </c>
      <c r="K6">
        <v>102.93892622189129</v>
      </c>
      <c r="L6">
        <v>105.4094604512167</v>
      </c>
      <c r="M6">
        <v>107.9392875020459</v>
      </c>
    </row>
    <row r="7" spans="1:13" x14ac:dyDescent="0.2">
      <c r="A7" s="1" t="s">
        <v>7</v>
      </c>
      <c r="B7">
        <v>42.063928162333887</v>
      </c>
      <c r="C7">
        <v>43.578229576177911</v>
      </c>
      <c r="D7">
        <v>45.147045840920313</v>
      </c>
      <c r="E7">
        <v>46.772339491193442</v>
      </c>
      <c r="F7">
        <v>48.456143712876411</v>
      </c>
      <c r="G7">
        <v>50.200564886539972</v>
      </c>
      <c r="H7">
        <v>52.007785222455396</v>
      </c>
      <c r="I7">
        <v>53.880065490463792</v>
      </c>
      <c r="J7">
        <v>55.8197478481205</v>
      </c>
      <c r="K7">
        <v>57.829258770652842</v>
      </c>
      <c r="L7">
        <v>59.911112086396351</v>
      </c>
      <c r="M7">
        <v>62.067912121506623</v>
      </c>
    </row>
    <row r="8" spans="1:13" x14ac:dyDescent="0.2">
      <c r="A8" s="1" t="s">
        <v>8</v>
      </c>
      <c r="B8">
        <v>189.637</v>
      </c>
      <c r="C8">
        <v>198.739576</v>
      </c>
      <c r="D8">
        <v>208.279075648</v>
      </c>
      <c r="E8">
        <v>218.27647127910399</v>
      </c>
      <c r="F8">
        <v>228.7537419005011</v>
      </c>
      <c r="G8">
        <v>239.7339215117251</v>
      </c>
      <c r="H8">
        <v>251.2411497442879</v>
      </c>
      <c r="I8">
        <v>263.30072493201368</v>
      </c>
      <c r="J8">
        <v>275.93915972875038</v>
      </c>
      <c r="K8">
        <v>289.18423939573051</v>
      </c>
      <c r="L8">
        <v>303.06508288672552</v>
      </c>
      <c r="M8">
        <v>317.61220686528839</v>
      </c>
    </row>
    <row r="9" spans="1:13" x14ac:dyDescent="0.2">
      <c r="A9" s="1" t="s">
        <v>9</v>
      </c>
      <c r="B9">
        <v>508.04919276965973</v>
      </c>
      <c r="C9">
        <v>526.64740072032691</v>
      </c>
      <c r="D9">
        <v>545.97684516970867</v>
      </c>
      <c r="E9">
        <v>566.06794507465224</v>
      </c>
      <c r="F9">
        <v>586.95243837700923</v>
      </c>
      <c r="G9">
        <v>608.66344089583697</v>
      </c>
      <c r="H9">
        <v>631.23550790332831</v>
      </c>
      <c r="I9">
        <v>654.7046985085201</v>
      </c>
      <c r="J9">
        <v>679.10864297863122</v>
      </c>
      <c r="K9">
        <v>704.48661313393518</v>
      </c>
      <c r="L9">
        <v>730.87959595843586</v>
      </c>
      <c r="M9">
        <v>758.3303705752503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C2">
        <v>151.33020672481291</v>
      </c>
      <c r="D2">
        <v>161.56670827057539</v>
      </c>
      <c r="E2">
        <v>165.60587597733971</v>
      </c>
      <c r="F2">
        <v>169.7460228767732</v>
      </c>
      <c r="G2">
        <v>173.98967344869251</v>
      </c>
      <c r="H2">
        <v>178.3394152849099</v>
      </c>
      <c r="I2">
        <v>182.79790066703251</v>
      </c>
      <c r="J2">
        <v>187.36784818370839</v>
      </c>
      <c r="K2">
        <v>192.05204438830111</v>
      </c>
      <c r="L2">
        <v>196.85334549800859</v>
      </c>
      <c r="M2">
        <v>201.7746791354588</v>
      </c>
    </row>
    <row r="3" spans="1:13" x14ac:dyDescent="0.2">
      <c r="A3" s="1" t="s">
        <v>3</v>
      </c>
      <c r="C3">
        <v>476.93145032379027</v>
      </c>
      <c r="D3">
        <v>516.2414091502219</v>
      </c>
      <c r="E3">
        <v>528.63120296982731</v>
      </c>
      <c r="F3">
        <v>541.31835184110309</v>
      </c>
      <c r="G3">
        <v>554.30999228528958</v>
      </c>
      <c r="H3">
        <v>567.61343210013649</v>
      </c>
      <c r="I3">
        <v>581.23615447053976</v>
      </c>
      <c r="J3">
        <v>595.18582217783285</v>
      </c>
      <c r="K3">
        <v>609.47028191010077</v>
      </c>
      <c r="L3">
        <v>624.09756867594319</v>
      </c>
      <c r="M3">
        <v>639.07591032416587</v>
      </c>
    </row>
    <row r="4" spans="1:13" x14ac:dyDescent="0.2">
      <c r="A4" s="1" t="s">
        <v>4</v>
      </c>
      <c r="C4">
        <v>1238.6664705060271</v>
      </c>
      <c r="D4">
        <v>1297.67865224809</v>
      </c>
      <c r="E4">
        <v>1344.3950837290211</v>
      </c>
      <c r="F4">
        <v>1392.7933067432659</v>
      </c>
      <c r="G4">
        <v>1442.933865786023</v>
      </c>
      <c r="H4">
        <v>1494.8794849543201</v>
      </c>
      <c r="I4">
        <v>1548.695146412676</v>
      </c>
      <c r="J4">
        <v>1604.4481716835321</v>
      </c>
      <c r="K4">
        <v>1662.208305864139</v>
      </c>
      <c r="L4">
        <v>1722.0478048752491</v>
      </c>
      <c r="M4">
        <v>1784.0415258507569</v>
      </c>
    </row>
    <row r="5" spans="1:13" x14ac:dyDescent="0.2">
      <c r="A5" s="1" t="s">
        <v>5</v>
      </c>
      <c r="C5">
        <v>121.06416537985029</v>
      </c>
      <c r="D5">
        <v>129.25336661646031</v>
      </c>
      <c r="E5">
        <v>132.48470078187179</v>
      </c>
      <c r="F5">
        <v>135.7968183014186</v>
      </c>
      <c r="G5">
        <v>139.19173875895399</v>
      </c>
      <c r="H5">
        <v>142.67153222792791</v>
      </c>
      <c r="I5">
        <v>146.23832053362611</v>
      </c>
      <c r="J5">
        <v>149.89427854696669</v>
      </c>
      <c r="K5">
        <v>153.6416355106409</v>
      </c>
      <c r="L5">
        <v>157.48267639840691</v>
      </c>
      <c r="M5">
        <v>161.419743308367</v>
      </c>
    </row>
    <row r="6" spans="1:13" x14ac:dyDescent="0.2">
      <c r="A6" s="1" t="s">
        <v>6</v>
      </c>
      <c r="C6">
        <v>729.42457108344388</v>
      </c>
      <c r="D6">
        <v>789.54568458269227</v>
      </c>
      <c r="E6">
        <v>808.49478101267709</v>
      </c>
      <c r="F6">
        <v>827.89865575698127</v>
      </c>
      <c r="G6">
        <v>847.76822349514862</v>
      </c>
      <c r="H6">
        <v>868.11466085903226</v>
      </c>
      <c r="I6">
        <v>888.94941271964922</v>
      </c>
      <c r="J6">
        <v>910.28419862492092</v>
      </c>
      <c r="K6">
        <v>932.13101939191893</v>
      </c>
      <c r="L6">
        <v>954.50216385732494</v>
      </c>
      <c r="M6">
        <v>977.4102157899008</v>
      </c>
    </row>
    <row r="7" spans="1:13" x14ac:dyDescent="0.2">
      <c r="A7" s="1" t="s">
        <v>7</v>
      </c>
      <c r="C7">
        <v>372.73852626226841</v>
      </c>
      <c r="D7">
        <v>403.86402174849292</v>
      </c>
      <c r="E7">
        <v>419.17248507735212</v>
      </c>
      <c r="F7">
        <v>435.05062471167639</v>
      </c>
      <c r="G7">
        <v>451.51939739299081</v>
      </c>
      <c r="H7">
        <v>468.60052513387109</v>
      </c>
      <c r="I7">
        <v>486.31652302925608</v>
      </c>
      <c r="J7">
        <v>504.69072807528278</v>
      </c>
      <c r="K7">
        <v>523.74732903207382</v>
      </c>
      <c r="L7">
        <v>543.51139736821301</v>
      </c>
      <c r="M7">
        <v>564.00891932600894</v>
      </c>
    </row>
    <row r="8" spans="1:13" x14ac:dyDescent="0.2">
      <c r="A8" s="1" t="s">
        <v>8</v>
      </c>
      <c r="C8">
        <v>1122.28519171937</v>
      </c>
      <c r="D8">
        <v>1232.298610432902</v>
      </c>
      <c r="E8">
        <v>1354.012027417268</v>
      </c>
      <c r="F8">
        <v>1488.049555717007</v>
      </c>
      <c r="G8">
        <v>1632.130211506046</v>
      </c>
      <c r="H8">
        <v>1781.9242067726709</v>
      </c>
      <c r="I8">
        <v>1933.092395754898</v>
      </c>
      <c r="J8">
        <v>2084.1468297145261</v>
      </c>
      <c r="K8">
        <v>2237.1007066199631</v>
      </c>
      <c r="L8">
        <v>2394.9885766205962</v>
      </c>
      <c r="M8">
        <v>2559.7650890565819</v>
      </c>
    </row>
    <row r="9" spans="1:13" x14ac:dyDescent="0.2">
      <c r="A9" s="1" t="s">
        <v>9</v>
      </c>
      <c r="C9">
        <v>4212.4405819995627</v>
      </c>
      <c r="D9">
        <v>4530.4484530494346</v>
      </c>
      <c r="E9">
        <v>4752.7961569653571</v>
      </c>
      <c r="F9">
        <v>4990.6533359482264</v>
      </c>
      <c r="G9">
        <v>5241.843102673145</v>
      </c>
      <c r="H9">
        <v>5502.1432573328693</v>
      </c>
      <c r="I9">
        <v>5767.3258535876776</v>
      </c>
      <c r="J9">
        <v>6036.0178770067714</v>
      </c>
      <c r="K9">
        <v>6310.351322717137</v>
      </c>
      <c r="L9">
        <v>6593.4835332937409</v>
      </c>
      <c r="M9">
        <v>6887.4960827912419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200.08318962722851</v>
      </c>
      <c r="C2">
        <v>205.08526936790929</v>
      </c>
      <c r="D2">
        <v>210.21240110210701</v>
      </c>
      <c r="E2">
        <v>215.46771112965959</v>
      </c>
      <c r="F2">
        <v>220.85440390790109</v>
      </c>
      <c r="G2">
        <v>226.3757640055986</v>
      </c>
      <c r="H2">
        <v>232.03515810573859</v>
      </c>
      <c r="I2">
        <v>237.83603705838189</v>
      </c>
      <c r="J2">
        <v>243.78193798484151</v>
      </c>
      <c r="K2">
        <v>249.87648643446249</v>
      </c>
      <c r="L2">
        <v>256.12339859532409</v>
      </c>
      <c r="M2">
        <v>262.52648356020723</v>
      </c>
    </row>
    <row r="3" spans="1:13" x14ac:dyDescent="0.2">
      <c r="A3" s="1" t="s">
        <v>3</v>
      </c>
      <c r="B3">
        <v>679.61915415235023</v>
      </c>
      <c r="C3">
        <v>695.9300138520066</v>
      </c>
      <c r="D3">
        <v>712.63233418445486</v>
      </c>
      <c r="E3">
        <v>729.73551020488185</v>
      </c>
      <c r="F3">
        <v>747.24916244979897</v>
      </c>
      <c r="G3">
        <v>765.18314234859417</v>
      </c>
      <c r="H3">
        <v>783.54753776496045</v>
      </c>
      <c r="I3">
        <v>802.3526786713195</v>
      </c>
      <c r="J3">
        <v>821.60914295943121</v>
      </c>
      <c r="K3">
        <v>841.32776239045756</v>
      </c>
      <c r="L3">
        <v>861.51962868782857</v>
      </c>
      <c r="M3">
        <v>882.1960997763365</v>
      </c>
    </row>
    <row r="4" spans="1:13" x14ac:dyDescent="0.2">
      <c r="A4" s="1" t="s">
        <v>4</v>
      </c>
      <c r="B4">
        <v>1375.166882230146</v>
      </c>
      <c r="C4">
        <v>1424.672889990431</v>
      </c>
      <c r="D4">
        <v>1475.9611140300869</v>
      </c>
      <c r="E4">
        <v>1529.0957141351701</v>
      </c>
      <c r="F4">
        <v>1584.143159844037</v>
      </c>
      <c r="G4">
        <v>1641.1723135984221</v>
      </c>
      <c r="H4">
        <v>1700.2545168879651</v>
      </c>
      <c r="I4">
        <v>1761.463679495932</v>
      </c>
      <c r="J4">
        <v>1824.876371957786</v>
      </c>
      <c r="K4">
        <v>1890.571921348266</v>
      </c>
      <c r="L4">
        <v>1958.6325105168039</v>
      </c>
      <c r="M4">
        <v>2029.143280895408</v>
      </c>
    </row>
    <row r="5" spans="1:13" x14ac:dyDescent="0.2">
      <c r="A5" s="1" t="s">
        <v>5</v>
      </c>
      <c r="B5">
        <v>160.06655170178291</v>
      </c>
      <c r="C5">
        <v>164.0682154943274</v>
      </c>
      <c r="D5">
        <v>168.16992088168561</v>
      </c>
      <c r="E5">
        <v>172.37416890372771</v>
      </c>
      <c r="F5">
        <v>176.68352312632089</v>
      </c>
      <c r="G5">
        <v>181.10061120447889</v>
      </c>
      <c r="H5">
        <v>185.62812648459089</v>
      </c>
      <c r="I5">
        <v>190.2688296467056</v>
      </c>
      <c r="J5">
        <v>195.02555038787321</v>
      </c>
      <c r="K5">
        <v>199.90118914756999</v>
      </c>
      <c r="L5">
        <v>204.8987188762593</v>
      </c>
      <c r="M5">
        <v>210.02118684816571</v>
      </c>
    </row>
    <row r="6" spans="1:13" x14ac:dyDescent="0.2">
      <c r="A6" s="1" t="s">
        <v>6</v>
      </c>
      <c r="B6">
        <v>1039.4175298800651</v>
      </c>
      <c r="C6">
        <v>1064.363550597187</v>
      </c>
      <c r="D6">
        <v>1089.9082758115189</v>
      </c>
      <c r="E6">
        <v>1116.066074430996</v>
      </c>
      <c r="F6">
        <v>1142.8516602173399</v>
      </c>
      <c r="G6">
        <v>1170.2801000625559</v>
      </c>
      <c r="H6">
        <v>1198.3668224640569</v>
      </c>
      <c r="I6">
        <v>1227.127626203194</v>
      </c>
      <c r="J6">
        <v>1256.5786892320709</v>
      </c>
      <c r="K6">
        <v>1286.7365777736411</v>
      </c>
      <c r="L6">
        <v>1317.618255640208</v>
      </c>
      <c r="M6">
        <v>1349.241093775574</v>
      </c>
    </row>
    <row r="7" spans="1:13" x14ac:dyDescent="0.2">
      <c r="A7" s="1" t="s">
        <v>7</v>
      </c>
      <c r="B7">
        <v>525.79910202917358</v>
      </c>
      <c r="C7">
        <v>544.72786970222387</v>
      </c>
      <c r="D7">
        <v>564.33807301150387</v>
      </c>
      <c r="E7">
        <v>584.65424363991804</v>
      </c>
      <c r="F7">
        <v>605.70179641095513</v>
      </c>
      <c r="G7">
        <v>627.50706108174961</v>
      </c>
      <c r="H7">
        <v>650.09731528069256</v>
      </c>
      <c r="I7">
        <v>673.50081863079743</v>
      </c>
      <c r="J7">
        <v>697.7468481015062</v>
      </c>
      <c r="K7">
        <v>722.86573463316051</v>
      </c>
      <c r="L7">
        <v>748.88890107995439</v>
      </c>
      <c r="M7">
        <v>775.84890151883269</v>
      </c>
    </row>
    <row r="8" spans="1:13" x14ac:dyDescent="0.2">
      <c r="A8" s="1" t="s">
        <v>8</v>
      </c>
      <c r="B8">
        <v>2709.1</v>
      </c>
      <c r="C8">
        <v>2839.1368000000002</v>
      </c>
      <c r="D8">
        <v>2975.4153664</v>
      </c>
      <c r="E8">
        <v>3118.2353039872</v>
      </c>
      <c r="F8">
        <v>3267.9105985785859</v>
      </c>
      <c r="G8">
        <v>3424.770307310358</v>
      </c>
      <c r="H8">
        <v>3589.1592820612559</v>
      </c>
      <c r="I8">
        <v>3761.4389276001962</v>
      </c>
      <c r="J8">
        <v>3941.9879961250058</v>
      </c>
      <c r="K8">
        <v>4131.2034199390064</v>
      </c>
      <c r="L8">
        <v>4329.5011840960788</v>
      </c>
      <c r="M8">
        <v>4537.3172409326908</v>
      </c>
    </row>
    <row r="9" spans="1:13" x14ac:dyDescent="0.2">
      <c r="A9" s="1" t="s">
        <v>9</v>
      </c>
      <c r="B9">
        <v>6689.2524096207471</v>
      </c>
      <c r="C9">
        <v>6937.9846090040865</v>
      </c>
      <c r="D9">
        <v>7196.6374854213573</v>
      </c>
      <c r="E9">
        <v>7465.6287264315542</v>
      </c>
      <c r="F9">
        <v>7745.3943045349388</v>
      </c>
      <c r="G9">
        <v>8036.3892996117575</v>
      </c>
      <c r="H9">
        <v>8339.0887590492603</v>
      </c>
      <c r="I9">
        <v>8653.9885973065266</v>
      </c>
      <c r="J9">
        <v>8981.6065367485153</v>
      </c>
      <c r="K9">
        <v>9322.4830916665633</v>
      </c>
      <c r="L9">
        <v>9677.1825974924577</v>
      </c>
      <c r="M9">
        <v>10046.29428730721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 t="s">
        <v>8</v>
      </c>
      <c r="B8">
        <v>1035.0999999999999</v>
      </c>
      <c r="C8">
        <v>1035.0999999999999</v>
      </c>
      <c r="D8">
        <v>1035.0999999999999</v>
      </c>
      <c r="E8">
        <v>1035.0999999999999</v>
      </c>
      <c r="F8">
        <v>1035.0999999999999</v>
      </c>
      <c r="G8">
        <v>1035.0999999999999</v>
      </c>
      <c r="H8">
        <v>1035.0999999999999</v>
      </c>
      <c r="I8">
        <v>1035.0999999999999</v>
      </c>
      <c r="J8">
        <v>1035.0999999999999</v>
      </c>
      <c r="K8">
        <v>1035.0999999999999</v>
      </c>
      <c r="L8">
        <v>1035.0999999999999</v>
      </c>
      <c r="M8">
        <v>1035.0999999999999</v>
      </c>
    </row>
    <row r="9" spans="1:13" x14ac:dyDescent="0.2">
      <c r="A9" s="1" t="s">
        <v>9</v>
      </c>
      <c r="B9">
        <v>1035.0999999999999</v>
      </c>
      <c r="C9">
        <v>1035.0999999999999</v>
      </c>
      <c r="D9">
        <v>1035.0999999999999</v>
      </c>
      <c r="E9">
        <v>1035.0999999999999</v>
      </c>
      <c r="F9">
        <v>1035.0999999999999</v>
      </c>
      <c r="G9">
        <v>1035.0999999999999</v>
      </c>
      <c r="H9">
        <v>1035.0999999999999</v>
      </c>
      <c r="I9">
        <v>1035.0999999999999</v>
      </c>
      <c r="J9">
        <v>1035.0999999999999</v>
      </c>
      <c r="K9">
        <v>1035.0999999999999</v>
      </c>
      <c r="L9">
        <v>1035.0999999999999</v>
      </c>
      <c r="M9">
        <v>1035.0999999999999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22</vt:i4>
      </vt:variant>
    </vt:vector>
  </HeadingPairs>
  <TitlesOfParts>
    <vt:vector size="22" baseType="lpstr">
      <vt:lpstr>flows_2019</vt:lpstr>
      <vt:lpstr>flows_2020</vt:lpstr>
      <vt:lpstr>flows_2021</vt:lpstr>
      <vt:lpstr>flows_2022</vt:lpstr>
      <vt:lpstr>flows_2023</vt:lpstr>
      <vt:lpstr>flows_2024</vt:lpstr>
      <vt:lpstr>flows_2025</vt:lpstr>
      <vt:lpstr>flows_2026</vt:lpstr>
      <vt:lpstr>flows_2027</vt:lpstr>
      <vt:lpstr>flows_2028</vt:lpstr>
      <vt:lpstr>flows_2029</vt:lpstr>
      <vt:lpstr>flows_2030</vt:lpstr>
      <vt:lpstr>d_stocks</vt:lpstr>
      <vt:lpstr>Stocks</vt:lpstr>
      <vt:lpstr>Total waste flows</vt:lpstr>
      <vt:lpstr>Indicators</vt:lpstr>
      <vt:lpstr>Total recycling flows input</vt:lpstr>
      <vt:lpstr>Post consumer recycling flows</vt:lpstr>
      <vt:lpstr>Pre consumer recycling flows</vt:lpstr>
      <vt:lpstr>Virgin production</vt:lpstr>
      <vt:lpstr>Total production</vt:lpstr>
      <vt:lpstr>Import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 Schjødt-Hansen</cp:lastModifiedBy>
  <dcterms:created xsi:type="dcterms:W3CDTF">2023-12-06T13:12:52Z</dcterms:created>
  <dcterms:modified xsi:type="dcterms:W3CDTF">2023-12-12T09:10:10Z</dcterms:modified>
</cp:coreProperties>
</file>