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anne/Documents/Pyhton - thesis/"/>
    </mc:Choice>
  </mc:AlternateContent>
  <xr:revisionPtr revIDLastSave="0" documentId="13_ncr:1_{5B8A2753-865D-FF4C-A8DF-B69AC5AFE8DC}" xr6:coauthVersionLast="47" xr6:coauthVersionMax="47" xr10:uidLastSave="{00000000-0000-0000-0000-000000000000}"/>
  <bookViews>
    <workbookView xWindow="240" yWindow="500" windowWidth="25860" windowHeight="16940" firstSheet="8" activeTab="15" xr2:uid="{00000000-000D-0000-FFFF-FFFF00000000}"/>
  </bookViews>
  <sheets>
    <sheet name="flows_2019" sheetId="1" r:id="rId1"/>
    <sheet name="flows_2020" sheetId="2" r:id="rId2"/>
    <sheet name="flows_2021" sheetId="3" r:id="rId3"/>
    <sheet name="flows_2022" sheetId="4" r:id="rId4"/>
    <sheet name="flows_2023" sheetId="5" r:id="rId5"/>
    <sheet name="flows_2024" sheetId="6" r:id="rId6"/>
    <sheet name="flows_2025" sheetId="7" r:id="rId7"/>
    <sheet name="flows_2026" sheetId="8" r:id="rId8"/>
    <sheet name="flows_2027" sheetId="9" r:id="rId9"/>
    <sheet name="flows_2028" sheetId="10" r:id="rId10"/>
    <sheet name="flows_2029" sheetId="11" r:id="rId11"/>
    <sheet name="flows_2030" sheetId="12" r:id="rId12"/>
    <sheet name="d_stocks" sheetId="13" r:id="rId13"/>
    <sheet name="Stocks" sheetId="14" r:id="rId14"/>
    <sheet name="Total waste flows" sheetId="21" r:id="rId15"/>
    <sheet name="Indicators (2)" sheetId="24" r:id="rId16"/>
    <sheet name="Indicators" sheetId="23" r:id="rId17"/>
    <sheet name="Total recycling flows input" sheetId="15" r:id="rId18"/>
    <sheet name="Post consumer recycling flows" sheetId="16" r:id="rId19"/>
    <sheet name="Pre consumer recycling flows" sheetId="17" r:id="rId20"/>
    <sheet name="Virgin production" sheetId="18" r:id="rId21"/>
    <sheet name="Total production" sheetId="19" r:id="rId22"/>
    <sheet name="Import flows" sheetId="20" r:id="rId23"/>
  </sheets>
  <externalReferences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4" l="1"/>
  <c r="D9" i="24"/>
  <c r="E9" i="24"/>
  <c r="F9" i="24"/>
  <c r="G9" i="24"/>
  <c r="H9" i="24"/>
  <c r="I9" i="24"/>
  <c r="J9" i="24"/>
  <c r="K9" i="24"/>
  <c r="L9" i="24"/>
  <c r="C10" i="24"/>
  <c r="D10" i="24"/>
  <c r="E10" i="24"/>
  <c r="F10" i="24"/>
  <c r="G10" i="24"/>
  <c r="H10" i="24"/>
  <c r="I10" i="24"/>
  <c r="J10" i="24"/>
  <c r="K10" i="24"/>
  <c r="L10" i="24"/>
  <c r="B50" i="24" s="1"/>
  <c r="C11" i="24"/>
  <c r="D11" i="24"/>
  <c r="E11" i="24"/>
  <c r="F11" i="24"/>
  <c r="G11" i="24"/>
  <c r="H11" i="24"/>
  <c r="I11" i="24"/>
  <c r="J11" i="24"/>
  <c r="K11" i="24"/>
  <c r="L11" i="24"/>
  <c r="B11" i="24"/>
  <c r="B10" i="24"/>
  <c r="B9" i="24"/>
  <c r="B28" i="21"/>
  <c r="L35" i="21"/>
  <c r="K35" i="21"/>
  <c r="J35" i="21"/>
  <c r="I35" i="21"/>
  <c r="H35" i="21"/>
  <c r="G35" i="21"/>
  <c r="F35" i="21"/>
  <c r="E35" i="21"/>
  <c r="D35" i="21"/>
  <c r="C35" i="21"/>
  <c r="B35" i="21"/>
  <c r="L34" i="21"/>
  <c r="K34" i="21"/>
  <c r="J34" i="21"/>
  <c r="I34" i="21"/>
  <c r="H34" i="21"/>
  <c r="G34" i="21"/>
  <c r="F34" i="21"/>
  <c r="E34" i="21"/>
  <c r="D34" i="21"/>
  <c r="C34" i="21"/>
  <c r="B34" i="21"/>
  <c r="L33" i="21"/>
  <c r="K33" i="21"/>
  <c r="J33" i="21"/>
  <c r="I33" i="21"/>
  <c r="H33" i="21"/>
  <c r="G33" i="21"/>
  <c r="F33" i="21"/>
  <c r="E33" i="21"/>
  <c r="D33" i="21"/>
  <c r="C33" i="21"/>
  <c r="B33" i="21"/>
  <c r="L32" i="21"/>
  <c r="K32" i="21"/>
  <c r="J32" i="21"/>
  <c r="I32" i="21"/>
  <c r="H32" i="21"/>
  <c r="G32" i="21"/>
  <c r="F32" i="21"/>
  <c r="E32" i="21"/>
  <c r="D32" i="21"/>
  <c r="C32" i="21"/>
  <c r="B32" i="21"/>
  <c r="L31" i="21"/>
  <c r="K31" i="21"/>
  <c r="J31" i="21"/>
  <c r="I31" i="21"/>
  <c r="H31" i="21"/>
  <c r="G31" i="21"/>
  <c r="F31" i="21"/>
  <c r="E31" i="21"/>
  <c r="D31" i="21"/>
  <c r="C31" i="21"/>
  <c r="B31" i="21"/>
  <c r="L30" i="21"/>
  <c r="K30" i="21"/>
  <c r="J30" i="21"/>
  <c r="I30" i="21"/>
  <c r="H30" i="21"/>
  <c r="G30" i="21"/>
  <c r="F30" i="21"/>
  <c r="E30" i="21"/>
  <c r="D30" i="21"/>
  <c r="C30" i="21"/>
  <c r="B30" i="21"/>
  <c r="L29" i="21"/>
  <c r="K29" i="21"/>
  <c r="J29" i="21"/>
  <c r="I29" i="21"/>
  <c r="H29" i="21"/>
  <c r="G29" i="21"/>
  <c r="F29" i="21"/>
  <c r="E29" i="21"/>
  <c r="D29" i="21"/>
  <c r="C29" i="21"/>
  <c r="B29" i="21"/>
  <c r="L28" i="21"/>
  <c r="K28" i="21"/>
  <c r="J28" i="21"/>
  <c r="I28" i="21"/>
  <c r="H28" i="21"/>
  <c r="G28" i="21"/>
  <c r="F28" i="21"/>
  <c r="E28" i="21"/>
  <c r="D28" i="21"/>
  <c r="C28" i="21"/>
  <c r="A35" i="21"/>
  <c r="A34" i="21"/>
  <c r="A33" i="21"/>
  <c r="A32" i="21"/>
  <c r="A31" i="21"/>
  <c r="A30" i="21"/>
  <c r="A29" i="21"/>
  <c r="A28" i="21"/>
  <c r="L27" i="21"/>
  <c r="K27" i="21"/>
  <c r="J27" i="21"/>
  <c r="I27" i="21"/>
  <c r="H27" i="21"/>
  <c r="G27" i="21"/>
  <c r="F27" i="21"/>
  <c r="E27" i="21"/>
  <c r="D27" i="21"/>
  <c r="C27" i="21"/>
  <c r="B27" i="21"/>
  <c r="A27" i="21"/>
  <c r="B29" i="24"/>
  <c r="C29" i="24"/>
  <c r="D29" i="24"/>
  <c r="E29" i="24"/>
  <c r="E40" i="24" s="1"/>
  <c r="F29" i="24"/>
  <c r="G29" i="24"/>
  <c r="H29" i="24"/>
  <c r="H40" i="24" s="1"/>
  <c r="I29" i="24"/>
  <c r="J29" i="24"/>
  <c r="K29" i="24"/>
  <c r="L29" i="24"/>
  <c r="C41" i="24"/>
  <c r="D41" i="24"/>
  <c r="E41" i="24"/>
  <c r="K41" i="24"/>
  <c r="L41" i="24"/>
  <c r="B31" i="24"/>
  <c r="B42" i="24" s="1"/>
  <c r="C31" i="24"/>
  <c r="D31" i="24"/>
  <c r="E31" i="24"/>
  <c r="F31" i="24"/>
  <c r="G31" i="24"/>
  <c r="H31" i="24"/>
  <c r="I31" i="24"/>
  <c r="I42" i="24" s="1"/>
  <c r="J31" i="24"/>
  <c r="J42" i="24" s="1"/>
  <c r="K31" i="24"/>
  <c r="L31" i="24"/>
  <c r="B32" i="24"/>
  <c r="C32" i="24"/>
  <c r="D32" i="24"/>
  <c r="D43" i="24" s="1"/>
  <c r="E32" i="24"/>
  <c r="E43" i="24" s="1"/>
  <c r="F32" i="24"/>
  <c r="G32" i="24"/>
  <c r="G43" i="24" s="1"/>
  <c r="H32" i="24"/>
  <c r="I32" i="24"/>
  <c r="J32" i="24"/>
  <c r="K32" i="24"/>
  <c r="L32" i="24"/>
  <c r="B33" i="24"/>
  <c r="B44" i="24" s="1"/>
  <c r="B21" i="24" s="1"/>
  <c r="C33" i="24"/>
  <c r="C44" i="24" s="1"/>
  <c r="C21" i="24" s="1"/>
  <c r="D33" i="24"/>
  <c r="D44" i="24" s="1"/>
  <c r="D21" i="24" s="1"/>
  <c r="E33" i="24"/>
  <c r="F33" i="24"/>
  <c r="G33" i="24"/>
  <c r="H33" i="24"/>
  <c r="I33" i="24"/>
  <c r="J33" i="24"/>
  <c r="J44" i="24" s="1"/>
  <c r="J21" i="24" s="1"/>
  <c r="K33" i="24"/>
  <c r="L33" i="24"/>
  <c r="G38" i="24"/>
  <c r="H38" i="24"/>
  <c r="K44" i="24"/>
  <c r="K21" i="24" s="1"/>
  <c r="I44" i="24"/>
  <c r="I21" i="24" s="1"/>
  <c r="H44" i="24"/>
  <c r="G44" i="24"/>
  <c r="G21" i="24" s="1"/>
  <c r="F44" i="24"/>
  <c r="F21" i="24" s="1"/>
  <c r="L43" i="24"/>
  <c r="K43" i="24"/>
  <c r="J43" i="24"/>
  <c r="I43" i="24"/>
  <c r="C43" i="24"/>
  <c r="B43" i="24"/>
  <c r="L42" i="24"/>
  <c r="H42" i="24"/>
  <c r="G42" i="24"/>
  <c r="F42" i="24"/>
  <c r="E42" i="24"/>
  <c r="D42" i="24"/>
  <c r="J41" i="24"/>
  <c r="I41" i="24"/>
  <c r="H41" i="24"/>
  <c r="G41" i="24"/>
  <c r="F41" i="24"/>
  <c r="B41" i="24"/>
  <c r="K40" i="24"/>
  <c r="J40" i="24"/>
  <c r="I40" i="24"/>
  <c r="C40" i="24"/>
  <c r="B40" i="24"/>
  <c r="L39" i="24"/>
  <c r="F39" i="24"/>
  <c r="E39" i="24"/>
  <c r="D39" i="24"/>
  <c r="L38" i="24"/>
  <c r="L22" i="24" s="1"/>
  <c r="K38" i="24"/>
  <c r="J38" i="24"/>
  <c r="I38" i="24"/>
  <c r="F38" i="24"/>
  <c r="E38" i="24"/>
  <c r="D38" i="24"/>
  <c r="C38" i="24"/>
  <c r="B38" i="24"/>
  <c r="L44" i="24"/>
  <c r="L21" i="24" s="1"/>
  <c r="E44" i="24"/>
  <c r="E21" i="24" s="1"/>
  <c r="H43" i="24"/>
  <c r="F43" i="24"/>
  <c r="K42" i="24"/>
  <c r="C42" i="24"/>
  <c r="L40" i="24"/>
  <c r="G40" i="24"/>
  <c r="F40" i="24"/>
  <c r="D40" i="24"/>
  <c r="L28" i="24"/>
  <c r="K28" i="24"/>
  <c r="K39" i="24" s="1"/>
  <c r="J28" i="24"/>
  <c r="J39" i="24" s="1"/>
  <c r="I28" i="24"/>
  <c r="I39" i="24" s="1"/>
  <c r="H28" i="24"/>
  <c r="H39" i="24" s="1"/>
  <c r="G28" i="24"/>
  <c r="G39" i="24" s="1"/>
  <c r="F28" i="24"/>
  <c r="E28" i="24"/>
  <c r="D28" i="24"/>
  <c r="C28" i="24"/>
  <c r="C39" i="24" s="1"/>
  <c r="B28" i="24"/>
  <c r="B39" i="24" s="1"/>
  <c r="H21" i="24"/>
  <c r="L17" i="24"/>
  <c r="C50" i="24" s="1"/>
  <c r="K17" i="24"/>
  <c r="J17" i="24"/>
  <c r="I17" i="24"/>
  <c r="H17" i="24"/>
  <c r="G17" i="24"/>
  <c r="F17" i="24"/>
  <c r="E17" i="24"/>
  <c r="D17" i="24"/>
  <c r="C17" i="24"/>
  <c r="B17" i="24"/>
  <c r="L16" i="24"/>
  <c r="K16" i="24"/>
  <c r="J16" i="24"/>
  <c r="I16" i="24"/>
  <c r="H16" i="24"/>
  <c r="G16" i="24"/>
  <c r="F16" i="24"/>
  <c r="E16" i="24"/>
  <c r="D16" i="24"/>
  <c r="C16" i="24"/>
  <c r="B16" i="24"/>
  <c r="L15" i="24"/>
  <c r="K15" i="24"/>
  <c r="J15" i="24"/>
  <c r="I15" i="24"/>
  <c r="H15" i="24"/>
  <c r="G15" i="24"/>
  <c r="F15" i="24"/>
  <c r="E15" i="24"/>
  <c r="D15" i="24"/>
  <c r="C15" i="24"/>
  <c r="B15" i="24"/>
  <c r="A10" i="24"/>
  <c r="A17" i="24" s="1"/>
  <c r="A23" i="24" s="1"/>
  <c r="A9" i="24"/>
  <c r="L8" i="24"/>
  <c r="K8" i="24"/>
  <c r="J8" i="24"/>
  <c r="I8" i="24"/>
  <c r="H8" i="24"/>
  <c r="G8" i="24"/>
  <c r="F8" i="24"/>
  <c r="E8" i="24"/>
  <c r="D8" i="24"/>
  <c r="C8" i="24"/>
  <c r="B8" i="24"/>
  <c r="A8" i="24"/>
  <c r="L7" i="24"/>
  <c r="K7" i="24"/>
  <c r="J7" i="24"/>
  <c r="I7" i="24"/>
  <c r="H7" i="24"/>
  <c r="G7" i="24"/>
  <c r="F7" i="24"/>
  <c r="E7" i="24"/>
  <c r="D7" i="24"/>
  <c r="C7" i="24"/>
  <c r="B7" i="24"/>
  <c r="A7" i="24"/>
  <c r="L6" i="24"/>
  <c r="K6" i="24"/>
  <c r="J6" i="24"/>
  <c r="I6" i="24"/>
  <c r="H6" i="24"/>
  <c r="G6" i="24"/>
  <c r="F6" i="24"/>
  <c r="E6" i="24"/>
  <c r="D6" i="24"/>
  <c r="C6" i="24"/>
  <c r="B6" i="24"/>
  <c r="A6" i="24"/>
  <c r="L5" i="24"/>
  <c r="K5" i="24"/>
  <c r="J5" i="24"/>
  <c r="I5" i="24"/>
  <c r="H5" i="24"/>
  <c r="G5" i="24"/>
  <c r="F5" i="24"/>
  <c r="E5" i="24"/>
  <c r="D5" i="24"/>
  <c r="C5" i="24"/>
  <c r="B5" i="24"/>
  <c r="A5" i="24"/>
  <c r="L4" i="24"/>
  <c r="K4" i="24"/>
  <c r="J4" i="24"/>
  <c r="I4" i="24"/>
  <c r="H4" i="24"/>
  <c r="G4" i="24"/>
  <c r="F4" i="24"/>
  <c r="E4" i="24"/>
  <c r="D4" i="24"/>
  <c r="C4" i="24"/>
  <c r="B4" i="24"/>
  <c r="A4" i="24"/>
  <c r="A28" i="24" s="1"/>
  <c r="A39" i="24" s="1"/>
  <c r="L3" i="24"/>
  <c r="K3" i="24"/>
  <c r="J3" i="24"/>
  <c r="I3" i="24"/>
  <c r="H3" i="24"/>
  <c r="G3" i="24"/>
  <c r="F3" i="24"/>
  <c r="E3" i="24"/>
  <c r="D3" i="24"/>
  <c r="C3" i="24"/>
  <c r="B3" i="24"/>
  <c r="A3" i="24"/>
  <c r="A27" i="24" s="1"/>
  <c r="A38" i="24" s="1"/>
  <c r="L2" i="24"/>
  <c r="K2" i="24"/>
  <c r="J2" i="24"/>
  <c r="I2" i="24"/>
  <c r="H2" i="24"/>
  <c r="H14" i="24" s="1"/>
  <c r="H20" i="24" s="1"/>
  <c r="H26" i="24" s="1"/>
  <c r="H37" i="24" s="1"/>
  <c r="G2" i="24"/>
  <c r="G14" i="24" s="1"/>
  <c r="G20" i="24" s="1"/>
  <c r="G26" i="24" s="1"/>
  <c r="G37" i="24" s="1"/>
  <c r="F2" i="24"/>
  <c r="E2" i="24"/>
  <c r="D2" i="24"/>
  <c r="C2" i="24"/>
  <c r="B2" i="24"/>
  <c r="B14" i="24" s="1"/>
  <c r="B20" i="24" s="1"/>
  <c r="B26" i="24" s="1"/>
  <c r="B37" i="24" s="1"/>
  <c r="I59" i="24"/>
  <c r="H59" i="24"/>
  <c r="G59" i="24"/>
  <c r="F59" i="24"/>
  <c r="I58" i="24"/>
  <c r="H58" i="24"/>
  <c r="G58" i="24"/>
  <c r="F58" i="24"/>
  <c r="I57" i="24"/>
  <c r="H57" i="24"/>
  <c r="G57" i="24"/>
  <c r="F57" i="24"/>
  <c r="F56" i="24"/>
  <c r="J56" i="24" s="1"/>
  <c r="E56" i="24"/>
  <c r="I56" i="24" s="1"/>
  <c r="M56" i="24" s="1"/>
  <c r="D56" i="24"/>
  <c r="H56" i="24" s="1"/>
  <c r="L56" i="24" s="1"/>
  <c r="C56" i="24"/>
  <c r="G56" i="24" s="1"/>
  <c r="K56" i="24" s="1"/>
  <c r="B56" i="24"/>
  <c r="D53" i="24"/>
  <c r="C53" i="24"/>
  <c r="B53" i="24"/>
  <c r="D52" i="24"/>
  <c r="C52" i="24"/>
  <c r="B52" i="24"/>
  <c r="D51" i="24"/>
  <c r="C51" i="24"/>
  <c r="B51" i="24"/>
  <c r="A33" i="24"/>
  <c r="A44" i="24" s="1"/>
  <c r="A32" i="24"/>
  <c r="A43" i="24" s="1"/>
  <c r="A31" i="24"/>
  <c r="A42" i="24" s="1"/>
  <c r="A30" i="24"/>
  <c r="A41" i="24" s="1"/>
  <c r="A29" i="24"/>
  <c r="A40" i="24" s="1"/>
  <c r="A26" i="24"/>
  <c r="A37" i="24" s="1"/>
  <c r="L14" i="24"/>
  <c r="L20" i="24" s="1"/>
  <c r="L26" i="24" s="1"/>
  <c r="L37" i="24" s="1"/>
  <c r="I14" i="24"/>
  <c r="I20" i="24" s="1"/>
  <c r="I26" i="24" s="1"/>
  <c r="I37" i="24" s="1"/>
  <c r="F14" i="24"/>
  <c r="F20" i="24" s="1"/>
  <c r="F26" i="24" s="1"/>
  <c r="F37" i="24" s="1"/>
  <c r="E14" i="24"/>
  <c r="E20" i="24" s="1"/>
  <c r="E26" i="24" s="1"/>
  <c r="E37" i="24" s="1"/>
  <c r="D14" i="24"/>
  <c r="D20" i="24" s="1"/>
  <c r="D26" i="24" s="1"/>
  <c r="D37" i="24" s="1"/>
  <c r="K14" i="24"/>
  <c r="K20" i="24" s="1"/>
  <c r="K26" i="24" s="1"/>
  <c r="K37" i="24" s="1"/>
  <c r="J14" i="24"/>
  <c r="J20" i="24" s="1"/>
  <c r="J26" i="24" s="1"/>
  <c r="J37" i="24" s="1"/>
  <c r="C14" i="24"/>
  <c r="C20" i="24" s="1"/>
  <c r="C26" i="24" s="1"/>
  <c r="C37" i="24" s="1"/>
  <c r="L11" i="23"/>
  <c r="K11" i="23"/>
  <c r="J11" i="23"/>
  <c r="I11" i="23"/>
  <c r="H11" i="23"/>
  <c r="G11" i="23"/>
  <c r="F11" i="23"/>
  <c r="E11" i="23"/>
  <c r="D11" i="23"/>
  <c r="C11" i="23"/>
  <c r="B11" i="23"/>
  <c r="L10" i="23"/>
  <c r="K10" i="23"/>
  <c r="J10" i="23"/>
  <c r="I10" i="23"/>
  <c r="H10" i="23"/>
  <c r="G10" i="23"/>
  <c r="F10" i="23"/>
  <c r="E10" i="23"/>
  <c r="D10" i="23"/>
  <c r="C10" i="23"/>
  <c r="B10" i="23"/>
  <c r="A10" i="23"/>
  <c r="L9" i="23"/>
  <c r="K9" i="23"/>
  <c r="J9" i="23"/>
  <c r="I9" i="23"/>
  <c r="H9" i="23"/>
  <c r="G9" i="23"/>
  <c r="F9" i="23"/>
  <c r="E9" i="23"/>
  <c r="D9" i="23"/>
  <c r="C9" i="23"/>
  <c r="B9" i="23"/>
  <c r="A9" i="23"/>
  <c r="L8" i="23"/>
  <c r="K8" i="23"/>
  <c r="J8" i="23"/>
  <c r="I8" i="23"/>
  <c r="H8" i="23"/>
  <c r="G8" i="23"/>
  <c r="F8" i="23"/>
  <c r="E8" i="23"/>
  <c r="D8" i="23"/>
  <c r="C8" i="23"/>
  <c r="B8" i="23"/>
  <c r="A8" i="23"/>
  <c r="L7" i="23"/>
  <c r="K7" i="23"/>
  <c r="J7" i="23"/>
  <c r="I7" i="23"/>
  <c r="H7" i="23"/>
  <c r="G7" i="23"/>
  <c r="F7" i="23"/>
  <c r="E7" i="23"/>
  <c r="D7" i="23"/>
  <c r="C7" i="23"/>
  <c r="B7" i="23"/>
  <c r="A7" i="23"/>
  <c r="L6" i="23"/>
  <c r="K6" i="23"/>
  <c r="J6" i="23"/>
  <c r="I6" i="23"/>
  <c r="H6" i="23"/>
  <c r="G6" i="23"/>
  <c r="F6" i="23"/>
  <c r="E6" i="23"/>
  <c r="D6" i="23"/>
  <c r="C6" i="23"/>
  <c r="B6" i="23"/>
  <c r="A6" i="23"/>
  <c r="L5" i="23"/>
  <c r="K5" i="23"/>
  <c r="J5" i="23"/>
  <c r="I5" i="23"/>
  <c r="H5" i="23"/>
  <c r="G5" i="23"/>
  <c r="F5" i="23"/>
  <c r="E5" i="23"/>
  <c r="D5" i="23"/>
  <c r="C5" i="23"/>
  <c r="B5" i="23"/>
  <c r="A5" i="23"/>
  <c r="L4" i="23"/>
  <c r="K4" i="23"/>
  <c r="J4" i="23"/>
  <c r="I4" i="23"/>
  <c r="H4" i="23"/>
  <c r="G4" i="23"/>
  <c r="F4" i="23"/>
  <c r="E4" i="23"/>
  <c r="D4" i="23"/>
  <c r="C4" i="23"/>
  <c r="B4" i="23"/>
  <c r="A4" i="23"/>
  <c r="L3" i="23"/>
  <c r="K3" i="23"/>
  <c r="J3" i="23"/>
  <c r="I3" i="23"/>
  <c r="H3" i="23"/>
  <c r="G3" i="23"/>
  <c r="F3" i="23"/>
  <c r="E3" i="23"/>
  <c r="D3" i="23"/>
  <c r="C3" i="23"/>
  <c r="B3" i="23"/>
  <c r="A3" i="23"/>
  <c r="L2" i="23"/>
  <c r="K2" i="23"/>
  <c r="J2" i="23"/>
  <c r="I2" i="23"/>
  <c r="H2" i="23"/>
  <c r="G2" i="23"/>
  <c r="F2" i="23"/>
  <c r="E2" i="23"/>
  <c r="D2" i="23"/>
  <c r="C2" i="23"/>
  <c r="B2" i="23"/>
  <c r="E53" i="24" l="1"/>
  <c r="E50" i="24"/>
  <c r="E52" i="24"/>
  <c r="D22" i="24"/>
  <c r="G22" i="24"/>
  <c r="D45" i="24"/>
  <c r="D23" i="24" s="1"/>
  <c r="L45" i="24"/>
  <c r="L23" i="24" s="1"/>
  <c r="D50" i="24" s="1"/>
  <c r="E22" i="24"/>
  <c r="I22" i="24"/>
  <c r="H22" i="24"/>
  <c r="F22" i="24"/>
  <c r="B22" i="24"/>
  <c r="J22" i="24"/>
  <c r="C22" i="24"/>
  <c r="K22" i="24"/>
  <c r="C45" i="24"/>
  <c r="C23" i="24" s="1"/>
  <c r="G45" i="24"/>
  <c r="G23" i="24" s="1"/>
  <c r="B45" i="24"/>
  <c r="B23" i="24" s="1"/>
  <c r="F53" i="24"/>
  <c r="F50" i="24"/>
  <c r="F51" i="24"/>
  <c r="F52" i="24"/>
  <c r="H45" i="24"/>
  <c r="H23" i="24" s="1"/>
  <c r="F45" i="24"/>
  <c r="F23" i="24" s="1"/>
  <c r="I45" i="24"/>
  <c r="I23" i="24" s="1"/>
  <c r="J45" i="24"/>
  <c r="J23" i="24" s="1"/>
  <c r="E45" i="24"/>
  <c r="E23" i="24" s="1"/>
  <c r="E51" i="24"/>
  <c r="K45" i="24"/>
  <c r="K23" i="24" s="1"/>
  <c r="G53" i="24" l="1"/>
  <c r="G52" i="24"/>
  <c r="G51" i="24"/>
  <c r="G50" i="24"/>
  <c r="B26" i="23" l="1"/>
  <c r="B25" i="23"/>
  <c r="C25" i="23"/>
  <c r="C36" i="23" s="1"/>
  <c r="D25" i="23"/>
  <c r="D36" i="23" s="1"/>
  <c r="E25" i="23"/>
  <c r="E36" i="23" s="1"/>
  <c r="F25" i="23"/>
  <c r="F36" i="23" s="1"/>
  <c r="G25" i="23"/>
  <c r="G36" i="23" s="1"/>
  <c r="H25" i="23"/>
  <c r="I25" i="23"/>
  <c r="J25" i="23"/>
  <c r="K25" i="23"/>
  <c r="L25" i="23"/>
  <c r="L36" i="23" s="1"/>
  <c r="B37" i="23"/>
  <c r="D37" i="23"/>
  <c r="E37" i="23"/>
  <c r="F37" i="23"/>
  <c r="K37" i="23"/>
  <c r="L37" i="23"/>
  <c r="B27" i="23"/>
  <c r="B38" i="23" s="1"/>
  <c r="C27" i="23"/>
  <c r="D27" i="23"/>
  <c r="D38" i="23" s="1"/>
  <c r="E27" i="23"/>
  <c r="F27" i="23"/>
  <c r="F38" i="23" s="1"/>
  <c r="G27" i="23"/>
  <c r="H27" i="23"/>
  <c r="H38" i="23" s="1"/>
  <c r="I27" i="23"/>
  <c r="J27" i="23"/>
  <c r="J38" i="23" s="1"/>
  <c r="K27" i="23"/>
  <c r="K38" i="23" s="1"/>
  <c r="L27" i="23"/>
  <c r="L38" i="23" s="1"/>
  <c r="B28" i="23"/>
  <c r="C28" i="23"/>
  <c r="C39" i="23" s="1"/>
  <c r="D28" i="23"/>
  <c r="D39" i="23" s="1"/>
  <c r="E28" i="23"/>
  <c r="E39" i="23" s="1"/>
  <c r="F28" i="23"/>
  <c r="F39" i="23" s="1"/>
  <c r="G28" i="23"/>
  <c r="G39" i="23" s="1"/>
  <c r="H28" i="23"/>
  <c r="H39" i="23" s="1"/>
  <c r="I28" i="23"/>
  <c r="I39" i="23" s="1"/>
  <c r="J28" i="23"/>
  <c r="K28" i="23"/>
  <c r="L28" i="23"/>
  <c r="B29" i="23"/>
  <c r="B40" i="23" s="1"/>
  <c r="C29" i="23"/>
  <c r="C40" i="23" s="1"/>
  <c r="D29" i="23"/>
  <c r="D40" i="23" s="1"/>
  <c r="E29" i="23"/>
  <c r="E40" i="23" s="1"/>
  <c r="F29" i="23"/>
  <c r="G29" i="23"/>
  <c r="H29" i="23"/>
  <c r="I29" i="23"/>
  <c r="J29" i="23"/>
  <c r="K29" i="23"/>
  <c r="L29" i="23"/>
  <c r="L40" i="23" s="1"/>
  <c r="F34" i="23"/>
  <c r="G34" i="23"/>
  <c r="H34" i="23"/>
  <c r="C24" i="23"/>
  <c r="C35" i="23" s="1"/>
  <c r="D24" i="23"/>
  <c r="E24" i="23"/>
  <c r="F24" i="23"/>
  <c r="F35" i="23" s="1"/>
  <c r="G24" i="23"/>
  <c r="G35" i="23" s="1"/>
  <c r="H24" i="23"/>
  <c r="H35" i="23" s="1"/>
  <c r="I24" i="23"/>
  <c r="I35" i="23" s="1"/>
  <c r="J24" i="23"/>
  <c r="J35" i="23" s="1"/>
  <c r="K24" i="23"/>
  <c r="L24" i="23"/>
  <c r="B24" i="23"/>
  <c r="B35" i="23" s="1"/>
  <c r="K40" i="23"/>
  <c r="J40" i="23"/>
  <c r="G40" i="23"/>
  <c r="F40" i="23"/>
  <c r="B39" i="23"/>
  <c r="K36" i="23"/>
  <c r="K35" i="23"/>
  <c r="H40" i="23"/>
  <c r="J36" i="23"/>
  <c r="D35" i="23"/>
  <c r="I40" i="23"/>
  <c r="L39" i="23"/>
  <c r="K39" i="23"/>
  <c r="J39" i="23"/>
  <c r="G38" i="23"/>
  <c r="E38" i="23"/>
  <c r="J37" i="23"/>
  <c r="I37" i="23"/>
  <c r="H37" i="23"/>
  <c r="L35" i="23"/>
  <c r="K34" i="23"/>
  <c r="J34" i="23"/>
  <c r="I34" i="23"/>
  <c r="C34" i="23"/>
  <c r="B34" i="23"/>
  <c r="C38" i="23"/>
  <c r="G37" i="23"/>
  <c r="I36" i="23"/>
  <c r="B36" i="23"/>
  <c r="E35" i="23"/>
  <c r="I38" i="23"/>
  <c r="C37" i="23"/>
  <c r="H36" i="23"/>
  <c r="L34" i="23"/>
  <c r="E34" i="23"/>
  <c r="D34" i="23"/>
  <c r="L15" i="23"/>
  <c r="K15" i="23"/>
  <c r="J15" i="23"/>
  <c r="I15" i="23"/>
  <c r="H15" i="23"/>
  <c r="G15" i="23"/>
  <c r="F15" i="23"/>
  <c r="E15" i="23"/>
  <c r="D15" i="23"/>
  <c r="C15" i="23"/>
  <c r="B15" i="23"/>
  <c r="A15" i="23"/>
  <c r="A19" i="23" s="1"/>
  <c r="A28" i="23"/>
  <c r="A39" i="23" s="1"/>
  <c r="A27" i="23"/>
  <c r="A38" i="23" s="1"/>
  <c r="A26" i="23"/>
  <c r="A37" i="23" s="1"/>
  <c r="A25" i="23"/>
  <c r="A36" i="23" s="1"/>
  <c r="A24" i="23"/>
  <c r="A35" i="23" s="1"/>
  <c r="A23" i="23"/>
  <c r="A34" i="23" s="1"/>
  <c r="K14" i="23"/>
  <c r="K18" i="23" s="1"/>
  <c r="K22" i="23" s="1"/>
  <c r="K33" i="23" s="1"/>
  <c r="J14" i="23"/>
  <c r="J18" i="23" s="1"/>
  <c r="J22" i="23" s="1"/>
  <c r="J33" i="23" s="1"/>
  <c r="I14" i="23"/>
  <c r="I18" i="23" s="1"/>
  <c r="I22" i="23" s="1"/>
  <c r="I33" i="23" s="1"/>
  <c r="F14" i="23"/>
  <c r="F18" i="23" s="1"/>
  <c r="F22" i="23" s="1"/>
  <c r="F33" i="23" s="1"/>
  <c r="E14" i="23"/>
  <c r="E18" i="23" s="1"/>
  <c r="E22" i="23" s="1"/>
  <c r="E33" i="23" s="1"/>
  <c r="C14" i="23"/>
  <c r="C18" i="23" s="1"/>
  <c r="C22" i="23" s="1"/>
  <c r="C33" i="23" s="1"/>
  <c r="B14" i="23"/>
  <c r="B18" i="23" s="1"/>
  <c r="B22" i="23" s="1"/>
  <c r="B33" i="23" s="1"/>
  <c r="A29" i="23"/>
  <c r="A40" i="23" s="1"/>
  <c r="A22" i="23"/>
  <c r="A33" i="23" s="1"/>
  <c r="L14" i="23"/>
  <c r="L18" i="23" s="1"/>
  <c r="L22" i="23" s="1"/>
  <c r="L33" i="23" s="1"/>
  <c r="D14" i="23"/>
  <c r="D18" i="23" s="1"/>
  <c r="D22" i="23" s="1"/>
  <c r="D33" i="23" s="1"/>
  <c r="H14" i="23"/>
  <c r="H18" i="23" s="1"/>
  <c r="H22" i="23" s="1"/>
  <c r="H33" i="23" s="1"/>
  <c r="G14" i="23"/>
  <c r="G18" i="23" s="1"/>
  <c r="G22" i="23" s="1"/>
  <c r="G33" i="23" s="1"/>
  <c r="B41" i="23" l="1"/>
  <c r="B19" i="23" s="1"/>
  <c r="J41" i="23"/>
  <c r="J19" i="23" s="1"/>
  <c r="C41" i="23"/>
  <c r="C19" i="23" s="1"/>
  <c r="K41" i="23"/>
  <c r="K19" i="23" s="1"/>
  <c r="D41" i="23"/>
  <c r="D19" i="23" s="1"/>
  <c r="G41" i="23"/>
  <c r="G19" i="23" s="1"/>
  <c r="L41" i="23"/>
  <c r="L19" i="23" s="1"/>
  <c r="H41" i="23"/>
  <c r="H19" i="23" s="1"/>
  <c r="E41" i="23"/>
  <c r="E19" i="23" s="1"/>
  <c r="F41" i="23"/>
  <c r="F19" i="23" s="1"/>
  <c r="I41" i="23"/>
  <c r="I19" i="23" s="1"/>
  <c r="I13" i="21"/>
  <c r="H13" i="21"/>
  <c r="G13" i="21"/>
  <c r="F13" i="21"/>
  <c r="E13" i="21"/>
  <c r="D13" i="21"/>
  <c r="C13" i="21"/>
  <c r="B13" i="21"/>
  <c r="I12" i="21"/>
  <c r="H12" i="21"/>
  <c r="G12" i="21"/>
  <c r="F12" i="21"/>
  <c r="E12" i="21"/>
  <c r="D12" i="21"/>
  <c r="C12" i="21"/>
  <c r="B12" i="21"/>
  <c r="I11" i="21"/>
  <c r="H11" i="21"/>
  <c r="G11" i="21"/>
  <c r="F11" i="21"/>
  <c r="E11" i="21"/>
  <c r="D11" i="21"/>
  <c r="C11" i="21"/>
  <c r="B11" i="21"/>
  <c r="I10" i="21"/>
  <c r="H10" i="21"/>
  <c r="G10" i="21"/>
  <c r="F10" i="21"/>
  <c r="E10" i="21"/>
  <c r="D10" i="21"/>
  <c r="C10" i="21"/>
  <c r="B10" i="21"/>
  <c r="I9" i="21"/>
  <c r="H9" i="21"/>
  <c r="G9" i="21"/>
  <c r="F9" i="21"/>
  <c r="E9" i="21"/>
  <c r="D9" i="21"/>
  <c r="C9" i="21"/>
  <c r="B9" i="21"/>
  <c r="I8" i="21"/>
  <c r="H8" i="21"/>
  <c r="G8" i="21"/>
  <c r="F8" i="21"/>
  <c r="E8" i="21"/>
  <c r="D8" i="21"/>
  <c r="C8" i="21"/>
  <c r="B8" i="21"/>
  <c r="I7" i="21"/>
  <c r="H7" i="21"/>
  <c r="G7" i="21"/>
  <c r="F7" i="21"/>
  <c r="E7" i="21"/>
  <c r="D7" i="21"/>
  <c r="C7" i="21"/>
  <c r="B7" i="21"/>
  <c r="I6" i="21"/>
  <c r="H6" i="21"/>
  <c r="G6" i="21"/>
  <c r="F6" i="21"/>
  <c r="E6" i="21"/>
  <c r="D6" i="21"/>
  <c r="C6" i="21"/>
  <c r="B6" i="21"/>
  <c r="I5" i="21"/>
  <c r="H5" i="21"/>
  <c r="G5" i="21"/>
  <c r="F5" i="21"/>
  <c r="E5" i="21"/>
  <c r="D5" i="21"/>
  <c r="C5" i="21"/>
  <c r="B5" i="21"/>
  <c r="I4" i="21"/>
  <c r="H4" i="21"/>
  <c r="G4" i="21"/>
  <c r="F4" i="21"/>
  <c r="E4" i="21"/>
  <c r="D4" i="21"/>
  <c r="C4" i="21"/>
  <c r="B4" i="21"/>
  <c r="I3" i="21"/>
  <c r="H3" i="21"/>
  <c r="G3" i="21"/>
  <c r="F3" i="21"/>
  <c r="E3" i="21"/>
  <c r="D3" i="21"/>
  <c r="C3" i="21"/>
  <c r="B3" i="21"/>
  <c r="I2" i="21"/>
  <c r="H2" i="21"/>
  <c r="G2" i="21"/>
  <c r="F2" i="21"/>
  <c r="E2" i="21"/>
  <c r="D2" i="21"/>
  <c r="C2" i="21"/>
  <c r="B2" i="21"/>
  <c r="A16" i="21" s="1" a="1"/>
  <c r="A16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<sst xmlns="http://schemas.openxmlformats.org/spreadsheetml/2006/main" count="678" uniqueCount="60">
  <si>
    <t>From process</t>
  </si>
  <si>
    <t>To process</t>
  </si>
  <si>
    <t>Food packaging 2d</t>
  </si>
  <si>
    <t>Food packaging bottles</t>
  </si>
  <si>
    <t>Food packaging other</t>
  </si>
  <si>
    <t>Non-food packaging 2d</t>
  </si>
  <si>
    <t>Non-food packaging bottles</t>
  </si>
  <si>
    <t>Non-food packaging other</t>
  </si>
  <si>
    <t>Fibers</t>
  </si>
  <si>
    <t>Sum</t>
  </si>
  <si>
    <t>Production</t>
  </si>
  <si>
    <t>Manufacturing</t>
  </si>
  <si>
    <t>Use</t>
  </si>
  <si>
    <t>Collection - source separation</t>
  </si>
  <si>
    <t>Collection - residual</t>
  </si>
  <si>
    <t>Sorting</t>
  </si>
  <si>
    <t>Reprocessing</t>
  </si>
  <si>
    <t>Landfill</t>
  </si>
  <si>
    <t>Incineration</t>
  </si>
  <si>
    <t>Pre recycled material</t>
  </si>
  <si>
    <t>Export</t>
  </si>
  <si>
    <t>Post recycled material</t>
  </si>
  <si>
    <t>Final disposal</t>
  </si>
  <si>
    <t>Product</t>
  </si>
  <si>
    <t>Sum of waste flows = export + landfill + incineration</t>
  </si>
  <si>
    <t xml:space="preserve">Year </t>
  </si>
  <si>
    <t>Transponeret</t>
  </si>
  <si>
    <t>Recycling rate = recyling_n/waste_n</t>
  </si>
  <si>
    <t>Circular material use rate = recycling_(n-1)/production_n</t>
  </si>
  <si>
    <t>Closed loop cicularity rate =  recycling(same material)_(n)/production_n</t>
  </si>
  <si>
    <t>Recycling(same material) percentage</t>
  </si>
  <si>
    <t>Recycling(same material) amount</t>
  </si>
  <si>
    <t xml:space="preserve">Sum packaging </t>
  </si>
  <si>
    <t>Sum Fibers</t>
  </si>
  <si>
    <t>Sum Packaging</t>
  </si>
  <si>
    <t xml:space="preserve">Sum fibers </t>
  </si>
  <si>
    <t>Scenario</t>
  </si>
  <si>
    <t>Relavtive increase</t>
  </si>
  <si>
    <t>RR </t>
  </si>
  <si>
    <t>CMUR</t>
  </si>
  <si>
    <t>CLCR</t>
  </si>
  <si>
    <t>RR</t>
  </si>
  <si>
    <t>S0: Baseline</t>
  </si>
  <si>
    <t>S1: Collection</t>
  </si>
  <si>
    <t>S2: Closed loop</t>
  </si>
  <si>
    <t>S3: Fibers</t>
  </si>
  <si>
    <t>variance</t>
  </si>
  <si>
    <t>relative variamce</t>
  </si>
  <si>
    <t>Recycling rate (RR)</t>
  </si>
  <si>
    <t>+35%</t>
  </si>
  <si>
    <t>+57%</t>
  </si>
  <si>
    <t>+93%</t>
  </si>
  <si>
    <t>Circular material use rate (CMUR)</t>
  </si>
  <si>
    <t>+27%</t>
  </si>
  <si>
    <t>+43%</t>
  </si>
  <si>
    <t>+66%</t>
  </si>
  <si>
    <t>Closed loop circularity rate (CLCR)</t>
  </si>
  <si>
    <t>+21%</t>
  </si>
  <si>
    <t>+129%</t>
  </si>
  <si>
    <t>+46%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</si>
</sst>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1" quotePrefix="1" applyBorder="1" applyAlignment="1">
      <alignment horizontal="center"/>
    </xf>
    <xf numFmtId="0" fontId="3" fillId="2" borderId="2" xfId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" fontId="0" fillId="0" borderId="0" xfId="0" applyNumberFormat="1"/>
    <xf numFmtId="1" fontId="0" fillId="0" borderId="7" xfId="0" applyNumberFormat="1" applyBorder="1"/>
    <xf numFmtId="0" fontId="0" fillId="0" borderId="8" xfId="0" applyBorder="1"/>
    <xf numFmtId="1" fontId="0" fillId="0" borderId="2" xfId="0" applyNumberFormat="1" applyBorder="1"/>
    <xf numFmtId="1" fontId="0" fillId="0" borderId="9" xfId="0" applyNumberFormat="1" applyBorder="1"/>
    <xf numFmtId="0" fontId="3" fillId="2" borderId="0" xfId="1" quotePrefix="1" applyAlignment="1">
      <alignment horizontal="center"/>
    </xf>
    <xf numFmtId="0" fontId="3" fillId="2" borderId="0" xfId="1" applyAlignment="1">
      <alignment horizontal="center"/>
    </xf>
    <xf numFmtId="9" fontId="0" fillId="0" borderId="0" xfId="2" applyFont="1" applyBorder="1"/>
    <xf numFmtId="2" fontId="0" fillId="0" borderId="0" xfId="2" applyNumberFormat="1" applyFont="1" applyBorder="1"/>
    <xf numFmtId="0" fontId="3" fillId="2" borderId="0" xfId="1" quotePrefix="1" applyBorder="1" applyAlignment="1">
      <alignment horizontal="center"/>
    </xf>
    <xf numFmtId="0" fontId="3" fillId="2" borderId="0" xfId="1" applyBorder="1" applyAlignment="1">
      <alignment horizontal="center"/>
    </xf>
    <xf numFmtId="0" fontId="0" fillId="0" borderId="0" xfId="0" applyBorder="1"/>
    <xf numFmtId="164" fontId="0" fillId="0" borderId="0" xfId="2" applyNumberFormat="1" applyFont="1" applyBorder="1"/>
    <xf numFmtId="0" fontId="4" fillId="0" borderId="0" xfId="0" applyFont="1"/>
    <xf numFmtId="0" fontId="4" fillId="0" borderId="0" xfId="0" applyFont="1"/>
    <xf numFmtId="9" fontId="4" fillId="0" borderId="0" xfId="0" applyNumberFormat="1" applyFont="1"/>
    <xf numFmtId="9" fontId="4" fillId="0" borderId="0" xfId="2" applyFont="1" applyAlignment="1"/>
    <xf numFmtId="9" fontId="0" fillId="0" borderId="0" xfId="2" applyFont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2" quotePrefix="1" applyFont="1"/>
    <xf numFmtId="9" fontId="4" fillId="0" borderId="0" xfId="2" quotePrefix="1" applyFont="1" applyAlignment="1"/>
    <xf numFmtId="1" fontId="0" fillId="0" borderId="0" xfId="2" applyNumberFormat="1" applyFont="1"/>
    <xf numFmtId="2" fontId="0" fillId="0" borderId="0" xfId="2" applyNumberFormat="1" applyFont="1"/>
    <xf numFmtId="2" fontId="0" fillId="0" borderId="0" xfId="0" applyNumberFormat="1"/>
  </cellXfs>
  <cellStyles count="3">
    <cellStyle name="God" xfId="1" builtinId="26"/>
    <cellStyle name="Normal" xfId="0" builtinId="0"/>
    <cellStyle name="Procent 2" xfId="2" xr:uid="{4375B433-5901-434C-899A-6AC09952AC8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'Indicators (2)'!$C$56</c:f>
              <c:strCache>
                <c:ptCount val="1"/>
                <c:pt idx="0">
                  <c:v>S1: Collection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4BC725A-9D8B-6C46-8122-DFB865A8DF6B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322-1949-8466-43BDE2FFA07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7BBA328-E38E-3840-9F01-059C17BE871F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322-1949-8466-43BDE2FFA07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5AAA25A-F632-EB43-BDAF-0AB63B76F6C0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322-1949-8466-43BDE2FFA0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'Indicators (2)'!$G$57:$G$59</c:f>
                <c:numCache>
                  <c:formatCode>General</c:formatCode>
                  <c:ptCount val="3"/>
                  <c:pt idx="0">
                    <c:v>6.9932661947168878E-2</c:v>
                  </c:pt>
                  <c:pt idx="1">
                    <c:v>4.04832599763989E-2</c:v>
                  </c:pt>
                  <c:pt idx="2">
                    <c:v>1.9072274096450931E-2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'Indicators (2)'!$A$57:$A$59</c:f>
              <c:strCache>
                <c:ptCount val="3"/>
                <c:pt idx="0">
                  <c:v>Recycling rate (RR)</c:v>
                </c:pt>
                <c:pt idx="1">
                  <c:v>Circular material use rate (CMUR)</c:v>
                </c:pt>
                <c:pt idx="2">
                  <c:v>Closed loop circularity rate (CLCR)</c:v>
                </c:pt>
              </c:strCache>
            </c:strRef>
          </c:cat>
          <c:val>
            <c:numRef>
              <c:f>'Indicators (2)'!$C$57:$C$59</c:f>
              <c:numCache>
                <c:formatCode>0%</c:formatCode>
                <c:ptCount val="3"/>
                <c:pt idx="0">
                  <c:v>0.26978276818209601</c:v>
                </c:pt>
                <c:pt idx="1">
                  <c:v>0.18823038872634149</c:v>
                </c:pt>
                <c:pt idx="2">
                  <c:v>0.11012107350759623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'Indicators (2)'!$K$57:$K$59</c15:f>
                <c15:dlblRangeCache>
                  <c:ptCount val="3"/>
                  <c:pt idx="0">
                    <c:v>+35%</c:v>
                  </c:pt>
                  <c:pt idx="1">
                    <c:v>+27%</c:v>
                  </c:pt>
                  <c:pt idx="2">
                    <c:v>+21%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B322-1949-8466-43BDE2FFA07C}"/>
            </c:ext>
          </c:extLst>
        </c:ser>
        <c:ser>
          <c:idx val="2"/>
          <c:order val="1"/>
          <c:tx>
            <c:strRef>
              <c:f>'Indicators (2)'!$D$56</c:f>
              <c:strCache>
                <c:ptCount val="1"/>
                <c:pt idx="0">
                  <c:v>S2: Closed loop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C77ED10-2173-CF4C-8282-795D9CC88CAE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B322-1949-8466-43BDE2FFA07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66876CC-C686-E849-B6E5-AD70EBA44D9B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322-1949-8466-43BDE2FFA07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5E87E73-DEB4-2B42-972E-66E857124ACF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322-1949-8466-43BDE2FFA0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'Indicators (2)'!$H$57:$H$59</c:f>
                <c:numCache>
                  <c:formatCode>General</c:formatCode>
                  <c:ptCount val="3"/>
                  <c:pt idx="0">
                    <c:v>0.11444384696311818</c:v>
                  </c:pt>
                  <c:pt idx="1">
                    <c:v>6.3644071207151848E-2</c:v>
                  </c:pt>
                  <c:pt idx="2">
                    <c:v>0.11727489383332521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'Indicators (2)'!$A$57:$A$59</c:f>
              <c:strCache>
                <c:ptCount val="3"/>
                <c:pt idx="0">
                  <c:v>Recycling rate (RR)</c:v>
                </c:pt>
                <c:pt idx="1">
                  <c:v>Circular material use rate (CMUR)</c:v>
                </c:pt>
                <c:pt idx="2">
                  <c:v>Closed loop circularity rate (CLCR)</c:v>
                </c:pt>
              </c:strCache>
            </c:strRef>
          </c:cat>
          <c:val>
            <c:numRef>
              <c:f>'Indicators (2)'!$D$57:$D$59</c:f>
              <c:numCache>
                <c:formatCode>0%</c:formatCode>
                <c:ptCount val="3"/>
                <c:pt idx="0">
                  <c:v>0.31429395319804532</c:v>
                </c:pt>
                <c:pt idx="1">
                  <c:v>0.21139119995709443</c:v>
                </c:pt>
                <c:pt idx="2">
                  <c:v>0.2083236932444705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'Indicators (2)'!$L$57:$L$59</c15:f>
                <c15:dlblRangeCache>
                  <c:ptCount val="3"/>
                  <c:pt idx="0">
                    <c:v>+57%</c:v>
                  </c:pt>
                  <c:pt idx="1">
                    <c:v>+43%</c:v>
                  </c:pt>
                  <c:pt idx="2">
                    <c:v>+129%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B322-1949-8466-43BDE2FFA07C}"/>
            </c:ext>
          </c:extLst>
        </c:ser>
        <c:ser>
          <c:idx val="3"/>
          <c:order val="2"/>
          <c:tx>
            <c:strRef>
              <c:f>'Indicators (2)'!$E$56</c:f>
              <c:strCache>
                <c:ptCount val="1"/>
                <c:pt idx="0">
                  <c:v>S3: Fibers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75D331A-2E70-CA4F-8E69-FF928D6F905E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B322-1949-8466-43BDE2FFA07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7073EB8-D6C6-8C4F-87E0-5A99099FE0D2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322-1949-8466-43BDE2FFA07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89822BB-FF03-054C-A48D-CA72B38BB4E6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322-1949-8466-43BDE2FFA0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'Indicators (2)'!$I$57:$I$59</c:f>
                <c:numCache>
                  <c:formatCode>General</c:formatCode>
                  <c:ptCount val="3"/>
                  <c:pt idx="0">
                    <c:v>0.18539750622936993</c:v>
                  </c:pt>
                  <c:pt idx="1">
                    <c:v>9.7640958576116599E-2</c:v>
                  </c:pt>
                  <c:pt idx="2">
                    <c:v>4.1633918342870585E-2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'Indicators (2)'!$A$57:$A$59</c:f>
              <c:strCache>
                <c:ptCount val="3"/>
                <c:pt idx="0">
                  <c:v>Recycling rate (RR)</c:v>
                </c:pt>
                <c:pt idx="1">
                  <c:v>Circular material use rate (CMUR)</c:v>
                </c:pt>
                <c:pt idx="2">
                  <c:v>Closed loop circularity rate (CLCR)</c:v>
                </c:pt>
              </c:strCache>
            </c:strRef>
          </c:cat>
          <c:val>
            <c:numRef>
              <c:f>'Indicators (2)'!$E$57:$E$59</c:f>
              <c:numCache>
                <c:formatCode>0%</c:formatCode>
                <c:ptCount val="3"/>
                <c:pt idx="0">
                  <c:v>0.38524761246429706</c:v>
                </c:pt>
                <c:pt idx="1">
                  <c:v>0.24538808732605918</c:v>
                </c:pt>
                <c:pt idx="2">
                  <c:v>0.13268271775401588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'Indicators (2)'!$M$57:$M$59</c15:f>
                <c15:dlblRangeCache>
                  <c:ptCount val="3"/>
                  <c:pt idx="0">
                    <c:v>+93%</c:v>
                  </c:pt>
                  <c:pt idx="1">
                    <c:v>+66%</c:v>
                  </c:pt>
                  <c:pt idx="2">
                    <c:v>+46%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B322-1949-8466-43BDE2FFA07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26202479"/>
        <c:axId val="2097762896"/>
      </c:barChart>
      <c:catAx>
        <c:axId val="12620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2000"/>
                  <a:t>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7762896"/>
        <c:crosses val="autoZero"/>
        <c:auto val="1"/>
        <c:lblAlgn val="ctr"/>
        <c:lblOffset val="100"/>
        <c:noMultiLvlLbl val="0"/>
      </c:catAx>
      <c:valAx>
        <c:axId val="20977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2000"/>
                  <a:t>Indicator</a:t>
                </a:r>
                <a:r>
                  <a:rPr lang="da-DK" sz="2000" baseline="0"/>
                  <a:t> value</a:t>
                </a:r>
                <a:endParaRPr lang="da-DK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20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'Indicators (2)'!$A$57</c:f>
              <c:strCache>
                <c:ptCount val="1"/>
                <c:pt idx="0">
                  <c:v>Recycling rate (RR)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78A5859-FE7D-6C4F-93E4-E2BDE1E66A0E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459-2B48-BDA5-1E91CC3B89B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B71DA49-B9C9-FE4E-BFE5-B607FEE6D80F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459-2B48-BDA5-1E91CC3B89B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21E1A08-8A00-6040-A60B-7425DA309AEA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459-2B48-BDA5-1E91CC3B89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'Indicators (2)'!$G$57:$I$57</c:f>
                <c:numCache>
                  <c:formatCode>General</c:formatCode>
                  <c:ptCount val="3"/>
                  <c:pt idx="0">
                    <c:v>6.9932661947168878E-2</c:v>
                  </c:pt>
                  <c:pt idx="1">
                    <c:v>0.11444384696311818</c:v>
                  </c:pt>
                  <c:pt idx="2">
                    <c:v>0.18539750622936993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'Indicators (2)'!$C$56:$E$56</c:f>
              <c:strCache>
                <c:ptCount val="3"/>
                <c:pt idx="0">
                  <c:v>S1: Collection</c:v>
                </c:pt>
                <c:pt idx="1">
                  <c:v>S2: Closed loop</c:v>
                </c:pt>
                <c:pt idx="2">
                  <c:v>S3: Fibers</c:v>
                </c:pt>
              </c:strCache>
            </c:strRef>
          </c:cat>
          <c:val>
            <c:numRef>
              <c:f>'Indicators (2)'!$C$57:$E$57</c:f>
              <c:numCache>
                <c:formatCode>0%</c:formatCode>
                <c:ptCount val="3"/>
                <c:pt idx="0">
                  <c:v>0.26978276818209601</c:v>
                </c:pt>
                <c:pt idx="1">
                  <c:v>0.31429395319804532</c:v>
                </c:pt>
                <c:pt idx="2">
                  <c:v>0.38524761246429706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'Indicators (2)'!$K$57:$M$57</c15:f>
                <c15:dlblRangeCache>
                  <c:ptCount val="3"/>
                  <c:pt idx="0">
                    <c:v>+35%</c:v>
                  </c:pt>
                  <c:pt idx="1">
                    <c:v>+57%</c:v>
                  </c:pt>
                  <c:pt idx="2">
                    <c:v>+93%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459-2B48-BDA5-1E91CC3B89B1}"/>
            </c:ext>
          </c:extLst>
        </c:ser>
        <c:ser>
          <c:idx val="1"/>
          <c:order val="1"/>
          <c:tx>
            <c:strRef>
              <c:f>'Indicators (2)'!$A$58</c:f>
              <c:strCache>
                <c:ptCount val="1"/>
                <c:pt idx="0">
                  <c:v>Circular material use rate (CMUR)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9191D4E-E6E7-834E-B31A-4A40F6C3413A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459-2B48-BDA5-1E91CC3B89B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AA476E9-B64C-294F-9718-9F1D6A3AD9E4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459-2B48-BDA5-1E91CC3B89B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85A38DA-541A-AD4E-A23C-2663512EA048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459-2B48-BDA5-1E91CC3B89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'Indicators (2)'!$G$58:$I$58</c:f>
                <c:numCache>
                  <c:formatCode>General</c:formatCode>
                  <c:ptCount val="3"/>
                  <c:pt idx="0">
                    <c:v>4.04832599763989E-2</c:v>
                  </c:pt>
                  <c:pt idx="1">
                    <c:v>6.3644071207151848E-2</c:v>
                  </c:pt>
                  <c:pt idx="2">
                    <c:v>9.7640958576116599E-2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'Indicators (2)'!$C$56:$E$56</c:f>
              <c:strCache>
                <c:ptCount val="3"/>
                <c:pt idx="0">
                  <c:v>S1: Collection</c:v>
                </c:pt>
                <c:pt idx="1">
                  <c:v>S2: Closed loop</c:v>
                </c:pt>
                <c:pt idx="2">
                  <c:v>S3: Fibers</c:v>
                </c:pt>
              </c:strCache>
            </c:strRef>
          </c:cat>
          <c:val>
            <c:numRef>
              <c:f>'Indicators (2)'!$C$58:$E$58</c:f>
              <c:numCache>
                <c:formatCode>0%</c:formatCode>
                <c:ptCount val="3"/>
                <c:pt idx="0">
                  <c:v>0.18823038872634149</c:v>
                </c:pt>
                <c:pt idx="1">
                  <c:v>0.21139119995709443</c:v>
                </c:pt>
                <c:pt idx="2">
                  <c:v>0.24538808732605918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'Indicators (2)'!$K$58:$M$58</c15:f>
                <c15:dlblRangeCache>
                  <c:ptCount val="3"/>
                  <c:pt idx="0">
                    <c:v>+27%</c:v>
                  </c:pt>
                  <c:pt idx="1">
                    <c:v>+43%</c:v>
                  </c:pt>
                  <c:pt idx="2">
                    <c:v>+66%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D459-2B48-BDA5-1E91CC3B89B1}"/>
            </c:ext>
          </c:extLst>
        </c:ser>
        <c:ser>
          <c:idx val="2"/>
          <c:order val="2"/>
          <c:tx>
            <c:strRef>
              <c:f>'Indicators (2)'!$A$59</c:f>
              <c:strCache>
                <c:ptCount val="1"/>
                <c:pt idx="0">
                  <c:v>Closed loop circularity rate (CLCR)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FF1F88A-237D-3948-AE1F-4193B9DCD294}" type="CELLRANGE">
                      <a:rPr lang="en-US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459-2B48-BDA5-1E91CC3B89B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12BB876-A2A2-0646-A5A1-D7FA5F804EBE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459-2B48-BDA5-1E91CC3B89B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E04DFCC-4AD6-FC42-A4A1-563E4E42AA6D}" type="CELLRANGE">
                      <a:rPr lang="da-DK"/>
                      <a:pPr/>
                      <a:t>[CELLEOMRÅDE]</a:t>
                    </a:fld>
                    <a:endParaRPr lang="da-DK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459-2B48-BDA5-1E91CC3B89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'Indicators (2)'!$G$59:$I$59</c:f>
                <c:numCache>
                  <c:formatCode>General</c:formatCode>
                  <c:ptCount val="3"/>
                  <c:pt idx="0">
                    <c:v>1.9072274096450931E-2</c:v>
                  </c:pt>
                  <c:pt idx="1">
                    <c:v>0.11727489383332521</c:v>
                  </c:pt>
                  <c:pt idx="2">
                    <c:v>4.1633918342870585E-2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'Indicators (2)'!$C$56:$E$56</c:f>
              <c:strCache>
                <c:ptCount val="3"/>
                <c:pt idx="0">
                  <c:v>S1: Collection</c:v>
                </c:pt>
                <c:pt idx="1">
                  <c:v>S2: Closed loop</c:v>
                </c:pt>
                <c:pt idx="2">
                  <c:v>S3: Fibers</c:v>
                </c:pt>
              </c:strCache>
            </c:strRef>
          </c:cat>
          <c:val>
            <c:numRef>
              <c:f>'Indicators (2)'!$C$59:$E$59</c:f>
              <c:numCache>
                <c:formatCode>0%</c:formatCode>
                <c:ptCount val="3"/>
                <c:pt idx="0">
                  <c:v>0.11012107350759623</c:v>
                </c:pt>
                <c:pt idx="1">
                  <c:v>0.2083236932444705</c:v>
                </c:pt>
                <c:pt idx="2">
                  <c:v>0.13268271775401588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'Indicators (2)'!$K$59:$M$59</c15:f>
                <c15:dlblRangeCache>
                  <c:ptCount val="3"/>
                  <c:pt idx="0">
                    <c:v>+21%</c:v>
                  </c:pt>
                  <c:pt idx="1">
                    <c:v>+129%</c:v>
                  </c:pt>
                  <c:pt idx="2">
                    <c:v>+46%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D459-2B48-BDA5-1E91CC3B89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-4"/>
        <c:axId val="2136781376"/>
        <c:axId val="2136850576"/>
      </c:barChart>
      <c:catAx>
        <c:axId val="213678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36850576"/>
        <c:crosses val="autoZero"/>
        <c:auto val="1"/>
        <c:lblAlgn val="ctr"/>
        <c:lblOffset val="100"/>
        <c:noMultiLvlLbl val="0"/>
      </c:catAx>
      <c:valAx>
        <c:axId val="213685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Indicator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3678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69476</xdr:colOff>
      <xdr:row>60</xdr:row>
      <xdr:rowOff>154890</xdr:rowOff>
    </xdr:from>
    <xdr:to>
      <xdr:col>12</xdr:col>
      <xdr:colOff>62380</xdr:colOff>
      <xdr:row>94</xdr:row>
      <xdr:rowOff>36854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16471B9-A857-7149-A806-D7E6B609DB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631433</xdr:colOff>
      <xdr:row>60</xdr:row>
      <xdr:rowOff>162026</xdr:rowOff>
    </xdr:from>
    <xdr:to>
      <xdr:col>23</xdr:col>
      <xdr:colOff>634244</xdr:colOff>
      <xdr:row>86</xdr:row>
      <xdr:rowOff>121387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D15DFB74-7536-124E-8AA2-E8A8789DF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hanne/Documents/Pyhton%20-%20thesis/S0_results_indicators.xlsx" TargetMode="External"/><Relationship Id="rId1" Type="http://schemas.openxmlformats.org/officeDocument/2006/relationships/externalLinkPath" Target="S0_results_indicator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hanne/Documents/Pyhton%20-%20thesis/S2_results.xlsx" TargetMode="External"/><Relationship Id="rId1" Type="http://schemas.openxmlformats.org/officeDocument/2006/relationships/externalLinkPath" Target="S2_resul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hanne/Documents/Pyhton%20-%20thesis/S3_results.xlsx" TargetMode="External"/><Relationship Id="rId1" Type="http://schemas.openxmlformats.org/officeDocument/2006/relationships/externalLinkPath" Target="S3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ows_2019"/>
      <sheetName val="Mass balance"/>
      <sheetName val="flows_2020"/>
      <sheetName val="flows_2021"/>
      <sheetName val="flows_2022"/>
      <sheetName val="flows_2023"/>
      <sheetName val="flows_2024"/>
      <sheetName val="flows_2025"/>
      <sheetName val="flows_2026"/>
      <sheetName val="flows_2027"/>
      <sheetName val="flows_2028"/>
      <sheetName val="flows_2029"/>
      <sheetName val="flows_2030"/>
      <sheetName val="d_stocks"/>
      <sheetName val="Stocks"/>
      <sheetName val="Total waste flows"/>
      <sheetName val="Indicators"/>
      <sheetName val="Indicators graph"/>
      <sheetName val="Total production"/>
      <sheetName val="Total recycling flows input"/>
      <sheetName val="Post consumer recycling flows"/>
      <sheetName val="Pre consumer recycling flows"/>
      <sheetName val="Virgin production"/>
      <sheetName val="Import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56">
          <cell r="C56" t="str">
            <v>S1: Collection</v>
          </cell>
          <cell r="D56" t="str">
            <v>S2: Closed loop</v>
          </cell>
          <cell r="E56" t="str">
            <v>S3: Fibers</v>
          </cell>
        </row>
        <row r="57">
          <cell r="A57" t="str">
            <v>Recycling rate (RR)</v>
          </cell>
          <cell r="C57">
            <v>0.26978276818209601</v>
          </cell>
          <cell r="D57">
            <v>0.31429395319804532</v>
          </cell>
          <cell r="E57">
            <v>0.38524761246429706</v>
          </cell>
          <cell r="G57">
            <v>6.9932661947168878E-2</v>
          </cell>
          <cell r="H57">
            <v>0.11444384696311818</v>
          </cell>
          <cell r="I57">
            <v>0.18539750622936993</v>
          </cell>
          <cell r="K57" t="str">
            <v>+ 7 pp</v>
          </cell>
          <cell r="L57" t="str">
            <v>+ 11 pp</v>
          </cell>
          <cell r="M57" t="str">
            <v>+ 19 pp</v>
          </cell>
        </row>
        <row r="58">
          <cell r="A58" t="str">
            <v>Circular material use rate (CMUR)</v>
          </cell>
          <cell r="C58">
            <v>0.18823038872634149</v>
          </cell>
          <cell r="D58">
            <v>0.21139119995709443</v>
          </cell>
          <cell r="E58">
            <v>0.24538808732605918</v>
          </cell>
          <cell r="G58">
            <v>4.04832599763989E-2</v>
          </cell>
          <cell r="H58">
            <v>6.3644071207151848E-2</v>
          </cell>
          <cell r="I58">
            <v>9.7640958576116599E-2</v>
          </cell>
          <cell r="K58" t="str">
            <v>+ 4 pp</v>
          </cell>
          <cell r="L58" t="str">
            <v>+ 6 pp</v>
          </cell>
          <cell r="M58" t="str">
            <v>+ 10 pp</v>
          </cell>
        </row>
        <row r="59">
          <cell r="A59" t="str">
            <v>Closed loop circularity rate (CLCR)</v>
          </cell>
          <cell r="C59">
            <v>0.11012107350759623</v>
          </cell>
          <cell r="D59">
            <v>0.2083236932444705</v>
          </cell>
          <cell r="E59">
            <v>0.13268271775401588</v>
          </cell>
          <cell r="G59">
            <v>1.9072274096450931E-2</v>
          </cell>
          <cell r="H59">
            <v>0.11727489383332521</v>
          </cell>
          <cell r="I59">
            <v>4.1633918342870585E-2</v>
          </cell>
          <cell r="K59" t="str">
            <v>+ 2 pp</v>
          </cell>
          <cell r="L59" t="str">
            <v>+ 12 pp</v>
          </cell>
          <cell r="M59" t="str">
            <v>+ 4 pp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ows_2019"/>
      <sheetName val="flows_2020"/>
      <sheetName val="flows_2021"/>
      <sheetName val="flows_2022"/>
      <sheetName val="flows_2023"/>
      <sheetName val="flows_2024"/>
      <sheetName val="flows_2025"/>
      <sheetName val="flows_2026"/>
      <sheetName val="flows_2027"/>
      <sheetName val="flows_2028"/>
      <sheetName val="flows_2029"/>
      <sheetName val="flows_2030"/>
      <sheetName val="d_stocks"/>
      <sheetName val="Stocks"/>
      <sheetName val="Total waste flows"/>
      <sheetName val="Indicators (2)"/>
      <sheetName val="Indicators"/>
      <sheetName val="Total recycling flows input"/>
      <sheetName val="Post consumer recycling flows"/>
      <sheetName val="Pre consumer recycling flows"/>
      <sheetName val="Virgin production"/>
      <sheetName val="Total production"/>
      <sheetName val="Import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0">
          <cell r="L10">
            <v>0.3258710080451836</v>
          </cell>
        </row>
        <row r="15">
          <cell r="L15">
            <v>0.21139119995709443</v>
          </cell>
        </row>
        <row r="26">
          <cell r="L26">
            <v>0.2083236932444705</v>
          </cell>
        </row>
      </sheetData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ows_2019"/>
      <sheetName val="flows_2020"/>
      <sheetName val="flows_2021"/>
      <sheetName val="flows_2022"/>
      <sheetName val="flows_2023"/>
      <sheetName val="flows_2024"/>
      <sheetName val="flows_2025"/>
      <sheetName val="flows_2026"/>
      <sheetName val="flows_2027"/>
      <sheetName val="flows_2028"/>
      <sheetName val="flows_2029"/>
      <sheetName val="flows_2030"/>
      <sheetName val="d_stocks"/>
      <sheetName val="Stocks"/>
      <sheetName val="Total waste flows"/>
      <sheetName val="Indicators (2)"/>
      <sheetName val="Indicators"/>
      <sheetName val="Total recycling flows input"/>
      <sheetName val="Post consumer recycling flows"/>
      <sheetName val="Pre consumer recycling flows"/>
      <sheetName val="Virgin production"/>
      <sheetName val="Total production"/>
      <sheetName val="Import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0">
          <cell r="L10">
            <v>0.40003416248896517</v>
          </cell>
        </row>
        <row r="15">
          <cell r="L15">
            <v>0.24538808732605918</v>
          </cell>
        </row>
        <row r="26">
          <cell r="L26">
            <v>0.13268271775401588</v>
          </cell>
        </row>
      </sheetData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200.08318962722851</v>
      </c>
      <c r="E2">
        <v>679.61915415235023</v>
      </c>
      <c r="F2">
        <v>1375.166882230146</v>
      </c>
      <c r="G2">
        <v>160.06655170178291</v>
      </c>
      <c r="H2">
        <v>1039.4175298800651</v>
      </c>
      <c r="I2">
        <v>525.79910202917358</v>
      </c>
      <c r="J2">
        <v>2709.1</v>
      </c>
      <c r="K2">
        <v>6689.2524096207471</v>
      </c>
    </row>
    <row r="3" spans="1:11" x14ac:dyDescent="0.2">
      <c r="A3" s="1">
        <v>2</v>
      </c>
      <c r="B3" t="s">
        <v>11</v>
      </c>
      <c r="C3" t="s">
        <v>12</v>
      </c>
      <c r="D3">
        <v>168.06987928687201</v>
      </c>
      <c r="E3">
        <v>570.88008948797415</v>
      </c>
      <c r="F3">
        <v>1155.140181073323</v>
      </c>
      <c r="G3">
        <v>134.4559034294976</v>
      </c>
      <c r="H3">
        <v>873.11072509925464</v>
      </c>
      <c r="I3">
        <v>441.67124570450579</v>
      </c>
      <c r="J3">
        <v>2519.4630000000002</v>
      </c>
      <c r="K3">
        <v>5862.7910240814272</v>
      </c>
    </row>
    <row r="4" spans="1:11" x14ac:dyDescent="0.2">
      <c r="A4" s="1">
        <v>3</v>
      </c>
      <c r="B4" t="s">
        <v>11</v>
      </c>
      <c r="C4" t="s">
        <v>19</v>
      </c>
      <c r="D4">
        <v>16.006655170178281</v>
      </c>
      <c r="E4">
        <v>54.369532332188022</v>
      </c>
      <c r="F4">
        <v>110.0133505784117</v>
      </c>
      <c r="G4">
        <v>12.80532413614263</v>
      </c>
      <c r="H4">
        <v>83.153402390405205</v>
      </c>
      <c r="I4">
        <v>42.063928162333887</v>
      </c>
      <c r="J4">
        <v>189.637</v>
      </c>
      <c r="K4">
        <v>508.04919276965973</v>
      </c>
    </row>
    <row r="5" spans="1:11" x14ac:dyDescent="0.2">
      <c r="A5" s="1">
        <v>4</v>
      </c>
      <c r="B5" t="s">
        <v>11</v>
      </c>
      <c r="C5" t="s">
        <v>20</v>
      </c>
      <c r="D5">
        <v>16.006655170178281</v>
      </c>
      <c r="E5">
        <v>54.369532332188022</v>
      </c>
      <c r="F5">
        <v>110.0133505784117</v>
      </c>
      <c r="G5">
        <v>12.80532413614263</v>
      </c>
      <c r="H5">
        <v>83.153402390405205</v>
      </c>
      <c r="I5">
        <v>42.063928162333887</v>
      </c>
      <c r="J5">
        <v>0</v>
      </c>
      <c r="K5">
        <v>318.41219276965973</v>
      </c>
    </row>
    <row r="6" spans="1:11" x14ac:dyDescent="0.2">
      <c r="A6" s="1">
        <v>5</v>
      </c>
      <c r="B6" t="s">
        <v>12</v>
      </c>
      <c r="C6" t="s">
        <v>13</v>
      </c>
      <c r="D6">
        <v>175.6827432885419</v>
      </c>
      <c r="E6">
        <v>597.32132703721516</v>
      </c>
      <c r="F6">
        <v>1194.642657526289</v>
      </c>
      <c r="G6">
        <v>140.54619463083361</v>
      </c>
      <c r="H6">
        <v>913.55026488044655</v>
      </c>
      <c r="I6">
        <v>456.77513376005157</v>
      </c>
      <c r="J6">
        <v>2159.9731746433299</v>
      </c>
      <c r="K6">
        <v>5638.4914957667079</v>
      </c>
    </row>
    <row r="7" spans="1:11" x14ac:dyDescent="0.2">
      <c r="A7" s="1">
        <v>6</v>
      </c>
      <c r="B7" t="s">
        <v>12</v>
      </c>
      <c r="C7" t="s">
        <v>14</v>
      </c>
      <c r="D7">
        <v>19.520304809837992</v>
      </c>
      <c r="E7">
        <v>66.369036337468344</v>
      </c>
      <c r="F7">
        <v>132.73807305847649</v>
      </c>
      <c r="G7">
        <v>15.61624384787039</v>
      </c>
      <c r="H7">
        <v>101.5055849867163</v>
      </c>
      <c r="I7">
        <v>50.752792640005737</v>
      </c>
      <c r="J7">
        <v>239.99701940481449</v>
      </c>
      <c r="K7">
        <v>626.49905508518987</v>
      </c>
    </row>
    <row r="8" spans="1:11" x14ac:dyDescent="0.2">
      <c r="A8" s="1">
        <v>7</v>
      </c>
      <c r="B8" t="s">
        <v>13</v>
      </c>
      <c r="C8" t="s">
        <v>15</v>
      </c>
      <c r="D8">
        <v>124.7347477348647</v>
      </c>
      <c r="E8">
        <v>424.09814219642271</v>
      </c>
      <c r="F8">
        <v>848.19628684366512</v>
      </c>
      <c r="G8">
        <v>99.787798187891823</v>
      </c>
      <c r="H8">
        <v>648.62068806511706</v>
      </c>
      <c r="I8">
        <v>324.31034496963662</v>
      </c>
      <c r="J8">
        <v>1965.575588925431</v>
      </c>
      <c r="K8">
        <v>4435.3235969230291</v>
      </c>
    </row>
    <row r="9" spans="1:11" x14ac:dyDescent="0.2">
      <c r="A9" s="1">
        <v>8</v>
      </c>
      <c r="B9" t="s">
        <v>13</v>
      </c>
      <c r="C9" t="s">
        <v>20</v>
      </c>
      <c r="D9">
        <v>50.947995553677139</v>
      </c>
      <c r="E9">
        <v>173.22318484079241</v>
      </c>
      <c r="F9">
        <v>346.44637068262381</v>
      </c>
      <c r="G9">
        <v>40.758396442941731</v>
      </c>
      <c r="H9">
        <v>264.92957681532948</v>
      </c>
      <c r="I9">
        <v>132.46478879041501</v>
      </c>
      <c r="J9">
        <v>194.39758571789969</v>
      </c>
      <c r="K9">
        <v>1203.167898843679</v>
      </c>
    </row>
    <row r="10" spans="1:11" x14ac:dyDescent="0.2">
      <c r="A10" s="1">
        <v>9</v>
      </c>
      <c r="B10" t="s">
        <v>14</v>
      </c>
      <c r="C10" t="s">
        <v>17</v>
      </c>
      <c r="D10">
        <v>7.8081219239351958</v>
      </c>
      <c r="E10">
        <v>26.547614534987339</v>
      </c>
      <c r="F10">
        <v>53.095229223390618</v>
      </c>
      <c r="G10">
        <v>6.2464975391481579</v>
      </c>
      <c r="H10">
        <v>40.602233994686507</v>
      </c>
      <c r="I10">
        <v>20.301117056002301</v>
      </c>
      <c r="J10">
        <v>95.998807761925818</v>
      </c>
      <c r="K10">
        <v>250.59962203407591</v>
      </c>
    </row>
    <row r="11" spans="1:11" x14ac:dyDescent="0.2">
      <c r="A11" s="1">
        <v>10</v>
      </c>
      <c r="B11" t="s">
        <v>14</v>
      </c>
      <c r="C11" t="s">
        <v>18</v>
      </c>
      <c r="D11">
        <v>11.71218288590279</v>
      </c>
      <c r="E11">
        <v>39.821421802481012</v>
      </c>
      <c r="F11">
        <v>79.642843835085927</v>
      </c>
      <c r="G11">
        <v>9.3697463087222363</v>
      </c>
      <c r="H11">
        <v>60.903350992029772</v>
      </c>
      <c r="I11">
        <v>30.451675584003439</v>
      </c>
      <c r="J11">
        <v>143.99821164288869</v>
      </c>
      <c r="K11">
        <v>375.89943305111387</v>
      </c>
    </row>
    <row r="12" spans="1:11" x14ac:dyDescent="0.2">
      <c r="A12" s="1">
        <v>11</v>
      </c>
      <c r="B12" t="s">
        <v>15</v>
      </c>
      <c r="C12" t="s">
        <v>17</v>
      </c>
      <c r="D12">
        <v>21.204907114927</v>
      </c>
      <c r="E12">
        <v>29.686869953749589</v>
      </c>
      <c r="F12">
        <v>254.45888605309949</v>
      </c>
      <c r="G12">
        <v>16.963925691941611</v>
      </c>
      <c r="H12">
        <v>45.403448164558199</v>
      </c>
      <c r="I12">
        <v>97.293103490890985</v>
      </c>
      <c r="J12">
        <v>786.23023557017234</v>
      </c>
      <c r="K12">
        <v>1251.241376039339</v>
      </c>
    </row>
    <row r="13" spans="1:11" x14ac:dyDescent="0.2">
      <c r="A13" s="1">
        <v>12</v>
      </c>
      <c r="B13" t="s">
        <v>15</v>
      </c>
      <c r="C13" t="s">
        <v>18</v>
      </c>
      <c r="D13">
        <v>31.183686933716181</v>
      </c>
      <c r="E13">
        <v>42.409814219642271</v>
      </c>
      <c r="F13">
        <v>390.17029194808589</v>
      </c>
      <c r="G13">
        <v>24.946949546972959</v>
      </c>
      <c r="H13">
        <v>64.862068806511715</v>
      </c>
      <c r="I13">
        <v>149.18275868603291</v>
      </c>
      <c r="J13">
        <v>1179.3453533552581</v>
      </c>
      <c r="K13">
        <v>1882.10092349622</v>
      </c>
    </row>
    <row r="14" spans="1:11" x14ac:dyDescent="0.2">
      <c r="A14" s="1">
        <v>13</v>
      </c>
      <c r="B14" t="s">
        <v>15</v>
      </c>
      <c r="C14" t="s">
        <v>16</v>
      </c>
      <c r="D14">
        <v>72.346153686221541</v>
      </c>
      <c r="E14">
        <v>352.00145802303092</v>
      </c>
      <c r="F14">
        <v>203.5671088424796</v>
      </c>
      <c r="G14">
        <v>57.876922948977253</v>
      </c>
      <c r="H14">
        <v>538.35517109404714</v>
      </c>
      <c r="I14">
        <v>77.834482792712791</v>
      </c>
      <c r="J14">
        <v>0</v>
      </c>
      <c r="K14">
        <v>1301.9812973874691</v>
      </c>
    </row>
    <row r="15" spans="1:11" x14ac:dyDescent="0.2">
      <c r="A15" s="1">
        <v>14</v>
      </c>
      <c r="B15" t="s">
        <v>16</v>
      </c>
      <c r="C15" t="s">
        <v>17</v>
      </c>
      <c r="D15">
        <v>6.3664615243874954</v>
      </c>
      <c r="E15">
        <v>23.232096229520039</v>
      </c>
      <c r="F15">
        <v>17.913905578138209</v>
      </c>
      <c r="G15">
        <v>5.0931692195099982</v>
      </c>
      <c r="H15">
        <v>35.531441292207113</v>
      </c>
      <c r="I15">
        <v>6.8494344857587253</v>
      </c>
      <c r="J15">
        <v>0</v>
      </c>
      <c r="K15">
        <v>94.98650832952157</v>
      </c>
    </row>
    <row r="16" spans="1:11" x14ac:dyDescent="0.2">
      <c r="A16" s="1">
        <v>15</v>
      </c>
      <c r="B16" t="s">
        <v>16</v>
      </c>
      <c r="C16" t="s">
        <v>18</v>
      </c>
      <c r="D16">
        <v>9.7667307476399081</v>
      </c>
      <c r="E16">
        <v>35.552147260326123</v>
      </c>
      <c r="F16">
        <v>27.481559693734749</v>
      </c>
      <c r="G16">
        <v>7.8133845981119299</v>
      </c>
      <c r="H16">
        <v>54.373872280498773</v>
      </c>
      <c r="I16">
        <v>10.507655177016231</v>
      </c>
      <c r="J16">
        <v>0</v>
      </c>
      <c r="K16">
        <v>145.49534975732769</v>
      </c>
    </row>
    <row r="17" spans="1:11" x14ac:dyDescent="0.2">
      <c r="A17" s="1">
        <v>16</v>
      </c>
      <c r="B17" t="s">
        <v>16</v>
      </c>
      <c r="C17" t="s">
        <v>21</v>
      </c>
      <c r="D17">
        <v>56.21296141419414</v>
      </c>
      <c r="E17">
        <v>293.21721453318469</v>
      </c>
      <c r="F17">
        <v>158.1716435706067</v>
      </c>
      <c r="G17">
        <v>44.970369131355334</v>
      </c>
      <c r="H17">
        <v>448.44985752134119</v>
      </c>
      <c r="I17">
        <v>60.477393129937838</v>
      </c>
      <c r="J17">
        <v>0</v>
      </c>
      <c r="K17">
        <v>1061.49943930062</v>
      </c>
    </row>
    <row r="18" spans="1:11" x14ac:dyDescent="0.2">
      <c r="A18" s="1">
        <v>17</v>
      </c>
      <c r="B18" t="s">
        <v>17</v>
      </c>
      <c r="C18" t="s">
        <v>22</v>
      </c>
      <c r="D18">
        <v>35.379490563249703</v>
      </c>
      <c r="E18">
        <v>79.466580718256978</v>
      </c>
      <c r="F18">
        <v>325.46802085462838</v>
      </c>
      <c r="G18">
        <v>28.303592450599769</v>
      </c>
      <c r="H18">
        <v>121.53712345145181</v>
      </c>
      <c r="I18">
        <v>124.443655032652</v>
      </c>
      <c r="J18">
        <v>882.22904333209817</v>
      </c>
      <c r="K18">
        <v>1596.8275064029369</v>
      </c>
    </row>
    <row r="19" spans="1:11" x14ac:dyDescent="0.2">
      <c r="A19" s="1">
        <v>18</v>
      </c>
      <c r="B19" t="s">
        <v>18</v>
      </c>
      <c r="C19" t="s">
        <v>22</v>
      </c>
      <c r="D19">
        <v>52.662600567258878</v>
      </c>
      <c r="E19">
        <v>117.78338328244941</v>
      </c>
      <c r="F19">
        <v>497.29469547690672</v>
      </c>
      <c r="G19">
        <v>42.130080453807118</v>
      </c>
      <c r="H19">
        <v>180.13929207904019</v>
      </c>
      <c r="I19">
        <v>190.14208944705251</v>
      </c>
      <c r="J19">
        <v>1323.343564998147</v>
      </c>
      <c r="K19">
        <v>2403.4957063046618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205.08526936790929</v>
      </c>
      <c r="E2">
        <v>695.9300138520066</v>
      </c>
      <c r="F2">
        <v>1424.672889990431</v>
      </c>
      <c r="G2">
        <v>164.0682154943274</v>
      </c>
      <c r="H2">
        <v>1064.363550597187</v>
      </c>
      <c r="I2">
        <v>544.72786970222387</v>
      </c>
      <c r="J2">
        <v>2839.1368000000002</v>
      </c>
      <c r="K2">
        <v>6937.9846090040865</v>
      </c>
    </row>
    <row r="3" spans="1:11" x14ac:dyDescent="0.2">
      <c r="A3" s="1">
        <v>2</v>
      </c>
      <c r="B3" t="s">
        <v>11</v>
      </c>
      <c r="C3" t="s">
        <v>12</v>
      </c>
      <c r="D3">
        <v>172.27162626904379</v>
      </c>
      <c r="E3">
        <v>584.58121163568546</v>
      </c>
      <c r="F3">
        <v>1196.725227591962</v>
      </c>
      <c r="G3">
        <v>137.81730101523499</v>
      </c>
      <c r="H3">
        <v>894.06538250163669</v>
      </c>
      <c r="I3">
        <v>457.57141054986812</v>
      </c>
      <c r="J3">
        <v>2640.3972239999998</v>
      </c>
      <c r="K3">
        <v>6083.4293835634317</v>
      </c>
    </row>
    <row r="4" spans="1:11" x14ac:dyDescent="0.2">
      <c r="A4" s="1">
        <v>3</v>
      </c>
      <c r="B4" t="s">
        <v>11</v>
      </c>
      <c r="C4" t="s">
        <v>19</v>
      </c>
      <c r="D4">
        <v>16.406821549432738</v>
      </c>
      <c r="E4">
        <v>55.674401108160531</v>
      </c>
      <c r="F4">
        <v>113.9738311992345</v>
      </c>
      <c r="G4">
        <v>13.125457239546201</v>
      </c>
      <c r="H4">
        <v>85.14908404777492</v>
      </c>
      <c r="I4">
        <v>43.578229576177911</v>
      </c>
      <c r="J4">
        <v>198.739576</v>
      </c>
      <c r="K4">
        <v>526.64740072032691</v>
      </c>
    </row>
    <row r="5" spans="1:11" x14ac:dyDescent="0.2">
      <c r="A5" s="1">
        <v>4</v>
      </c>
      <c r="B5" t="s">
        <v>11</v>
      </c>
      <c r="C5" t="s">
        <v>20</v>
      </c>
      <c r="D5">
        <v>16.406821549432738</v>
      </c>
      <c r="E5">
        <v>55.674401108160531</v>
      </c>
      <c r="F5">
        <v>113.9738311992345</v>
      </c>
      <c r="G5">
        <v>13.125457239546201</v>
      </c>
      <c r="H5">
        <v>85.14908404777492</v>
      </c>
      <c r="I5">
        <v>43.578229576177911</v>
      </c>
      <c r="J5">
        <v>0</v>
      </c>
      <c r="K5">
        <v>327.90782472032691</v>
      </c>
    </row>
    <row r="6" spans="1:11" x14ac:dyDescent="0.2">
      <c r="A6" s="1">
        <v>5</v>
      </c>
      <c r="B6" t="s">
        <v>12</v>
      </c>
      <c r="C6" t="s">
        <v>13</v>
      </c>
      <c r="D6">
        <v>151.26284908243281</v>
      </c>
      <c r="E6">
        <v>513.79193679457262</v>
      </c>
      <c r="F6">
        <v>1039.625875683894</v>
      </c>
      <c r="G6">
        <v>121.01027926594629</v>
      </c>
      <c r="H6">
        <v>785.79943274464051</v>
      </c>
      <c r="I6">
        <v>397.50401129090062</v>
      </c>
      <c r="J6">
        <v>2235.3025670793381</v>
      </c>
      <c r="K6">
        <v>5244.2969519417238</v>
      </c>
    </row>
    <row r="7" spans="1:11" x14ac:dyDescent="0.2">
      <c r="A7" s="1">
        <v>6</v>
      </c>
      <c r="B7" t="s">
        <v>12</v>
      </c>
      <c r="C7" t="s">
        <v>14</v>
      </c>
      <c r="D7">
        <v>16.80698323138142</v>
      </c>
      <c r="E7">
        <v>57.087992977174743</v>
      </c>
      <c r="F7">
        <v>115.51398618709931</v>
      </c>
      <c r="G7">
        <v>13.44558658510514</v>
      </c>
      <c r="H7">
        <v>87.311048082737841</v>
      </c>
      <c r="I7">
        <v>44.167112365655619</v>
      </c>
      <c r="J7">
        <v>248.36695189770421</v>
      </c>
      <c r="K7">
        <v>582.69966132685829</v>
      </c>
    </row>
    <row r="8" spans="1:11" x14ac:dyDescent="0.2">
      <c r="A8" s="1">
        <v>7</v>
      </c>
      <c r="B8" t="s">
        <v>13</v>
      </c>
      <c r="C8" t="s">
        <v>15</v>
      </c>
      <c r="D8">
        <v>107.3966228485273</v>
      </c>
      <c r="E8">
        <v>364.79227512414661</v>
      </c>
      <c r="F8">
        <v>738.1343717355644</v>
      </c>
      <c r="G8">
        <v>85.91729827882186</v>
      </c>
      <c r="H8">
        <v>557.91759724869473</v>
      </c>
      <c r="I8">
        <v>282.22784801653938</v>
      </c>
      <c r="J8">
        <v>2034.1253360421979</v>
      </c>
      <c r="K8">
        <v>4170.511349294492</v>
      </c>
    </row>
    <row r="9" spans="1:11" x14ac:dyDescent="0.2">
      <c r="A9" s="1">
        <v>8</v>
      </c>
      <c r="B9" t="s">
        <v>13</v>
      </c>
      <c r="C9" t="s">
        <v>20</v>
      </c>
      <c r="D9">
        <v>43.866226233905508</v>
      </c>
      <c r="E9">
        <v>148.99966167042601</v>
      </c>
      <c r="F9">
        <v>301.49150394832913</v>
      </c>
      <c r="G9">
        <v>35.09298098712442</v>
      </c>
      <c r="H9">
        <v>227.88183549594569</v>
      </c>
      <c r="I9">
        <v>115.2761632743612</v>
      </c>
      <c r="J9">
        <v>201.17723103714039</v>
      </c>
      <c r="K9">
        <v>1073.785602647233</v>
      </c>
    </row>
    <row r="10" spans="1:11" x14ac:dyDescent="0.2">
      <c r="A10" s="1">
        <v>9</v>
      </c>
      <c r="B10" t="s">
        <v>14</v>
      </c>
      <c r="C10" t="s">
        <v>17</v>
      </c>
      <c r="D10">
        <v>6.72279329255257</v>
      </c>
      <c r="E10">
        <v>22.835197190869891</v>
      </c>
      <c r="F10">
        <v>46.205594474839728</v>
      </c>
      <c r="G10">
        <v>5.378234634042057</v>
      </c>
      <c r="H10">
        <v>34.924419233095144</v>
      </c>
      <c r="I10">
        <v>17.666844946262248</v>
      </c>
      <c r="J10">
        <v>99.346780759081696</v>
      </c>
      <c r="K10">
        <v>233.07986453074329</v>
      </c>
    </row>
    <row r="11" spans="1:11" x14ac:dyDescent="0.2">
      <c r="A11" s="1">
        <v>10</v>
      </c>
      <c r="B11" t="s">
        <v>14</v>
      </c>
      <c r="C11" t="s">
        <v>18</v>
      </c>
      <c r="D11">
        <v>10.08418993882885</v>
      </c>
      <c r="E11">
        <v>34.252795786304837</v>
      </c>
      <c r="F11">
        <v>69.308391712259578</v>
      </c>
      <c r="G11">
        <v>8.0673519510630847</v>
      </c>
      <c r="H11">
        <v>52.386628849642698</v>
      </c>
      <c r="I11">
        <v>26.500267419393371</v>
      </c>
      <c r="J11">
        <v>149.02017113862249</v>
      </c>
      <c r="K11">
        <v>349.61979679611488</v>
      </c>
    </row>
    <row r="12" spans="1:11" x14ac:dyDescent="0.2">
      <c r="A12" s="1">
        <v>11</v>
      </c>
      <c r="B12" t="s">
        <v>15</v>
      </c>
      <c r="C12" t="s">
        <v>17</v>
      </c>
      <c r="D12">
        <v>18.257425884249638</v>
      </c>
      <c r="E12">
        <v>25.53545925869026</v>
      </c>
      <c r="F12">
        <v>221.4403115206693</v>
      </c>
      <c r="G12">
        <v>14.60594070739972</v>
      </c>
      <c r="H12">
        <v>39.054231807408627</v>
      </c>
      <c r="I12">
        <v>84.668354404961818</v>
      </c>
      <c r="J12">
        <v>813.65013441687915</v>
      </c>
      <c r="K12">
        <v>1217.211858000258</v>
      </c>
    </row>
    <row r="13" spans="1:11" x14ac:dyDescent="0.2">
      <c r="A13" s="1">
        <v>12</v>
      </c>
      <c r="B13" t="s">
        <v>15</v>
      </c>
      <c r="C13" t="s">
        <v>18</v>
      </c>
      <c r="D13">
        <v>26.849155712131822</v>
      </c>
      <c r="E13">
        <v>36.47922751241466</v>
      </c>
      <c r="F13">
        <v>339.54181099835972</v>
      </c>
      <c r="G13">
        <v>21.479324569705469</v>
      </c>
      <c r="H13">
        <v>55.791759724869479</v>
      </c>
      <c r="I13">
        <v>129.82481008760811</v>
      </c>
      <c r="J13">
        <v>1220.475201625319</v>
      </c>
      <c r="K13">
        <v>1830.441290230408</v>
      </c>
    </row>
    <row r="14" spans="1:11" x14ac:dyDescent="0.2">
      <c r="A14" s="1">
        <v>13</v>
      </c>
      <c r="B14" t="s">
        <v>15</v>
      </c>
      <c r="C14" t="s">
        <v>16</v>
      </c>
      <c r="D14">
        <v>62.290041252145819</v>
      </c>
      <c r="E14">
        <v>302.77758835304161</v>
      </c>
      <c r="F14">
        <v>177.15224921653541</v>
      </c>
      <c r="G14">
        <v>49.832033001716667</v>
      </c>
      <c r="H14">
        <v>463.07160571641663</v>
      </c>
      <c r="I14">
        <v>67.734683523969451</v>
      </c>
      <c r="J14">
        <v>0</v>
      </c>
      <c r="K14">
        <v>1122.8582010638261</v>
      </c>
    </row>
    <row r="15" spans="1:11" x14ac:dyDescent="0.2">
      <c r="A15" s="1">
        <v>14</v>
      </c>
      <c r="B15" t="s">
        <v>16</v>
      </c>
      <c r="C15" t="s">
        <v>17</v>
      </c>
      <c r="D15">
        <v>5.4815236301888319</v>
      </c>
      <c r="E15">
        <v>19.983320831300752</v>
      </c>
      <c r="F15">
        <v>15.589397931055119</v>
      </c>
      <c r="G15">
        <v>4.385218904151067</v>
      </c>
      <c r="H15">
        <v>30.562725977283499</v>
      </c>
      <c r="I15">
        <v>5.9606521501093113</v>
      </c>
      <c r="J15">
        <v>0</v>
      </c>
      <c r="K15">
        <v>81.962839424088571</v>
      </c>
    </row>
    <row r="16" spans="1:11" x14ac:dyDescent="0.2">
      <c r="A16" s="1">
        <v>15</v>
      </c>
      <c r="B16" t="s">
        <v>16</v>
      </c>
      <c r="C16" t="s">
        <v>18</v>
      </c>
      <c r="D16">
        <v>8.4091555690396866</v>
      </c>
      <c r="E16">
        <v>30.5805364236572</v>
      </c>
      <c r="F16">
        <v>23.91555364423229</v>
      </c>
      <c r="G16">
        <v>6.7273244552317513</v>
      </c>
      <c r="H16">
        <v>46.770232177358082</v>
      </c>
      <c r="I16">
        <v>9.1441822757358757</v>
      </c>
      <c r="J16">
        <v>0</v>
      </c>
      <c r="K16">
        <v>125.5469845452549</v>
      </c>
    </row>
    <row r="17" spans="1:11" x14ac:dyDescent="0.2">
      <c r="A17" s="1">
        <v>16</v>
      </c>
      <c r="B17" t="s">
        <v>16</v>
      </c>
      <c r="C17" t="s">
        <v>21</v>
      </c>
      <c r="D17">
        <v>48.399362052917297</v>
      </c>
      <c r="E17">
        <v>252.21373109808371</v>
      </c>
      <c r="F17">
        <v>137.647297641248</v>
      </c>
      <c r="G17">
        <v>38.719489642333848</v>
      </c>
      <c r="H17">
        <v>385.73864756177511</v>
      </c>
      <c r="I17">
        <v>52.629849098124268</v>
      </c>
      <c r="J17">
        <v>0</v>
      </c>
      <c r="K17">
        <v>915.34837709448209</v>
      </c>
    </row>
    <row r="18" spans="1:11" x14ac:dyDescent="0.2">
      <c r="A18" s="1">
        <v>17</v>
      </c>
      <c r="B18" t="s">
        <v>17</v>
      </c>
      <c r="C18" t="s">
        <v>22</v>
      </c>
      <c r="D18">
        <v>30.46174280699104</v>
      </c>
      <c r="E18">
        <v>68.353977280860903</v>
      </c>
      <c r="F18">
        <v>283.23530392656409</v>
      </c>
      <c r="G18">
        <v>24.36939424559284</v>
      </c>
      <c r="H18">
        <v>104.5413770177873</v>
      </c>
      <c r="I18">
        <v>108.2958515013334</v>
      </c>
      <c r="J18">
        <v>912.99691517596079</v>
      </c>
      <c r="K18">
        <v>1532.2545619550899</v>
      </c>
    </row>
    <row r="19" spans="1:11" x14ac:dyDescent="0.2">
      <c r="A19" s="1">
        <v>18</v>
      </c>
      <c r="B19" t="s">
        <v>18</v>
      </c>
      <c r="C19" t="s">
        <v>22</v>
      </c>
      <c r="D19">
        <v>45.342501220000358</v>
      </c>
      <c r="E19">
        <v>101.3125597223767</v>
      </c>
      <c r="F19">
        <v>432.76575635485148</v>
      </c>
      <c r="G19">
        <v>36.274000976000302</v>
      </c>
      <c r="H19">
        <v>154.94862075187029</v>
      </c>
      <c r="I19">
        <v>165.4692597827374</v>
      </c>
      <c r="J19">
        <v>1369.4953727639411</v>
      </c>
      <c r="K19">
        <v>2305.6080715717781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210.21240110210701</v>
      </c>
      <c r="E2">
        <v>712.63233418445486</v>
      </c>
      <c r="F2">
        <v>1475.9611140300869</v>
      </c>
      <c r="G2">
        <v>168.16992088168561</v>
      </c>
      <c r="H2">
        <v>1089.9082758115189</v>
      </c>
      <c r="I2">
        <v>564.33807301150387</v>
      </c>
      <c r="J2">
        <v>2975.4153664</v>
      </c>
      <c r="K2">
        <v>7196.6374854213573</v>
      </c>
    </row>
    <row r="3" spans="1:11" x14ac:dyDescent="0.2">
      <c r="A3" s="1">
        <v>2</v>
      </c>
      <c r="B3" t="s">
        <v>11</v>
      </c>
      <c r="C3" t="s">
        <v>12</v>
      </c>
      <c r="D3">
        <v>176.5784169257698</v>
      </c>
      <c r="E3">
        <v>598.61116071494212</v>
      </c>
      <c r="F3">
        <v>1239.8073357852729</v>
      </c>
      <c r="G3">
        <v>141.2627335406159</v>
      </c>
      <c r="H3">
        <v>915.52295168167609</v>
      </c>
      <c r="I3">
        <v>474.04398132966321</v>
      </c>
      <c r="J3">
        <v>2767.1362907520001</v>
      </c>
      <c r="K3">
        <v>6312.9628707299398</v>
      </c>
    </row>
    <row r="4" spans="1:11" x14ac:dyDescent="0.2">
      <c r="A4" s="1">
        <v>3</v>
      </c>
      <c r="B4" t="s">
        <v>11</v>
      </c>
      <c r="C4" t="s">
        <v>19</v>
      </c>
      <c r="D4">
        <v>16.816992088168561</v>
      </c>
      <c r="E4">
        <v>57.010586734756387</v>
      </c>
      <c r="F4">
        <v>118.076889122407</v>
      </c>
      <c r="G4">
        <v>13.45359367053485</v>
      </c>
      <c r="H4">
        <v>87.192662064921535</v>
      </c>
      <c r="I4">
        <v>45.147045840920313</v>
      </c>
      <c r="J4">
        <v>208.279075648</v>
      </c>
      <c r="K4">
        <v>545.97684516970867</v>
      </c>
    </row>
    <row r="5" spans="1:11" x14ac:dyDescent="0.2">
      <c r="A5" s="1">
        <v>4</v>
      </c>
      <c r="B5" t="s">
        <v>11</v>
      </c>
      <c r="C5" t="s">
        <v>20</v>
      </c>
      <c r="D5">
        <v>16.816992088168561</v>
      </c>
      <c r="E5">
        <v>57.010586734756387</v>
      </c>
      <c r="F5">
        <v>118.076889122407</v>
      </c>
      <c r="G5">
        <v>13.45359367053485</v>
      </c>
      <c r="H5">
        <v>87.192662064921535</v>
      </c>
      <c r="I5">
        <v>45.147045840920313</v>
      </c>
      <c r="J5">
        <v>0</v>
      </c>
      <c r="K5">
        <v>337.69776952170872</v>
      </c>
    </row>
    <row r="6" spans="1:11" x14ac:dyDescent="0.2">
      <c r="A6" s="1">
        <v>5</v>
      </c>
      <c r="B6" t="s">
        <v>12</v>
      </c>
      <c r="C6" t="s">
        <v>13</v>
      </c>
      <c r="D6">
        <v>155.0444203094936</v>
      </c>
      <c r="E6">
        <v>526.12294327764221</v>
      </c>
      <c r="F6">
        <v>1077.0524072085141</v>
      </c>
      <c r="G6">
        <v>124.035536247595</v>
      </c>
      <c r="H6">
        <v>804.65861913051174</v>
      </c>
      <c r="I6">
        <v>411.814155697373</v>
      </c>
      <c r="J6">
        <v>2286.0721531728518</v>
      </c>
      <c r="K6">
        <v>5384.800235043982</v>
      </c>
    </row>
    <row r="7" spans="1:11" x14ac:dyDescent="0.2">
      <c r="A7" s="1">
        <v>6</v>
      </c>
      <c r="B7" t="s">
        <v>12</v>
      </c>
      <c r="C7" t="s">
        <v>14</v>
      </c>
      <c r="D7">
        <v>17.227157812165959</v>
      </c>
      <c r="E7">
        <v>58.458104808626913</v>
      </c>
      <c r="F7">
        <v>119.6724896898349</v>
      </c>
      <c r="G7">
        <v>13.78172624973277</v>
      </c>
      <c r="H7">
        <v>89.406513236723526</v>
      </c>
      <c r="I7">
        <v>45.757128410819227</v>
      </c>
      <c r="J7">
        <v>254.00801701920579</v>
      </c>
      <c r="K7">
        <v>598.31113722710916</v>
      </c>
    </row>
    <row r="8" spans="1:11" x14ac:dyDescent="0.2">
      <c r="A8" s="1">
        <v>7</v>
      </c>
      <c r="B8" t="s">
        <v>13</v>
      </c>
      <c r="C8" t="s">
        <v>15</v>
      </c>
      <c r="D8">
        <v>110.0815384197405</v>
      </c>
      <c r="E8">
        <v>373.54728972712587</v>
      </c>
      <c r="F8">
        <v>764.70720911804483</v>
      </c>
      <c r="G8">
        <v>88.065230735792412</v>
      </c>
      <c r="H8">
        <v>571.30761958266328</v>
      </c>
      <c r="I8">
        <v>292.38805054513477</v>
      </c>
      <c r="J8">
        <v>2080.3256593872961</v>
      </c>
      <c r="K8">
        <v>4280.422597515797</v>
      </c>
    </row>
    <row r="9" spans="1:11" x14ac:dyDescent="0.2">
      <c r="A9" s="1">
        <v>8</v>
      </c>
      <c r="B9" t="s">
        <v>13</v>
      </c>
      <c r="C9" t="s">
        <v>20</v>
      </c>
      <c r="D9">
        <v>44.962881889753149</v>
      </c>
      <c r="E9">
        <v>152.57565355051619</v>
      </c>
      <c r="F9">
        <v>312.34519809046901</v>
      </c>
      <c r="G9">
        <v>35.970305511802543</v>
      </c>
      <c r="H9">
        <v>233.3509995478484</v>
      </c>
      <c r="I9">
        <v>119.42610515223819</v>
      </c>
      <c r="J9">
        <v>205.74649378555671</v>
      </c>
      <c r="K9">
        <v>1104.3776375281841</v>
      </c>
    </row>
    <row r="10" spans="1:11" x14ac:dyDescent="0.2">
      <c r="A10" s="1">
        <v>9</v>
      </c>
      <c r="B10" t="s">
        <v>14</v>
      </c>
      <c r="C10" t="s">
        <v>17</v>
      </c>
      <c r="D10">
        <v>6.8908631248663843</v>
      </c>
      <c r="E10">
        <v>23.383241923450768</v>
      </c>
      <c r="F10">
        <v>47.868995875933962</v>
      </c>
      <c r="G10">
        <v>5.5126904998931101</v>
      </c>
      <c r="H10">
        <v>35.762605294689408</v>
      </c>
      <c r="I10">
        <v>18.30285136432769</v>
      </c>
      <c r="J10">
        <v>101.6032068076823</v>
      </c>
      <c r="K10">
        <v>239.3244548908437</v>
      </c>
    </row>
    <row r="11" spans="1:11" x14ac:dyDescent="0.2">
      <c r="A11" s="1">
        <v>10</v>
      </c>
      <c r="B11" t="s">
        <v>14</v>
      </c>
      <c r="C11" t="s">
        <v>18</v>
      </c>
      <c r="D11">
        <v>10.33629468729958</v>
      </c>
      <c r="E11">
        <v>35.074862885176152</v>
      </c>
      <c r="F11">
        <v>71.803493813900928</v>
      </c>
      <c r="G11">
        <v>8.2690357498396647</v>
      </c>
      <c r="H11">
        <v>53.643907942034112</v>
      </c>
      <c r="I11">
        <v>27.454277046491541</v>
      </c>
      <c r="J11">
        <v>152.40481021152351</v>
      </c>
      <c r="K11">
        <v>358.98668233626552</v>
      </c>
    </row>
    <row r="12" spans="1:11" x14ac:dyDescent="0.2">
      <c r="A12" s="1">
        <v>11</v>
      </c>
      <c r="B12" t="s">
        <v>15</v>
      </c>
      <c r="C12" t="s">
        <v>17</v>
      </c>
      <c r="D12">
        <v>18.713861531355882</v>
      </c>
      <c r="E12">
        <v>26.148310280898819</v>
      </c>
      <c r="F12">
        <v>229.4121627354134</v>
      </c>
      <c r="G12">
        <v>14.971089225084709</v>
      </c>
      <c r="H12">
        <v>39.991533370786428</v>
      </c>
      <c r="I12">
        <v>87.716415163540447</v>
      </c>
      <c r="J12">
        <v>832.13026375491836</v>
      </c>
      <c r="K12">
        <v>1249.083636061998</v>
      </c>
    </row>
    <row r="13" spans="1:11" x14ac:dyDescent="0.2">
      <c r="A13" s="1">
        <v>12</v>
      </c>
      <c r="B13" t="s">
        <v>15</v>
      </c>
      <c r="C13" t="s">
        <v>18</v>
      </c>
      <c r="D13">
        <v>27.520384604935121</v>
      </c>
      <c r="E13">
        <v>37.354728972712593</v>
      </c>
      <c r="F13">
        <v>351.76531619430062</v>
      </c>
      <c r="G13">
        <v>22.016307683948099</v>
      </c>
      <c r="H13">
        <v>57.130761958266334</v>
      </c>
      <c r="I13">
        <v>134.49850325076201</v>
      </c>
      <c r="J13">
        <v>1248.1953956323771</v>
      </c>
      <c r="K13">
        <v>1878.4813982973019</v>
      </c>
    </row>
    <row r="14" spans="1:11" x14ac:dyDescent="0.2">
      <c r="A14" s="1">
        <v>13</v>
      </c>
      <c r="B14" t="s">
        <v>15</v>
      </c>
      <c r="C14" t="s">
        <v>16</v>
      </c>
      <c r="D14">
        <v>63.84729228344947</v>
      </c>
      <c r="E14">
        <v>310.04425047351452</v>
      </c>
      <c r="F14">
        <v>183.52973018833069</v>
      </c>
      <c r="G14">
        <v>51.077833826759587</v>
      </c>
      <c r="H14">
        <v>474.18532425361047</v>
      </c>
      <c r="I14">
        <v>70.173132130832357</v>
      </c>
      <c r="J14">
        <v>0</v>
      </c>
      <c r="K14">
        <v>1152.857563156497</v>
      </c>
    </row>
    <row r="15" spans="1:11" x14ac:dyDescent="0.2">
      <c r="A15" s="1">
        <v>14</v>
      </c>
      <c r="B15" t="s">
        <v>16</v>
      </c>
      <c r="C15" t="s">
        <v>17</v>
      </c>
      <c r="D15">
        <v>5.6185617209435534</v>
      </c>
      <c r="E15">
        <v>20.46292053125196</v>
      </c>
      <c r="F15">
        <v>16.150616256573109</v>
      </c>
      <c r="G15">
        <v>4.4948493767548436</v>
      </c>
      <c r="H15">
        <v>31.296231400738289</v>
      </c>
      <c r="I15">
        <v>6.1752356275132474</v>
      </c>
      <c r="J15">
        <v>0</v>
      </c>
      <c r="K15">
        <v>84.198414913774997</v>
      </c>
    </row>
    <row r="16" spans="1:11" x14ac:dyDescent="0.2">
      <c r="A16" s="1">
        <v>15</v>
      </c>
      <c r="B16" t="s">
        <v>16</v>
      </c>
      <c r="C16" t="s">
        <v>18</v>
      </c>
      <c r="D16">
        <v>8.6193844582656798</v>
      </c>
      <c r="E16">
        <v>31.314469297824971</v>
      </c>
      <c r="F16">
        <v>24.776513575424651</v>
      </c>
      <c r="G16">
        <v>6.8955075666125456</v>
      </c>
      <c r="H16">
        <v>47.892717749614661</v>
      </c>
      <c r="I16">
        <v>9.4733728376623692</v>
      </c>
      <c r="J16">
        <v>0</v>
      </c>
      <c r="K16">
        <v>128.97196548540489</v>
      </c>
    </row>
    <row r="17" spans="1:11" x14ac:dyDescent="0.2">
      <c r="A17" s="1">
        <v>16</v>
      </c>
      <c r="B17" t="s">
        <v>16</v>
      </c>
      <c r="C17" t="s">
        <v>21</v>
      </c>
      <c r="D17">
        <v>49.609346104240238</v>
      </c>
      <c r="E17">
        <v>258.2668606444376</v>
      </c>
      <c r="F17">
        <v>142.602600356333</v>
      </c>
      <c r="G17">
        <v>39.687476883392208</v>
      </c>
      <c r="H17">
        <v>394.99637510325749</v>
      </c>
      <c r="I17">
        <v>54.524523665656737</v>
      </c>
      <c r="J17">
        <v>0</v>
      </c>
      <c r="K17">
        <v>939.68718275731726</v>
      </c>
    </row>
    <row r="18" spans="1:11" x14ac:dyDescent="0.2">
      <c r="A18" s="1">
        <v>17</v>
      </c>
      <c r="B18" t="s">
        <v>17</v>
      </c>
      <c r="C18" t="s">
        <v>22</v>
      </c>
      <c r="D18">
        <v>31.22328637716582</v>
      </c>
      <c r="E18">
        <v>69.994472735601548</v>
      </c>
      <c r="F18">
        <v>293.43177486792052</v>
      </c>
      <c r="G18">
        <v>24.978629101732661</v>
      </c>
      <c r="H18">
        <v>107.0503700662141</v>
      </c>
      <c r="I18">
        <v>112.1945021553814</v>
      </c>
      <c r="J18">
        <v>933.7334705626007</v>
      </c>
      <c r="K18">
        <v>1572.606505866617</v>
      </c>
    </row>
    <row r="19" spans="1:11" x14ac:dyDescent="0.2">
      <c r="A19" s="1">
        <v>18</v>
      </c>
      <c r="B19" t="s">
        <v>18</v>
      </c>
      <c r="C19" t="s">
        <v>22</v>
      </c>
      <c r="D19">
        <v>46.476063750500373</v>
      </c>
      <c r="E19">
        <v>103.74406115571369</v>
      </c>
      <c r="F19">
        <v>448.34532358362623</v>
      </c>
      <c r="G19">
        <v>37.18085100040031</v>
      </c>
      <c r="H19">
        <v>158.6673876499151</v>
      </c>
      <c r="I19">
        <v>171.42615313491589</v>
      </c>
      <c r="J19">
        <v>1400.600205843901</v>
      </c>
      <c r="K19">
        <v>2366.440046118973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215.46771112965959</v>
      </c>
      <c r="E2">
        <v>729.73551020488185</v>
      </c>
      <c r="F2">
        <v>1529.0957141351701</v>
      </c>
      <c r="G2">
        <v>172.37416890372771</v>
      </c>
      <c r="H2">
        <v>1116.066074430996</v>
      </c>
      <c r="I2">
        <v>584.65424363991804</v>
      </c>
      <c r="J2">
        <v>3118.2353039872</v>
      </c>
      <c r="K2">
        <v>7465.6287264315542</v>
      </c>
    </row>
    <row r="3" spans="1:11" x14ac:dyDescent="0.2">
      <c r="A3" s="1">
        <v>2</v>
      </c>
      <c r="B3" t="s">
        <v>11</v>
      </c>
      <c r="C3" t="s">
        <v>12</v>
      </c>
      <c r="D3">
        <v>180.99287734891399</v>
      </c>
      <c r="E3">
        <v>612.97782857210075</v>
      </c>
      <c r="F3">
        <v>1284.4403998735429</v>
      </c>
      <c r="G3">
        <v>144.79430187913121</v>
      </c>
      <c r="H3">
        <v>937.49550252203642</v>
      </c>
      <c r="I3">
        <v>491.10956465753111</v>
      </c>
      <c r="J3">
        <v>2899.958832708096</v>
      </c>
      <c r="K3">
        <v>6551.7693075613524</v>
      </c>
    </row>
    <row r="4" spans="1:11" x14ac:dyDescent="0.2">
      <c r="A4" s="1">
        <v>3</v>
      </c>
      <c r="B4" t="s">
        <v>11</v>
      </c>
      <c r="C4" t="s">
        <v>19</v>
      </c>
      <c r="D4">
        <v>17.237416890372771</v>
      </c>
      <c r="E4">
        <v>58.37884081639055</v>
      </c>
      <c r="F4">
        <v>122.32765713081361</v>
      </c>
      <c r="G4">
        <v>13.789933512298211</v>
      </c>
      <c r="H4">
        <v>89.285285954479662</v>
      </c>
      <c r="I4">
        <v>46.772339491193442</v>
      </c>
      <c r="J4">
        <v>218.27647127910399</v>
      </c>
      <c r="K4">
        <v>566.06794507465224</v>
      </c>
    </row>
    <row r="5" spans="1:11" x14ac:dyDescent="0.2">
      <c r="A5" s="1">
        <v>4</v>
      </c>
      <c r="B5" t="s">
        <v>11</v>
      </c>
      <c r="C5" t="s">
        <v>20</v>
      </c>
      <c r="D5">
        <v>17.237416890372771</v>
      </c>
      <c r="E5">
        <v>58.37884081639055</v>
      </c>
      <c r="F5">
        <v>122.32765713081361</v>
      </c>
      <c r="G5">
        <v>13.789933512298211</v>
      </c>
      <c r="H5">
        <v>89.285285954479662</v>
      </c>
      <c r="I5">
        <v>46.772339491193442</v>
      </c>
      <c r="J5">
        <v>0</v>
      </c>
      <c r="K5">
        <v>347.79147379554831</v>
      </c>
    </row>
    <row r="6" spans="1:11" x14ac:dyDescent="0.2">
      <c r="A6" s="1">
        <v>5</v>
      </c>
      <c r="B6" t="s">
        <v>12</v>
      </c>
      <c r="C6" t="s">
        <v>13</v>
      </c>
      <c r="D6">
        <v>158.920530817231</v>
      </c>
      <c r="E6">
        <v>538.74989391630584</v>
      </c>
      <c r="F6">
        <v>1115.82629386802</v>
      </c>
      <c r="G6">
        <v>127.1364246537848</v>
      </c>
      <c r="H6">
        <v>823.97042598964413</v>
      </c>
      <c r="I6">
        <v>426.63946530247841</v>
      </c>
      <c r="J6">
        <v>2310.8286816660502</v>
      </c>
      <c r="K6">
        <v>5502.0717162135152</v>
      </c>
    </row>
    <row r="7" spans="1:11" x14ac:dyDescent="0.2">
      <c r="A7" s="1">
        <v>6</v>
      </c>
      <c r="B7" t="s">
        <v>12</v>
      </c>
      <c r="C7" t="s">
        <v>14</v>
      </c>
      <c r="D7">
        <v>17.657836757470111</v>
      </c>
      <c r="E7">
        <v>59.861099324033979</v>
      </c>
      <c r="F7">
        <v>123.9806993186689</v>
      </c>
      <c r="G7">
        <v>14.126269405976091</v>
      </c>
      <c r="H7">
        <v>91.552269554404916</v>
      </c>
      <c r="I7">
        <v>47.404385033608712</v>
      </c>
      <c r="J7">
        <v>256.7587424073389</v>
      </c>
      <c r="K7">
        <v>611.34130180150169</v>
      </c>
    </row>
    <row r="8" spans="1:11" x14ac:dyDescent="0.2">
      <c r="A8" s="1">
        <v>7</v>
      </c>
      <c r="B8" t="s">
        <v>13</v>
      </c>
      <c r="C8" t="s">
        <v>15</v>
      </c>
      <c r="D8">
        <v>112.83357688023401</v>
      </c>
      <c r="E8">
        <v>382.51242468057711</v>
      </c>
      <c r="F8">
        <v>792.23666864629445</v>
      </c>
      <c r="G8">
        <v>90.26686150418719</v>
      </c>
      <c r="H8">
        <v>585.01900245264733</v>
      </c>
      <c r="I8">
        <v>302.91402036475961</v>
      </c>
      <c r="J8">
        <v>2102.8541003161049</v>
      </c>
      <c r="K8">
        <v>4368.636654844805</v>
      </c>
    </row>
    <row r="9" spans="1:11" x14ac:dyDescent="0.2">
      <c r="A9" s="1">
        <v>8</v>
      </c>
      <c r="B9" t="s">
        <v>13</v>
      </c>
      <c r="C9" t="s">
        <v>20</v>
      </c>
      <c r="D9">
        <v>46.086953936996977</v>
      </c>
      <c r="E9">
        <v>156.2374692357287</v>
      </c>
      <c r="F9">
        <v>323.5896252217259</v>
      </c>
      <c r="G9">
        <v>36.869563149597582</v>
      </c>
      <c r="H9">
        <v>238.9514235369968</v>
      </c>
      <c r="I9">
        <v>123.72544493771871</v>
      </c>
      <c r="J9">
        <v>207.97458134994449</v>
      </c>
      <c r="K9">
        <v>1133.4350613687091</v>
      </c>
    </row>
    <row r="10" spans="1:11" x14ac:dyDescent="0.2">
      <c r="A10" s="1">
        <v>9</v>
      </c>
      <c r="B10" t="s">
        <v>14</v>
      </c>
      <c r="C10" t="s">
        <v>17</v>
      </c>
      <c r="D10">
        <v>7.0631347029880436</v>
      </c>
      <c r="E10">
        <v>23.944439729613588</v>
      </c>
      <c r="F10">
        <v>49.592279727467577</v>
      </c>
      <c r="G10">
        <v>5.6505077623904354</v>
      </c>
      <c r="H10">
        <v>36.620907821761968</v>
      </c>
      <c r="I10">
        <v>18.961754013443489</v>
      </c>
      <c r="J10">
        <v>102.7034969629356</v>
      </c>
      <c r="K10">
        <v>244.53652072060069</v>
      </c>
    </row>
    <row r="11" spans="1:11" x14ac:dyDescent="0.2">
      <c r="A11" s="1">
        <v>10</v>
      </c>
      <c r="B11" t="s">
        <v>14</v>
      </c>
      <c r="C11" t="s">
        <v>18</v>
      </c>
      <c r="D11">
        <v>10.59470205448206</v>
      </c>
      <c r="E11">
        <v>35.916659594420388</v>
      </c>
      <c r="F11">
        <v>74.388419591201355</v>
      </c>
      <c r="G11">
        <v>8.4757616435856526</v>
      </c>
      <c r="H11">
        <v>54.931361732642948</v>
      </c>
      <c r="I11">
        <v>28.44263102016523</v>
      </c>
      <c r="J11">
        <v>154.05524544440331</v>
      </c>
      <c r="K11">
        <v>366.80478108090102</v>
      </c>
    </row>
    <row r="12" spans="1:11" x14ac:dyDescent="0.2">
      <c r="A12" s="1">
        <v>11</v>
      </c>
      <c r="B12" t="s">
        <v>15</v>
      </c>
      <c r="C12" t="s">
        <v>17</v>
      </c>
      <c r="D12">
        <v>19.181708069639779</v>
      </c>
      <c r="E12">
        <v>26.775869727640401</v>
      </c>
      <c r="F12">
        <v>237.67100059388829</v>
      </c>
      <c r="G12">
        <v>15.345366455711821</v>
      </c>
      <c r="H12">
        <v>40.951330171685314</v>
      </c>
      <c r="I12">
        <v>90.874206109427874</v>
      </c>
      <c r="J12">
        <v>841.14164012644221</v>
      </c>
      <c r="K12">
        <v>1271.941121254436</v>
      </c>
    </row>
    <row r="13" spans="1:11" x14ac:dyDescent="0.2">
      <c r="A13" s="1">
        <v>12</v>
      </c>
      <c r="B13" t="s">
        <v>15</v>
      </c>
      <c r="C13" t="s">
        <v>18</v>
      </c>
      <c r="D13">
        <v>28.208394220058491</v>
      </c>
      <c r="E13">
        <v>38.251242468057711</v>
      </c>
      <c r="F13">
        <v>364.42886757729548</v>
      </c>
      <c r="G13">
        <v>22.566715376046801</v>
      </c>
      <c r="H13">
        <v>58.501900245264743</v>
      </c>
      <c r="I13">
        <v>139.3404493677894</v>
      </c>
      <c r="J13">
        <v>1261.712460189663</v>
      </c>
      <c r="K13">
        <v>1913.0100294441761</v>
      </c>
    </row>
    <row r="14" spans="1:11" x14ac:dyDescent="0.2">
      <c r="A14" s="1">
        <v>13</v>
      </c>
      <c r="B14" t="s">
        <v>15</v>
      </c>
      <c r="C14" t="s">
        <v>16</v>
      </c>
      <c r="D14">
        <v>65.4434745905357</v>
      </c>
      <c r="E14">
        <v>317.48531248487899</v>
      </c>
      <c r="F14">
        <v>190.13680047511059</v>
      </c>
      <c r="G14">
        <v>52.354779672428563</v>
      </c>
      <c r="H14">
        <v>485.56577203569731</v>
      </c>
      <c r="I14">
        <v>72.699364887542302</v>
      </c>
      <c r="J14">
        <v>0</v>
      </c>
      <c r="K14">
        <v>1183.685504146194</v>
      </c>
    </row>
    <row r="15" spans="1:11" x14ac:dyDescent="0.2">
      <c r="A15" s="1">
        <v>14</v>
      </c>
      <c r="B15" t="s">
        <v>16</v>
      </c>
      <c r="C15" t="s">
        <v>17</v>
      </c>
      <c r="D15">
        <v>5.7590257639671414</v>
      </c>
      <c r="E15">
        <v>20.954030624002019</v>
      </c>
      <c r="F15">
        <v>16.732038441809731</v>
      </c>
      <c r="G15">
        <v>4.6072206111737133</v>
      </c>
      <c r="H15">
        <v>32.047340954356017</v>
      </c>
      <c r="I15">
        <v>6.3975441101037216</v>
      </c>
      <c r="J15">
        <v>0</v>
      </c>
      <c r="K15">
        <v>86.497200505412351</v>
      </c>
    </row>
    <row r="16" spans="1:11" x14ac:dyDescent="0.2">
      <c r="A16" s="1">
        <v>15</v>
      </c>
      <c r="B16" t="s">
        <v>16</v>
      </c>
      <c r="C16" t="s">
        <v>18</v>
      </c>
      <c r="D16">
        <v>8.8348690697223198</v>
      </c>
      <c r="E16">
        <v>32.066016560972777</v>
      </c>
      <c r="F16">
        <v>25.66846806413994</v>
      </c>
      <c r="G16">
        <v>7.0678952557778567</v>
      </c>
      <c r="H16">
        <v>49.042142975605422</v>
      </c>
      <c r="I16">
        <v>9.8144142598182107</v>
      </c>
      <c r="J16">
        <v>0</v>
      </c>
      <c r="K16">
        <v>132.49380618603661</v>
      </c>
    </row>
    <row r="17" spans="1:11" x14ac:dyDescent="0.2">
      <c r="A17" s="1">
        <v>16</v>
      </c>
      <c r="B17" t="s">
        <v>16</v>
      </c>
      <c r="C17" t="s">
        <v>21</v>
      </c>
      <c r="D17">
        <v>50.849579756846239</v>
      </c>
      <c r="E17">
        <v>264.46526529990422</v>
      </c>
      <c r="F17">
        <v>147.73629396916101</v>
      </c>
      <c r="G17">
        <v>40.679663805476991</v>
      </c>
      <c r="H17">
        <v>404.47628810573582</v>
      </c>
      <c r="I17">
        <v>56.487406517620371</v>
      </c>
      <c r="J17">
        <v>0</v>
      </c>
      <c r="K17">
        <v>964.69449745474458</v>
      </c>
    </row>
    <row r="18" spans="1:11" x14ac:dyDescent="0.2">
      <c r="A18" s="1">
        <v>17</v>
      </c>
      <c r="B18" t="s">
        <v>17</v>
      </c>
      <c r="C18" t="s">
        <v>22</v>
      </c>
      <c r="D18">
        <v>32.003868536594958</v>
      </c>
      <c r="E18">
        <v>71.674340081256005</v>
      </c>
      <c r="F18">
        <v>303.99531876316559</v>
      </c>
      <c r="G18">
        <v>25.603094829275971</v>
      </c>
      <c r="H18">
        <v>109.6195789478033</v>
      </c>
      <c r="I18">
        <v>116.23350423297509</v>
      </c>
      <c r="J18">
        <v>943.84513708937777</v>
      </c>
      <c r="K18">
        <v>1602.9748424804491</v>
      </c>
    </row>
    <row r="19" spans="1:11" x14ac:dyDescent="0.2">
      <c r="A19" s="1">
        <v>18</v>
      </c>
      <c r="B19" t="s">
        <v>18</v>
      </c>
      <c r="C19" t="s">
        <v>22</v>
      </c>
      <c r="D19">
        <v>47.637965344262881</v>
      </c>
      <c r="E19">
        <v>106.2339186234509</v>
      </c>
      <c r="F19">
        <v>464.48575523263668</v>
      </c>
      <c r="G19">
        <v>38.110372275410313</v>
      </c>
      <c r="H19">
        <v>162.47540495351311</v>
      </c>
      <c r="I19">
        <v>177.59749464777289</v>
      </c>
      <c r="J19">
        <v>1415.7677056340669</v>
      </c>
      <c r="K19">
        <v>2412.3086167111142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220.85440390790109</v>
      </c>
      <c r="E2">
        <v>747.24916244979897</v>
      </c>
      <c r="F2">
        <v>1584.143159844037</v>
      </c>
      <c r="G2">
        <v>176.68352312632089</v>
      </c>
      <c r="H2">
        <v>1142.8516602173399</v>
      </c>
      <c r="I2">
        <v>605.70179641095513</v>
      </c>
      <c r="J2">
        <v>3267.9105985785859</v>
      </c>
      <c r="K2">
        <v>7745.3943045349388</v>
      </c>
    </row>
    <row r="3" spans="1:11" x14ac:dyDescent="0.2">
      <c r="A3" s="1">
        <v>2</v>
      </c>
      <c r="B3" t="s">
        <v>11</v>
      </c>
      <c r="C3" t="s">
        <v>12</v>
      </c>
      <c r="D3">
        <v>185.5176992826369</v>
      </c>
      <c r="E3">
        <v>627.68929645783112</v>
      </c>
      <c r="F3">
        <v>1330.6802542689909</v>
      </c>
      <c r="G3">
        <v>148.41415942610951</v>
      </c>
      <c r="H3">
        <v>959.99539458256527</v>
      </c>
      <c r="I3">
        <v>508.7895089852023</v>
      </c>
      <c r="J3">
        <v>3039.1568566780861</v>
      </c>
      <c r="K3">
        <v>6800.243169681421</v>
      </c>
    </row>
    <row r="4" spans="1:11" x14ac:dyDescent="0.2">
      <c r="A4" s="1">
        <v>3</v>
      </c>
      <c r="B4" t="s">
        <v>11</v>
      </c>
      <c r="C4" t="s">
        <v>19</v>
      </c>
      <c r="D4">
        <v>17.668352312632081</v>
      </c>
      <c r="E4">
        <v>59.77993299598392</v>
      </c>
      <c r="F4">
        <v>126.7314527875229</v>
      </c>
      <c r="G4">
        <v>14.13468185010567</v>
      </c>
      <c r="H4">
        <v>91.42813281738718</v>
      </c>
      <c r="I4">
        <v>48.456143712876411</v>
      </c>
      <c r="J4">
        <v>228.7537419005011</v>
      </c>
      <c r="K4">
        <v>586.95243837700923</v>
      </c>
    </row>
    <row r="5" spans="1:11" x14ac:dyDescent="0.2">
      <c r="A5" s="1">
        <v>4</v>
      </c>
      <c r="B5" t="s">
        <v>11</v>
      </c>
      <c r="C5" t="s">
        <v>20</v>
      </c>
      <c r="D5">
        <v>17.668352312632081</v>
      </c>
      <c r="E5">
        <v>59.77993299598392</v>
      </c>
      <c r="F5">
        <v>126.7314527875229</v>
      </c>
      <c r="G5">
        <v>14.13468185010567</v>
      </c>
      <c r="H5">
        <v>91.42813281738718</v>
      </c>
      <c r="I5">
        <v>48.456143712876411</v>
      </c>
      <c r="J5">
        <v>0</v>
      </c>
      <c r="K5">
        <v>358.19869647650819</v>
      </c>
    </row>
    <row r="6" spans="1:11" x14ac:dyDescent="0.2">
      <c r="A6" s="1">
        <v>5</v>
      </c>
      <c r="B6" t="s">
        <v>12</v>
      </c>
      <c r="C6" t="s">
        <v>13</v>
      </c>
      <c r="D6">
        <v>162.8935440876617</v>
      </c>
      <c r="E6">
        <v>551.67989137029724</v>
      </c>
      <c r="F6">
        <v>1155.996040447269</v>
      </c>
      <c r="G6">
        <v>130.31483527012941</v>
      </c>
      <c r="H6">
        <v>843.74571621339567</v>
      </c>
      <c r="I6">
        <v>441.99848605336763</v>
      </c>
      <c r="J6">
        <v>2320.931588558662</v>
      </c>
      <c r="K6">
        <v>5607.5601020007834</v>
      </c>
    </row>
    <row r="7" spans="1:11" x14ac:dyDescent="0.2">
      <c r="A7" s="1">
        <v>6</v>
      </c>
      <c r="B7" t="s">
        <v>12</v>
      </c>
      <c r="C7" t="s">
        <v>14</v>
      </c>
      <c r="D7">
        <v>18.099282676406851</v>
      </c>
      <c r="E7">
        <v>61.297765707810797</v>
      </c>
      <c r="F7">
        <v>128.44400449414101</v>
      </c>
      <c r="G7">
        <v>14.47942614112549</v>
      </c>
      <c r="H7">
        <v>93.749524023710634</v>
      </c>
      <c r="I7">
        <v>49.110942894818621</v>
      </c>
      <c r="J7">
        <v>257.88128761762908</v>
      </c>
      <c r="K7">
        <v>623.06223355564248</v>
      </c>
    </row>
    <row r="8" spans="1:11" x14ac:dyDescent="0.2">
      <c r="A8" s="1">
        <v>7</v>
      </c>
      <c r="B8" t="s">
        <v>13</v>
      </c>
      <c r="C8" t="s">
        <v>15</v>
      </c>
      <c r="D8">
        <v>115.6544163022398</v>
      </c>
      <c r="E8">
        <v>391.69272287291102</v>
      </c>
      <c r="F8">
        <v>820.75718871756112</v>
      </c>
      <c r="G8">
        <v>92.52353304179185</v>
      </c>
      <c r="H8">
        <v>599.05945851151091</v>
      </c>
      <c r="I8">
        <v>313.81892509789088</v>
      </c>
      <c r="J8">
        <v>2112.047745588382</v>
      </c>
      <c r="K8">
        <v>4445.5539901322873</v>
      </c>
    </row>
    <row r="9" spans="1:11" x14ac:dyDescent="0.2">
      <c r="A9" s="1">
        <v>8</v>
      </c>
      <c r="B9" t="s">
        <v>13</v>
      </c>
      <c r="C9" t="s">
        <v>20</v>
      </c>
      <c r="D9">
        <v>47.239127785421893</v>
      </c>
      <c r="E9">
        <v>159.98716849738619</v>
      </c>
      <c r="F9">
        <v>335.23885172970807</v>
      </c>
      <c r="G9">
        <v>37.791302228337507</v>
      </c>
      <c r="H9">
        <v>244.6862577018847</v>
      </c>
      <c r="I9">
        <v>128.1795609554766</v>
      </c>
      <c r="J9">
        <v>208.88384297027949</v>
      </c>
      <c r="K9">
        <v>1162.0061118684951</v>
      </c>
    </row>
    <row r="10" spans="1:11" x14ac:dyDescent="0.2">
      <c r="A10" s="1">
        <v>9</v>
      </c>
      <c r="B10" t="s">
        <v>14</v>
      </c>
      <c r="C10" t="s">
        <v>17</v>
      </c>
      <c r="D10">
        <v>7.2397130705627424</v>
      </c>
      <c r="E10">
        <v>24.519106283124319</v>
      </c>
      <c r="F10">
        <v>51.377601797656411</v>
      </c>
      <c r="G10">
        <v>5.7917704564501946</v>
      </c>
      <c r="H10">
        <v>37.499809609484252</v>
      </c>
      <c r="I10">
        <v>19.644377157927451</v>
      </c>
      <c r="J10">
        <v>103.15251504705159</v>
      </c>
      <c r="K10">
        <v>249.224893422257</v>
      </c>
    </row>
    <row r="11" spans="1:11" x14ac:dyDescent="0.2">
      <c r="A11" s="1">
        <v>10</v>
      </c>
      <c r="B11" t="s">
        <v>14</v>
      </c>
      <c r="C11" t="s">
        <v>18</v>
      </c>
      <c r="D11">
        <v>10.85956960584411</v>
      </c>
      <c r="E11">
        <v>36.778659424686481</v>
      </c>
      <c r="F11">
        <v>77.066402696484602</v>
      </c>
      <c r="G11">
        <v>8.6876556846752919</v>
      </c>
      <c r="H11">
        <v>56.249714414226382</v>
      </c>
      <c r="I11">
        <v>29.46656573689117</v>
      </c>
      <c r="J11">
        <v>154.72877257057741</v>
      </c>
      <c r="K11">
        <v>373.83734013338551</v>
      </c>
    </row>
    <row r="12" spans="1:11" x14ac:dyDescent="0.2">
      <c r="A12" s="1">
        <v>11</v>
      </c>
      <c r="B12" t="s">
        <v>15</v>
      </c>
      <c r="C12" t="s">
        <v>17</v>
      </c>
      <c r="D12">
        <v>19.661250771380772</v>
      </c>
      <c r="E12">
        <v>27.41849060110377</v>
      </c>
      <c r="F12">
        <v>246.22715661526831</v>
      </c>
      <c r="G12">
        <v>15.729000617104621</v>
      </c>
      <c r="H12">
        <v>41.934162095805767</v>
      </c>
      <c r="I12">
        <v>94.145677529367276</v>
      </c>
      <c r="J12">
        <v>844.81909823535284</v>
      </c>
      <c r="K12">
        <v>1289.9348364653829</v>
      </c>
    </row>
    <row r="13" spans="1:11" x14ac:dyDescent="0.2">
      <c r="A13" s="1">
        <v>12</v>
      </c>
      <c r="B13" t="s">
        <v>15</v>
      </c>
      <c r="C13" t="s">
        <v>18</v>
      </c>
      <c r="D13">
        <v>28.913604075559949</v>
      </c>
      <c r="E13">
        <v>39.169272287291108</v>
      </c>
      <c r="F13">
        <v>377.54830681007809</v>
      </c>
      <c r="G13">
        <v>23.130883260447959</v>
      </c>
      <c r="H13">
        <v>59.905945851151102</v>
      </c>
      <c r="I13">
        <v>144.3567055450298</v>
      </c>
      <c r="J13">
        <v>1267.2286473530289</v>
      </c>
      <c r="K13">
        <v>1940.253365182587</v>
      </c>
    </row>
    <row r="14" spans="1:11" x14ac:dyDescent="0.2">
      <c r="A14" s="1">
        <v>13</v>
      </c>
      <c r="B14" t="s">
        <v>15</v>
      </c>
      <c r="C14" t="s">
        <v>16</v>
      </c>
      <c r="D14">
        <v>67.079561455299071</v>
      </c>
      <c r="E14">
        <v>325.10495998451609</v>
      </c>
      <c r="F14">
        <v>196.98172529221469</v>
      </c>
      <c r="G14">
        <v>53.663649164239267</v>
      </c>
      <c r="H14">
        <v>497.21935056455402</v>
      </c>
      <c r="I14">
        <v>75.316542023493824</v>
      </c>
      <c r="J14">
        <v>0</v>
      </c>
      <c r="K14">
        <v>1215.3657884843169</v>
      </c>
    </row>
    <row r="15" spans="1:11" x14ac:dyDescent="0.2">
      <c r="A15" s="1">
        <v>14</v>
      </c>
      <c r="B15" t="s">
        <v>16</v>
      </c>
      <c r="C15" t="s">
        <v>17</v>
      </c>
      <c r="D15">
        <v>5.9030014080663182</v>
      </c>
      <c r="E15">
        <v>21.456927358978071</v>
      </c>
      <c r="F15">
        <v>17.334391825714889</v>
      </c>
      <c r="G15">
        <v>4.7224011264530557</v>
      </c>
      <c r="H15">
        <v>32.81647713726057</v>
      </c>
      <c r="I15">
        <v>6.6278556980674566</v>
      </c>
      <c r="J15">
        <v>0</v>
      </c>
      <c r="K15">
        <v>88.861054554540374</v>
      </c>
    </row>
    <row r="16" spans="1:11" x14ac:dyDescent="0.2">
      <c r="A16" s="1">
        <v>15</v>
      </c>
      <c r="B16" t="s">
        <v>16</v>
      </c>
      <c r="C16" t="s">
        <v>18</v>
      </c>
      <c r="D16">
        <v>9.0557407964653756</v>
      </c>
      <c r="E16">
        <v>32.835600958436132</v>
      </c>
      <c r="F16">
        <v>26.592532914448981</v>
      </c>
      <c r="G16">
        <v>7.2445926371723024</v>
      </c>
      <c r="H16">
        <v>50.219154407019957</v>
      </c>
      <c r="I16">
        <v>10.167733173171669</v>
      </c>
      <c r="J16">
        <v>0</v>
      </c>
      <c r="K16">
        <v>136.11535488671441</v>
      </c>
    </row>
    <row r="17" spans="1:11" x14ac:dyDescent="0.2">
      <c r="A17" s="1">
        <v>16</v>
      </c>
      <c r="B17" t="s">
        <v>16</v>
      </c>
      <c r="C17" t="s">
        <v>21</v>
      </c>
      <c r="D17">
        <v>52.120819250767383</v>
      </c>
      <c r="E17">
        <v>270.81243166710192</v>
      </c>
      <c r="F17">
        <v>153.05480055205081</v>
      </c>
      <c r="G17">
        <v>41.696655400613913</v>
      </c>
      <c r="H17">
        <v>414.18371902027349</v>
      </c>
      <c r="I17">
        <v>58.520953152254712</v>
      </c>
      <c r="J17">
        <v>0</v>
      </c>
      <c r="K17">
        <v>990.38937904306238</v>
      </c>
    </row>
    <row r="18" spans="1:11" x14ac:dyDescent="0.2">
      <c r="A18" s="1">
        <v>17</v>
      </c>
      <c r="B18" t="s">
        <v>17</v>
      </c>
      <c r="C18" t="s">
        <v>22</v>
      </c>
      <c r="D18">
        <v>32.803965250009831</v>
      </c>
      <c r="E18">
        <v>73.394524243206163</v>
      </c>
      <c r="F18">
        <v>314.93915023863963</v>
      </c>
      <c r="G18">
        <v>26.243172200007869</v>
      </c>
      <c r="H18">
        <v>112.2504488425506</v>
      </c>
      <c r="I18">
        <v>120.41791038536221</v>
      </c>
      <c r="J18">
        <v>947.97161328240452</v>
      </c>
      <c r="K18">
        <v>1628.0207844421809</v>
      </c>
    </row>
    <row r="19" spans="1:11" x14ac:dyDescent="0.2">
      <c r="A19" s="1">
        <v>18</v>
      </c>
      <c r="B19" t="s">
        <v>18</v>
      </c>
      <c r="C19" t="s">
        <v>22</v>
      </c>
      <c r="D19">
        <v>48.828914477869432</v>
      </c>
      <c r="E19">
        <v>108.78353267041371</v>
      </c>
      <c r="F19">
        <v>481.20724242101181</v>
      </c>
      <c r="G19">
        <v>39.063131582295547</v>
      </c>
      <c r="H19">
        <v>166.37481467239741</v>
      </c>
      <c r="I19">
        <v>183.99100445509271</v>
      </c>
      <c r="J19">
        <v>1421.957419923606</v>
      </c>
      <c r="K19">
        <v>2450.2060602026868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226.3757640055986</v>
      </c>
      <c r="E2">
        <v>765.18314234859417</v>
      </c>
      <c r="F2">
        <v>1641.1723135984221</v>
      </c>
      <c r="G2">
        <v>181.10061120447889</v>
      </c>
      <c r="H2">
        <v>1170.2801000625559</v>
      </c>
      <c r="I2">
        <v>627.50706108174961</v>
      </c>
      <c r="J2">
        <v>3424.770307310358</v>
      </c>
      <c r="K2">
        <v>8036.3892996117575</v>
      </c>
    </row>
    <row r="3" spans="1:11" x14ac:dyDescent="0.2">
      <c r="A3" s="1">
        <v>2</v>
      </c>
      <c r="B3" t="s">
        <v>11</v>
      </c>
      <c r="C3" t="s">
        <v>12</v>
      </c>
      <c r="D3">
        <v>190.15564176470281</v>
      </c>
      <c r="E3">
        <v>642.75383957281906</v>
      </c>
      <c r="F3">
        <v>1378.584743422675</v>
      </c>
      <c r="G3">
        <v>152.12451341176231</v>
      </c>
      <c r="H3">
        <v>983.03528405254679</v>
      </c>
      <c r="I3">
        <v>527.10593130866971</v>
      </c>
      <c r="J3">
        <v>3185.0363857986331</v>
      </c>
      <c r="K3">
        <v>7058.7963393318087</v>
      </c>
    </row>
    <row r="4" spans="1:11" x14ac:dyDescent="0.2">
      <c r="A4" s="1">
        <v>3</v>
      </c>
      <c r="B4" t="s">
        <v>11</v>
      </c>
      <c r="C4" t="s">
        <v>19</v>
      </c>
      <c r="D4">
        <v>18.110061120447881</v>
      </c>
      <c r="E4">
        <v>61.214651387887542</v>
      </c>
      <c r="F4">
        <v>131.2937850878738</v>
      </c>
      <c r="G4">
        <v>14.488048896358309</v>
      </c>
      <c r="H4">
        <v>93.622408005004459</v>
      </c>
      <c r="I4">
        <v>50.200564886539972</v>
      </c>
      <c r="J4">
        <v>239.7339215117251</v>
      </c>
      <c r="K4">
        <v>608.66344089583697</v>
      </c>
    </row>
    <row r="5" spans="1:11" x14ac:dyDescent="0.2">
      <c r="A5" s="1">
        <v>4</v>
      </c>
      <c r="B5" t="s">
        <v>11</v>
      </c>
      <c r="C5" t="s">
        <v>20</v>
      </c>
      <c r="D5">
        <v>18.110061120447881</v>
      </c>
      <c r="E5">
        <v>61.214651387887542</v>
      </c>
      <c r="F5">
        <v>131.2937850878738</v>
      </c>
      <c r="G5">
        <v>14.488048896358309</v>
      </c>
      <c r="H5">
        <v>93.622408005004459</v>
      </c>
      <c r="I5">
        <v>50.200564886539972</v>
      </c>
      <c r="J5">
        <v>0</v>
      </c>
      <c r="K5">
        <v>368.92951938411193</v>
      </c>
    </row>
    <row r="6" spans="1:11" x14ac:dyDescent="0.2">
      <c r="A6" s="1">
        <v>5</v>
      </c>
      <c r="B6" t="s">
        <v>12</v>
      </c>
      <c r="C6" t="s">
        <v>13</v>
      </c>
      <c r="D6">
        <v>166.9658826898532</v>
      </c>
      <c r="E6">
        <v>564.92020876318441</v>
      </c>
      <c r="F6">
        <v>1197.6118979033711</v>
      </c>
      <c r="G6">
        <v>133.57270615188261</v>
      </c>
      <c r="H6">
        <v>863.99561340251717</v>
      </c>
      <c r="I6">
        <v>457.91043155128892</v>
      </c>
      <c r="J6">
        <v>2336.7975486949949</v>
      </c>
      <c r="K6">
        <v>5721.7742891570924</v>
      </c>
    </row>
    <row r="7" spans="1:11" x14ac:dyDescent="0.2">
      <c r="A7" s="1">
        <v>6</v>
      </c>
      <c r="B7" t="s">
        <v>12</v>
      </c>
      <c r="C7" t="s">
        <v>14</v>
      </c>
      <c r="D7">
        <v>18.55176474331703</v>
      </c>
      <c r="E7">
        <v>62.768912084798266</v>
      </c>
      <c r="F7">
        <v>133.06798865593009</v>
      </c>
      <c r="G7">
        <v>14.84141179465362</v>
      </c>
      <c r="H7">
        <v>95.999512600279687</v>
      </c>
      <c r="I7">
        <v>50.878936839032107</v>
      </c>
      <c r="J7">
        <v>259.6441720772217</v>
      </c>
      <c r="K7">
        <v>635.75269879523262</v>
      </c>
    </row>
    <row r="8" spans="1:11" x14ac:dyDescent="0.2">
      <c r="A8" s="1">
        <v>7</v>
      </c>
      <c r="B8" t="s">
        <v>13</v>
      </c>
      <c r="C8" t="s">
        <v>15</v>
      </c>
      <c r="D8">
        <v>118.5457767097958</v>
      </c>
      <c r="E8">
        <v>401.09334822186088</v>
      </c>
      <c r="F8">
        <v>850.30444751139339</v>
      </c>
      <c r="G8">
        <v>94.836621367836628</v>
      </c>
      <c r="H8">
        <v>613.43688551578714</v>
      </c>
      <c r="I8">
        <v>325.11640640141508</v>
      </c>
      <c r="J8">
        <v>2126.485769312445</v>
      </c>
      <c r="K8">
        <v>4529.8192550405347</v>
      </c>
    </row>
    <row r="9" spans="1:11" x14ac:dyDescent="0.2">
      <c r="A9" s="1">
        <v>8</v>
      </c>
      <c r="B9" t="s">
        <v>13</v>
      </c>
      <c r="C9" t="s">
        <v>20</v>
      </c>
      <c r="D9">
        <v>48.420105980057443</v>
      </c>
      <c r="E9">
        <v>163.8268605413235</v>
      </c>
      <c r="F9">
        <v>347.30745039197762</v>
      </c>
      <c r="G9">
        <v>38.73608478404595</v>
      </c>
      <c r="H9">
        <v>250.55872788673</v>
      </c>
      <c r="I9">
        <v>132.79402514987379</v>
      </c>
      <c r="J9">
        <v>210.3117793825495</v>
      </c>
      <c r="K9">
        <v>1191.955034116557</v>
      </c>
    </row>
    <row r="10" spans="1:11" x14ac:dyDescent="0.2">
      <c r="A10" s="1">
        <v>9</v>
      </c>
      <c r="B10" t="s">
        <v>14</v>
      </c>
      <c r="C10" t="s">
        <v>17</v>
      </c>
      <c r="D10">
        <v>7.420705897326811</v>
      </c>
      <c r="E10">
        <v>25.107564833919309</v>
      </c>
      <c r="F10">
        <v>53.227195462372052</v>
      </c>
      <c r="G10">
        <v>5.9365647178614491</v>
      </c>
      <c r="H10">
        <v>38.399805040111879</v>
      </c>
      <c r="I10">
        <v>20.351574735612839</v>
      </c>
      <c r="J10">
        <v>103.8576688308887</v>
      </c>
      <c r="K10">
        <v>254.30107951809299</v>
      </c>
    </row>
    <row r="11" spans="1:11" x14ac:dyDescent="0.2">
      <c r="A11" s="1">
        <v>10</v>
      </c>
      <c r="B11" t="s">
        <v>14</v>
      </c>
      <c r="C11" t="s">
        <v>18</v>
      </c>
      <c r="D11">
        <v>11.13105884599022</v>
      </c>
      <c r="E11">
        <v>37.661347250878961</v>
      </c>
      <c r="F11">
        <v>79.840793193558071</v>
      </c>
      <c r="G11">
        <v>8.9048470767921728</v>
      </c>
      <c r="H11">
        <v>57.599707560167808</v>
      </c>
      <c r="I11">
        <v>30.527362103419261</v>
      </c>
      <c r="J11">
        <v>155.78650324633301</v>
      </c>
      <c r="K11">
        <v>381.45161927713963</v>
      </c>
    </row>
    <row r="12" spans="1:11" x14ac:dyDescent="0.2">
      <c r="A12" s="1">
        <v>11</v>
      </c>
      <c r="B12" t="s">
        <v>15</v>
      </c>
      <c r="C12" t="s">
        <v>17</v>
      </c>
      <c r="D12">
        <v>20.15278204066529</v>
      </c>
      <c r="E12">
        <v>28.076534375530269</v>
      </c>
      <c r="F12">
        <v>255.09133425341801</v>
      </c>
      <c r="G12">
        <v>16.122225632532231</v>
      </c>
      <c r="H12">
        <v>42.940581986105101</v>
      </c>
      <c r="I12">
        <v>97.534921920424537</v>
      </c>
      <c r="J12">
        <v>850.59430772497819</v>
      </c>
      <c r="K12">
        <v>1310.512687933654</v>
      </c>
    </row>
    <row r="13" spans="1:11" x14ac:dyDescent="0.2">
      <c r="A13" s="1">
        <v>12</v>
      </c>
      <c r="B13" t="s">
        <v>15</v>
      </c>
      <c r="C13" t="s">
        <v>18</v>
      </c>
      <c r="D13">
        <v>29.636444177448951</v>
      </c>
      <c r="E13">
        <v>40.109334822186099</v>
      </c>
      <c r="F13">
        <v>391.140045855241</v>
      </c>
      <c r="G13">
        <v>23.709155341959161</v>
      </c>
      <c r="H13">
        <v>61.343688551578722</v>
      </c>
      <c r="I13">
        <v>149.553546944651</v>
      </c>
      <c r="J13">
        <v>1275.8914615874669</v>
      </c>
      <c r="K13">
        <v>1971.3836772805321</v>
      </c>
    </row>
    <row r="14" spans="1:11" x14ac:dyDescent="0.2">
      <c r="A14" s="1">
        <v>13</v>
      </c>
      <c r="B14" t="s">
        <v>15</v>
      </c>
      <c r="C14" t="s">
        <v>16</v>
      </c>
      <c r="D14">
        <v>68.756550491681551</v>
      </c>
      <c r="E14">
        <v>332.90747902414449</v>
      </c>
      <c r="F14">
        <v>204.07306740273441</v>
      </c>
      <c r="G14">
        <v>55.00524039334524</v>
      </c>
      <c r="H14">
        <v>509.15261497810332</v>
      </c>
      <c r="I14">
        <v>78.027937536339635</v>
      </c>
      <c r="J14">
        <v>0</v>
      </c>
      <c r="K14">
        <v>1247.9228898263491</v>
      </c>
    </row>
    <row r="15" spans="1:11" x14ac:dyDescent="0.2">
      <c r="A15" s="1">
        <v>14</v>
      </c>
      <c r="B15" t="s">
        <v>16</v>
      </c>
      <c r="C15" t="s">
        <v>17</v>
      </c>
      <c r="D15">
        <v>6.0505764432679774</v>
      </c>
      <c r="E15">
        <v>21.97189361559354</v>
      </c>
      <c r="F15">
        <v>17.95842993144063</v>
      </c>
      <c r="G15">
        <v>4.8404611546143812</v>
      </c>
      <c r="H15">
        <v>33.604072588554821</v>
      </c>
      <c r="I15">
        <v>6.8664585031978884</v>
      </c>
      <c r="J15">
        <v>0</v>
      </c>
      <c r="K15">
        <v>91.291892236669241</v>
      </c>
    </row>
    <row r="16" spans="1:11" x14ac:dyDescent="0.2">
      <c r="A16" s="1">
        <v>15</v>
      </c>
      <c r="B16" t="s">
        <v>16</v>
      </c>
      <c r="C16" t="s">
        <v>18</v>
      </c>
      <c r="D16">
        <v>9.2821343163770109</v>
      </c>
      <c r="E16">
        <v>33.623655381438603</v>
      </c>
      <c r="F16">
        <v>27.549864099369149</v>
      </c>
      <c r="G16">
        <v>7.4257074531016078</v>
      </c>
      <c r="H16">
        <v>51.42441411278844</v>
      </c>
      <c r="I16">
        <v>10.53377156740585</v>
      </c>
      <c r="J16">
        <v>0</v>
      </c>
      <c r="K16">
        <v>139.83954693048071</v>
      </c>
    </row>
    <row r="17" spans="1:11" x14ac:dyDescent="0.2">
      <c r="A17" s="1">
        <v>16</v>
      </c>
      <c r="B17" t="s">
        <v>16</v>
      </c>
      <c r="C17" t="s">
        <v>21</v>
      </c>
      <c r="D17">
        <v>53.423839732036569</v>
      </c>
      <c r="E17">
        <v>277.3119300271124</v>
      </c>
      <c r="F17">
        <v>158.56477337192459</v>
      </c>
      <c r="G17">
        <v>42.73907178562925</v>
      </c>
      <c r="H17">
        <v>424.12412827676002</v>
      </c>
      <c r="I17">
        <v>60.627707465735902</v>
      </c>
      <c r="J17">
        <v>0</v>
      </c>
      <c r="K17">
        <v>1016.791450659199</v>
      </c>
    </row>
    <row r="18" spans="1:11" x14ac:dyDescent="0.2">
      <c r="A18" s="1">
        <v>17</v>
      </c>
      <c r="B18" t="s">
        <v>17</v>
      </c>
      <c r="C18" t="s">
        <v>22</v>
      </c>
      <c r="D18">
        <v>33.624064381260077</v>
      </c>
      <c r="E18">
        <v>75.155992825043114</v>
      </c>
      <c r="F18">
        <v>326.27695964723068</v>
      </c>
      <c r="G18">
        <v>26.89925150500806</v>
      </c>
      <c r="H18">
        <v>114.9444596147718</v>
      </c>
      <c r="I18">
        <v>124.7529551592353</v>
      </c>
      <c r="J18">
        <v>954.45197655586685</v>
      </c>
      <c r="K18">
        <v>1656.1056596884159</v>
      </c>
    </row>
    <row r="19" spans="1:11" x14ac:dyDescent="0.2">
      <c r="A19" s="1">
        <v>18</v>
      </c>
      <c r="B19" t="s">
        <v>18</v>
      </c>
      <c r="C19" t="s">
        <v>22</v>
      </c>
      <c r="D19">
        <v>50.049637339816172</v>
      </c>
      <c r="E19">
        <v>111.3943374545037</v>
      </c>
      <c r="F19">
        <v>498.53070314816819</v>
      </c>
      <c r="G19">
        <v>40.039709871852928</v>
      </c>
      <c r="H19">
        <v>170.36781022453499</v>
      </c>
      <c r="I19">
        <v>190.61468061547609</v>
      </c>
      <c r="J19">
        <v>1431.6779648337999</v>
      </c>
      <c r="K19">
        <v>2492.674843488152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232.03515810573859</v>
      </c>
      <c r="E2">
        <v>783.54753776496045</v>
      </c>
      <c r="F2">
        <v>1700.2545168879651</v>
      </c>
      <c r="G2">
        <v>185.62812648459089</v>
      </c>
      <c r="H2">
        <v>1198.3668224640569</v>
      </c>
      <c r="I2">
        <v>650.09731528069256</v>
      </c>
      <c r="J2">
        <v>3589.1592820612559</v>
      </c>
      <c r="K2">
        <v>8339.0887590492603</v>
      </c>
    </row>
    <row r="3" spans="1:11" x14ac:dyDescent="0.2">
      <c r="A3" s="1">
        <v>2</v>
      </c>
      <c r="B3" t="s">
        <v>11</v>
      </c>
      <c r="C3" t="s">
        <v>12</v>
      </c>
      <c r="D3">
        <v>194.90953280882039</v>
      </c>
      <c r="E3">
        <v>658.17993172256672</v>
      </c>
      <c r="F3">
        <v>1428.2137941858909</v>
      </c>
      <c r="G3">
        <v>155.92762624705631</v>
      </c>
      <c r="H3">
        <v>1006.628130869808</v>
      </c>
      <c r="I3">
        <v>546.08174483578171</v>
      </c>
      <c r="J3">
        <v>3337.9181323169678</v>
      </c>
      <c r="K3">
        <v>7327.858892986892</v>
      </c>
    </row>
    <row r="4" spans="1:11" x14ac:dyDescent="0.2">
      <c r="A4" s="1">
        <v>3</v>
      </c>
      <c r="B4" t="s">
        <v>11</v>
      </c>
      <c r="C4" t="s">
        <v>19</v>
      </c>
      <c r="D4">
        <v>18.56281264845909</v>
      </c>
      <c r="E4">
        <v>62.683803021196837</v>
      </c>
      <c r="F4">
        <v>136.0203613510372</v>
      </c>
      <c r="G4">
        <v>14.850250118767271</v>
      </c>
      <c r="H4">
        <v>95.869345797124566</v>
      </c>
      <c r="I4">
        <v>52.007785222455396</v>
      </c>
      <c r="J4">
        <v>251.2411497442879</v>
      </c>
      <c r="K4">
        <v>631.23550790332831</v>
      </c>
    </row>
    <row r="5" spans="1:11" x14ac:dyDescent="0.2">
      <c r="A5" s="1">
        <v>4</v>
      </c>
      <c r="B5" t="s">
        <v>11</v>
      </c>
      <c r="C5" t="s">
        <v>20</v>
      </c>
      <c r="D5">
        <v>18.56281264845909</v>
      </c>
      <c r="E5">
        <v>62.683803021196837</v>
      </c>
      <c r="F5">
        <v>136.0203613510372</v>
      </c>
      <c r="G5">
        <v>14.850250118767271</v>
      </c>
      <c r="H5">
        <v>95.869345797124566</v>
      </c>
      <c r="I5">
        <v>52.007785222455396</v>
      </c>
      <c r="J5">
        <v>0</v>
      </c>
      <c r="K5">
        <v>379.99435815904042</v>
      </c>
    </row>
    <row r="6" spans="1:11" x14ac:dyDescent="0.2">
      <c r="A6" s="1">
        <v>5</v>
      </c>
      <c r="B6" t="s">
        <v>12</v>
      </c>
      <c r="C6" t="s">
        <v>13</v>
      </c>
      <c r="D6">
        <v>171.14002975709951</v>
      </c>
      <c r="E6">
        <v>578.4782937735007</v>
      </c>
      <c r="F6">
        <v>1240.7259262278931</v>
      </c>
      <c r="G6">
        <v>136.91202380567961</v>
      </c>
      <c r="H6">
        <v>884.73150812417759</v>
      </c>
      <c r="I6">
        <v>474.39520708713542</v>
      </c>
      <c r="J6">
        <v>2378.9521102427511</v>
      </c>
      <c r="K6">
        <v>5865.3350990182371</v>
      </c>
    </row>
    <row r="7" spans="1:11" x14ac:dyDescent="0.2">
      <c r="A7" s="1">
        <v>6</v>
      </c>
      <c r="B7" t="s">
        <v>12</v>
      </c>
      <c r="C7" t="s">
        <v>14</v>
      </c>
      <c r="D7">
        <v>19.015558861899951</v>
      </c>
      <c r="E7">
        <v>64.27536597483342</v>
      </c>
      <c r="F7">
        <v>137.85843624754361</v>
      </c>
      <c r="G7">
        <v>15.21244708951996</v>
      </c>
      <c r="H7">
        <v>98.303500902686395</v>
      </c>
      <c r="I7">
        <v>52.71057856523727</v>
      </c>
      <c r="J7">
        <v>264.3280122491945</v>
      </c>
      <c r="K7">
        <v>651.70389989091507</v>
      </c>
    </row>
    <row r="8" spans="1:11" x14ac:dyDescent="0.2">
      <c r="A8" s="1">
        <v>7</v>
      </c>
      <c r="B8" t="s">
        <v>13</v>
      </c>
      <c r="C8" t="s">
        <v>15</v>
      </c>
      <c r="D8">
        <v>121.5094211275407</v>
      </c>
      <c r="E8">
        <v>410.71958857918548</v>
      </c>
      <c r="F8">
        <v>880.91540762180375</v>
      </c>
      <c r="G8">
        <v>97.207536902032544</v>
      </c>
      <c r="H8">
        <v>628.15937076816601</v>
      </c>
      <c r="I8">
        <v>336.82059703186621</v>
      </c>
      <c r="J8">
        <v>2164.8464203209028</v>
      </c>
      <c r="K8">
        <v>4640.178342351498</v>
      </c>
    </row>
    <row r="9" spans="1:11" x14ac:dyDescent="0.2">
      <c r="A9" s="1">
        <v>8</v>
      </c>
      <c r="B9" t="s">
        <v>13</v>
      </c>
      <c r="C9" t="s">
        <v>20</v>
      </c>
      <c r="D9">
        <v>49.630608629558857</v>
      </c>
      <c r="E9">
        <v>167.75870519431521</v>
      </c>
      <c r="F9">
        <v>359.81051860608881</v>
      </c>
      <c r="G9">
        <v>39.704486903647087</v>
      </c>
      <c r="H9">
        <v>256.57213735601152</v>
      </c>
      <c r="I9">
        <v>137.57461005526929</v>
      </c>
      <c r="J9">
        <v>214.10568992184761</v>
      </c>
      <c r="K9">
        <v>1225.1567566667379</v>
      </c>
    </row>
    <row r="10" spans="1:11" x14ac:dyDescent="0.2">
      <c r="A10" s="1">
        <v>9</v>
      </c>
      <c r="B10" t="s">
        <v>14</v>
      </c>
      <c r="C10" t="s">
        <v>17</v>
      </c>
      <c r="D10">
        <v>7.6062235447599793</v>
      </c>
      <c r="E10">
        <v>25.710146389933371</v>
      </c>
      <c r="F10">
        <v>55.143374499017447</v>
      </c>
      <c r="G10">
        <v>6.084978835807985</v>
      </c>
      <c r="H10">
        <v>39.321400361074559</v>
      </c>
      <c r="I10">
        <v>21.08423142609491</v>
      </c>
      <c r="J10">
        <v>105.73120489967781</v>
      </c>
      <c r="K10">
        <v>260.68155995636607</v>
      </c>
    </row>
    <row r="11" spans="1:11" x14ac:dyDescent="0.2">
      <c r="A11" s="1">
        <v>10</v>
      </c>
      <c r="B11" t="s">
        <v>14</v>
      </c>
      <c r="C11" t="s">
        <v>18</v>
      </c>
      <c r="D11">
        <v>11.40933531713997</v>
      </c>
      <c r="E11">
        <v>38.565219584900049</v>
      </c>
      <c r="F11">
        <v>82.715061748526168</v>
      </c>
      <c r="G11">
        <v>9.1274682537119762</v>
      </c>
      <c r="H11">
        <v>58.982100541611842</v>
      </c>
      <c r="I11">
        <v>31.626347139142361</v>
      </c>
      <c r="J11">
        <v>158.59680734951669</v>
      </c>
      <c r="K11">
        <v>391.02233993454911</v>
      </c>
    </row>
    <row r="12" spans="1:11" x14ac:dyDescent="0.2">
      <c r="A12" s="1">
        <v>11</v>
      </c>
      <c r="B12" t="s">
        <v>15</v>
      </c>
      <c r="C12" t="s">
        <v>17</v>
      </c>
      <c r="D12">
        <v>20.656601591681909</v>
      </c>
      <c r="E12">
        <v>28.75037120054299</v>
      </c>
      <c r="F12">
        <v>264.2746222865411</v>
      </c>
      <c r="G12">
        <v>16.525281273345531</v>
      </c>
      <c r="H12">
        <v>43.971155953771628</v>
      </c>
      <c r="I12">
        <v>101.0461791095598</v>
      </c>
      <c r="J12">
        <v>865.93856812836134</v>
      </c>
      <c r="K12">
        <v>1341.1627795438039</v>
      </c>
    </row>
    <row r="13" spans="1:11" x14ac:dyDescent="0.2">
      <c r="A13" s="1">
        <v>12</v>
      </c>
      <c r="B13" t="s">
        <v>15</v>
      </c>
      <c r="C13" t="s">
        <v>18</v>
      </c>
      <c r="D13">
        <v>30.377355281885169</v>
      </c>
      <c r="E13">
        <v>41.071958857918553</v>
      </c>
      <c r="F13">
        <v>405.22108750602968</v>
      </c>
      <c r="G13">
        <v>24.30188422550814</v>
      </c>
      <c r="H13">
        <v>62.815937076816603</v>
      </c>
      <c r="I13">
        <v>154.9374746346584</v>
      </c>
      <c r="J13">
        <v>1298.9078521925419</v>
      </c>
      <c r="K13">
        <v>2017.633549775358</v>
      </c>
    </row>
    <row r="14" spans="1:11" x14ac:dyDescent="0.2">
      <c r="A14" s="1">
        <v>13</v>
      </c>
      <c r="B14" t="s">
        <v>15</v>
      </c>
      <c r="C14" t="s">
        <v>16</v>
      </c>
      <c r="D14">
        <v>70.475464253973584</v>
      </c>
      <c r="E14">
        <v>340.89725852072388</v>
      </c>
      <c r="F14">
        <v>211.41969782923289</v>
      </c>
      <c r="G14">
        <v>56.38037140317887</v>
      </c>
      <c r="H14">
        <v>521.37227773757775</v>
      </c>
      <c r="I14">
        <v>80.83694328764787</v>
      </c>
      <c r="J14">
        <v>0</v>
      </c>
      <c r="K14">
        <v>1281.382013032335</v>
      </c>
    </row>
    <row r="15" spans="1:11" x14ac:dyDescent="0.2">
      <c r="A15" s="1">
        <v>14</v>
      </c>
      <c r="B15" t="s">
        <v>16</v>
      </c>
      <c r="C15" t="s">
        <v>17</v>
      </c>
      <c r="D15">
        <v>6.2018408543496752</v>
      </c>
      <c r="E15">
        <v>22.499219062367779</v>
      </c>
      <c r="F15">
        <v>18.604933408972489</v>
      </c>
      <c r="G15">
        <v>4.96147268347974</v>
      </c>
      <c r="H15">
        <v>34.41057033068013</v>
      </c>
      <c r="I15">
        <v>7.1136510093130134</v>
      </c>
      <c r="J15">
        <v>0</v>
      </c>
      <c r="K15">
        <v>93.791687349162842</v>
      </c>
    </row>
    <row r="16" spans="1:11" x14ac:dyDescent="0.2">
      <c r="A16" s="1">
        <v>15</v>
      </c>
      <c r="B16" t="s">
        <v>16</v>
      </c>
      <c r="C16" t="s">
        <v>18</v>
      </c>
      <c r="D16">
        <v>9.5141876742864344</v>
      </c>
      <c r="E16">
        <v>34.430623110593118</v>
      </c>
      <c r="F16">
        <v>28.541659206946441</v>
      </c>
      <c r="G16">
        <v>7.6113501394291481</v>
      </c>
      <c r="H16">
        <v>52.658600051495362</v>
      </c>
      <c r="I16">
        <v>10.91298734383246</v>
      </c>
      <c r="J16">
        <v>0</v>
      </c>
      <c r="K16">
        <v>143.669407526583</v>
      </c>
    </row>
    <row r="17" spans="1:11" x14ac:dyDescent="0.2">
      <c r="A17" s="1">
        <v>16</v>
      </c>
      <c r="B17" t="s">
        <v>16</v>
      </c>
      <c r="C17" t="s">
        <v>21</v>
      </c>
      <c r="D17">
        <v>54.759435725337482</v>
      </c>
      <c r="E17">
        <v>283.96741634776299</v>
      </c>
      <c r="F17">
        <v>164.27310521331401</v>
      </c>
      <c r="G17">
        <v>43.80754858026998</v>
      </c>
      <c r="H17">
        <v>434.30310735540218</v>
      </c>
      <c r="I17">
        <v>62.810304934502398</v>
      </c>
      <c r="J17">
        <v>0</v>
      </c>
      <c r="K17">
        <v>1043.9209181565891</v>
      </c>
    </row>
    <row r="18" spans="1:11" x14ac:dyDescent="0.2">
      <c r="A18" s="1">
        <v>17</v>
      </c>
      <c r="B18" t="s">
        <v>17</v>
      </c>
      <c r="C18" t="s">
        <v>22</v>
      </c>
      <c r="D18">
        <v>34.464665990791573</v>
      </c>
      <c r="E18">
        <v>76.959736652844143</v>
      </c>
      <c r="F18">
        <v>338.02293019453111</v>
      </c>
      <c r="G18">
        <v>27.571732792633259</v>
      </c>
      <c r="H18">
        <v>117.7031266455263</v>
      </c>
      <c r="I18">
        <v>129.24406154496779</v>
      </c>
      <c r="J18">
        <v>971.66977302803912</v>
      </c>
      <c r="K18">
        <v>1695.6360268493329</v>
      </c>
    </row>
    <row r="19" spans="1:11" x14ac:dyDescent="0.2">
      <c r="A19" s="1">
        <v>18</v>
      </c>
      <c r="B19" t="s">
        <v>18</v>
      </c>
      <c r="C19" t="s">
        <v>22</v>
      </c>
      <c r="D19">
        <v>51.300878273311568</v>
      </c>
      <c r="E19">
        <v>114.0678015534117</v>
      </c>
      <c r="F19">
        <v>516.47780846150238</v>
      </c>
      <c r="G19">
        <v>41.040702618649263</v>
      </c>
      <c r="H19">
        <v>174.45663766992379</v>
      </c>
      <c r="I19">
        <v>197.47680911763331</v>
      </c>
      <c r="J19">
        <v>1457.504659542059</v>
      </c>
      <c r="K19">
        <v>2552.3252972364899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237.83603705838189</v>
      </c>
      <c r="E2">
        <v>802.3526786713195</v>
      </c>
      <c r="F2">
        <v>1761.463679495932</v>
      </c>
      <c r="G2">
        <v>190.2688296467056</v>
      </c>
      <c r="H2">
        <v>1227.127626203194</v>
      </c>
      <c r="I2">
        <v>673.50081863079743</v>
      </c>
      <c r="J2">
        <v>3761.4389276001962</v>
      </c>
      <c r="K2">
        <v>8653.9885973065266</v>
      </c>
    </row>
    <row r="3" spans="1:11" x14ac:dyDescent="0.2">
      <c r="A3" s="1">
        <v>2</v>
      </c>
      <c r="B3" t="s">
        <v>11</v>
      </c>
      <c r="C3" t="s">
        <v>12</v>
      </c>
      <c r="D3">
        <v>199.78227112904079</v>
      </c>
      <c r="E3">
        <v>673.97625008390833</v>
      </c>
      <c r="F3">
        <v>1479.629490776583</v>
      </c>
      <c r="G3">
        <v>159.82581690323269</v>
      </c>
      <c r="H3">
        <v>1030.7872060106829</v>
      </c>
      <c r="I3">
        <v>565.74068764986987</v>
      </c>
      <c r="J3">
        <v>3498.1382026681831</v>
      </c>
      <c r="K3">
        <v>7607.8799252214994</v>
      </c>
    </row>
    <row r="4" spans="1:11" x14ac:dyDescent="0.2">
      <c r="A4" s="1">
        <v>3</v>
      </c>
      <c r="B4" t="s">
        <v>11</v>
      </c>
      <c r="C4" t="s">
        <v>19</v>
      </c>
      <c r="D4">
        <v>19.026882964670559</v>
      </c>
      <c r="E4">
        <v>64.188214293705556</v>
      </c>
      <c r="F4">
        <v>140.91709435967451</v>
      </c>
      <c r="G4">
        <v>15.221506371736449</v>
      </c>
      <c r="H4">
        <v>98.170210096255559</v>
      </c>
      <c r="I4">
        <v>53.880065490463792</v>
      </c>
      <c r="J4">
        <v>263.30072493201368</v>
      </c>
      <c r="K4">
        <v>654.7046985085201</v>
      </c>
    </row>
    <row r="5" spans="1:11" x14ac:dyDescent="0.2">
      <c r="A5" s="1">
        <v>4</v>
      </c>
      <c r="B5" t="s">
        <v>11</v>
      </c>
      <c r="C5" t="s">
        <v>20</v>
      </c>
      <c r="D5">
        <v>19.026882964670559</v>
      </c>
      <c r="E5">
        <v>64.188214293705556</v>
      </c>
      <c r="F5">
        <v>140.91709435967451</v>
      </c>
      <c r="G5">
        <v>15.221506371736449</v>
      </c>
      <c r="H5">
        <v>98.170210096255559</v>
      </c>
      <c r="I5">
        <v>53.880065490463792</v>
      </c>
      <c r="J5">
        <v>0</v>
      </c>
      <c r="K5">
        <v>391.40397357650642</v>
      </c>
    </row>
    <row r="6" spans="1:11" x14ac:dyDescent="0.2">
      <c r="A6" s="1">
        <v>5</v>
      </c>
      <c r="B6" t="s">
        <v>12</v>
      </c>
      <c r="C6" t="s">
        <v>13</v>
      </c>
      <c r="D6">
        <v>175.41853050102711</v>
      </c>
      <c r="E6">
        <v>592.3617728240647</v>
      </c>
      <c r="F6">
        <v>1285.392059572097</v>
      </c>
      <c r="G6">
        <v>140.3348244008217</v>
      </c>
      <c r="H6">
        <v>905.96506431915782</v>
      </c>
      <c r="I6">
        <v>491.47343454227217</v>
      </c>
      <c r="J6">
        <v>2455.4774966465288</v>
      </c>
      <c r="K6">
        <v>6046.4231828059692</v>
      </c>
    </row>
    <row r="7" spans="1:11" x14ac:dyDescent="0.2">
      <c r="A7" s="1">
        <v>6</v>
      </c>
      <c r="B7" t="s">
        <v>12</v>
      </c>
      <c r="C7" t="s">
        <v>14</v>
      </c>
      <c r="D7">
        <v>19.49094783344745</v>
      </c>
      <c r="E7">
        <v>65.817974758229411</v>
      </c>
      <c r="F7">
        <v>142.82133995245519</v>
      </c>
      <c r="G7">
        <v>15.59275826675796</v>
      </c>
      <c r="H7">
        <v>100.6627849243509</v>
      </c>
      <c r="I7">
        <v>54.608159393585801</v>
      </c>
      <c r="J7">
        <v>272.83083296072539</v>
      </c>
      <c r="K7">
        <v>671.82479808955213</v>
      </c>
    </row>
    <row r="8" spans="1:11" x14ac:dyDescent="0.2">
      <c r="A8" s="1">
        <v>7</v>
      </c>
      <c r="B8" t="s">
        <v>13</v>
      </c>
      <c r="C8" t="s">
        <v>15</v>
      </c>
      <c r="D8">
        <v>124.5471566557292</v>
      </c>
      <c r="E8">
        <v>420.5768587050859</v>
      </c>
      <c r="F8">
        <v>912.62836229618847</v>
      </c>
      <c r="G8">
        <v>99.637725324583386</v>
      </c>
      <c r="H8">
        <v>643.23519566660207</v>
      </c>
      <c r="I8">
        <v>348.94613852501328</v>
      </c>
      <c r="J8">
        <v>2234.4845219483409</v>
      </c>
      <c r="K8">
        <v>4784.0559591215442</v>
      </c>
    </row>
    <row r="9" spans="1:11" x14ac:dyDescent="0.2">
      <c r="A9" s="1">
        <v>8</v>
      </c>
      <c r="B9" t="s">
        <v>13</v>
      </c>
      <c r="C9" t="s">
        <v>20</v>
      </c>
      <c r="D9">
        <v>50.871373845297853</v>
      </c>
      <c r="E9">
        <v>171.78491411897869</v>
      </c>
      <c r="F9">
        <v>372.76369727590799</v>
      </c>
      <c r="G9">
        <v>40.697099076238281</v>
      </c>
      <c r="H9">
        <v>262.72986865255581</v>
      </c>
      <c r="I9">
        <v>142.52729601725889</v>
      </c>
      <c r="J9">
        <v>220.9929746981876</v>
      </c>
      <c r="K9">
        <v>1262.367223684425</v>
      </c>
    </row>
    <row r="10" spans="1:11" x14ac:dyDescent="0.2">
      <c r="A10" s="1">
        <v>9</v>
      </c>
      <c r="B10" t="s">
        <v>14</v>
      </c>
      <c r="C10" t="s">
        <v>17</v>
      </c>
      <c r="D10">
        <v>7.7963791333789816</v>
      </c>
      <c r="E10">
        <v>26.327189903291771</v>
      </c>
      <c r="F10">
        <v>57.128535980982079</v>
      </c>
      <c r="G10">
        <v>6.2371033067031858</v>
      </c>
      <c r="H10">
        <v>40.265113969740362</v>
      </c>
      <c r="I10">
        <v>21.843263757434318</v>
      </c>
      <c r="J10">
        <v>109.1323331842902</v>
      </c>
      <c r="K10">
        <v>268.72991923582089</v>
      </c>
    </row>
    <row r="11" spans="1:11" x14ac:dyDescent="0.2">
      <c r="A11" s="1">
        <v>10</v>
      </c>
      <c r="B11" t="s">
        <v>14</v>
      </c>
      <c r="C11" t="s">
        <v>18</v>
      </c>
      <c r="D11">
        <v>11.694568700068469</v>
      </c>
      <c r="E11">
        <v>39.490784854937637</v>
      </c>
      <c r="F11">
        <v>85.692803971473111</v>
      </c>
      <c r="G11">
        <v>9.3556549600547783</v>
      </c>
      <c r="H11">
        <v>60.397670954610518</v>
      </c>
      <c r="I11">
        <v>32.764895636151479</v>
      </c>
      <c r="J11">
        <v>163.69849977643531</v>
      </c>
      <c r="K11">
        <v>403.0948788537313</v>
      </c>
    </row>
    <row r="12" spans="1:11" x14ac:dyDescent="0.2">
      <c r="A12" s="1">
        <v>11</v>
      </c>
      <c r="B12" t="s">
        <v>15</v>
      </c>
      <c r="C12" t="s">
        <v>17</v>
      </c>
      <c r="D12">
        <v>21.173016631473971</v>
      </c>
      <c r="E12">
        <v>29.44038010935602</v>
      </c>
      <c r="F12">
        <v>273.78850868885661</v>
      </c>
      <c r="G12">
        <v>16.938413305179179</v>
      </c>
      <c r="H12">
        <v>45.026463696662148</v>
      </c>
      <c r="I12">
        <v>104.683841557504</v>
      </c>
      <c r="J12">
        <v>893.79380877933659</v>
      </c>
      <c r="K12">
        <v>1384.8444327683681</v>
      </c>
    </row>
    <row r="13" spans="1:11" x14ac:dyDescent="0.2">
      <c r="A13" s="1">
        <v>12</v>
      </c>
      <c r="B13" t="s">
        <v>15</v>
      </c>
      <c r="C13" t="s">
        <v>18</v>
      </c>
      <c r="D13">
        <v>31.13678916393231</v>
      </c>
      <c r="E13">
        <v>42.057685870508593</v>
      </c>
      <c r="F13">
        <v>419.80904665624672</v>
      </c>
      <c r="G13">
        <v>24.90943133114585</v>
      </c>
      <c r="H13">
        <v>64.32351956666021</v>
      </c>
      <c r="I13">
        <v>160.51522372150609</v>
      </c>
      <c r="J13">
        <v>1340.690713169005</v>
      </c>
      <c r="K13">
        <v>2083.4424094790052</v>
      </c>
    </row>
    <row r="14" spans="1:11" x14ac:dyDescent="0.2">
      <c r="A14" s="1">
        <v>13</v>
      </c>
      <c r="B14" t="s">
        <v>15</v>
      </c>
      <c r="C14" t="s">
        <v>16</v>
      </c>
      <c r="D14">
        <v>72.237350860322948</v>
      </c>
      <c r="E14">
        <v>349.07879272522132</v>
      </c>
      <c r="F14">
        <v>219.0308069510852</v>
      </c>
      <c r="G14">
        <v>57.789880688258357</v>
      </c>
      <c r="H14">
        <v>533.88521240327964</v>
      </c>
      <c r="I14">
        <v>83.747073246003183</v>
      </c>
      <c r="J14">
        <v>0</v>
      </c>
      <c r="K14">
        <v>1315.769116874171</v>
      </c>
    </row>
    <row r="15" spans="1:11" x14ac:dyDescent="0.2">
      <c r="A15" s="1">
        <v>14</v>
      </c>
      <c r="B15" t="s">
        <v>16</v>
      </c>
      <c r="C15" t="s">
        <v>17</v>
      </c>
      <c r="D15">
        <v>6.3568868757084189</v>
      </c>
      <c r="E15">
        <v>23.039200319864609</v>
      </c>
      <c r="F15">
        <v>19.274711011695501</v>
      </c>
      <c r="G15">
        <v>5.0855095005667348</v>
      </c>
      <c r="H15">
        <v>35.236424018616461</v>
      </c>
      <c r="I15">
        <v>7.3697424456482796</v>
      </c>
      <c r="J15">
        <v>0</v>
      </c>
      <c r="K15">
        <v>96.362474172100008</v>
      </c>
    </row>
    <row r="16" spans="1:11" x14ac:dyDescent="0.2">
      <c r="A16" s="1">
        <v>15</v>
      </c>
      <c r="B16" t="s">
        <v>16</v>
      </c>
      <c r="C16" t="s">
        <v>18</v>
      </c>
      <c r="D16">
        <v>9.7520423661435984</v>
      </c>
      <c r="E16">
        <v>35.256958065247353</v>
      </c>
      <c r="F16">
        <v>29.569158938396509</v>
      </c>
      <c r="G16">
        <v>7.8016338929148787</v>
      </c>
      <c r="H16">
        <v>53.922406452731238</v>
      </c>
      <c r="I16">
        <v>11.30585488821043</v>
      </c>
      <c r="J16">
        <v>0</v>
      </c>
      <c r="K16">
        <v>147.60805460364401</v>
      </c>
    </row>
    <row r="17" spans="1:11" x14ac:dyDescent="0.2">
      <c r="A17" s="1">
        <v>16</v>
      </c>
      <c r="B17" t="s">
        <v>16</v>
      </c>
      <c r="C17" t="s">
        <v>21</v>
      </c>
      <c r="D17">
        <v>56.128421618470931</v>
      </c>
      <c r="E17">
        <v>290.78263434010933</v>
      </c>
      <c r="F17">
        <v>170.1869370009932</v>
      </c>
      <c r="G17">
        <v>44.902737294776742</v>
      </c>
      <c r="H17">
        <v>444.72638193193188</v>
      </c>
      <c r="I17">
        <v>65.071475912144479</v>
      </c>
      <c r="J17">
        <v>0</v>
      </c>
      <c r="K17">
        <v>1071.798588098427</v>
      </c>
    </row>
    <row r="18" spans="1:11" x14ac:dyDescent="0.2">
      <c r="A18" s="1">
        <v>17</v>
      </c>
      <c r="B18" t="s">
        <v>17</v>
      </c>
      <c r="C18" t="s">
        <v>22</v>
      </c>
      <c r="D18">
        <v>35.326282640561367</v>
      </c>
      <c r="E18">
        <v>78.806770332512386</v>
      </c>
      <c r="F18">
        <v>350.19175568153412</v>
      </c>
      <c r="G18">
        <v>28.261026112449098</v>
      </c>
      <c r="H18">
        <v>120.52800168501901</v>
      </c>
      <c r="I18">
        <v>133.89684776058661</v>
      </c>
      <c r="J18">
        <v>1002.9261419636269</v>
      </c>
      <c r="K18">
        <v>1749.9368261762891</v>
      </c>
    </row>
    <row r="19" spans="1:11" x14ac:dyDescent="0.2">
      <c r="A19" s="1">
        <v>18</v>
      </c>
      <c r="B19" t="s">
        <v>18</v>
      </c>
      <c r="C19" t="s">
        <v>22</v>
      </c>
      <c r="D19">
        <v>52.583400230144377</v>
      </c>
      <c r="E19">
        <v>116.8054287906936</v>
      </c>
      <c r="F19">
        <v>535.07100956611635</v>
      </c>
      <c r="G19">
        <v>42.066720184115503</v>
      </c>
      <c r="H19">
        <v>178.64359697400201</v>
      </c>
      <c r="I19">
        <v>204.58597424586799</v>
      </c>
      <c r="J19">
        <v>1504.38921294544</v>
      </c>
      <c r="K19">
        <v>2634.1453429363801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243.78193798484151</v>
      </c>
      <c r="E2">
        <v>821.60914295943121</v>
      </c>
      <c r="F2">
        <v>1824.876371957786</v>
      </c>
      <c r="G2">
        <v>195.02555038787321</v>
      </c>
      <c r="H2">
        <v>1256.5786892320709</v>
      </c>
      <c r="I2">
        <v>697.7468481015062</v>
      </c>
      <c r="J2">
        <v>3941.9879961250058</v>
      </c>
      <c r="K2">
        <v>8981.6065367485153</v>
      </c>
    </row>
    <row r="3" spans="1:11" x14ac:dyDescent="0.2">
      <c r="A3" s="1">
        <v>2</v>
      </c>
      <c r="B3" t="s">
        <v>11</v>
      </c>
      <c r="C3" t="s">
        <v>12</v>
      </c>
      <c r="D3">
        <v>204.77682790726689</v>
      </c>
      <c r="E3">
        <v>690.15168008592218</v>
      </c>
      <c r="F3">
        <v>1532.8961524445399</v>
      </c>
      <c r="G3">
        <v>163.82146232581351</v>
      </c>
      <c r="H3">
        <v>1055.5260989549399</v>
      </c>
      <c r="I3">
        <v>586.10735240526515</v>
      </c>
      <c r="J3">
        <v>3666.0488363962559</v>
      </c>
      <c r="K3">
        <v>7899.3284105200037</v>
      </c>
    </row>
    <row r="4" spans="1:11" x14ac:dyDescent="0.2">
      <c r="A4" s="1">
        <v>3</v>
      </c>
      <c r="B4" t="s">
        <v>11</v>
      </c>
      <c r="C4" t="s">
        <v>19</v>
      </c>
      <c r="D4">
        <v>19.502555038787321</v>
      </c>
      <c r="E4">
        <v>65.728731436754501</v>
      </c>
      <c r="F4">
        <v>145.99010975662279</v>
      </c>
      <c r="G4">
        <v>15.602044031029861</v>
      </c>
      <c r="H4">
        <v>100.5262951385657</v>
      </c>
      <c r="I4">
        <v>55.8197478481205</v>
      </c>
      <c r="J4">
        <v>275.93915972875038</v>
      </c>
      <c r="K4">
        <v>679.10864297863122</v>
      </c>
    </row>
    <row r="5" spans="1:11" x14ac:dyDescent="0.2">
      <c r="A5" s="1">
        <v>4</v>
      </c>
      <c r="B5" t="s">
        <v>11</v>
      </c>
      <c r="C5" t="s">
        <v>20</v>
      </c>
      <c r="D5">
        <v>19.502555038787321</v>
      </c>
      <c r="E5">
        <v>65.728731436754501</v>
      </c>
      <c r="F5">
        <v>145.99010975662279</v>
      </c>
      <c r="G5">
        <v>15.602044031029861</v>
      </c>
      <c r="H5">
        <v>100.5262951385657</v>
      </c>
      <c r="I5">
        <v>55.8197478481205</v>
      </c>
      <c r="J5">
        <v>0</v>
      </c>
      <c r="K5">
        <v>403.16948324988073</v>
      </c>
    </row>
    <row r="6" spans="1:11" x14ac:dyDescent="0.2">
      <c r="A6" s="1">
        <v>5</v>
      </c>
      <c r="B6" t="s">
        <v>12</v>
      </c>
      <c r="C6" t="s">
        <v>13</v>
      </c>
      <c r="D6">
        <v>179.80399376355271</v>
      </c>
      <c r="E6">
        <v>606.57845537184232</v>
      </c>
      <c r="F6">
        <v>1331.6661737166919</v>
      </c>
      <c r="G6">
        <v>143.84319501084221</v>
      </c>
      <c r="H6">
        <v>927.70822586281747</v>
      </c>
      <c r="I6">
        <v>509.16647818579401</v>
      </c>
      <c r="J6">
        <v>2559.1632796014619</v>
      </c>
      <c r="K6">
        <v>6257.9298015130034</v>
      </c>
    </row>
    <row r="7" spans="1:11" x14ac:dyDescent="0.2">
      <c r="A7" s="1">
        <v>6</v>
      </c>
      <c r="B7" t="s">
        <v>12</v>
      </c>
      <c r="C7" t="s">
        <v>14</v>
      </c>
      <c r="D7">
        <v>19.97822152928363</v>
      </c>
      <c r="E7">
        <v>67.397606152426917</v>
      </c>
      <c r="F7">
        <v>147.96290819074349</v>
      </c>
      <c r="G7">
        <v>15.982577223426899</v>
      </c>
      <c r="H7">
        <v>103.0786917625353</v>
      </c>
      <c r="I7">
        <v>56.574053131754887</v>
      </c>
      <c r="J7">
        <v>284.35147551127352</v>
      </c>
      <c r="K7">
        <v>695.32553350144474</v>
      </c>
    </row>
    <row r="8" spans="1:11" x14ac:dyDescent="0.2">
      <c r="A8" s="1">
        <v>7</v>
      </c>
      <c r="B8" t="s">
        <v>13</v>
      </c>
      <c r="C8" t="s">
        <v>15</v>
      </c>
      <c r="D8">
        <v>127.66083557212239</v>
      </c>
      <c r="E8">
        <v>430.67070331400811</v>
      </c>
      <c r="F8">
        <v>945.48298333885123</v>
      </c>
      <c r="G8">
        <v>102.1286684576979</v>
      </c>
      <c r="H8">
        <v>658.67284036260037</v>
      </c>
      <c r="I8">
        <v>361.50819951191369</v>
      </c>
      <c r="J8">
        <v>2328.8385844373311</v>
      </c>
      <c r="K8">
        <v>4954.9628149945247</v>
      </c>
    </row>
    <row r="9" spans="1:11" x14ac:dyDescent="0.2">
      <c r="A9" s="1">
        <v>8</v>
      </c>
      <c r="B9" t="s">
        <v>13</v>
      </c>
      <c r="C9" t="s">
        <v>20</v>
      </c>
      <c r="D9">
        <v>52.143158191430267</v>
      </c>
      <c r="E9">
        <v>175.9077520578343</v>
      </c>
      <c r="F9">
        <v>386.18319037784062</v>
      </c>
      <c r="G9">
        <v>41.714526553144218</v>
      </c>
      <c r="H9">
        <v>269.03538550021699</v>
      </c>
      <c r="I9">
        <v>147.65827867388029</v>
      </c>
      <c r="J9">
        <v>230.32469516413161</v>
      </c>
      <c r="K9">
        <v>1302.9669865184781</v>
      </c>
    </row>
    <row r="10" spans="1:11" x14ac:dyDescent="0.2">
      <c r="A10" s="1">
        <v>9</v>
      </c>
      <c r="B10" t="s">
        <v>14</v>
      </c>
      <c r="C10" t="s">
        <v>17</v>
      </c>
      <c r="D10">
        <v>7.9912886117134523</v>
      </c>
      <c r="E10">
        <v>26.959042460970771</v>
      </c>
      <c r="F10">
        <v>59.185163276297423</v>
      </c>
      <c r="G10">
        <v>6.3930308893707624</v>
      </c>
      <c r="H10">
        <v>41.231476705014117</v>
      </c>
      <c r="I10">
        <v>22.629621252701959</v>
      </c>
      <c r="J10">
        <v>113.7405902045094</v>
      </c>
      <c r="K10">
        <v>278.13021340057787</v>
      </c>
    </row>
    <row r="11" spans="1:11" x14ac:dyDescent="0.2">
      <c r="A11" s="1">
        <v>10</v>
      </c>
      <c r="B11" t="s">
        <v>14</v>
      </c>
      <c r="C11" t="s">
        <v>18</v>
      </c>
      <c r="D11">
        <v>11.986932917570179</v>
      </c>
      <c r="E11">
        <v>40.438563691456153</v>
      </c>
      <c r="F11">
        <v>88.777744914446131</v>
      </c>
      <c r="G11">
        <v>9.5895463340561431</v>
      </c>
      <c r="H11">
        <v>61.847215057521169</v>
      </c>
      <c r="I11">
        <v>33.944431879052928</v>
      </c>
      <c r="J11">
        <v>170.61088530676409</v>
      </c>
      <c r="K11">
        <v>417.19532010086681</v>
      </c>
    </row>
    <row r="12" spans="1:11" x14ac:dyDescent="0.2">
      <c r="A12" s="1">
        <v>11</v>
      </c>
      <c r="B12" t="s">
        <v>15</v>
      </c>
      <c r="C12" t="s">
        <v>17</v>
      </c>
      <c r="D12">
        <v>21.70234204726081</v>
      </c>
      <c r="E12">
        <v>30.146949231980571</v>
      </c>
      <c r="F12">
        <v>283.64489500165541</v>
      </c>
      <c r="G12">
        <v>17.36187363780865</v>
      </c>
      <c r="H12">
        <v>46.107098825382032</v>
      </c>
      <c r="I12">
        <v>108.4524598535741</v>
      </c>
      <c r="J12">
        <v>931.53543377493224</v>
      </c>
      <c r="K12">
        <v>1438.9510523725939</v>
      </c>
    </row>
    <row r="13" spans="1:11" x14ac:dyDescent="0.2">
      <c r="A13" s="1">
        <v>12</v>
      </c>
      <c r="B13" t="s">
        <v>15</v>
      </c>
      <c r="C13" t="s">
        <v>18</v>
      </c>
      <c r="D13">
        <v>31.915208893030599</v>
      </c>
      <c r="E13">
        <v>43.067070331400807</v>
      </c>
      <c r="F13">
        <v>434.92217233587161</v>
      </c>
      <c r="G13">
        <v>25.532167114424482</v>
      </c>
      <c r="H13">
        <v>65.867284036260045</v>
      </c>
      <c r="I13">
        <v>166.29377177548031</v>
      </c>
      <c r="J13">
        <v>1397.3031506623979</v>
      </c>
      <c r="K13">
        <v>2164.9008251488658</v>
      </c>
    </row>
    <row r="14" spans="1:11" x14ac:dyDescent="0.2">
      <c r="A14" s="1">
        <v>13</v>
      </c>
      <c r="B14" t="s">
        <v>15</v>
      </c>
      <c r="C14" t="s">
        <v>16</v>
      </c>
      <c r="D14">
        <v>74.043284631830986</v>
      </c>
      <c r="E14">
        <v>357.45668375062672</v>
      </c>
      <c r="F14">
        <v>226.91591600132429</v>
      </c>
      <c r="G14">
        <v>59.234627705464803</v>
      </c>
      <c r="H14">
        <v>546.69845750095828</v>
      </c>
      <c r="I14">
        <v>86.761967882859295</v>
      </c>
      <c r="J14">
        <v>0</v>
      </c>
      <c r="K14">
        <v>1351.110937473064</v>
      </c>
    </row>
    <row r="15" spans="1:11" x14ac:dyDescent="0.2">
      <c r="A15" s="1">
        <v>14</v>
      </c>
      <c r="B15" t="s">
        <v>16</v>
      </c>
      <c r="C15" t="s">
        <v>17</v>
      </c>
      <c r="D15">
        <v>6.5158090476011266</v>
      </c>
      <c r="E15">
        <v>23.59214112754136</v>
      </c>
      <c r="F15">
        <v>19.968600608116539</v>
      </c>
      <c r="G15">
        <v>5.2126472380809021</v>
      </c>
      <c r="H15">
        <v>36.082098195063253</v>
      </c>
      <c r="I15">
        <v>7.6350531736916176</v>
      </c>
      <c r="J15">
        <v>0</v>
      </c>
      <c r="K15">
        <v>99.006349390094798</v>
      </c>
    </row>
    <row r="16" spans="1:11" x14ac:dyDescent="0.2">
      <c r="A16" s="1">
        <v>15</v>
      </c>
      <c r="B16" t="s">
        <v>16</v>
      </c>
      <c r="C16" t="s">
        <v>18</v>
      </c>
      <c r="D16">
        <v>9.9958434252971831</v>
      </c>
      <c r="E16">
        <v>36.103125058813298</v>
      </c>
      <c r="F16">
        <v>30.633648660178778</v>
      </c>
      <c r="G16">
        <v>7.996674740237748</v>
      </c>
      <c r="H16">
        <v>55.21654420759679</v>
      </c>
      <c r="I16">
        <v>11.71286566418601</v>
      </c>
      <c r="J16">
        <v>0</v>
      </c>
      <c r="K16">
        <v>151.6587017563098</v>
      </c>
    </row>
    <row r="17" spans="1:11" x14ac:dyDescent="0.2">
      <c r="A17" s="1">
        <v>16</v>
      </c>
      <c r="B17" t="s">
        <v>16</v>
      </c>
      <c r="C17" t="s">
        <v>21</v>
      </c>
      <c r="D17">
        <v>57.53163215893268</v>
      </c>
      <c r="E17">
        <v>297.76141756427199</v>
      </c>
      <c r="F17">
        <v>176.31366673302901</v>
      </c>
      <c r="G17">
        <v>46.025305727146147</v>
      </c>
      <c r="H17">
        <v>455.39981509829818</v>
      </c>
      <c r="I17">
        <v>67.414049044981681</v>
      </c>
      <c r="J17">
        <v>0</v>
      </c>
      <c r="K17">
        <v>1100.44588632666</v>
      </c>
    </row>
    <row r="18" spans="1:11" x14ac:dyDescent="0.2">
      <c r="A18" s="1">
        <v>17</v>
      </c>
      <c r="B18" t="s">
        <v>17</v>
      </c>
      <c r="C18" t="s">
        <v>22</v>
      </c>
      <c r="D18">
        <v>36.209439706575388</v>
      </c>
      <c r="E18">
        <v>80.698132820492702</v>
      </c>
      <c r="F18">
        <v>362.79865888606929</v>
      </c>
      <c r="G18">
        <v>28.967551765260311</v>
      </c>
      <c r="H18">
        <v>123.42067372545939</v>
      </c>
      <c r="I18">
        <v>138.71713427996769</v>
      </c>
      <c r="J18">
        <v>1045.276023979442</v>
      </c>
      <c r="K18">
        <v>1816.087615163266</v>
      </c>
    </row>
    <row r="19" spans="1:11" x14ac:dyDescent="0.2">
      <c r="A19" s="1">
        <v>18</v>
      </c>
      <c r="B19" t="s">
        <v>18</v>
      </c>
      <c r="C19" t="s">
        <v>22</v>
      </c>
      <c r="D19">
        <v>53.897985235897963</v>
      </c>
      <c r="E19">
        <v>119.6087590816703</v>
      </c>
      <c r="F19">
        <v>554.33356591049653</v>
      </c>
      <c r="G19">
        <v>43.118388188718377</v>
      </c>
      <c r="H19">
        <v>182.931043301378</v>
      </c>
      <c r="I19">
        <v>211.95106931871931</v>
      </c>
      <c r="J19">
        <v>1567.914035969163</v>
      </c>
      <c r="K19">
        <v>2733.7548470060428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249.87648643446249</v>
      </c>
      <c r="E2">
        <v>841.32776239045756</v>
      </c>
      <c r="F2">
        <v>1890.571921348266</v>
      </c>
      <c r="G2">
        <v>199.90118914756999</v>
      </c>
      <c r="H2">
        <v>1286.7365777736411</v>
      </c>
      <c r="I2">
        <v>722.86573463316051</v>
      </c>
      <c r="J2">
        <v>4131.2034199390064</v>
      </c>
      <c r="K2">
        <v>9322.4830916665633</v>
      </c>
    </row>
    <row r="3" spans="1:11" x14ac:dyDescent="0.2">
      <c r="A3" s="1">
        <v>2</v>
      </c>
      <c r="B3" t="s">
        <v>11</v>
      </c>
      <c r="C3" t="s">
        <v>12</v>
      </c>
      <c r="D3">
        <v>209.89624860494851</v>
      </c>
      <c r="E3">
        <v>706.71532040798434</v>
      </c>
      <c r="F3">
        <v>1588.080413932543</v>
      </c>
      <c r="G3">
        <v>167.9169988839588</v>
      </c>
      <c r="H3">
        <v>1080.858725329859</v>
      </c>
      <c r="I3">
        <v>607.20721709185477</v>
      </c>
      <c r="J3">
        <v>3842.019180543276</v>
      </c>
      <c r="K3">
        <v>8202.6941047944238</v>
      </c>
    </row>
    <row r="4" spans="1:11" x14ac:dyDescent="0.2">
      <c r="A4" s="1">
        <v>3</v>
      </c>
      <c r="B4" t="s">
        <v>11</v>
      </c>
      <c r="C4" t="s">
        <v>19</v>
      </c>
      <c r="D4">
        <v>19.990118914757002</v>
      </c>
      <c r="E4">
        <v>67.3062209912366</v>
      </c>
      <c r="F4">
        <v>151.2457537078613</v>
      </c>
      <c r="G4">
        <v>15.9920951318056</v>
      </c>
      <c r="H4">
        <v>102.93892622189129</v>
      </c>
      <c r="I4">
        <v>57.829258770652842</v>
      </c>
      <c r="J4">
        <v>289.18423939573051</v>
      </c>
      <c r="K4">
        <v>704.48661313393518</v>
      </c>
    </row>
    <row r="5" spans="1:11" x14ac:dyDescent="0.2">
      <c r="A5" s="1">
        <v>4</v>
      </c>
      <c r="B5" t="s">
        <v>11</v>
      </c>
      <c r="C5" t="s">
        <v>20</v>
      </c>
      <c r="D5">
        <v>19.990118914757002</v>
      </c>
      <c r="E5">
        <v>67.3062209912366</v>
      </c>
      <c r="F5">
        <v>151.2457537078613</v>
      </c>
      <c r="G5">
        <v>15.9920951318056</v>
      </c>
      <c r="H5">
        <v>102.93892622189129</v>
      </c>
      <c r="I5">
        <v>57.829258770652842</v>
      </c>
      <c r="J5">
        <v>0</v>
      </c>
      <c r="K5">
        <v>415.30237373820472</v>
      </c>
    </row>
    <row r="6" spans="1:11" x14ac:dyDescent="0.2">
      <c r="A6" s="1">
        <v>5</v>
      </c>
      <c r="B6" t="s">
        <v>12</v>
      </c>
      <c r="C6" t="s">
        <v>13</v>
      </c>
      <c r="D6">
        <v>184.29909360764151</v>
      </c>
      <c r="E6">
        <v>621.13633830076651</v>
      </c>
      <c r="F6">
        <v>1379.6061559704931</v>
      </c>
      <c r="G6">
        <v>147.4392748861132</v>
      </c>
      <c r="H6">
        <v>949.97322328352539</v>
      </c>
      <c r="I6">
        <v>527.49647140048251</v>
      </c>
      <c r="J6">
        <v>2678.3941855816702</v>
      </c>
      <c r="K6">
        <v>6488.3447430306924</v>
      </c>
    </row>
    <row r="7" spans="1:11" x14ac:dyDescent="0.2">
      <c r="A7" s="1">
        <v>6</v>
      </c>
      <c r="B7" t="s">
        <v>12</v>
      </c>
      <c r="C7" t="s">
        <v>14</v>
      </c>
      <c r="D7">
        <v>20.477677067515721</v>
      </c>
      <c r="E7">
        <v>69.015148700085177</v>
      </c>
      <c r="F7">
        <v>153.28957288561031</v>
      </c>
      <c r="G7">
        <v>16.382141654012582</v>
      </c>
      <c r="H7">
        <v>105.5525803648362</v>
      </c>
      <c r="I7">
        <v>58.610719044498062</v>
      </c>
      <c r="J7">
        <v>297.59935395351891</v>
      </c>
      <c r="K7">
        <v>720.92719367007703</v>
      </c>
    </row>
    <row r="8" spans="1:11" x14ac:dyDescent="0.2">
      <c r="A8" s="1">
        <v>7</v>
      </c>
      <c r="B8" t="s">
        <v>13</v>
      </c>
      <c r="C8" t="s">
        <v>15</v>
      </c>
      <c r="D8">
        <v>130.8523564614255</v>
      </c>
      <c r="E8">
        <v>441.00680019354422</v>
      </c>
      <c r="F8">
        <v>979.52037073905001</v>
      </c>
      <c r="G8">
        <v>104.6818851691404</v>
      </c>
      <c r="H8">
        <v>674.48098853130296</v>
      </c>
      <c r="I8">
        <v>374.52249469434258</v>
      </c>
      <c r="J8">
        <v>2437.3387088793202</v>
      </c>
      <c r="K8">
        <v>5142.4036046681249</v>
      </c>
    </row>
    <row r="9" spans="1:11" x14ac:dyDescent="0.2">
      <c r="A9" s="1">
        <v>8</v>
      </c>
      <c r="B9" t="s">
        <v>13</v>
      </c>
      <c r="C9" t="s">
        <v>20</v>
      </c>
      <c r="D9">
        <v>53.446737146216037</v>
      </c>
      <c r="E9">
        <v>180.12953810722229</v>
      </c>
      <c r="F9">
        <v>400.08578523144303</v>
      </c>
      <c r="G9">
        <v>42.757389716972817</v>
      </c>
      <c r="H9">
        <v>275.49223475222232</v>
      </c>
      <c r="I9">
        <v>152.97397670613989</v>
      </c>
      <c r="J9">
        <v>241.05547670235029</v>
      </c>
      <c r="K9">
        <v>1345.941138362567</v>
      </c>
    </row>
    <row r="10" spans="1:11" x14ac:dyDescent="0.2">
      <c r="A10" s="1">
        <v>9</v>
      </c>
      <c r="B10" t="s">
        <v>14</v>
      </c>
      <c r="C10" t="s">
        <v>17</v>
      </c>
      <c r="D10">
        <v>8.1910708270062909</v>
      </c>
      <c r="E10">
        <v>27.60605948003407</v>
      </c>
      <c r="F10">
        <v>61.315829154244142</v>
      </c>
      <c r="G10">
        <v>6.5528566616050314</v>
      </c>
      <c r="H10">
        <v>42.221032145934473</v>
      </c>
      <c r="I10">
        <v>23.44428761779923</v>
      </c>
      <c r="J10">
        <v>119.0397415814076</v>
      </c>
      <c r="K10">
        <v>288.37087746803081</v>
      </c>
    </row>
    <row r="11" spans="1:11" x14ac:dyDescent="0.2">
      <c r="A11" s="1">
        <v>10</v>
      </c>
      <c r="B11" t="s">
        <v>14</v>
      </c>
      <c r="C11" t="s">
        <v>18</v>
      </c>
      <c r="D11">
        <v>12.28660624050943</v>
      </c>
      <c r="E11">
        <v>41.409089220051108</v>
      </c>
      <c r="F11">
        <v>91.973743731366199</v>
      </c>
      <c r="G11">
        <v>9.8292849924075458</v>
      </c>
      <c r="H11">
        <v>63.331548218901688</v>
      </c>
      <c r="I11">
        <v>35.166431426698843</v>
      </c>
      <c r="J11">
        <v>178.5596123721113</v>
      </c>
      <c r="K11">
        <v>432.55631620204622</v>
      </c>
    </row>
    <row r="12" spans="1:11" x14ac:dyDescent="0.2">
      <c r="A12" s="1">
        <v>11</v>
      </c>
      <c r="B12" t="s">
        <v>15</v>
      </c>
      <c r="C12" t="s">
        <v>17</v>
      </c>
      <c r="D12">
        <v>22.244900598442332</v>
      </c>
      <c r="E12">
        <v>30.8704760135481</v>
      </c>
      <c r="F12">
        <v>293.85611122171503</v>
      </c>
      <c r="G12">
        <v>17.79592047875386</v>
      </c>
      <c r="H12">
        <v>47.213669197191209</v>
      </c>
      <c r="I12">
        <v>112.35674840830281</v>
      </c>
      <c r="J12">
        <v>974.93548355172811</v>
      </c>
      <c r="K12">
        <v>1499.273309469681</v>
      </c>
    </row>
    <row r="13" spans="1:11" x14ac:dyDescent="0.2">
      <c r="A13" s="1">
        <v>12</v>
      </c>
      <c r="B13" t="s">
        <v>15</v>
      </c>
      <c r="C13" t="s">
        <v>18</v>
      </c>
      <c r="D13">
        <v>32.713089115356368</v>
      </c>
      <c r="E13">
        <v>44.100680019354428</v>
      </c>
      <c r="F13">
        <v>450.57937053996301</v>
      </c>
      <c r="G13">
        <v>26.17047129228509</v>
      </c>
      <c r="H13">
        <v>67.448098853130304</v>
      </c>
      <c r="I13">
        <v>172.2803475593976</v>
      </c>
      <c r="J13">
        <v>1462.4032253275921</v>
      </c>
      <c r="K13">
        <v>2255.6952827070791</v>
      </c>
    </row>
    <row r="14" spans="1:11" x14ac:dyDescent="0.2">
      <c r="A14" s="1">
        <v>13</v>
      </c>
      <c r="B14" t="s">
        <v>15</v>
      </c>
      <c r="C14" t="s">
        <v>16</v>
      </c>
      <c r="D14">
        <v>75.894366747626762</v>
      </c>
      <c r="E14">
        <v>366.03564416064171</v>
      </c>
      <c r="F14">
        <v>235.084888977372</v>
      </c>
      <c r="G14">
        <v>60.715493398101401</v>
      </c>
      <c r="H14">
        <v>559.81922048098147</v>
      </c>
      <c r="I14">
        <v>89.885398726642222</v>
      </c>
      <c r="J14">
        <v>0</v>
      </c>
      <c r="K14">
        <v>1387.435012491366</v>
      </c>
    </row>
    <row r="15" spans="1:11" x14ac:dyDescent="0.2">
      <c r="A15" s="1">
        <v>14</v>
      </c>
      <c r="B15" t="s">
        <v>16</v>
      </c>
      <c r="C15" t="s">
        <v>17</v>
      </c>
      <c r="D15">
        <v>6.6787042737911548</v>
      </c>
      <c r="E15">
        <v>24.158352514602349</v>
      </c>
      <c r="F15">
        <v>20.687470230008731</v>
      </c>
      <c r="G15">
        <v>5.3429634190329232</v>
      </c>
      <c r="H15">
        <v>36.948068551744782</v>
      </c>
      <c r="I15">
        <v>7.9099150879445146</v>
      </c>
      <c r="J15">
        <v>0</v>
      </c>
      <c r="K15">
        <v>101.7254740771245</v>
      </c>
    </row>
    <row r="16" spans="1:11" x14ac:dyDescent="0.2">
      <c r="A16" s="1">
        <v>15</v>
      </c>
      <c r="B16" t="s">
        <v>16</v>
      </c>
      <c r="C16" t="s">
        <v>18</v>
      </c>
      <c r="D16">
        <v>10.24573951092961</v>
      </c>
      <c r="E16">
        <v>36.969600060224813</v>
      </c>
      <c r="F16">
        <v>31.736460011945219</v>
      </c>
      <c r="G16">
        <v>8.1965916087436899</v>
      </c>
      <c r="H16">
        <v>56.541741268579131</v>
      </c>
      <c r="I16">
        <v>12.1345288280967</v>
      </c>
      <c r="J16">
        <v>0</v>
      </c>
      <c r="K16">
        <v>155.8246612885192</v>
      </c>
    </row>
    <row r="17" spans="1:11" x14ac:dyDescent="0.2">
      <c r="A17" s="1">
        <v>16</v>
      </c>
      <c r="B17" t="s">
        <v>16</v>
      </c>
      <c r="C17" t="s">
        <v>21</v>
      </c>
      <c r="D17">
        <v>58.969922962905997</v>
      </c>
      <c r="E17">
        <v>304.90769158581452</v>
      </c>
      <c r="F17">
        <v>182.66095873541809</v>
      </c>
      <c r="G17">
        <v>47.175938370324793</v>
      </c>
      <c r="H17">
        <v>466.32941066065757</v>
      </c>
      <c r="I17">
        <v>69.840954810601005</v>
      </c>
      <c r="J17">
        <v>0</v>
      </c>
      <c r="K17">
        <v>1129.8848771257219</v>
      </c>
    </row>
    <row r="18" spans="1:11" x14ac:dyDescent="0.2">
      <c r="A18" s="1">
        <v>17</v>
      </c>
      <c r="B18" t="s">
        <v>17</v>
      </c>
      <c r="C18" t="s">
        <v>22</v>
      </c>
      <c r="D18">
        <v>37.114675699239783</v>
      </c>
      <c r="E18">
        <v>82.634888008184532</v>
      </c>
      <c r="F18">
        <v>375.85941060596792</v>
      </c>
      <c r="G18">
        <v>29.691740559391821</v>
      </c>
      <c r="H18">
        <v>126.38276989487041</v>
      </c>
      <c r="I18">
        <v>143.71095111404651</v>
      </c>
      <c r="J18">
        <v>1093.9752251331361</v>
      </c>
      <c r="K18">
        <v>1889.369661014837</v>
      </c>
    </row>
    <row r="19" spans="1:11" x14ac:dyDescent="0.2">
      <c r="A19" s="1">
        <v>18</v>
      </c>
      <c r="B19" t="s">
        <v>18</v>
      </c>
      <c r="C19" t="s">
        <v>22</v>
      </c>
      <c r="D19">
        <v>55.245434866795421</v>
      </c>
      <c r="E19">
        <v>122.47936929963031</v>
      </c>
      <c r="F19">
        <v>574.28957428327442</v>
      </c>
      <c r="G19">
        <v>44.196347893436332</v>
      </c>
      <c r="H19">
        <v>187.32138834061109</v>
      </c>
      <c r="I19">
        <v>219.58130781419311</v>
      </c>
      <c r="J19">
        <v>1640.962837699703</v>
      </c>
      <c r="K19">
        <v>2844.0762601976439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256.12339859532409</v>
      </c>
      <c r="E2">
        <v>861.51962868782857</v>
      </c>
      <c r="F2">
        <v>1958.6325105168039</v>
      </c>
      <c r="G2">
        <v>204.8987188762593</v>
      </c>
      <c r="H2">
        <v>1317.618255640208</v>
      </c>
      <c r="I2">
        <v>748.88890107995439</v>
      </c>
      <c r="J2">
        <v>4329.5011840960788</v>
      </c>
      <c r="K2">
        <v>9677.1825974924577</v>
      </c>
    </row>
    <row r="3" spans="1:11" x14ac:dyDescent="0.2">
      <c r="A3" s="1">
        <v>2</v>
      </c>
      <c r="B3" t="s">
        <v>11</v>
      </c>
      <c r="C3" t="s">
        <v>12</v>
      </c>
      <c r="D3">
        <v>215.14365482007219</v>
      </c>
      <c r="E3">
        <v>723.67648809777597</v>
      </c>
      <c r="F3">
        <v>1645.251308834115</v>
      </c>
      <c r="G3">
        <v>172.1149238560578</v>
      </c>
      <c r="H3">
        <v>1106.7993347377751</v>
      </c>
      <c r="I3">
        <v>629.06667690716165</v>
      </c>
      <c r="J3">
        <v>4026.4361012093541</v>
      </c>
      <c r="K3">
        <v>8518.4884884623116</v>
      </c>
    </row>
    <row r="4" spans="1:11" x14ac:dyDescent="0.2">
      <c r="A4" s="1">
        <v>3</v>
      </c>
      <c r="B4" t="s">
        <v>11</v>
      </c>
      <c r="C4" t="s">
        <v>19</v>
      </c>
      <c r="D4">
        <v>20.489871887625931</v>
      </c>
      <c r="E4">
        <v>68.921570295026285</v>
      </c>
      <c r="F4">
        <v>156.69060084134429</v>
      </c>
      <c r="G4">
        <v>16.39189751010074</v>
      </c>
      <c r="H4">
        <v>105.4094604512167</v>
      </c>
      <c r="I4">
        <v>59.911112086396351</v>
      </c>
      <c r="J4">
        <v>303.06508288672552</v>
      </c>
      <c r="K4">
        <v>730.87959595843586</v>
      </c>
    </row>
    <row r="5" spans="1:11" x14ac:dyDescent="0.2">
      <c r="A5" s="1">
        <v>4</v>
      </c>
      <c r="B5" t="s">
        <v>11</v>
      </c>
      <c r="C5" t="s">
        <v>20</v>
      </c>
      <c r="D5">
        <v>20.489871887625931</v>
      </c>
      <c r="E5">
        <v>68.921570295026285</v>
      </c>
      <c r="F5">
        <v>156.69060084134429</v>
      </c>
      <c r="G5">
        <v>16.39189751010074</v>
      </c>
      <c r="H5">
        <v>105.4094604512167</v>
      </c>
      <c r="I5">
        <v>59.911112086396351</v>
      </c>
      <c r="J5">
        <v>0</v>
      </c>
      <c r="K5">
        <v>427.81451307171028</v>
      </c>
    </row>
    <row r="6" spans="1:11" x14ac:dyDescent="0.2">
      <c r="A6" s="1">
        <v>5</v>
      </c>
      <c r="B6" t="s">
        <v>12</v>
      </c>
      <c r="C6" t="s">
        <v>13</v>
      </c>
      <c r="D6">
        <v>188.90657094783251</v>
      </c>
      <c r="E6">
        <v>636.04361041998493</v>
      </c>
      <c r="F6">
        <v>1429.2719775854309</v>
      </c>
      <c r="G6">
        <v>151.12525675826609</v>
      </c>
      <c r="H6">
        <v>972.77258064233013</v>
      </c>
      <c r="I6">
        <v>546.48634437090004</v>
      </c>
      <c r="J6">
        <v>2806.3765919408302</v>
      </c>
      <c r="K6">
        <v>6730.9829326655736</v>
      </c>
    </row>
    <row r="7" spans="1:11" x14ac:dyDescent="0.2">
      <c r="A7" s="1">
        <v>6</v>
      </c>
      <c r="B7" t="s">
        <v>12</v>
      </c>
      <c r="C7" t="s">
        <v>14</v>
      </c>
      <c r="D7">
        <v>20.98961899420361</v>
      </c>
      <c r="E7">
        <v>70.671512268887213</v>
      </c>
      <c r="F7">
        <v>158.80799750949231</v>
      </c>
      <c r="G7">
        <v>16.791695195362891</v>
      </c>
      <c r="H7">
        <v>108.08584229359219</v>
      </c>
      <c r="I7">
        <v>60.720704930099998</v>
      </c>
      <c r="J7">
        <v>311.81962132675892</v>
      </c>
      <c r="K7">
        <v>747.88699251839716</v>
      </c>
    </row>
    <row r="8" spans="1:11" x14ac:dyDescent="0.2">
      <c r="A8" s="1">
        <v>7</v>
      </c>
      <c r="B8" t="s">
        <v>13</v>
      </c>
      <c r="C8" t="s">
        <v>15</v>
      </c>
      <c r="D8">
        <v>134.12366537296111</v>
      </c>
      <c r="E8">
        <v>451.59096339818927</v>
      </c>
      <c r="F8">
        <v>1014.783104085656</v>
      </c>
      <c r="G8">
        <v>107.2989322983689</v>
      </c>
      <c r="H8">
        <v>690.66853225605439</v>
      </c>
      <c r="I8">
        <v>388.005304503339</v>
      </c>
      <c r="J8">
        <v>2553.8026986661562</v>
      </c>
      <c r="K8">
        <v>5340.2732005807247</v>
      </c>
    </row>
    <row r="9" spans="1:11" x14ac:dyDescent="0.2">
      <c r="A9" s="1">
        <v>8</v>
      </c>
      <c r="B9" t="s">
        <v>13</v>
      </c>
      <c r="C9" t="s">
        <v>20</v>
      </c>
      <c r="D9">
        <v>54.782905574871421</v>
      </c>
      <c r="E9">
        <v>184.4526470217956</v>
      </c>
      <c r="F9">
        <v>414.48887349977491</v>
      </c>
      <c r="G9">
        <v>43.826324459897158</v>
      </c>
      <c r="H9">
        <v>282.10404838627568</v>
      </c>
      <c r="I9">
        <v>158.48103986756101</v>
      </c>
      <c r="J9">
        <v>252.5738932746747</v>
      </c>
      <c r="K9">
        <v>1390.70973208485</v>
      </c>
    </row>
    <row r="10" spans="1:11" x14ac:dyDescent="0.2">
      <c r="A10" s="1">
        <v>9</v>
      </c>
      <c r="B10" t="s">
        <v>14</v>
      </c>
      <c r="C10" t="s">
        <v>17</v>
      </c>
      <c r="D10">
        <v>8.3958475976814437</v>
      </c>
      <c r="E10">
        <v>28.268604907554892</v>
      </c>
      <c r="F10">
        <v>63.523199003796933</v>
      </c>
      <c r="G10">
        <v>6.7166780781451578</v>
      </c>
      <c r="H10">
        <v>43.234336917436899</v>
      </c>
      <c r="I10">
        <v>24.28828197204</v>
      </c>
      <c r="J10">
        <v>124.7278485307036</v>
      </c>
      <c r="K10">
        <v>299.15479700735892</v>
      </c>
    </row>
    <row r="11" spans="1:11" x14ac:dyDescent="0.2">
      <c r="A11" s="1">
        <v>10</v>
      </c>
      <c r="B11" t="s">
        <v>14</v>
      </c>
      <c r="C11" t="s">
        <v>18</v>
      </c>
      <c r="D11">
        <v>12.59377139652217</v>
      </c>
      <c r="E11">
        <v>42.402907361332318</v>
      </c>
      <c r="F11">
        <v>95.284798505695377</v>
      </c>
      <c r="G11">
        <v>10.07501711721774</v>
      </c>
      <c r="H11">
        <v>64.851505376155345</v>
      </c>
      <c r="I11">
        <v>36.432422958059988</v>
      </c>
      <c r="J11">
        <v>187.09177279605541</v>
      </c>
      <c r="K11">
        <v>448.7321955110383</v>
      </c>
    </row>
    <row r="12" spans="1:11" x14ac:dyDescent="0.2">
      <c r="A12" s="1">
        <v>11</v>
      </c>
      <c r="B12" t="s">
        <v>15</v>
      </c>
      <c r="C12" t="s">
        <v>17</v>
      </c>
      <c r="D12">
        <v>22.801023113403389</v>
      </c>
      <c r="E12">
        <v>31.611367437873248</v>
      </c>
      <c r="F12">
        <v>304.43493122569669</v>
      </c>
      <c r="G12">
        <v>18.24081849072271</v>
      </c>
      <c r="H12">
        <v>48.346797257923811</v>
      </c>
      <c r="I12">
        <v>116.4015913510017</v>
      </c>
      <c r="J12">
        <v>1021.521079466462</v>
      </c>
      <c r="K12">
        <v>1563.3576083430839</v>
      </c>
    </row>
    <row r="13" spans="1:11" x14ac:dyDescent="0.2">
      <c r="A13" s="1">
        <v>12</v>
      </c>
      <c r="B13" t="s">
        <v>15</v>
      </c>
      <c r="C13" t="s">
        <v>18</v>
      </c>
      <c r="D13">
        <v>33.530916343240271</v>
      </c>
      <c r="E13">
        <v>45.15909633981893</v>
      </c>
      <c r="F13">
        <v>466.80022787940158</v>
      </c>
      <c r="G13">
        <v>26.824733074592221</v>
      </c>
      <c r="H13">
        <v>69.066853225605442</v>
      </c>
      <c r="I13">
        <v>178.48244007153599</v>
      </c>
      <c r="J13">
        <v>1532.2816191996931</v>
      </c>
      <c r="K13">
        <v>2352.1458861338879</v>
      </c>
    </row>
    <row r="14" spans="1:11" x14ac:dyDescent="0.2">
      <c r="A14" s="1">
        <v>13</v>
      </c>
      <c r="B14" t="s">
        <v>15</v>
      </c>
      <c r="C14" t="s">
        <v>16</v>
      </c>
      <c r="D14">
        <v>77.791725916317418</v>
      </c>
      <c r="E14">
        <v>374.82049962049712</v>
      </c>
      <c r="F14">
        <v>243.54794498055739</v>
      </c>
      <c r="G14">
        <v>62.233380733053963</v>
      </c>
      <c r="H14">
        <v>573.2548817725251</v>
      </c>
      <c r="I14">
        <v>93.121273080801359</v>
      </c>
      <c r="J14">
        <v>0</v>
      </c>
      <c r="K14">
        <v>1424.769706103752</v>
      </c>
    </row>
    <row r="15" spans="1:11" x14ac:dyDescent="0.2">
      <c r="A15" s="1">
        <v>14</v>
      </c>
      <c r="B15" t="s">
        <v>16</v>
      </c>
      <c r="C15" t="s">
        <v>17</v>
      </c>
      <c r="D15">
        <v>6.8456718806359316</v>
      </c>
      <c r="E15">
        <v>24.738152974952811</v>
      </c>
      <c r="F15">
        <v>21.432219158289051</v>
      </c>
      <c r="G15">
        <v>5.4765375045087481</v>
      </c>
      <c r="H15">
        <v>37.834822196986657</v>
      </c>
      <c r="I15">
        <v>8.1946720311105192</v>
      </c>
      <c r="J15">
        <v>0</v>
      </c>
      <c r="K15">
        <v>104.52207574648369</v>
      </c>
    </row>
    <row r="16" spans="1:11" x14ac:dyDescent="0.2">
      <c r="A16" s="1">
        <v>15</v>
      </c>
      <c r="B16" t="s">
        <v>16</v>
      </c>
      <c r="C16" t="s">
        <v>18</v>
      </c>
      <c r="D16">
        <v>10.50188299870285</v>
      </c>
      <c r="E16">
        <v>37.856870461670198</v>
      </c>
      <c r="F16">
        <v>32.878972572375247</v>
      </c>
      <c r="G16">
        <v>8.4015063989622849</v>
      </c>
      <c r="H16">
        <v>57.898743059025037</v>
      </c>
      <c r="I16">
        <v>12.57137186590818</v>
      </c>
      <c r="J16">
        <v>0</v>
      </c>
      <c r="K16">
        <v>160.10934735664381</v>
      </c>
    </row>
    <row r="17" spans="1:11" x14ac:dyDescent="0.2">
      <c r="A17" s="1">
        <v>16</v>
      </c>
      <c r="B17" t="s">
        <v>16</v>
      </c>
      <c r="C17" t="s">
        <v>21</v>
      </c>
      <c r="D17">
        <v>60.444171036978638</v>
      </c>
      <c r="E17">
        <v>312.22547618387398</v>
      </c>
      <c r="F17">
        <v>189.2367532498931</v>
      </c>
      <c r="G17">
        <v>48.355336829582917</v>
      </c>
      <c r="H17">
        <v>477.52131651651342</v>
      </c>
      <c r="I17">
        <v>72.355229183782654</v>
      </c>
      <c r="J17">
        <v>0</v>
      </c>
      <c r="K17">
        <v>1160.1382830006251</v>
      </c>
    </row>
    <row r="18" spans="1:11" x14ac:dyDescent="0.2">
      <c r="A18" s="1">
        <v>17</v>
      </c>
      <c r="B18" t="s">
        <v>17</v>
      </c>
      <c r="C18" t="s">
        <v>22</v>
      </c>
      <c r="D18">
        <v>38.04254259172076</v>
      </c>
      <c r="E18">
        <v>84.618125320380955</v>
      </c>
      <c r="F18">
        <v>389.39034938778269</v>
      </c>
      <c r="G18">
        <v>30.434034073376619</v>
      </c>
      <c r="H18">
        <v>129.41595637234741</v>
      </c>
      <c r="I18">
        <v>148.88454535415221</v>
      </c>
      <c r="J18">
        <v>1146.248927997166</v>
      </c>
      <c r="K18">
        <v>1967.034481096927</v>
      </c>
    </row>
    <row r="19" spans="1:11" x14ac:dyDescent="0.2">
      <c r="A19" s="1">
        <v>18</v>
      </c>
      <c r="B19" t="s">
        <v>18</v>
      </c>
      <c r="C19" t="s">
        <v>22</v>
      </c>
      <c r="D19">
        <v>56.62657073846529</v>
      </c>
      <c r="E19">
        <v>125.4188741628215</v>
      </c>
      <c r="F19">
        <v>594.9639989574722</v>
      </c>
      <c r="G19">
        <v>45.30125659077224</v>
      </c>
      <c r="H19">
        <v>191.8171016607858</v>
      </c>
      <c r="I19">
        <v>227.48623489550411</v>
      </c>
      <c r="J19">
        <v>1719.373391995749</v>
      </c>
      <c r="K19">
        <v>2960.98742900157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262.52648356020723</v>
      </c>
      <c r="E2">
        <v>882.1960997763365</v>
      </c>
      <c r="F2">
        <v>2029.143280895408</v>
      </c>
      <c r="G2">
        <v>210.02118684816571</v>
      </c>
      <c r="H2">
        <v>1349.241093775574</v>
      </c>
      <c r="I2">
        <v>775.84890151883269</v>
      </c>
      <c r="J2">
        <v>4537.3172409326908</v>
      </c>
      <c r="K2">
        <v>10046.29428730721</v>
      </c>
    </row>
    <row r="3" spans="1:11" x14ac:dyDescent="0.2">
      <c r="A3" s="1">
        <v>2</v>
      </c>
      <c r="B3" t="s">
        <v>11</v>
      </c>
      <c r="C3" t="s">
        <v>12</v>
      </c>
      <c r="D3">
        <v>220.52224619057401</v>
      </c>
      <c r="E3">
        <v>741.04472381212258</v>
      </c>
      <c r="F3">
        <v>1704.4803559521431</v>
      </c>
      <c r="G3">
        <v>176.41779695245921</v>
      </c>
      <c r="H3">
        <v>1133.362518771482</v>
      </c>
      <c r="I3">
        <v>651.71307727581939</v>
      </c>
      <c r="J3">
        <v>4219.7050340674023</v>
      </c>
      <c r="K3">
        <v>8847.2457530220017</v>
      </c>
    </row>
    <row r="4" spans="1:11" x14ac:dyDescent="0.2">
      <c r="A4" s="1">
        <v>3</v>
      </c>
      <c r="B4" t="s">
        <v>11</v>
      </c>
      <c r="C4" t="s">
        <v>19</v>
      </c>
      <c r="D4">
        <v>21.002118684816569</v>
      </c>
      <c r="E4">
        <v>70.575687982106928</v>
      </c>
      <c r="F4">
        <v>162.3314624716327</v>
      </c>
      <c r="G4">
        <v>16.80169494785326</v>
      </c>
      <c r="H4">
        <v>107.9392875020459</v>
      </c>
      <c r="I4">
        <v>62.067912121506623</v>
      </c>
      <c r="J4">
        <v>317.61220686528839</v>
      </c>
      <c r="K4">
        <v>758.3303705752503</v>
      </c>
    </row>
    <row r="5" spans="1:11" x14ac:dyDescent="0.2">
      <c r="A5" s="1">
        <v>4</v>
      </c>
      <c r="B5" t="s">
        <v>11</v>
      </c>
      <c r="C5" t="s">
        <v>20</v>
      </c>
      <c r="D5">
        <v>21.002118684816569</v>
      </c>
      <c r="E5">
        <v>70.575687982106928</v>
      </c>
      <c r="F5">
        <v>162.3314624716327</v>
      </c>
      <c r="G5">
        <v>16.80169494785326</v>
      </c>
      <c r="H5">
        <v>107.9392875020459</v>
      </c>
      <c r="I5">
        <v>62.067912121506623</v>
      </c>
      <c r="J5">
        <v>0</v>
      </c>
      <c r="K5">
        <v>440.71816370996191</v>
      </c>
    </row>
    <row r="6" spans="1:11" x14ac:dyDescent="0.2">
      <c r="A6" s="1">
        <v>5</v>
      </c>
      <c r="B6" t="s">
        <v>12</v>
      </c>
      <c r="C6" t="s">
        <v>13</v>
      </c>
      <c r="D6">
        <v>193.62923522152829</v>
      </c>
      <c r="E6">
        <v>651.30865707006467</v>
      </c>
      <c r="F6">
        <v>1480.7257687785061</v>
      </c>
      <c r="G6">
        <v>154.90338817722269</v>
      </c>
      <c r="H6">
        <v>996.11912257774588</v>
      </c>
      <c r="I6">
        <v>566.15985276825245</v>
      </c>
      <c r="J6">
        <v>2941.0826683539899</v>
      </c>
      <c r="K6">
        <v>6983.9286929473101</v>
      </c>
    </row>
    <row r="7" spans="1:11" x14ac:dyDescent="0.2">
      <c r="A7" s="1">
        <v>6</v>
      </c>
      <c r="B7" t="s">
        <v>12</v>
      </c>
      <c r="C7" t="s">
        <v>14</v>
      </c>
      <c r="D7">
        <v>21.5143594690587</v>
      </c>
      <c r="E7">
        <v>72.367628563340517</v>
      </c>
      <c r="F7">
        <v>164.52508541983411</v>
      </c>
      <c r="G7">
        <v>17.211487575246959</v>
      </c>
      <c r="H7">
        <v>110.67990250863841</v>
      </c>
      <c r="I7">
        <v>62.906650307583611</v>
      </c>
      <c r="J7">
        <v>326.78696315044328</v>
      </c>
      <c r="K7">
        <v>775.99207699414569</v>
      </c>
    </row>
    <row r="8" spans="1:11" x14ac:dyDescent="0.2">
      <c r="A8" s="1">
        <v>7</v>
      </c>
      <c r="B8" t="s">
        <v>13</v>
      </c>
      <c r="C8" t="s">
        <v>15</v>
      </c>
      <c r="D8">
        <v>137.4767570072851</v>
      </c>
      <c r="E8">
        <v>462.42914651974593</v>
      </c>
      <c r="F8">
        <v>1051.3152958327389</v>
      </c>
      <c r="G8">
        <v>109.9814056058281</v>
      </c>
      <c r="H8">
        <v>707.24457703019959</v>
      </c>
      <c r="I8">
        <v>401.97349546545922</v>
      </c>
      <c r="J8">
        <v>2676.3852282021312</v>
      </c>
      <c r="K8">
        <v>5546.8059056633883</v>
      </c>
    </row>
    <row r="9" spans="1:11" x14ac:dyDescent="0.2">
      <c r="A9" s="1">
        <v>8</v>
      </c>
      <c r="B9" t="s">
        <v>13</v>
      </c>
      <c r="C9" t="s">
        <v>20</v>
      </c>
      <c r="D9">
        <v>56.15247821424321</v>
      </c>
      <c r="E9">
        <v>188.87951055031871</v>
      </c>
      <c r="F9">
        <v>429.4104729457668</v>
      </c>
      <c r="G9">
        <v>44.921982571394572</v>
      </c>
      <c r="H9">
        <v>288.87454554754629</v>
      </c>
      <c r="I9">
        <v>164.1863573027932</v>
      </c>
      <c r="J9">
        <v>264.6974401518591</v>
      </c>
      <c r="K9">
        <v>1437.122787283922</v>
      </c>
    </row>
    <row r="10" spans="1:11" x14ac:dyDescent="0.2">
      <c r="A10" s="1">
        <v>9</v>
      </c>
      <c r="B10" t="s">
        <v>14</v>
      </c>
      <c r="C10" t="s">
        <v>17</v>
      </c>
      <c r="D10">
        <v>8.6057437876234815</v>
      </c>
      <c r="E10">
        <v>28.947051425336209</v>
      </c>
      <c r="F10">
        <v>65.810034167933622</v>
      </c>
      <c r="G10">
        <v>6.8845950300987857</v>
      </c>
      <c r="H10">
        <v>44.271961003455367</v>
      </c>
      <c r="I10">
        <v>25.162660123033451</v>
      </c>
      <c r="J10">
        <v>130.71478526017731</v>
      </c>
      <c r="K10">
        <v>310.39683079765831</v>
      </c>
    </row>
    <row r="11" spans="1:11" x14ac:dyDescent="0.2">
      <c r="A11" s="1">
        <v>10</v>
      </c>
      <c r="B11" t="s">
        <v>14</v>
      </c>
      <c r="C11" t="s">
        <v>18</v>
      </c>
      <c r="D11">
        <v>12.90861568143522</v>
      </c>
      <c r="E11">
        <v>43.420577138004312</v>
      </c>
      <c r="F11">
        <v>98.715051251900434</v>
      </c>
      <c r="G11">
        <v>10.32689254514818</v>
      </c>
      <c r="H11">
        <v>66.407941505183061</v>
      </c>
      <c r="I11">
        <v>37.743990184550157</v>
      </c>
      <c r="J11">
        <v>196.072177890266</v>
      </c>
      <c r="K11">
        <v>465.59524619648738</v>
      </c>
    </row>
    <row r="12" spans="1:11" x14ac:dyDescent="0.2">
      <c r="A12" s="1">
        <v>11</v>
      </c>
      <c r="B12" t="s">
        <v>15</v>
      </c>
      <c r="C12" t="s">
        <v>17</v>
      </c>
      <c r="D12">
        <v>23.371048691238471</v>
      </c>
      <c r="E12">
        <v>32.370040256382211</v>
      </c>
      <c r="F12">
        <v>315.39458874982182</v>
      </c>
      <c r="G12">
        <v>18.696838952990781</v>
      </c>
      <c r="H12">
        <v>49.507120392113983</v>
      </c>
      <c r="I12">
        <v>120.5920486396378</v>
      </c>
      <c r="J12">
        <v>1070.5540912808519</v>
      </c>
      <c r="K12">
        <v>1630.4857769630371</v>
      </c>
    </row>
    <row r="13" spans="1:11" x14ac:dyDescent="0.2">
      <c r="A13" s="1">
        <v>12</v>
      </c>
      <c r="B13" t="s">
        <v>15</v>
      </c>
      <c r="C13" t="s">
        <v>18</v>
      </c>
      <c r="D13">
        <v>34.369189251821282</v>
      </c>
      <c r="E13">
        <v>46.242914651974587</v>
      </c>
      <c r="F13">
        <v>483.60503608306021</v>
      </c>
      <c r="G13">
        <v>27.495351401457022</v>
      </c>
      <c r="H13">
        <v>70.724457703019965</v>
      </c>
      <c r="I13">
        <v>184.90780791411129</v>
      </c>
      <c r="J13">
        <v>1605.8311369212779</v>
      </c>
      <c r="K13">
        <v>2453.175893926722</v>
      </c>
    </row>
    <row r="14" spans="1:11" x14ac:dyDescent="0.2">
      <c r="A14" s="1">
        <v>13</v>
      </c>
      <c r="B14" t="s">
        <v>15</v>
      </c>
      <c r="C14" t="s">
        <v>16</v>
      </c>
      <c r="D14">
        <v>79.736519064225348</v>
      </c>
      <c r="E14">
        <v>383.81619161138912</v>
      </c>
      <c r="F14">
        <v>252.31567099985739</v>
      </c>
      <c r="G14">
        <v>63.789215251380277</v>
      </c>
      <c r="H14">
        <v>587.01299893506564</v>
      </c>
      <c r="I14">
        <v>96.473638911710211</v>
      </c>
      <c r="J14">
        <v>0</v>
      </c>
      <c r="K14">
        <v>1463.1442347736281</v>
      </c>
    </row>
    <row r="15" spans="1:11" x14ac:dyDescent="0.2">
      <c r="A15" s="1">
        <v>14</v>
      </c>
      <c r="B15" t="s">
        <v>16</v>
      </c>
      <c r="C15" t="s">
        <v>17</v>
      </c>
      <c r="D15">
        <v>7.0168136776518306</v>
      </c>
      <c r="E15">
        <v>25.33186864635168</v>
      </c>
      <c r="F15">
        <v>22.20377904798745</v>
      </c>
      <c r="G15">
        <v>5.6134509421214647</v>
      </c>
      <c r="H15">
        <v>38.742857929714333</v>
      </c>
      <c r="I15">
        <v>8.4896802242304972</v>
      </c>
      <c r="J15">
        <v>0</v>
      </c>
      <c r="K15">
        <v>107.39845046805731</v>
      </c>
    </row>
    <row r="16" spans="1:11" x14ac:dyDescent="0.2">
      <c r="A16" s="1">
        <v>15</v>
      </c>
      <c r="B16" t="s">
        <v>16</v>
      </c>
      <c r="C16" t="s">
        <v>18</v>
      </c>
      <c r="D16">
        <v>10.76443007367042</v>
      </c>
      <c r="E16">
        <v>38.765435352750288</v>
      </c>
      <c r="F16">
        <v>34.062615584980747</v>
      </c>
      <c r="G16">
        <v>8.6115440589363388</v>
      </c>
      <c r="H16">
        <v>59.288312892441631</v>
      </c>
      <c r="I16">
        <v>13.02394125308088</v>
      </c>
      <c r="J16">
        <v>0</v>
      </c>
      <c r="K16">
        <v>164.51627921586041</v>
      </c>
    </row>
    <row r="17" spans="1:11" x14ac:dyDescent="0.2">
      <c r="A17" s="1">
        <v>16</v>
      </c>
      <c r="B17" t="s">
        <v>16</v>
      </c>
      <c r="C17" t="s">
        <v>21</v>
      </c>
      <c r="D17">
        <v>61.955275312903098</v>
      </c>
      <c r="E17">
        <v>319.71888761228712</v>
      </c>
      <c r="F17">
        <v>196.04927636688919</v>
      </c>
      <c r="G17">
        <v>49.564220250322492</v>
      </c>
      <c r="H17">
        <v>488.98182811290968</v>
      </c>
      <c r="I17">
        <v>74.960017434398836</v>
      </c>
      <c r="J17">
        <v>0</v>
      </c>
      <c r="K17">
        <v>1191.229505089711</v>
      </c>
    </row>
    <row r="18" spans="1:11" x14ac:dyDescent="0.2">
      <c r="A18" s="1">
        <v>17</v>
      </c>
      <c r="B18" t="s">
        <v>17</v>
      </c>
      <c r="C18" t="s">
        <v>22</v>
      </c>
      <c r="D18">
        <v>38.993606156513778</v>
      </c>
      <c r="E18">
        <v>86.648960328070103</v>
      </c>
      <c r="F18">
        <v>403.40840196574288</v>
      </c>
      <c r="G18">
        <v>31.194884925211031</v>
      </c>
      <c r="H18">
        <v>132.52193932528371</v>
      </c>
      <c r="I18">
        <v>154.2443889869017</v>
      </c>
      <c r="J18">
        <v>1201.2688765410301</v>
      </c>
      <c r="K18">
        <v>2048.281058228753</v>
      </c>
    </row>
    <row r="19" spans="1:11" x14ac:dyDescent="0.2">
      <c r="A19" s="1">
        <v>18</v>
      </c>
      <c r="B19" t="s">
        <v>18</v>
      </c>
      <c r="C19" t="s">
        <v>22</v>
      </c>
      <c r="D19">
        <v>58.042235006926923</v>
      </c>
      <c r="E19">
        <v>128.42892714272921</v>
      </c>
      <c r="F19">
        <v>616.38270291994138</v>
      </c>
      <c r="G19">
        <v>46.433788005541537</v>
      </c>
      <c r="H19">
        <v>196.42071210064469</v>
      </c>
      <c r="I19">
        <v>235.67573935174229</v>
      </c>
      <c r="J19">
        <v>1801.9033148115441</v>
      </c>
      <c r="K19">
        <v>3083.2874193390699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-27.133168811507911</v>
      </c>
      <c r="C2">
        <v>4.2017939552295331</v>
      </c>
      <c r="D2">
        <v>4.3068388041102423</v>
      </c>
      <c r="E2">
        <v>4.4145097742129744</v>
      </c>
      <c r="F2">
        <v>4.5248725185683156</v>
      </c>
      <c r="G2">
        <v>4.6379943315325249</v>
      </c>
      <c r="H2">
        <v>4.7539441898209134</v>
      </c>
      <c r="I2">
        <v>4.8727927945662941</v>
      </c>
      <c r="J2">
        <v>4.9946126144305651</v>
      </c>
      <c r="K2">
        <v>5.1194779297912589</v>
      </c>
      <c r="L2">
        <v>5.2474648780361122</v>
      </c>
      <c r="M2">
        <v>5.3786514999870008</v>
      </c>
    </row>
    <row r="3" spans="1:13" x14ac:dyDescent="0.2">
      <c r="A3" s="1" t="s">
        <v>3</v>
      </c>
      <c r="B3">
        <v>-92.810273886709297</v>
      </c>
      <c r="C3">
        <v>13.70128186393811</v>
      </c>
      <c r="D3">
        <v>14.03011262867301</v>
      </c>
      <c r="E3">
        <v>14.366835331760971</v>
      </c>
      <c r="F3">
        <v>14.71163937972312</v>
      </c>
      <c r="G3">
        <v>15.064718724836441</v>
      </c>
      <c r="H3">
        <v>15.426271974232581</v>
      </c>
      <c r="I3">
        <v>15.79650250161421</v>
      </c>
      <c r="J3">
        <v>16.175618561652978</v>
      </c>
      <c r="K3">
        <v>16.56383340713262</v>
      </c>
      <c r="L3">
        <v>16.96136540890382</v>
      </c>
      <c r="M3">
        <v>17.36843817871738</v>
      </c>
    </row>
    <row r="4" spans="1:13" x14ac:dyDescent="0.2">
      <c r="A4" s="1" t="s">
        <v>4</v>
      </c>
      <c r="B4">
        <v>-172.24054951144259</v>
      </c>
      <c r="C4">
        <v>41.585365720969548</v>
      </c>
      <c r="D4">
        <v>43.082438886924358</v>
      </c>
      <c r="E4">
        <v>44.633406686853498</v>
      </c>
      <c r="F4">
        <v>46.240209327580487</v>
      </c>
      <c r="G4">
        <v>47.904856863373418</v>
      </c>
      <c r="H4">
        <v>49.629431710454583</v>
      </c>
      <c r="I4">
        <v>51.41609125203081</v>
      </c>
      <c r="J4">
        <v>53.267070537104473</v>
      </c>
      <c r="K4">
        <v>55.184685076439791</v>
      </c>
      <c r="L4">
        <v>57.17133373919205</v>
      </c>
      <c r="M4">
        <v>59.229501753802651</v>
      </c>
    </row>
    <row r="5" spans="1:13" x14ac:dyDescent="0.2">
      <c r="A5" s="1" t="s">
        <v>5</v>
      </c>
      <c r="B5">
        <v>-21.706535049206341</v>
      </c>
      <c r="C5">
        <v>3.3614351641836322</v>
      </c>
      <c r="D5">
        <v>3.445471043288137</v>
      </c>
      <c r="E5">
        <v>3.5316078193703788</v>
      </c>
      <c r="F5">
        <v>3.6198980148546411</v>
      </c>
      <c r="G5">
        <v>3.7103954652260431</v>
      </c>
      <c r="H5">
        <v>3.8031553518567018</v>
      </c>
      <c r="I5">
        <v>3.8982342356530348</v>
      </c>
      <c r="J5">
        <v>3.995690091544446</v>
      </c>
      <c r="K5">
        <v>4.0955823438330583</v>
      </c>
      <c r="L5">
        <v>4.1979719024288329</v>
      </c>
      <c r="M5">
        <v>4.3029211999895836</v>
      </c>
    </row>
    <row r="6" spans="1:13" x14ac:dyDescent="0.2">
      <c r="A6" s="1" t="s">
        <v>6</v>
      </c>
      <c r="B6">
        <v>-141.9451247679082</v>
      </c>
      <c r="C6">
        <v>20.954901674258391</v>
      </c>
      <c r="D6">
        <v>21.45781931444083</v>
      </c>
      <c r="E6">
        <v>21.972806977987371</v>
      </c>
      <c r="F6">
        <v>22.500154345459009</v>
      </c>
      <c r="G6">
        <v>23.040158049749952</v>
      </c>
      <c r="H6">
        <v>23.593121842944019</v>
      </c>
      <c r="I6">
        <v>24.1593567671747</v>
      </c>
      <c r="J6">
        <v>24.739181329587151</v>
      </c>
      <c r="K6">
        <v>25.332921681497059</v>
      </c>
      <c r="L6">
        <v>25.940911801852739</v>
      </c>
      <c r="M6">
        <v>26.563493685097459</v>
      </c>
    </row>
    <row r="7" spans="1:13" x14ac:dyDescent="0.2">
      <c r="A7" s="1" t="s">
        <v>7</v>
      </c>
      <c r="B7">
        <v>-65.856680695551574</v>
      </c>
      <c r="C7">
        <v>15.90028689331189</v>
      </c>
      <c r="D7">
        <v>16.47269722147098</v>
      </c>
      <c r="E7">
        <v>17.06571432144403</v>
      </c>
      <c r="F7">
        <v>17.680080037016129</v>
      </c>
      <c r="G7">
        <v>18.316562918348669</v>
      </c>
      <c r="H7">
        <v>18.975959183409032</v>
      </c>
      <c r="I7">
        <v>19.65909371401187</v>
      </c>
      <c r="J7">
        <v>20.366821087716289</v>
      </c>
      <c r="K7">
        <v>21.100026646874198</v>
      </c>
      <c r="L7">
        <v>21.85962760616167</v>
      </c>
      <c r="M7">
        <v>22.64657419998332</v>
      </c>
    </row>
    <row r="8" spans="1:13" x14ac:dyDescent="0.2">
      <c r="A8" s="1" t="s">
        <v>8</v>
      </c>
      <c r="B8">
        <v>119.4928059518552</v>
      </c>
      <c r="C8">
        <v>156.72770502295819</v>
      </c>
      <c r="D8">
        <v>227.056120559942</v>
      </c>
      <c r="E8">
        <v>332.37140863470768</v>
      </c>
      <c r="F8">
        <v>460.34398050179522</v>
      </c>
      <c r="G8">
        <v>588.59466502641635</v>
      </c>
      <c r="H8">
        <v>694.63800982502335</v>
      </c>
      <c r="I8">
        <v>769.82987306092855</v>
      </c>
      <c r="J8">
        <v>822.53408128352066</v>
      </c>
      <c r="K8">
        <v>866.02564100808695</v>
      </c>
      <c r="L8">
        <v>908.23988794176466</v>
      </c>
      <c r="M8">
        <v>951.83540256296919</v>
      </c>
    </row>
    <row r="9" spans="1:13" x14ac:dyDescent="0.2">
      <c r="A9" s="1" t="s">
        <v>9</v>
      </c>
      <c r="B9">
        <v>-402.19952677047081</v>
      </c>
      <c r="C9">
        <v>256.43277029484932</v>
      </c>
      <c r="D9">
        <v>329.85149845884951</v>
      </c>
      <c r="E9">
        <v>438.35628954633688</v>
      </c>
      <c r="F9">
        <v>569.62083412499692</v>
      </c>
      <c r="G9">
        <v>701.2693513794834</v>
      </c>
      <c r="H9">
        <v>810.8198940777412</v>
      </c>
      <c r="I9">
        <v>889.63194432597948</v>
      </c>
      <c r="J9">
        <v>946.07307550555652</v>
      </c>
      <c r="K9">
        <v>993.42216809365493</v>
      </c>
      <c r="L9">
        <v>1039.6185632783399</v>
      </c>
      <c r="M9">
        <v>1087.3249830805471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139.45356321638431</v>
      </c>
      <c r="C2">
        <v>143.65535717161379</v>
      </c>
      <c r="D2">
        <v>147.962195975724</v>
      </c>
      <c r="E2">
        <v>152.376705749937</v>
      </c>
      <c r="F2">
        <v>156.90157826850529</v>
      </c>
      <c r="G2">
        <v>161.53957260003779</v>
      </c>
      <c r="H2">
        <v>166.29351678985881</v>
      </c>
      <c r="I2">
        <v>171.16630958442511</v>
      </c>
      <c r="J2">
        <v>176.16092219885559</v>
      </c>
      <c r="K2">
        <v>181.2804001286469</v>
      </c>
      <c r="L2">
        <v>186.52786500668299</v>
      </c>
      <c r="M2">
        <v>191.90651650666999</v>
      </c>
    </row>
    <row r="3" spans="1:13" x14ac:dyDescent="0.2">
      <c r="A3" s="1" t="s">
        <v>3</v>
      </c>
      <c r="B3">
        <v>581.4693195122926</v>
      </c>
      <c r="C3">
        <v>595.17060137623071</v>
      </c>
      <c r="D3">
        <v>609.20071400490372</v>
      </c>
      <c r="E3">
        <v>623.56754933666468</v>
      </c>
      <c r="F3">
        <v>638.27918871638781</v>
      </c>
      <c r="G3">
        <v>653.34390744122425</v>
      </c>
      <c r="H3">
        <v>668.77017941545682</v>
      </c>
      <c r="I3">
        <v>684.56668191707104</v>
      </c>
      <c r="J3">
        <v>700.74230047872402</v>
      </c>
      <c r="K3">
        <v>717.30613388585664</v>
      </c>
      <c r="L3">
        <v>734.26749929476046</v>
      </c>
      <c r="M3">
        <v>751.63593747347784</v>
      </c>
    </row>
    <row r="4" spans="1:13" x14ac:dyDescent="0.2">
      <c r="A4" s="1" t="s">
        <v>4</v>
      </c>
      <c r="B4">
        <v>1176.3186372865609</v>
      </c>
      <c r="C4">
        <v>1217.9040030075309</v>
      </c>
      <c r="D4">
        <v>1260.9864418944551</v>
      </c>
      <c r="E4">
        <v>1305.619848581309</v>
      </c>
      <c r="F4">
        <v>1351.8600579088891</v>
      </c>
      <c r="G4">
        <v>1399.764914772263</v>
      </c>
      <c r="H4">
        <v>1449.3943464827171</v>
      </c>
      <c r="I4">
        <v>1500.8104377347479</v>
      </c>
      <c r="J4">
        <v>1554.0775082718519</v>
      </c>
      <c r="K4">
        <v>1609.2621933482919</v>
      </c>
      <c r="L4">
        <v>1666.433527087484</v>
      </c>
      <c r="M4">
        <v>1725.6630288412871</v>
      </c>
    </row>
    <row r="5" spans="1:13" x14ac:dyDescent="0.2">
      <c r="A5" s="1" t="s">
        <v>5</v>
      </c>
      <c r="B5">
        <v>136.94748692702939</v>
      </c>
      <c r="C5">
        <v>140.30892209121299</v>
      </c>
      <c r="D5">
        <v>143.75439313450121</v>
      </c>
      <c r="E5">
        <v>147.28600095387159</v>
      </c>
      <c r="F5">
        <v>150.90589896872621</v>
      </c>
      <c r="G5">
        <v>154.61629443395219</v>
      </c>
      <c r="H5">
        <v>158.41944978580901</v>
      </c>
      <c r="I5">
        <v>162.31768402146199</v>
      </c>
      <c r="J5">
        <v>166.3133741130064</v>
      </c>
      <c r="K5">
        <v>170.40895645683949</v>
      </c>
      <c r="L5">
        <v>174.6069283592683</v>
      </c>
      <c r="M5">
        <v>178.90984955925791</v>
      </c>
    </row>
    <row r="6" spans="1:13" x14ac:dyDescent="0.2">
      <c r="A6" s="1" t="s">
        <v>6</v>
      </c>
      <c r="B6">
        <v>889.30601807762366</v>
      </c>
      <c r="C6">
        <v>910.26091975188206</v>
      </c>
      <c r="D6">
        <v>931.71873906632288</v>
      </c>
      <c r="E6">
        <v>953.69154604431026</v>
      </c>
      <c r="F6">
        <v>976.19170038976927</v>
      </c>
      <c r="G6">
        <v>999.23185843951921</v>
      </c>
      <c r="H6">
        <v>1022.824980282463</v>
      </c>
      <c r="I6">
        <v>1046.984337049638</v>
      </c>
      <c r="J6">
        <v>1071.723518379225</v>
      </c>
      <c r="K6">
        <v>1097.056440060722</v>
      </c>
      <c r="L6">
        <v>1122.997351862575</v>
      </c>
      <c r="M6">
        <v>1149.560845547672</v>
      </c>
    </row>
    <row r="7" spans="1:13" x14ac:dyDescent="0.2">
      <c r="A7" s="1" t="s">
        <v>7</v>
      </c>
      <c r="B7">
        <v>449.76889072721428</v>
      </c>
      <c r="C7">
        <v>465.66917762052623</v>
      </c>
      <c r="D7">
        <v>482.14187484199721</v>
      </c>
      <c r="E7">
        <v>499.20758916344118</v>
      </c>
      <c r="F7">
        <v>516.88766920045737</v>
      </c>
      <c r="G7">
        <v>535.20423211880598</v>
      </c>
      <c r="H7">
        <v>554.18019130221501</v>
      </c>
      <c r="I7">
        <v>573.83928501622688</v>
      </c>
      <c r="J7">
        <v>594.20610610394317</v>
      </c>
      <c r="K7">
        <v>615.30613275081737</v>
      </c>
      <c r="L7">
        <v>637.16576035697904</v>
      </c>
      <c r="M7">
        <v>659.81233455696236</v>
      </c>
    </row>
    <row r="8" spans="1:13" x14ac:dyDescent="0.2">
      <c r="A8" s="1" t="s">
        <v>8</v>
      </c>
      <c r="B8">
        <v>14176.14504365502</v>
      </c>
      <c r="C8">
        <v>14332.872748677981</v>
      </c>
      <c r="D8">
        <v>14559.92886923793</v>
      </c>
      <c r="E8">
        <v>14892.30027787263</v>
      </c>
      <c r="F8">
        <v>15352.64425837443</v>
      </c>
      <c r="G8">
        <v>15941.238923400841</v>
      </c>
      <c r="H8">
        <v>16635.876933225871</v>
      </c>
      <c r="I8">
        <v>17405.706806286791</v>
      </c>
      <c r="J8">
        <v>18228.240887570311</v>
      </c>
      <c r="K8">
        <v>19094.266528578399</v>
      </c>
      <c r="L8">
        <v>20002.506416520169</v>
      </c>
      <c r="M8">
        <v>20954.34181908314</v>
      </c>
    </row>
    <row r="9" spans="1:13" x14ac:dyDescent="0.2">
      <c r="A9" s="1" t="s">
        <v>9</v>
      </c>
      <c r="B9">
        <v>17549.408959402132</v>
      </c>
      <c r="C9">
        <v>17805.841729696978</v>
      </c>
      <c r="D9">
        <v>18135.693228155829</v>
      </c>
      <c r="E9">
        <v>18574.049517702169</v>
      </c>
      <c r="F9">
        <v>19143.670351827161</v>
      </c>
      <c r="G9">
        <v>19844.939703206652</v>
      </c>
      <c r="H9">
        <v>20655.759597284388</v>
      </c>
      <c r="I9">
        <v>21545.39154161037</v>
      </c>
      <c r="J9">
        <v>22491.464617115918</v>
      </c>
      <c r="K9">
        <v>23484.886785209579</v>
      </c>
      <c r="L9">
        <v>24524.505348487921</v>
      </c>
      <c r="M9">
        <v>25611.830331568461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37C6-2791-0749-A002-68B259A9B3FE}">
  <sheetPr>
    <tabColor theme="4"/>
  </sheetPr>
  <dimension ref="A1:L35"/>
  <sheetViews>
    <sheetView workbookViewId="0">
      <selection activeCell="B28" sqref="B28"/>
    </sheetView>
  </sheetViews>
  <sheetFormatPr baseColWidth="10" defaultRowHeight="15" x14ac:dyDescent="0.2"/>
  <cols>
    <col min="1" max="1" width="18.6640625" bestFit="1" customWidth="1"/>
    <col min="2" max="12" width="14.5" customWidth="1"/>
  </cols>
  <sheetData>
    <row r="1" spans="1:12" ht="16" x14ac:dyDescent="0.2">
      <c r="A1" s="2" t="s">
        <v>24</v>
      </c>
      <c r="B1" s="3"/>
      <c r="C1" s="3"/>
      <c r="D1" s="3"/>
      <c r="E1" s="3"/>
      <c r="F1" s="3"/>
      <c r="G1" s="3"/>
      <c r="H1" s="3"/>
      <c r="I1" s="3"/>
    </row>
    <row r="2" spans="1:12" x14ac:dyDescent="0.2">
      <c r="A2" s="4" t="s">
        <v>25</v>
      </c>
      <c r="B2" s="5" t="str">
        <f>d_stocks!A2</f>
        <v>Food packaging 2d</v>
      </c>
      <c r="C2" s="5" t="str">
        <f>d_stocks!A3</f>
        <v>Food packaging bottles</v>
      </c>
      <c r="D2" s="5" t="str">
        <f>d_stocks!A4</f>
        <v>Food packaging other</v>
      </c>
      <c r="E2" s="5" t="str">
        <f>d_stocks!A5</f>
        <v>Non-food packaging 2d</v>
      </c>
      <c r="F2" s="5" t="str">
        <f>d_stocks!A6</f>
        <v>Non-food packaging bottles</v>
      </c>
      <c r="G2" s="5" t="str">
        <f>d_stocks!A7</f>
        <v>Non-food packaging other</v>
      </c>
      <c r="H2" s="5" t="str">
        <f>d_stocks!A8</f>
        <v>Fibers</v>
      </c>
      <c r="I2" s="6" t="str">
        <f>d_stocks!A9</f>
        <v>Sum</v>
      </c>
    </row>
    <row r="3" spans="1:12" x14ac:dyDescent="0.2">
      <c r="A3" s="7">
        <v>2020</v>
      </c>
      <c r="B3" s="8">
        <f>SUM(flows_2020!D$5,flows_2020!D$9:D$13,flows_2020!D$15:D$16)</f>
        <v>136.07729181032963</v>
      </c>
      <c r="C3" s="8">
        <f>SUM(flows_2020!E$5,flows_2020!E$9:E$13,flows_2020!E$15:E$16)</f>
        <v>374.3405997818241</v>
      </c>
      <c r="D3" s="8">
        <f>SUM(flows_2020!F$5,flows_2020!F$9:F$13,flows_2020!F$15:F$16)</f>
        <v>1131.4663954289792</v>
      </c>
      <c r="E3" s="8">
        <f>SUM(flows_2020!G$5,flows_2020!G$9:G$13,flows_2020!G$15:G$16)</f>
        <v>108.86183344826378</v>
      </c>
      <c r="F3" s="8">
        <f>SUM(flows_2020!H$5,flows_2020!H$9:H$13,flows_2020!H$15:H$16)</f>
        <v>572.52091731337828</v>
      </c>
      <c r="G3" s="8">
        <f>SUM(flows_2020!I$5,flows_2020!I$9:I$13,flows_2020!I$15:I$16)</f>
        <v>432.61950413460983</v>
      </c>
      <c r="H3" s="8">
        <f>SUM(flows_2020!J$5,flows_2020!J$9:J$13,flows_2020!J$15:J$16)</f>
        <v>2483.6695189770426</v>
      </c>
      <c r="I3" s="9">
        <f>SUM(flows_2020!K$5,flows_2020!K$9:K$13,flows_2020!K$15:K$16)</f>
        <v>5239.5560608944279</v>
      </c>
    </row>
    <row r="4" spans="1:12" x14ac:dyDescent="0.2">
      <c r="A4" s="7">
        <v>2021</v>
      </c>
      <c r="B4" s="8">
        <f>SUM(flows_2021!D$5,flows_2021!D$9:D$13,flows_2021!D$15:D$16)</f>
        <v>139.47922410558789</v>
      </c>
      <c r="C4" s="8">
        <f>SUM(flows_2021!E$5,flows_2021!E$9:E$13,flows_2021!E$15:E$16)</f>
        <v>383.32477417658788</v>
      </c>
      <c r="D4" s="8">
        <f>SUM(flows_2021!F$5,flows_2021!F$9:F$13,flows_2021!F$15:F$16)</f>
        <v>1172.1991856644227</v>
      </c>
      <c r="E4" s="8">
        <f>SUM(flows_2021!G$5,flows_2021!G$9:G$13,flows_2021!G$15:G$16)</f>
        <v>111.58337928447037</v>
      </c>
      <c r="F4" s="8">
        <f>SUM(flows_2021!H$5,flows_2021!H$9:H$13,flows_2021!H$15:H$16)</f>
        <v>586.26141932889925</v>
      </c>
      <c r="G4" s="8">
        <f>SUM(flows_2021!I$5,flows_2021!I$9:I$13,flows_2021!I$15:I$16)</f>
        <v>448.19380628345579</v>
      </c>
      <c r="H4" s="8">
        <f>SUM(flows_2021!J$5,flows_2021!J$9:J$13,flows_2021!J$15:J$16)</f>
        <v>2540.0801701920582</v>
      </c>
      <c r="I4" s="9">
        <f>SUM(flows_2021!K$5,flows_2021!K$9:K$13,flows_2021!K$15:K$16)</f>
        <v>5381.1219590354822</v>
      </c>
    </row>
    <row r="5" spans="1:12" x14ac:dyDescent="0.2">
      <c r="A5" s="7">
        <v>2022</v>
      </c>
      <c r="B5" s="8">
        <f>SUM(flows_2022!D$5,flows_2022!D$9:D$13,flows_2022!D$15:D$16)</f>
        <v>142.96620470822756</v>
      </c>
      <c r="C5" s="8">
        <f>SUM(flows_2022!E$5,flows_2022!E$9:E$13,flows_2022!E$15:E$16)</f>
        <v>392.52456875682617</v>
      </c>
      <c r="D5" s="8">
        <f>SUM(flows_2022!F$5,flows_2022!F$9:F$13,flows_2022!F$15:F$16)</f>
        <v>1214.3983563483416</v>
      </c>
      <c r="E5" s="8">
        <f>SUM(flows_2022!G$5,flows_2022!G$9:G$13,flows_2022!G$15:G$16)</f>
        <v>114.37296376658207</v>
      </c>
      <c r="F5" s="8">
        <f>SUM(flows_2022!H$5,flows_2022!H$9:H$13,flows_2022!H$15:H$16)</f>
        <v>600.33169339279289</v>
      </c>
      <c r="G5" s="8">
        <f>SUM(flows_2022!I$5,flows_2022!I$9:I$13,flows_2022!I$15:I$16)</f>
        <v>464.32878330966003</v>
      </c>
      <c r="H5" s="8">
        <f>SUM(flows_2022!J$5,flows_2022!J$9:J$13,flows_2022!J$15:J$16)</f>
        <v>2567.5874240733888</v>
      </c>
      <c r="I5" s="9">
        <f>SUM(flows_2022!K$5,flows_2022!K$9:K$13,flows_2022!K$15:K$16)</f>
        <v>5496.5099943558198</v>
      </c>
    </row>
    <row r="6" spans="1:12" x14ac:dyDescent="0.2">
      <c r="A6" s="7">
        <v>2023</v>
      </c>
      <c r="B6" s="8">
        <f>SUM(flows_2023!D$5,flows_2023!D$9:D$13,flows_2023!D$15:D$16)</f>
        <v>146.54035982593328</v>
      </c>
      <c r="C6" s="8">
        <f>SUM(flows_2023!E$5,flows_2023!E$9:E$13,flows_2023!E$15:E$16)</f>
        <v>401.94515840699006</v>
      </c>
      <c r="D6" s="8">
        <f>SUM(flows_2023!F$5,flows_2023!F$9:F$13,flows_2023!F$15:F$16)</f>
        <v>1258.1166971768823</v>
      </c>
      <c r="E6" s="8">
        <f>SUM(flows_2023!G$5,flows_2023!G$9:G$13,flows_2023!G$15:G$16)</f>
        <v>117.2322878607466</v>
      </c>
      <c r="F6" s="8">
        <f>SUM(flows_2023!H$5,flows_2023!H$9:H$13,flows_2023!H$15:H$16)</f>
        <v>614.73965403421994</v>
      </c>
      <c r="G6" s="8">
        <f>SUM(flows_2023!I$5,flows_2023!I$9:I$13,flows_2023!I$15:I$16)</f>
        <v>481.04461950880784</v>
      </c>
      <c r="H6" s="8">
        <f>SUM(flows_2023!J$5,flows_2023!J$9:J$13,flows_2023!J$15:J$16)</f>
        <v>2578.81287617629</v>
      </c>
      <c r="I6" s="9">
        <f>SUM(flows_2023!K$5,flows_2023!K$9:K$13,flows_2023!K$15:K$16)</f>
        <v>5598.4316529898706</v>
      </c>
    </row>
    <row r="7" spans="1:12" x14ac:dyDescent="0.2">
      <c r="A7" s="7">
        <v>2024</v>
      </c>
      <c r="B7" s="8">
        <f>SUM(flows_2024!D$5,flows_2024!D$9:D$13,flows_2024!D$15:D$16)</f>
        <v>150.20386882158158</v>
      </c>
      <c r="C7" s="8">
        <f>SUM(flows_2024!E$5,flows_2024!E$9:E$13,flows_2024!E$15:E$16)</f>
        <v>411.59184220875784</v>
      </c>
      <c r="D7" s="8">
        <f>SUM(flows_2024!F$5,flows_2024!F$9:F$13,flows_2024!F$15:F$16)</f>
        <v>1303.4088982752503</v>
      </c>
      <c r="E7" s="8">
        <f>SUM(flows_2024!G$5,flows_2024!G$9:G$13,flows_2024!G$15:G$16)</f>
        <v>120.16309505726528</v>
      </c>
      <c r="F7" s="8">
        <f>SUM(flows_2024!H$5,flows_2024!H$9:H$13,flows_2024!H$15:H$16)</f>
        <v>629.49340573104121</v>
      </c>
      <c r="G7" s="8">
        <f>SUM(flows_2024!I$5,flows_2024!I$9:I$13,flows_2024!I$15:I$16)</f>
        <v>498.36222581112509</v>
      </c>
      <c r="H7" s="8">
        <f>SUM(flows_2024!J$5,flows_2024!J$9:J$13,flows_2024!J$15:J$16)</f>
        <v>2596.4417207722163</v>
      </c>
      <c r="I7" s="9">
        <f>SUM(flows_2024!K$5,flows_2024!K$9:K$13,flows_2024!K$15:K$16)</f>
        <v>5709.6650566772369</v>
      </c>
    </row>
    <row r="8" spans="1:12" x14ac:dyDescent="0.2">
      <c r="A8" s="7">
        <v>2025</v>
      </c>
      <c r="B8" s="8">
        <f>SUM(flows_2025!D$5,flows_2025!D$9:D$13,flows_2025!D$15:D$16)</f>
        <v>153.95896554212109</v>
      </c>
      <c r="C8" s="8">
        <f>SUM(flows_2025!E$5,flows_2025!E$9:E$13,flows_2025!E$15:E$16)</f>
        <v>421.4700464217679</v>
      </c>
      <c r="D8" s="8">
        <f>SUM(flows_2025!F$5,flows_2025!F$9:F$13,flows_2025!F$15:F$16)</f>
        <v>1350.3316186131592</v>
      </c>
      <c r="E8" s="8">
        <f>SUM(flows_2025!G$5,flows_2025!G$9:G$13,flows_2025!G$15:G$16)</f>
        <v>123.16717243369688</v>
      </c>
      <c r="F8" s="8">
        <f>SUM(flows_2025!H$5,flows_2025!H$9:H$13,flows_2025!H$15:H$16)</f>
        <v>644.60124746858617</v>
      </c>
      <c r="G8" s="8">
        <f>SUM(flows_2025!I$5,flows_2025!I$9:I$13,flows_2025!I$15:I$16)</f>
        <v>516.30326594032567</v>
      </c>
      <c r="H8" s="8">
        <f>SUM(flows_2025!J$5,flows_2025!J$9:J$13,flows_2025!J$15:J$16)</f>
        <v>2643.2801224919453</v>
      </c>
      <c r="I8" s="9">
        <f>SUM(flows_2025!K$5,flows_2025!K$9:K$13,flows_2025!K$15:K$16)</f>
        <v>5853.1124389116021</v>
      </c>
    </row>
    <row r="9" spans="1:12" x14ac:dyDescent="0.2">
      <c r="A9" s="7">
        <v>2026</v>
      </c>
      <c r="B9" s="8">
        <f>SUM(flows_2026!D$5,flows_2026!D$9:D$13,flows_2026!D$15:D$16)</f>
        <v>157.80793968067417</v>
      </c>
      <c r="C9" s="8">
        <f>SUM(flows_2026!E$5,flows_2026!E$9:E$13,flows_2026!E$15:E$16)</f>
        <v>431.58532753589026</v>
      </c>
      <c r="D9" s="8">
        <f>SUM(flows_2026!F$5,flows_2026!F$9:F$13,flows_2026!F$15:F$16)</f>
        <v>1398.943556883233</v>
      </c>
      <c r="E9" s="8">
        <f>SUM(flows_2026!G$5,flows_2026!G$9:G$13,flows_2026!G$15:G$16)</f>
        <v>126.24635174453933</v>
      </c>
      <c r="F9" s="8">
        <f>SUM(flows_2026!H$5,flows_2026!H$9:H$13,flows_2026!H$15:H$16)</f>
        <v>660.07167740783245</v>
      </c>
      <c r="G9" s="8">
        <f>SUM(flows_2026!I$5,flows_2026!I$9:I$13,flows_2026!I$15:I$16)</f>
        <v>534.89018351417735</v>
      </c>
      <c r="H9" s="8">
        <f>SUM(flows_2026!J$5,flows_2026!J$9:J$13,flows_2026!J$15:J$16)</f>
        <v>2728.3083296072546</v>
      </c>
      <c r="I9" s="9">
        <f>SUM(flows_2026!K$5,flows_2026!K$9:K$13,flows_2026!K$15:K$16)</f>
        <v>6037.8533663736007</v>
      </c>
    </row>
    <row r="10" spans="1:12" x14ac:dyDescent="0.2">
      <c r="A10" s="7">
        <v>2027</v>
      </c>
      <c r="B10" s="8">
        <f>SUM(flows_2027!D$5,flows_2027!D$9:D$13,flows_2027!D$15:D$16)</f>
        <v>161.75313817269094</v>
      </c>
      <c r="C10" s="8">
        <f>SUM(flows_2027!E$5,flows_2027!E$9:E$13,flows_2027!E$15:E$16)</f>
        <v>441.94337539675172</v>
      </c>
      <c r="D10" s="8">
        <f>SUM(flows_2027!F$5,flows_2027!F$9:F$13,flows_2027!F$15:F$16)</f>
        <v>1449.3055249310291</v>
      </c>
      <c r="E10" s="8">
        <f>SUM(flows_2027!G$5,flows_2027!G$9:G$13,flows_2027!G$15:G$16)</f>
        <v>129.40251053815277</v>
      </c>
      <c r="F10" s="8">
        <f>SUM(flows_2027!H$5,flows_2027!H$9:H$13,flows_2027!H$15:H$16)</f>
        <v>675.91339766562021</v>
      </c>
      <c r="G10" s="8">
        <f>SUM(flows_2027!I$5,flows_2027!I$9:I$13,flows_2027!I$15:I$16)</f>
        <v>554.14623012068773</v>
      </c>
      <c r="H10" s="8">
        <f>SUM(flows_2027!J$5,flows_2027!J$9:J$13,flows_2027!J$15:J$16)</f>
        <v>2843.5147551127352</v>
      </c>
      <c r="I10" s="9">
        <f>SUM(flows_2027!K$5,flows_2027!K$9:K$13,flows_2027!K$15:K$16)</f>
        <v>6255.9789319376687</v>
      </c>
    </row>
    <row r="11" spans="1:12" x14ac:dyDescent="0.2">
      <c r="A11" s="7">
        <v>2028</v>
      </c>
      <c r="B11" s="8">
        <f>SUM(flows_2028!D$5,flows_2028!D$9:D$13,flows_2028!D$15:D$16)</f>
        <v>165.79696662700823</v>
      </c>
      <c r="C11" s="8">
        <f>SUM(flows_2028!E$5,flows_2028!E$9:E$13,flows_2028!E$15:E$16)</f>
        <v>452.55001640627381</v>
      </c>
      <c r="D11" s="8">
        <f>SUM(flows_2028!F$5,flows_2028!F$9:F$13,flows_2028!F$15:F$16)</f>
        <v>1501.4805238285467</v>
      </c>
      <c r="E11" s="8">
        <f>SUM(flows_2028!G$5,flows_2028!G$9:G$13,flows_2028!G$15:G$16)</f>
        <v>132.63757330160655</v>
      </c>
      <c r="F11" s="8">
        <f>SUM(flows_2028!H$5,flows_2028!H$9:H$13,flows_2028!H$15:H$16)</f>
        <v>692.1353192095952</v>
      </c>
      <c r="G11" s="8">
        <f>SUM(flows_2028!I$5,flows_2028!I$9:I$13,flows_2028!I$15:I$16)</f>
        <v>574.09549440503247</v>
      </c>
      <c r="H11" s="8">
        <f>SUM(flows_2028!J$5,flows_2028!J$9:J$13,flows_2028!J$15:J$16)</f>
        <v>2975.9935395351895</v>
      </c>
      <c r="I11" s="9">
        <f>SUM(flows_2028!K$5,flows_2028!K$9:K$13,flows_2028!K$15:K$16)</f>
        <v>6494.6894333132532</v>
      </c>
    </row>
    <row r="12" spans="1:12" x14ac:dyDescent="0.2">
      <c r="A12" s="7">
        <v>2029</v>
      </c>
      <c r="B12" s="8">
        <f>SUM(flows_2029!D$5,flows_2029!D$9:D$13,flows_2029!D$15:D$16)</f>
        <v>169.94189079268341</v>
      </c>
      <c r="C12" s="8">
        <f>SUM(flows_2029!E$5,flows_2029!E$9:E$13,flows_2029!E$15:E$16)</f>
        <v>463.41121680002431</v>
      </c>
      <c r="D12" s="8">
        <f>SUM(flows_2029!F$5,flows_2029!F$9:F$13,flows_2029!F$15:F$16)</f>
        <v>1555.5338226863737</v>
      </c>
      <c r="E12" s="8">
        <f>SUM(flows_2029!G$5,flows_2029!G$9:G$13,flows_2029!G$15:G$16)</f>
        <v>135.95351263414673</v>
      </c>
      <c r="F12" s="8">
        <f>SUM(flows_2029!H$5,flows_2029!H$9:H$13,flows_2029!H$15:H$16)</f>
        <v>708.74656687062554</v>
      </c>
      <c r="G12" s="8">
        <f>SUM(flows_2029!I$5,flows_2029!I$9:I$13,flows_2029!I$15:I$16)</f>
        <v>594.76293220361367</v>
      </c>
      <c r="H12" s="8">
        <f>SUM(flows_2029!J$5,flows_2029!J$9:J$13,flows_2029!J$15:J$16)</f>
        <v>3118.196213267589</v>
      </c>
      <c r="I12" s="9">
        <f>SUM(flows_2029!K$5,flows_2029!K$9:K$13,flows_2029!K$15:K$16)</f>
        <v>6746.5461552550569</v>
      </c>
    </row>
    <row r="13" spans="1:12" x14ac:dyDescent="0.2">
      <c r="A13" s="10">
        <v>2030</v>
      </c>
      <c r="B13" s="11">
        <f>SUM(flows_2030!D$5,flows_2030!D$9:D$13,flows_2030!D$15:D$16)</f>
        <v>174.19043806250048</v>
      </c>
      <c r="C13" s="11">
        <f>SUM(flows_2030!E$5,flows_2030!E$9:E$13,flows_2030!E$15:E$16)</f>
        <v>474.53308600322492</v>
      </c>
      <c r="D13" s="11">
        <f>SUM(flows_2030!F$5,flows_2030!F$9:F$13,flows_2030!F$15:F$16)</f>
        <v>1611.5330403030837</v>
      </c>
      <c r="E13" s="11">
        <f>SUM(flows_2030!G$5,flows_2030!G$9:G$13,flows_2030!G$15:G$16)</f>
        <v>139.35235045000039</v>
      </c>
      <c r="F13" s="11">
        <f>SUM(flows_2030!H$5,flows_2030!H$9:H$13,flows_2030!H$15:H$16)</f>
        <v>725.75648447552044</v>
      </c>
      <c r="G13" s="11">
        <f>SUM(flows_2030!I$5,flows_2030!I$9:I$13,flows_2030!I$15:I$16)</f>
        <v>616.17439776294384</v>
      </c>
      <c r="H13" s="11">
        <f>SUM(flows_2030!J$5,flows_2030!J$9:J$13,flows_2030!J$15:J$16)</f>
        <v>3267.8696315044322</v>
      </c>
      <c r="I13" s="12">
        <f>SUM(flows_2030!K$5,flows_2030!K$9:K$13,flows_2030!K$15:K$16)</f>
        <v>7009.4094285617066</v>
      </c>
    </row>
    <row r="15" spans="1:12" ht="16" x14ac:dyDescent="0.2">
      <c r="A15" s="3" t="s">
        <v>26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4" t="str" cm="1">
        <f t="array" ref="A16:L24">TRANSPOSE(A2:I13)</f>
        <v xml:space="preserve">Year </v>
      </c>
      <c r="B16" s="5">
        <v>2020</v>
      </c>
      <c r="C16" s="5">
        <v>2021</v>
      </c>
      <c r="D16" s="5">
        <v>2022</v>
      </c>
      <c r="E16" s="5">
        <v>2023</v>
      </c>
      <c r="F16" s="5">
        <v>2024</v>
      </c>
      <c r="G16" s="5">
        <v>2025</v>
      </c>
      <c r="H16" s="5">
        <v>2026</v>
      </c>
      <c r="I16" s="5">
        <v>2027</v>
      </c>
      <c r="J16" s="5">
        <v>2028</v>
      </c>
      <c r="K16" s="5">
        <v>2029</v>
      </c>
      <c r="L16" s="6">
        <v>2030</v>
      </c>
    </row>
    <row r="17" spans="1:12" x14ac:dyDescent="0.2">
      <c r="A17" s="7" t="str">
        <v>Food packaging 2d</v>
      </c>
      <c r="B17" s="8">
        <v>136.07729181032963</v>
      </c>
      <c r="C17" s="8">
        <v>139.47922410558789</v>
      </c>
      <c r="D17" s="8">
        <v>142.96620470822756</v>
      </c>
      <c r="E17" s="8">
        <v>146.54035982593328</v>
      </c>
      <c r="F17" s="8">
        <v>150.20386882158158</v>
      </c>
      <c r="G17" s="8">
        <v>153.95896554212109</v>
      </c>
      <c r="H17" s="8">
        <v>157.80793968067417</v>
      </c>
      <c r="I17" s="8">
        <v>161.75313817269094</v>
      </c>
      <c r="J17" s="8">
        <v>165.79696662700823</v>
      </c>
      <c r="K17" s="8">
        <v>169.94189079268341</v>
      </c>
      <c r="L17" s="9">
        <v>174.19043806250048</v>
      </c>
    </row>
    <row r="18" spans="1:12" x14ac:dyDescent="0.2">
      <c r="A18" s="7" t="str">
        <v>Food packaging bottles</v>
      </c>
      <c r="B18" s="8">
        <v>374.3405997818241</v>
      </c>
      <c r="C18" s="8">
        <v>383.32477417658788</v>
      </c>
      <c r="D18" s="8">
        <v>392.52456875682617</v>
      </c>
      <c r="E18" s="8">
        <v>401.94515840699006</v>
      </c>
      <c r="F18" s="8">
        <v>411.59184220875784</v>
      </c>
      <c r="G18" s="8">
        <v>421.4700464217679</v>
      </c>
      <c r="H18" s="8">
        <v>431.58532753589026</v>
      </c>
      <c r="I18" s="8">
        <v>441.94337539675172</v>
      </c>
      <c r="J18" s="8">
        <v>452.55001640627381</v>
      </c>
      <c r="K18" s="8">
        <v>463.41121680002431</v>
      </c>
      <c r="L18" s="9">
        <v>474.53308600322492</v>
      </c>
    </row>
    <row r="19" spans="1:12" x14ac:dyDescent="0.2">
      <c r="A19" s="7" t="str">
        <v>Food packaging other</v>
      </c>
      <c r="B19" s="8">
        <v>1131.4663954289792</v>
      </c>
      <c r="C19" s="8">
        <v>1172.1991856644227</v>
      </c>
      <c r="D19" s="8">
        <v>1214.3983563483416</v>
      </c>
      <c r="E19" s="8">
        <v>1258.1166971768823</v>
      </c>
      <c r="F19" s="8">
        <v>1303.4088982752503</v>
      </c>
      <c r="G19" s="8">
        <v>1350.3316186131592</v>
      </c>
      <c r="H19" s="8">
        <v>1398.943556883233</v>
      </c>
      <c r="I19" s="8">
        <v>1449.3055249310291</v>
      </c>
      <c r="J19" s="8">
        <v>1501.4805238285467</v>
      </c>
      <c r="K19" s="8">
        <v>1555.5338226863737</v>
      </c>
      <c r="L19" s="9">
        <v>1611.5330403030837</v>
      </c>
    </row>
    <row r="20" spans="1:12" x14ac:dyDescent="0.2">
      <c r="A20" s="7" t="str">
        <v>Non-food packaging 2d</v>
      </c>
      <c r="B20" s="8">
        <v>108.86183344826378</v>
      </c>
      <c r="C20" s="8">
        <v>111.58337928447037</v>
      </c>
      <c r="D20" s="8">
        <v>114.37296376658207</v>
      </c>
      <c r="E20" s="8">
        <v>117.2322878607466</v>
      </c>
      <c r="F20" s="8">
        <v>120.16309505726528</v>
      </c>
      <c r="G20" s="8">
        <v>123.16717243369688</v>
      </c>
      <c r="H20" s="8">
        <v>126.24635174453933</v>
      </c>
      <c r="I20" s="8">
        <v>129.40251053815277</v>
      </c>
      <c r="J20" s="8">
        <v>132.63757330160655</v>
      </c>
      <c r="K20" s="8">
        <v>135.95351263414673</v>
      </c>
      <c r="L20" s="9">
        <v>139.35235045000039</v>
      </c>
    </row>
    <row r="21" spans="1:12" x14ac:dyDescent="0.2">
      <c r="A21" s="7" t="str">
        <v>Non-food packaging bottles</v>
      </c>
      <c r="B21" s="8">
        <v>572.52091731337828</v>
      </c>
      <c r="C21" s="8">
        <v>586.26141932889925</v>
      </c>
      <c r="D21" s="8">
        <v>600.33169339279289</v>
      </c>
      <c r="E21" s="8">
        <v>614.73965403421994</v>
      </c>
      <c r="F21" s="8">
        <v>629.49340573104121</v>
      </c>
      <c r="G21" s="8">
        <v>644.60124746858617</v>
      </c>
      <c r="H21" s="8">
        <v>660.07167740783245</v>
      </c>
      <c r="I21" s="8">
        <v>675.91339766562021</v>
      </c>
      <c r="J21" s="8">
        <v>692.1353192095952</v>
      </c>
      <c r="K21" s="8">
        <v>708.74656687062554</v>
      </c>
      <c r="L21" s="9">
        <v>725.75648447552044</v>
      </c>
    </row>
    <row r="22" spans="1:12" x14ac:dyDescent="0.2">
      <c r="A22" s="7" t="str">
        <v>Non-food packaging other</v>
      </c>
      <c r="B22" s="8">
        <v>432.61950413460983</v>
      </c>
      <c r="C22" s="8">
        <v>448.19380628345579</v>
      </c>
      <c r="D22" s="8">
        <v>464.32878330966003</v>
      </c>
      <c r="E22" s="8">
        <v>481.04461950880784</v>
      </c>
      <c r="F22" s="8">
        <v>498.36222581112509</v>
      </c>
      <c r="G22" s="8">
        <v>516.30326594032567</v>
      </c>
      <c r="H22" s="8">
        <v>534.89018351417735</v>
      </c>
      <c r="I22" s="8">
        <v>554.14623012068773</v>
      </c>
      <c r="J22" s="8">
        <v>574.09549440503247</v>
      </c>
      <c r="K22" s="8">
        <v>594.76293220361367</v>
      </c>
      <c r="L22" s="9">
        <v>616.17439776294384</v>
      </c>
    </row>
    <row r="23" spans="1:12" x14ac:dyDescent="0.2">
      <c r="A23" s="7" t="str">
        <v>Fibers</v>
      </c>
      <c r="B23" s="8">
        <v>2483.6695189770426</v>
      </c>
      <c r="C23" s="8">
        <v>2540.0801701920582</v>
      </c>
      <c r="D23" s="8">
        <v>2567.5874240733888</v>
      </c>
      <c r="E23" s="8">
        <v>2578.81287617629</v>
      </c>
      <c r="F23" s="8">
        <v>2596.4417207722163</v>
      </c>
      <c r="G23" s="8">
        <v>2643.2801224919453</v>
      </c>
      <c r="H23" s="8">
        <v>2728.3083296072546</v>
      </c>
      <c r="I23" s="8">
        <v>2843.5147551127352</v>
      </c>
      <c r="J23" s="8">
        <v>2975.9935395351895</v>
      </c>
      <c r="K23" s="8">
        <v>3118.196213267589</v>
      </c>
      <c r="L23" s="9">
        <v>3267.8696315044322</v>
      </c>
    </row>
    <row r="24" spans="1:12" x14ac:dyDescent="0.2">
      <c r="A24" s="10" t="str">
        <v>Sum</v>
      </c>
      <c r="B24" s="11">
        <v>5239.5560608944279</v>
      </c>
      <c r="C24" s="11">
        <v>5381.1219590354822</v>
      </c>
      <c r="D24" s="11">
        <v>5496.5099943558198</v>
      </c>
      <c r="E24" s="11">
        <v>5598.4316529898706</v>
      </c>
      <c r="F24" s="11">
        <v>5709.6650566772369</v>
      </c>
      <c r="G24" s="11">
        <v>5853.1124389116021</v>
      </c>
      <c r="H24" s="11">
        <v>6037.8533663736007</v>
      </c>
      <c r="I24" s="11">
        <v>6255.9789319376687</v>
      </c>
      <c r="J24" s="11">
        <v>6494.6894333132532</v>
      </c>
      <c r="K24" s="11">
        <v>6746.5461552550569</v>
      </c>
      <c r="L24" s="12">
        <v>7009.4094285617066</v>
      </c>
    </row>
    <row r="26" spans="1:12" ht="16" x14ac:dyDescent="0.2">
      <c r="A26" s="18" t="s">
        <v>26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 x14ac:dyDescent="0.2">
      <c r="A27" t="str">
        <f>A16</f>
        <v xml:space="preserve">Year </v>
      </c>
      <c r="B27">
        <f t="shared" ref="B27:L27" si="0">B16</f>
        <v>2020</v>
      </c>
      <c r="C27">
        <f t="shared" si="0"/>
        <v>2021</v>
      </c>
      <c r="D27">
        <f t="shared" si="0"/>
        <v>2022</v>
      </c>
      <c r="E27">
        <f t="shared" si="0"/>
        <v>2023</v>
      </c>
      <c r="F27">
        <f t="shared" si="0"/>
        <v>2024</v>
      </c>
      <c r="G27">
        <f t="shared" si="0"/>
        <v>2025</v>
      </c>
      <c r="H27">
        <f t="shared" si="0"/>
        <v>2026</v>
      </c>
      <c r="I27">
        <f t="shared" si="0"/>
        <v>2027</v>
      </c>
      <c r="J27">
        <f t="shared" si="0"/>
        <v>2028</v>
      </c>
      <c r="K27">
        <f t="shared" si="0"/>
        <v>2029</v>
      </c>
      <c r="L27">
        <f t="shared" si="0"/>
        <v>2030</v>
      </c>
    </row>
    <row r="28" spans="1:12" x14ac:dyDescent="0.2">
      <c r="A28" t="str">
        <f t="shared" ref="A28:A35" si="1">A17</f>
        <v>Food packaging 2d</v>
      </c>
      <c r="B28" s="8">
        <f>B17+'Post consumer recycling flows'!C2+'Pre consumer recycling flows'!C2</f>
        <v>200.88347541267967</v>
      </c>
      <c r="C28" s="8">
        <f>C17+'Post consumer recycling flows'!D2+'Pre consumer recycling flows'!D2</f>
        <v>205.90556229799671</v>
      </c>
      <c r="D28" s="8">
        <f>D17+'Post consumer recycling flows'!E2+'Pre consumer recycling flows'!E2</f>
        <v>211.05320135544659</v>
      </c>
      <c r="E28" s="8">
        <f>E17+'Post consumer recycling flows'!F2+'Pre consumer recycling flows'!F2</f>
        <v>216.32953138933271</v>
      </c>
      <c r="F28" s="8">
        <f>F17+'Post consumer recycling flows'!G2+'Pre consumer recycling flows'!G2</f>
        <v>221.73776967406604</v>
      </c>
      <c r="G28" s="8">
        <f>G17+'Post consumer recycling flows'!H2+'Pre consumer recycling flows'!H2</f>
        <v>227.28121391591768</v>
      </c>
      <c r="H28" s="8">
        <f>H17+'Post consumer recycling flows'!I2+'Pre consumer recycling flows'!I2</f>
        <v>232.96324426381565</v>
      </c>
      <c r="I28" s="8">
        <f>I17+'Post consumer recycling flows'!J2+'Pre consumer recycling flows'!J2</f>
        <v>238.78732537041094</v>
      </c>
      <c r="J28" s="8">
        <f>J17+'Post consumer recycling flows'!K2+'Pre consumer recycling flows'!K2</f>
        <v>244.75700850467123</v>
      </c>
      <c r="K28" s="8">
        <f>K17+'Post consumer recycling flows'!L2+'Pre consumer recycling flows'!L2</f>
        <v>250.87593371728798</v>
      </c>
      <c r="L28" s="8">
        <f>L17+'Post consumer recycling flows'!M2+'Pre consumer recycling flows'!M2</f>
        <v>257.14783206022014</v>
      </c>
    </row>
    <row r="29" spans="1:12" x14ac:dyDescent="0.2">
      <c r="A29" t="str">
        <f t="shared" si="1"/>
        <v>Food packaging bottles</v>
      </c>
      <c r="B29" s="8">
        <f>B18+'Post consumer recycling flows'!C3+'Pre consumer recycling flows'!C3</f>
        <v>682.22873198806838</v>
      </c>
      <c r="C29" s="8">
        <f>C18+'Post consumer recycling flows'!D3+'Pre consumer recycling flows'!D3</f>
        <v>698.60222155578197</v>
      </c>
      <c r="D29" s="8">
        <f>D18+'Post consumer recycling flows'!E3+'Pre consumer recycling flows'!E3</f>
        <v>715.36867487312088</v>
      </c>
      <c r="E29" s="8">
        <f>E18+'Post consumer recycling flows'!F3+'Pre consumer recycling flows'!F3</f>
        <v>732.53752307007585</v>
      </c>
      <c r="F29" s="8">
        <f>F18+'Post consumer recycling flows'!G3+'Pre consumer recycling flows'!G3</f>
        <v>750.11842362375785</v>
      </c>
      <c r="G29" s="8">
        <f>G18+'Post consumer recycling flows'!H3+'Pre consumer recycling flows'!H3</f>
        <v>768.12126579072765</v>
      </c>
      <c r="H29" s="8">
        <f>H18+'Post consumer recycling flows'!I3+'Pre consumer recycling flows'!I3</f>
        <v>786.55617616970505</v>
      </c>
      <c r="I29" s="8">
        <f>I18+'Post consumer recycling flows'!J3+'Pre consumer recycling flows'!J3</f>
        <v>805.43352439777823</v>
      </c>
      <c r="J29" s="8">
        <f>J18+'Post consumer recycling flows'!K3+'Pre consumer recycling flows'!K3</f>
        <v>824.76392898332494</v>
      </c>
      <c r="K29" s="8">
        <f>K18+'Post consumer recycling flows'!L3+'Pre consumer recycling flows'!L3</f>
        <v>844.55826327892453</v>
      </c>
      <c r="L29" s="8">
        <f>L18+'Post consumer recycling flows'!M3+'Pre consumer recycling flows'!M3</f>
        <v>864.827661597619</v>
      </c>
    </row>
    <row r="30" spans="1:12" x14ac:dyDescent="0.2">
      <c r="A30" t="str">
        <f t="shared" si="1"/>
        <v>Food packaging other</v>
      </c>
      <c r="B30" s="8">
        <f>B19+'Post consumer recycling flows'!C4+'Pre consumer recycling flows'!C4</f>
        <v>1383.0875242694619</v>
      </c>
      <c r="C30" s="8">
        <f>C19+'Post consumer recycling flows'!D4+'Pre consumer recycling flows'!D4</f>
        <v>1432.8786751431626</v>
      </c>
      <c r="D30" s="8">
        <f>D19+'Post consumer recycling flows'!E4+'Pre consumer recycling flows'!E4</f>
        <v>1484.4623074483163</v>
      </c>
      <c r="E30" s="8">
        <f>E19+'Post consumer recycling flows'!F4+'Pre consumer recycling flows'!F4</f>
        <v>1537.902950516456</v>
      </c>
      <c r="F30" s="8">
        <f>F19+'Post consumer recycling flows'!G4+'Pre consumer recycling flows'!G4</f>
        <v>1593.2674567350487</v>
      </c>
      <c r="G30" s="8">
        <f>G19+'Post consumer recycling flows'!H4+'Pre consumer recycling flows'!H4</f>
        <v>1650.6250851775103</v>
      </c>
      <c r="H30" s="8">
        <f>H19+'Post consumer recycling flows'!I4+'Pre consumer recycling flows'!I4</f>
        <v>1710.0475882439007</v>
      </c>
      <c r="I30" s="8">
        <f>I19+'Post consumer recycling flows'!J4+'Pre consumer recycling flows'!J4</f>
        <v>1771.609301420681</v>
      </c>
      <c r="J30" s="8">
        <f>J19+'Post consumer recycling flows'!K4+'Pre consumer recycling flows'!K4</f>
        <v>1835.3872362718259</v>
      </c>
      <c r="K30" s="8">
        <f>K19+'Post consumer recycling flows'!L4+'Pre consumer recycling flows'!L4</f>
        <v>1901.4611767776112</v>
      </c>
      <c r="L30" s="8">
        <f>L19+'Post consumer recycling flows'!M4+'Pre consumer recycling flows'!M4</f>
        <v>1969.9137791416056</v>
      </c>
    </row>
    <row r="31" spans="1:12" x14ac:dyDescent="0.2">
      <c r="A31" t="str">
        <f t="shared" si="1"/>
        <v>Non-food packaging 2d</v>
      </c>
      <c r="B31" s="8">
        <f>B20+'Post consumer recycling flows'!C5+'Pre consumer recycling flows'!C5</f>
        <v>160.70678033014383</v>
      </c>
      <c r="C31" s="8">
        <f>C20+'Post consumer recycling flows'!D5+'Pre consumer recycling flows'!D5</f>
        <v>164.72444983839742</v>
      </c>
      <c r="D31" s="8">
        <f>D20+'Post consumer recycling flows'!E5+'Pre consumer recycling flows'!E5</f>
        <v>168.84256108435727</v>
      </c>
      <c r="E31" s="8">
        <f>E20+'Post consumer recycling flows'!F5+'Pre consumer recycling flows'!F5</f>
        <v>173.06362511146617</v>
      </c>
      <c r="F31" s="8">
        <f>F20+'Post consumer recycling flows'!G5+'Pre consumer recycling flows'!G5</f>
        <v>177.39021573925285</v>
      </c>
      <c r="G31" s="8">
        <f>G20+'Post consumer recycling flows'!H5+'Pre consumer recycling flows'!H5</f>
        <v>181.82497113273413</v>
      </c>
      <c r="H31" s="8">
        <f>H20+'Post consumer recycling flows'!I5+'Pre consumer recycling flows'!I5</f>
        <v>186.37059541105251</v>
      </c>
      <c r="I31" s="8">
        <f>I20+'Post consumer recycling flows'!J5+'Pre consumer recycling flows'!J5</f>
        <v>191.02986029632879</v>
      </c>
      <c r="J31" s="8">
        <f>J20+'Post consumer recycling flows'!K5+'Pre consumer recycling flows'!K5</f>
        <v>195.80560680373694</v>
      </c>
      <c r="K31" s="8">
        <f>K20+'Post consumer recycling flows'!L5+'Pre consumer recycling flows'!L5</f>
        <v>200.70074697383038</v>
      </c>
      <c r="L31" s="8">
        <f>L20+'Post consumer recycling flows'!M5+'Pre consumer recycling flows'!M5</f>
        <v>205.71826564817616</v>
      </c>
    </row>
    <row r="32" spans="1:12" x14ac:dyDescent="0.2">
      <c r="A32" t="str">
        <f t="shared" si="1"/>
        <v>Non-food packaging bottles</v>
      </c>
      <c r="B32" s="8">
        <f>B21+'Post consumer recycling flows'!C6+'Pre consumer recycling flows'!C6</f>
        <v>1043.4086489229283</v>
      </c>
      <c r="C32" s="8">
        <f>C21+'Post consumer recycling flows'!D6+'Pre consumer recycling flows'!D6</f>
        <v>1068.4504564970782</v>
      </c>
      <c r="D32" s="8">
        <f>D21+'Post consumer recycling flows'!E6+'Pre consumer recycling flows'!E6</f>
        <v>1094.0932674530084</v>
      </c>
      <c r="E32" s="8">
        <f>E21+'Post consumer recycling flows'!F6+'Pre consumer recycling flows'!F6</f>
        <v>1120.3515058718806</v>
      </c>
      <c r="F32" s="8">
        <f>F21+'Post consumer recycling flows'!G6+'Pre consumer recycling flows'!G6</f>
        <v>1147.2399420128056</v>
      </c>
      <c r="G32" s="8">
        <f>G21+'Post consumer recycling flows'!H6+'Pre consumer recycling flows'!H6</f>
        <v>1174.773700621113</v>
      </c>
      <c r="H32" s="8">
        <f>H21+'Post consumer recycling flows'!I6+'Pre consumer recycling flows'!I6</f>
        <v>1202.9682694360197</v>
      </c>
      <c r="I32" s="8">
        <f>I21+'Post consumer recycling flows'!J6+'Pre consumer recycling flows'!J6</f>
        <v>1231.839507902484</v>
      </c>
      <c r="J32" s="8">
        <f>J21+'Post consumer recycling flows'!K6+'Pre consumer recycling flows'!K6</f>
        <v>1261.403656092144</v>
      </c>
      <c r="K32" s="8">
        <f>K21+'Post consumer recycling flows'!L6+'Pre consumer recycling flows'!L6</f>
        <v>1291.6773438383557</v>
      </c>
      <c r="L32" s="8">
        <f>L21+'Post consumer recycling flows'!M6+'Pre consumer recycling flows'!M6</f>
        <v>1322.6776000904761</v>
      </c>
    </row>
    <row r="33" spans="1:12" x14ac:dyDescent="0.2">
      <c r="A33" t="str">
        <f t="shared" si="1"/>
        <v>Non-food packaging other</v>
      </c>
      <c r="B33" s="8">
        <f>B22+'Post consumer recycling flows'!C7+'Pre consumer recycling flows'!C7</f>
        <v>528.82758280891198</v>
      </c>
      <c r="C33" s="8">
        <f>C22+'Post consumer recycling flows'!D7+'Pre consumer recycling flows'!D7</f>
        <v>547.86537579003277</v>
      </c>
      <c r="D33" s="8">
        <f>D22+'Post consumer recycling flows'!E7+'Pre consumer recycling flows'!E7</f>
        <v>567.58852931847377</v>
      </c>
      <c r="E33" s="8">
        <f>E22+'Post consumer recycling flows'!F7+'Pre consumer recycling flows'!F7</f>
        <v>588.02171637393894</v>
      </c>
      <c r="F33" s="8">
        <f>F22+'Post consumer recycling flows'!G7+'Pre consumer recycling flows'!G7</f>
        <v>609.19049816340089</v>
      </c>
      <c r="G33" s="8">
        <f>G22+'Post consumer recycling flows'!H7+'Pre consumer recycling flows'!H7</f>
        <v>631.12135609728341</v>
      </c>
      <c r="H33" s="8">
        <f>H22+'Post consumer recycling flows'!I7+'Pre consumer recycling flows'!I7</f>
        <v>653.84172491678567</v>
      </c>
      <c r="I33" s="8">
        <f>I22+'Post consumer recycling flows'!J7+'Pre consumer recycling flows'!J7</f>
        <v>677.38002701378991</v>
      </c>
      <c r="J33" s="8">
        <f>J22+'Post consumer recycling flows'!K7+'Pre consumer recycling flows'!K7</f>
        <v>701.76570798628632</v>
      </c>
      <c r="K33" s="8">
        <f>K22+'Post consumer recycling flows'!L7+'Pre consumer recycling flows'!L7</f>
        <v>727.02927347379261</v>
      </c>
      <c r="L33" s="8">
        <f>L22+'Post consumer recycling flows'!M7+'Pre consumer recycling flows'!M7</f>
        <v>753.20232731884937</v>
      </c>
    </row>
    <row r="34" spans="1:12" x14ac:dyDescent="0.2">
      <c r="A34" t="str">
        <f t="shared" si="1"/>
        <v>Fibers</v>
      </c>
      <c r="B34" s="8">
        <f>B23+'Post consumer recycling flows'!C8+'Pre consumer recycling flows'!C8</f>
        <v>2682.4090949770425</v>
      </c>
      <c r="C34" s="8">
        <f>C23+'Post consumer recycling flows'!D8+'Pre consumer recycling flows'!D8</f>
        <v>2748.3592458400581</v>
      </c>
      <c r="D34" s="8">
        <f>D23+'Post consumer recycling flows'!E8+'Pre consumer recycling flows'!E8</f>
        <v>2785.8638953524928</v>
      </c>
      <c r="E34" s="8">
        <f>E23+'Post consumer recycling flows'!F8+'Pre consumer recycling flows'!F8</f>
        <v>2807.5666180767912</v>
      </c>
      <c r="F34" s="8">
        <f>F23+'Post consumer recycling flows'!G8+'Pre consumer recycling flows'!G8</f>
        <v>2836.1756422839412</v>
      </c>
      <c r="G34" s="8">
        <f>G23+'Post consumer recycling flows'!H8+'Pre consumer recycling flows'!H8</f>
        <v>2894.521272236233</v>
      </c>
      <c r="H34" s="8">
        <f>H23+'Post consumer recycling flows'!I8+'Pre consumer recycling flows'!I8</f>
        <v>2991.6090545392681</v>
      </c>
      <c r="I34" s="8">
        <f>I23+'Post consumer recycling flows'!J8+'Pre consumer recycling flows'!J8</f>
        <v>3119.4539148414856</v>
      </c>
      <c r="J34" s="8">
        <f>J23+'Post consumer recycling flows'!K8+'Pre consumer recycling flows'!K8</f>
        <v>3265.1777789309199</v>
      </c>
      <c r="K34" s="8">
        <f>K23+'Post consumer recycling flows'!L8+'Pre consumer recycling flows'!L8</f>
        <v>3421.2612961543146</v>
      </c>
      <c r="L34" s="8">
        <f>L23+'Post consumer recycling flows'!M8+'Pre consumer recycling flows'!M8</f>
        <v>3585.4818383697207</v>
      </c>
    </row>
    <row r="35" spans="1:12" x14ac:dyDescent="0.2">
      <c r="A35" t="str">
        <f t="shared" si="1"/>
        <v>Sum</v>
      </c>
      <c r="B35" s="8">
        <f>B24+'Post consumer recycling flows'!C9+'Pre consumer recycling flows'!C9</f>
        <v>6681.551838709237</v>
      </c>
      <c r="C35" s="8">
        <f>C24+'Post consumer recycling flows'!D9+'Pre consumer recycling flows'!D9</f>
        <v>6866.7859869625081</v>
      </c>
      <c r="D35" s="8">
        <f>D24+'Post consumer recycling flows'!E9+'Pre consumer recycling flows'!E9</f>
        <v>7027.2724368852159</v>
      </c>
      <c r="E35" s="8">
        <f>E24+'Post consumer recycling flows'!F9+'Pre consumer recycling flows'!F9</f>
        <v>7175.7734704099421</v>
      </c>
      <c r="F35" s="8">
        <f>F24+'Post consumer recycling flows'!G9+'Pre consumer recycling flows'!G9</f>
        <v>7335.1199482322727</v>
      </c>
      <c r="G35" s="8">
        <f>G24+'Post consumer recycling flows'!H9+'Pre consumer recycling flows'!H9</f>
        <v>7528.2688649715201</v>
      </c>
      <c r="H35" s="8">
        <f>H24+'Post consumer recycling flows'!I9+'Pre consumer recycling flows'!I9</f>
        <v>7764.3566529805476</v>
      </c>
      <c r="I35" s="8">
        <f>I24+'Post consumer recycling flows'!J9+'Pre consumer recycling flows'!J9</f>
        <v>8035.5334612429597</v>
      </c>
      <c r="J35" s="8">
        <f>J24+'Post consumer recycling flows'!K9+'Pre consumer recycling flows'!K9</f>
        <v>8329.0609235729098</v>
      </c>
      <c r="K35" s="8">
        <f>K24+'Post consumer recycling flows'!L9+'Pre consumer recycling flows'!L9</f>
        <v>8637.5640342141178</v>
      </c>
      <c r="L35" s="8">
        <f>L24+'Post consumer recycling flows'!M9+'Pre consumer recycling flows'!M9</f>
        <v>8958.9693042266681</v>
      </c>
    </row>
  </sheetData>
  <mergeCells count="3">
    <mergeCell ref="A1:I1"/>
    <mergeCell ref="A15:L15"/>
    <mergeCell ref="A26:L2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A0CC-0EC3-684C-8BB3-84B5A5FDA178}">
  <sheetPr>
    <tabColor theme="4"/>
  </sheetPr>
  <dimension ref="A1:M74"/>
  <sheetViews>
    <sheetView tabSelected="1" zoomScale="85" zoomScaleNormal="70" workbookViewId="0">
      <selection activeCell="N25" sqref="N25"/>
    </sheetView>
  </sheetViews>
  <sheetFormatPr baseColWidth="10" defaultRowHeight="15" x14ac:dyDescent="0.2"/>
  <cols>
    <col min="1" max="1" width="22.1640625" bestFit="1" customWidth="1"/>
    <col min="2" max="2" width="11.33203125" bestFit="1" customWidth="1"/>
    <col min="3" max="12" width="11.1640625" bestFit="1" customWidth="1"/>
  </cols>
  <sheetData>
    <row r="1" spans="1:12" ht="16" x14ac:dyDescent="0.2">
      <c r="A1" s="17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6" customHeight="1" x14ac:dyDescent="0.2">
      <c r="A2" t="s">
        <v>23</v>
      </c>
      <c r="B2">
        <f>'Total recycling flows input'!C1</f>
        <v>2020</v>
      </c>
      <c r="C2">
        <f>'Total recycling flows input'!D1</f>
        <v>2021</v>
      </c>
      <c r="D2">
        <f>'Total recycling flows input'!E1</f>
        <v>2022</v>
      </c>
      <c r="E2">
        <f>'Total recycling flows input'!F1</f>
        <v>2023</v>
      </c>
      <c r="F2">
        <f>'Total recycling flows input'!G1</f>
        <v>2024</v>
      </c>
      <c r="G2">
        <f>'Total recycling flows input'!H1</f>
        <v>2025</v>
      </c>
      <c r="H2">
        <f>'Total recycling flows input'!I1</f>
        <v>2026</v>
      </c>
      <c r="I2">
        <f>'Total recycling flows input'!J1</f>
        <v>2027</v>
      </c>
      <c r="J2">
        <f>'Total recycling flows input'!K1</f>
        <v>2028</v>
      </c>
      <c r="K2">
        <f>'Total recycling flows input'!L1</f>
        <v>2029</v>
      </c>
      <c r="L2">
        <f>'Total recycling flows input'!M1</f>
        <v>2030</v>
      </c>
    </row>
    <row r="3" spans="1:12" x14ac:dyDescent="0.2">
      <c r="A3" t="str">
        <f>'Total waste flows'!A17</f>
        <v>Food packaging 2d</v>
      </c>
      <c r="B3" s="15">
        <f>('Post consumer recycling flows'!C2+'Pre consumer recycling flows'!C2)/'Total waste flows'!B17</f>
        <v>0.47624539510001179</v>
      </c>
      <c r="C3" s="15">
        <f>('Post consumer recycling flows'!D2+'Pre consumer recycling flows'!D2)/'Total waste flows'!C17</f>
        <v>0.47624539510001179</v>
      </c>
      <c r="D3" s="15">
        <f>('Post consumer recycling flows'!E2+'Pre consumer recycling flows'!E2)/'Total waste flows'!D17</f>
        <v>0.47624539510001185</v>
      </c>
      <c r="E3" s="15">
        <f>('Post consumer recycling flows'!F2+'Pre consumer recycling flows'!F2)/'Total waste flows'!E17</f>
        <v>0.47624539510001163</v>
      </c>
      <c r="F3" s="15">
        <f>('Post consumer recycling flows'!G2+'Pre consumer recycling flows'!G2)/'Total waste flows'!F17</f>
        <v>0.47624539510001174</v>
      </c>
      <c r="G3" s="15">
        <f>('Post consumer recycling flows'!H2+'Pre consumer recycling flows'!H2)/'Total waste flows'!G17</f>
        <v>0.47624539510001185</v>
      </c>
      <c r="H3" s="15">
        <f>('Post consumer recycling flows'!I2+'Pre consumer recycling flows'!I2)/'Total waste flows'!H17</f>
        <v>0.47624539510001174</v>
      </c>
      <c r="I3" s="15">
        <f>('Post consumer recycling flows'!J2+'Pre consumer recycling flows'!J2)/'Total waste flows'!I17</f>
        <v>0.47624539510001185</v>
      </c>
      <c r="J3" s="15">
        <f>('Post consumer recycling flows'!K2+'Pre consumer recycling flows'!K2)/'Total waste flows'!J17</f>
        <v>0.47624539510001179</v>
      </c>
      <c r="K3" s="15">
        <f>('Post consumer recycling flows'!L2+'Pre consumer recycling flows'!L2)/'Total waste flows'!K17</f>
        <v>0.47624539510001179</v>
      </c>
      <c r="L3" s="15">
        <f>('Post consumer recycling flows'!M2+'Pre consumer recycling flows'!M2)/'Total waste flows'!L17</f>
        <v>0.47624539510001174</v>
      </c>
    </row>
    <row r="4" spans="1:12" x14ac:dyDescent="0.2">
      <c r="A4" t="str">
        <f>'Total waste flows'!A18</f>
        <v>Food packaging bottles</v>
      </c>
      <c r="B4" s="15">
        <f>('Post consumer recycling flows'!C3+'Pre consumer recycling flows'!C3)/'Total waste flows'!B18</f>
        <v>0.82248127076168021</v>
      </c>
      <c r="C4" s="15">
        <f>('Post consumer recycling flows'!D3+'Pre consumer recycling flows'!D3)/'Total waste flows'!C18</f>
        <v>0.82248127076167987</v>
      </c>
      <c r="D4" s="15">
        <f>('Post consumer recycling flows'!E3+'Pre consumer recycling flows'!E3)/'Total waste flows'!D18</f>
        <v>0.82248127076167987</v>
      </c>
      <c r="E4" s="15">
        <f>('Post consumer recycling flows'!F3+'Pre consumer recycling flows'!F3)/'Total waste flows'!E18</f>
        <v>0.82248127076167976</v>
      </c>
      <c r="F4" s="15">
        <f>('Post consumer recycling flows'!G3+'Pre consumer recycling flows'!G3)/'Total waste flows'!F18</f>
        <v>0.82248127076167987</v>
      </c>
      <c r="G4" s="15">
        <f>('Post consumer recycling flows'!H3+'Pre consumer recycling flows'!H3)/'Total waste flows'!G18</f>
        <v>0.82248127076167965</v>
      </c>
      <c r="H4" s="15">
        <f>('Post consumer recycling flows'!I3+'Pre consumer recycling flows'!I3)/'Total waste flows'!H18</f>
        <v>0.82248127076167987</v>
      </c>
      <c r="I4" s="15">
        <f>('Post consumer recycling flows'!J3+'Pre consumer recycling flows'!J3)/'Total waste flows'!I18</f>
        <v>0.82248127076167998</v>
      </c>
      <c r="J4" s="15">
        <f>('Post consumer recycling flows'!K3+'Pre consumer recycling flows'!K3)/'Total waste flows'!J18</f>
        <v>0.82248127076167976</v>
      </c>
      <c r="K4" s="15">
        <f>('Post consumer recycling flows'!L3+'Pre consumer recycling flows'!L3)/'Total waste flows'!K18</f>
        <v>0.82248127076167976</v>
      </c>
      <c r="L4" s="15">
        <f>('Post consumer recycling flows'!M3+'Pre consumer recycling flows'!M3)/'Total waste flows'!L18</f>
        <v>0.82248127076167998</v>
      </c>
    </row>
    <row r="5" spans="1:12" x14ac:dyDescent="0.2">
      <c r="A5" t="str">
        <f>'Total waste flows'!A19</f>
        <v>Food packaging other</v>
      </c>
      <c r="B5" s="15">
        <f>('Post consumer recycling flows'!C4+'Pre consumer recycling flows'!C4)/'Total waste flows'!B19</f>
        <v>0.22238497745669589</v>
      </c>
      <c r="C5" s="15">
        <f>('Post consumer recycling flows'!D4+'Pre consumer recycling flows'!D4)/'Total waste flows'!C19</f>
        <v>0.22238497745669594</v>
      </c>
      <c r="D5" s="15">
        <f>('Post consumer recycling flows'!E4+'Pre consumer recycling flows'!E4)/'Total waste flows'!D19</f>
        <v>0.22238497745669597</v>
      </c>
      <c r="E5" s="15">
        <f>('Post consumer recycling flows'!F4+'Pre consumer recycling flows'!F4)/'Total waste flows'!E19</f>
        <v>0.22238497745669591</v>
      </c>
      <c r="F5" s="15">
        <f>('Post consumer recycling flows'!G4+'Pre consumer recycling flows'!G4)/'Total waste flows'!F19</f>
        <v>0.22238497745669589</v>
      </c>
      <c r="G5" s="15">
        <f>('Post consumer recycling flows'!H4+'Pre consumer recycling flows'!H4)/'Total waste flows'!G19</f>
        <v>0.22238497745669597</v>
      </c>
      <c r="H5" s="15">
        <f>('Post consumer recycling flows'!I4+'Pre consumer recycling flows'!I4)/'Total waste flows'!H19</f>
        <v>0.22238497745669586</v>
      </c>
      <c r="I5" s="15">
        <f>('Post consumer recycling flows'!J4+'Pre consumer recycling flows'!J4)/'Total waste flows'!I19</f>
        <v>0.22238497745669594</v>
      </c>
      <c r="J5" s="15">
        <f>('Post consumer recycling flows'!K4+'Pre consumer recycling flows'!K4)/'Total waste flows'!J19</f>
        <v>0.22238497745669597</v>
      </c>
      <c r="K5" s="15">
        <f>('Post consumer recycling flows'!L4+'Pre consumer recycling flows'!L4)/'Total waste flows'!K19</f>
        <v>0.222384977456696</v>
      </c>
      <c r="L5" s="15">
        <f>('Post consumer recycling flows'!M4+'Pre consumer recycling flows'!M4)/'Total waste flows'!L19</f>
        <v>0.22238497745669591</v>
      </c>
    </row>
    <row r="6" spans="1:12" x14ac:dyDescent="0.2">
      <c r="A6" t="str">
        <f>'Total waste flows'!A20</f>
        <v>Non-food packaging 2d</v>
      </c>
      <c r="B6" s="15">
        <f>('Post consumer recycling flows'!C5+'Pre consumer recycling flows'!C5)/'Total waste flows'!B20</f>
        <v>0.47624539510001168</v>
      </c>
      <c r="C6" s="15">
        <f>('Post consumer recycling flows'!D5+'Pre consumer recycling flows'!D5)/'Total waste flows'!C20</f>
        <v>0.47624539510001174</v>
      </c>
      <c r="D6" s="15">
        <f>('Post consumer recycling flows'!E5+'Pre consumer recycling flows'!E5)/'Total waste flows'!D20</f>
        <v>0.47624539510001174</v>
      </c>
      <c r="E6" s="15">
        <f>('Post consumer recycling flows'!F5+'Pre consumer recycling flows'!F5)/'Total waste flows'!E20</f>
        <v>0.47624539510001185</v>
      </c>
      <c r="F6" s="15">
        <f>('Post consumer recycling flows'!G5+'Pre consumer recycling flows'!G5)/'Total waste flows'!F20</f>
        <v>0.47624539510001163</v>
      </c>
      <c r="G6" s="15">
        <f>('Post consumer recycling flows'!H5+'Pre consumer recycling flows'!H5)/'Total waste flows'!G20</f>
        <v>0.47624539510001179</v>
      </c>
      <c r="H6" s="15">
        <f>('Post consumer recycling flows'!I5+'Pre consumer recycling flows'!I5)/'Total waste flows'!H20</f>
        <v>0.47624539510001179</v>
      </c>
      <c r="I6" s="15">
        <f>('Post consumer recycling flows'!J5+'Pre consumer recycling flows'!J5)/'Total waste flows'!I20</f>
        <v>0.47624539510001185</v>
      </c>
      <c r="J6" s="15">
        <f>('Post consumer recycling flows'!K5+'Pre consumer recycling flows'!K5)/'Total waste flows'!J20</f>
        <v>0.47624539510001185</v>
      </c>
      <c r="K6" s="15">
        <f>('Post consumer recycling flows'!L5+'Pre consumer recycling flows'!L5)/'Total waste flows'!K20</f>
        <v>0.47624539510001179</v>
      </c>
      <c r="L6" s="15">
        <f>('Post consumer recycling flows'!M5+'Pre consumer recycling flows'!M5)/'Total waste flows'!L20</f>
        <v>0.4762453951000119</v>
      </c>
    </row>
    <row r="7" spans="1:12" x14ac:dyDescent="0.2">
      <c r="A7" t="str">
        <f>'Total waste flows'!A21</f>
        <v>Non-food packaging bottles</v>
      </c>
      <c r="B7" s="15">
        <f>('Post consumer recycling flows'!C6+'Pre consumer recycling flows'!C6)/'Total waste flows'!B21</f>
        <v>0.82248127076167987</v>
      </c>
      <c r="C7" s="15">
        <f>('Post consumer recycling flows'!D6+'Pre consumer recycling flows'!D6)/'Total waste flows'!C21</f>
        <v>0.82248127076167965</v>
      </c>
      <c r="D7" s="15">
        <f>('Post consumer recycling flows'!E6+'Pre consumer recycling flows'!E6)/'Total waste flows'!D21</f>
        <v>0.82248127076167987</v>
      </c>
      <c r="E7" s="15">
        <f>('Post consumer recycling flows'!F6+'Pre consumer recycling flows'!F6)/'Total waste flows'!E21</f>
        <v>0.82248127076167987</v>
      </c>
      <c r="F7" s="15">
        <f>('Post consumer recycling flows'!G6+'Pre consumer recycling flows'!G6)/'Total waste flows'!F21</f>
        <v>0.82248127076167987</v>
      </c>
      <c r="G7" s="15">
        <f>('Post consumer recycling flows'!H6+'Pre consumer recycling flows'!H6)/'Total waste flows'!G21</f>
        <v>0.82248127076167965</v>
      </c>
      <c r="H7" s="15">
        <f>('Post consumer recycling flows'!I6+'Pre consumer recycling flows'!I6)/'Total waste flows'!H21</f>
        <v>0.82248127076167954</v>
      </c>
      <c r="I7" s="15">
        <f>('Post consumer recycling flows'!J6+'Pre consumer recycling flows'!J6)/'Total waste flows'!I21</f>
        <v>0.82248127076167976</v>
      </c>
      <c r="J7" s="15">
        <f>('Post consumer recycling flows'!K6+'Pre consumer recycling flows'!K6)/'Total waste flows'!J21</f>
        <v>0.82248127076167998</v>
      </c>
      <c r="K7" s="15">
        <f>('Post consumer recycling flows'!L6+'Pre consumer recycling flows'!L6)/'Total waste flows'!K21</f>
        <v>0.82248127076168009</v>
      </c>
      <c r="L7" s="15">
        <f>('Post consumer recycling flows'!M6+'Pre consumer recycling flows'!M6)/'Total waste flows'!L21</f>
        <v>0.82248127076168009</v>
      </c>
    </row>
    <row r="8" spans="1:12" x14ac:dyDescent="0.2">
      <c r="A8" t="str">
        <f>'Total waste flows'!A22</f>
        <v>Non-food packaging other</v>
      </c>
      <c r="B8" s="15">
        <f>('Post consumer recycling flows'!C7+'Pre consumer recycling flows'!C7)/'Total waste flows'!B22</f>
        <v>0.22238497745669594</v>
      </c>
      <c r="C8" s="15">
        <f>('Post consumer recycling flows'!D7+'Pre consumer recycling flows'!D7)/'Total waste flows'!C22</f>
        <v>0.22238497745669589</v>
      </c>
      <c r="D8" s="15">
        <f>('Post consumer recycling flows'!E7+'Pre consumer recycling flows'!E7)/'Total waste flows'!D22</f>
        <v>0.22238497745669597</v>
      </c>
      <c r="E8" s="15">
        <f>('Post consumer recycling flows'!F7+'Pre consumer recycling flows'!F7)/'Total waste flows'!E22</f>
        <v>0.222384977456696</v>
      </c>
      <c r="F8" s="15">
        <f>('Post consumer recycling flows'!G7+'Pre consumer recycling flows'!G7)/'Total waste flows'!F22</f>
        <v>0.22238497745669597</v>
      </c>
      <c r="G8" s="15">
        <f>('Post consumer recycling flows'!H7+'Pre consumer recycling flows'!H7)/'Total waste flows'!G22</f>
        <v>0.22238497745669591</v>
      </c>
      <c r="H8" s="15">
        <f>('Post consumer recycling flows'!I7+'Pre consumer recycling flows'!I7)/'Total waste flows'!H22</f>
        <v>0.22238497745669591</v>
      </c>
      <c r="I8" s="15">
        <f>('Post consumer recycling flows'!J7+'Pre consumer recycling flows'!J7)/'Total waste flows'!I22</f>
        <v>0.22238497745669594</v>
      </c>
      <c r="J8" s="15">
        <f>('Post consumer recycling flows'!K7+'Pre consumer recycling flows'!K7)/'Total waste flows'!J22</f>
        <v>0.22238497745669591</v>
      </c>
      <c r="K8" s="15">
        <f>('Post consumer recycling flows'!L7+'Pre consumer recycling flows'!L7)/'Total waste flows'!K22</f>
        <v>0.22238497745669594</v>
      </c>
      <c r="L8" s="15">
        <f>('Post consumer recycling flows'!M7+'Pre consumer recycling flows'!M7)/'Total waste flows'!L22</f>
        <v>0.22238497745669594</v>
      </c>
    </row>
    <row r="9" spans="1:12" x14ac:dyDescent="0.2">
      <c r="A9" t="str">
        <f>'Total waste flows'!A23</f>
        <v>Fibers</v>
      </c>
      <c r="B9" s="15">
        <f>('Post consumer recycling flows'!C8+'Pre consumer recycling flows'!C8)/'Total waste flows'!B34</f>
        <v>7.408995755798424E-2</v>
      </c>
      <c r="C9" s="15">
        <f>('Post consumer recycling flows'!D8+'Pre consumer recycling flows'!D8)/'Total waste flows'!C34</f>
        <v>7.5783060734601254E-2</v>
      </c>
      <c r="D9" s="15">
        <f>('Post consumer recycling flows'!E8+'Pre consumer recycling flows'!E8)/'Total waste flows'!D34</f>
        <v>7.8351448411834806E-2</v>
      </c>
      <c r="E9" s="15">
        <f>('Post consumer recycling flows'!F8+'Pre consumer recycling flows'!F8)/'Total waste flows'!E34</f>
        <v>8.1477582910285312E-2</v>
      </c>
      <c r="F9" s="15">
        <f>('Post consumer recycling flows'!G8+'Pre consumer recycling flows'!G8)/'Total waste flows'!F34</f>
        <v>8.4527177350225746E-2</v>
      </c>
      <c r="G9" s="15">
        <f>('Post consumer recycling flows'!H8+'Pre consumer recycling flows'!H8)/'Total waste flows'!G34</f>
        <v>8.6798861060083152E-2</v>
      </c>
      <c r="H9" s="15">
        <f>('Post consumer recycling flows'!I8+'Pre consumer recycling flows'!I8)/'Total waste flows'!H34</f>
        <v>8.801307929339855E-2</v>
      </c>
      <c r="I9" s="15">
        <f>('Post consumer recycling flows'!J8+'Pre consumer recycling flows'!J8)/'Total waste flows'!I34</f>
        <v>8.8457520855143704E-2</v>
      </c>
      <c r="J9" s="15">
        <f>('Post consumer recycling flows'!K8+'Pre consumer recycling flows'!K8)/'Total waste flows'!J34</f>
        <v>8.8566154425568464E-2</v>
      </c>
      <c r="K9" s="15">
        <f>('Post consumer recycling flows'!L8+'Pre consumer recycling flows'!L8)/'Total waste flows'!K34</f>
        <v>8.8582851952111144E-2</v>
      </c>
      <c r="L9" s="15">
        <f>('Post consumer recycling flows'!M8+'Pre consumer recycling flows'!M8)/'Total waste flows'!L34</f>
        <v>8.8582851952111172E-2</v>
      </c>
    </row>
    <row r="10" spans="1:12" x14ac:dyDescent="0.2">
      <c r="A10" t="str">
        <f>'Total waste flows'!A24</f>
        <v>Sum</v>
      </c>
      <c r="B10" s="15">
        <f>('Post consumer recycling flows'!C9+'Pre consumer recycling flows'!C9)/'Total waste flows'!B35</f>
        <v>0.21581749459170227</v>
      </c>
      <c r="C10" s="15">
        <f>('Post consumer recycling flows'!D9+'Pre consumer recycling flows'!D9)/'Total waste flows'!C35</f>
        <v>0.21635507947207813</v>
      </c>
      <c r="D10" s="15">
        <f>('Post consumer recycling flows'!E9+'Pre consumer recycling flows'!E9)/'Total waste flows'!D35</f>
        <v>0.21783166317768313</v>
      </c>
      <c r="E10" s="15">
        <f>('Post consumer recycling flows'!F9+'Pre consumer recycling flows'!F9)/'Total waste flows'!E35</f>
        <v>0.21981488461479542</v>
      </c>
      <c r="F10" s="15">
        <f>('Post consumer recycling flows'!G9+'Pre consumer recycling flows'!G9)/'Total waste flows'!F35</f>
        <v>0.22159895175903188</v>
      </c>
      <c r="G10" s="15">
        <f>('Post consumer recycling flows'!H9+'Pre consumer recycling flows'!H9)/'Total waste flows'!G35</f>
        <v>0.22251548876718483</v>
      </c>
      <c r="H10" s="15">
        <f>('Post consumer recycling flows'!I9+'Pre consumer recycling flows'!I9)/'Total waste flows'!H35</f>
        <v>0.22236269710049764</v>
      </c>
      <c r="I10" s="15">
        <f>('Post consumer recycling flows'!J9+'Pre consumer recycling flows'!J9)/'Total waste flows'!I35</f>
        <v>0.22146065819879301</v>
      </c>
      <c r="J10" s="15">
        <f>('Post consumer recycling flows'!K9+'Pre consumer recycling flows'!K9)/'Total waste flows'!J35</f>
        <v>0.2202374922085176</v>
      </c>
      <c r="K10" s="15">
        <f>('Post consumer recycling flows'!L9+'Pre consumer recycling flows'!L9)/'Total waste flows'!K35</f>
        <v>0.21892953516391658</v>
      </c>
      <c r="L10" s="15">
        <f>('Post consumer recycling flows'!M9+'Pre consumer recycling flows'!M9)/'Total waste flows'!L35</f>
        <v>0.21760983986686913</v>
      </c>
    </row>
    <row r="11" spans="1:12" x14ac:dyDescent="0.2">
      <c r="A11" t="s">
        <v>32</v>
      </c>
      <c r="B11" s="15">
        <f>SUM('Post consumer recycling flows'!C2:C7,'Pre consumer recycling flows'!C2:C7)/SUM('Total waste flows'!B28:B33)</f>
        <v>0.31088067655583157</v>
      </c>
      <c r="C11" s="15">
        <f>SUM('Post consumer recycling flows'!D2:D7,'Pre consumer recycling flows'!D2:D7)/SUM('Total waste flows'!C28:C33)</f>
        <v>0.31016332997364016</v>
      </c>
      <c r="D11" s="15">
        <f>SUM('Post consumer recycling flows'!E2:E7,'Pre consumer recycling flows'!E2:E7)/SUM('Total waste flows'!D28:D33)</f>
        <v>0.30944577924955041</v>
      </c>
      <c r="E11" s="15">
        <f>SUM('Post consumer recycling flows'!F2:F7,'Pre consumer recycling flows'!F2:F7)/SUM('Total waste flows'!E28:E33)</f>
        <v>0.30872807106175876</v>
      </c>
      <c r="F11" s="15">
        <f>SUM('Post consumer recycling flows'!G2:G7,'Pre consumer recycling flows'!G2:G7)/SUM('Total waste flows'!F28:F33)</f>
        <v>0.30801025214096645</v>
      </c>
      <c r="G11" s="15">
        <f>SUM('Post consumer recycling flows'!H2:H7,'Pre consumer recycling flows'!H2:H7)/SUM('Total waste flows'!G28:G33)</f>
        <v>0.307292369258097</v>
      </c>
      <c r="H11" s="15">
        <f>SUM('Post consumer recycling flows'!I2:I7,'Pre consumer recycling flows'!I2:I7)/SUM('Total waste flows'!H28:H33)</f>
        <v>0.3065744692119895</v>
      </c>
      <c r="I11" s="15">
        <f>SUM('Post consumer recycling flows'!J2:J7,'Pre consumer recycling flows'!J2:J7)/SUM('Total waste flows'!I28:I33)</f>
        <v>0.30585659881707439</v>
      </c>
      <c r="J11" s="15">
        <f>SUM('Post consumer recycling flows'!K2:K7,'Pre consumer recycling flows'!K2:K7)/SUM('Total waste flows'!J28:J33)</f>
        <v>0.30513880489103778</v>
      </c>
      <c r="K11" s="15">
        <f>SUM('Post consumer recycling flows'!L2:L7,'Pre consumer recycling flows'!L2:L7)/SUM('Total waste flows'!K28:K33)</f>
        <v>0.30442113424248307</v>
      </c>
      <c r="L11" s="15">
        <f>SUM('Post consumer recycling flows'!M2:M7,'Pre consumer recycling flows'!M2:M7)/SUM('Total waste flows'!L28:L33)</f>
        <v>0.30370363365859554</v>
      </c>
    </row>
    <row r="13" spans="1:12" ht="16" x14ac:dyDescent="0.2">
      <c r="A13" s="17" t="s">
        <v>28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x14ac:dyDescent="0.2">
      <c r="A14" t="s">
        <v>23</v>
      </c>
      <c r="B14">
        <f>B2</f>
        <v>2020</v>
      </c>
      <c r="C14">
        <f t="shared" ref="C14:L14" si="0">C2</f>
        <v>2021</v>
      </c>
      <c r="D14">
        <f t="shared" si="0"/>
        <v>2022</v>
      </c>
      <c r="E14">
        <f t="shared" si="0"/>
        <v>2023</v>
      </c>
      <c r="F14">
        <f t="shared" si="0"/>
        <v>2024</v>
      </c>
      <c r="G14">
        <f t="shared" si="0"/>
        <v>2025</v>
      </c>
      <c r="H14">
        <f t="shared" si="0"/>
        <v>2026</v>
      </c>
      <c r="I14">
        <f t="shared" si="0"/>
        <v>2027</v>
      </c>
      <c r="J14">
        <f t="shared" si="0"/>
        <v>2028</v>
      </c>
      <c r="K14">
        <f t="shared" si="0"/>
        <v>2029</v>
      </c>
      <c r="L14">
        <f t="shared" si="0"/>
        <v>2030</v>
      </c>
    </row>
    <row r="15" spans="1:12" x14ac:dyDescent="0.2">
      <c r="A15" t="s">
        <v>33</v>
      </c>
      <c r="B15" s="15">
        <f>SUM('Post consumer recycling flows'!B8+'Pre consumer recycling flows'!B8)/'Total production'!C8</f>
        <v>6.6793893129770993E-2</v>
      </c>
      <c r="C15" s="15">
        <f>SUM('Post consumer recycling flows'!C8+'Pre consumer recycling flows'!C8)/'Total production'!D8</f>
        <v>6.6793893129770993E-2</v>
      </c>
      <c r="D15" s="15">
        <f>SUM('Post consumer recycling flows'!D8+'Pre consumer recycling flows'!D8)/'Total production'!E8</f>
        <v>6.6793893129770993E-2</v>
      </c>
      <c r="E15" s="15">
        <f>SUM('Post consumer recycling flows'!E8+'Pre consumer recycling flows'!E8)/'Total production'!F8</f>
        <v>6.6793893129770979E-2</v>
      </c>
      <c r="F15" s="15">
        <f>SUM('Post consumer recycling flows'!F8+'Pre consumer recycling flows'!F8)/'Total production'!G8</f>
        <v>6.679389312977102E-2</v>
      </c>
      <c r="G15" s="15">
        <f>SUM('Post consumer recycling flows'!G8+'Pre consumer recycling flows'!G8)/'Total production'!H8</f>
        <v>6.6793893129770993E-2</v>
      </c>
      <c r="H15" s="15">
        <f>SUM('Post consumer recycling flows'!H8+'Pre consumer recycling flows'!H8)/'Total production'!I8</f>
        <v>6.6793893129770993E-2</v>
      </c>
      <c r="I15" s="15">
        <f>SUM('Post consumer recycling flows'!I8+'Pre consumer recycling flows'!I8)/'Total production'!J8</f>
        <v>6.6793893129770979E-2</v>
      </c>
      <c r="J15" s="15">
        <f>SUM('Post consumer recycling flows'!J8+'Pre consumer recycling flows'!J8)/'Total production'!K8</f>
        <v>6.6793893129770979E-2</v>
      </c>
      <c r="K15" s="15">
        <f>SUM('Post consumer recycling flows'!K8+'Pre consumer recycling flows'!K8)/'Total production'!L8</f>
        <v>6.6793893129771006E-2</v>
      </c>
      <c r="L15" s="15">
        <f>SUM('Post consumer recycling flows'!L8+'Pre consumer recycling flows'!L8)/'Total production'!M8</f>
        <v>6.6793893129770993E-2</v>
      </c>
    </row>
    <row r="16" spans="1:12" x14ac:dyDescent="0.2">
      <c r="A16" t="s">
        <v>34</v>
      </c>
      <c r="B16" s="15">
        <f>SUM('Post consumer recycling flows'!B2:B7,'Pre consumer recycling flows'!B2:B7)/SUM('Total production'!C2:C7)</f>
        <v>0.33665842118826145</v>
      </c>
      <c r="C16" s="15">
        <f>SUM('Post consumer recycling flows'!C2:C7,'Pre consumer recycling flows'!C2:C7)/SUM('Total production'!D2:D7)</f>
        <v>0.29452517938171036</v>
      </c>
      <c r="D16" s="15">
        <f>SUM('Post consumer recycling flows'!D2:D7,'Pre consumer recycling flows'!D2:D7)/SUM('Total production'!E2:E7)</f>
        <v>0.29382777866025461</v>
      </c>
      <c r="E16" s="15">
        <f>SUM('Post consumer recycling flows'!E2:E7,'Pre consumer recycling flows'!E2:E7)/SUM('Total production'!F2:F7)</f>
        <v>0.29313026187103824</v>
      </c>
      <c r="F16" s="15">
        <f>SUM('Post consumer recycling flows'!F2:F7,'Pre consumer recycling flows'!F2:F7)/SUM('Total production'!G2:G7)</f>
        <v>0.29243267446224264</v>
      </c>
      <c r="G16" s="15">
        <f>SUM('Post consumer recycling flows'!G2:G7,'Pre consumer recycling flows'!G2:G7)/SUM('Total production'!H2:H7)</f>
        <v>0.29173506191128029</v>
      </c>
      <c r="H16" s="15">
        <f>SUM('Post consumer recycling flows'!H2:H7,'Pre consumer recycling flows'!H2:H7)/SUM('Total production'!I2:I7)</f>
        <v>0.29103746971282118</v>
      </c>
      <c r="I16" s="15">
        <f>SUM('Post consumer recycling flows'!I2:I7,'Pre consumer recycling flows'!I2:I7)/SUM('Total production'!J2:J7)</f>
        <v>0.29033994336680558</v>
      </c>
      <c r="J16" s="15">
        <f>SUM('Post consumer recycling flows'!J2:J7,'Pre consumer recycling flows'!J2:J7)/SUM('Total production'!K2:K7)</f>
        <v>0.2896425283664531</v>
      </c>
      <c r="K16" s="15">
        <f>SUM('Post consumer recycling flows'!K2:K7,'Pre consumer recycling flows'!K2:K7)/SUM('Total production'!L2:L7)</f>
        <v>0.28894527018627297</v>
      </c>
      <c r="L16" s="15">
        <f>SUM('Post consumer recycling flows'!L2:L7,'Pre consumer recycling flows'!L2:L7)/SUM('Total production'!M2:M7)</f>
        <v>0.28824821427008346</v>
      </c>
    </row>
    <row r="17" spans="1:12" x14ac:dyDescent="0.2">
      <c r="A17" t="str">
        <f>A10</f>
        <v>Sum</v>
      </c>
      <c r="B17" s="20">
        <f>'Total recycling flows input'!C9/'Total production'!C9</f>
        <v>0.22622544161215444</v>
      </c>
      <c r="C17" s="20">
        <f>'Total recycling flows input'!D9/'Total production'!D9</f>
        <v>0.2003707677003243</v>
      </c>
      <c r="D17" s="20">
        <f>'Total recycling flows input'!E9/'Total production'!E9</f>
        <v>0.19900052391664386</v>
      </c>
      <c r="E17" s="20">
        <f>'Total recycling flows input'!F9/'Total production'!F9</f>
        <v>0.19763518580753645</v>
      </c>
      <c r="F17" s="20">
        <f>'Total recycling flows input'!G9/'Total production'!G9</f>
        <v>0.19627493873352717</v>
      </c>
      <c r="G17" s="20">
        <f>'Total recycling flows input'!H9/'Total production'!H9</f>
        <v>0.19491996530090347</v>
      </c>
      <c r="H17" s="20">
        <f>'Total recycling flows input'!I9/'Total production'!I9</f>
        <v>0.19357044526050043</v>
      </c>
      <c r="I17" s="20">
        <f>'Total recycling flows input'!J9/'Total production'!J9</f>
        <v>0.19222655540998224</v>
      </c>
      <c r="J17" s="20">
        <f>'Total recycling flows input'!K9/'Total production'!K9</f>
        <v>0.1908884694997246</v>
      </c>
      <c r="K17" s="20">
        <f>'Total recycling flows input'!L9/'Total production'!L9</f>
        <v>0.18955635814239752</v>
      </c>
      <c r="L17" s="20">
        <f>'Total recycling flows input'!M9/'Total production'!M9</f>
        <v>0.18823038872634149</v>
      </c>
    </row>
    <row r="19" spans="1:12" ht="16" x14ac:dyDescent="0.2">
      <c r="A19" s="17" t="s">
        <v>29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2" x14ac:dyDescent="0.2">
      <c r="A20" t="s">
        <v>23</v>
      </c>
      <c r="B20">
        <f>B14</f>
        <v>2020</v>
      </c>
      <c r="C20">
        <f>C14</f>
        <v>2021</v>
      </c>
      <c r="D20">
        <f>D14</f>
        <v>2022</v>
      </c>
      <c r="E20">
        <f>E14</f>
        <v>2023</v>
      </c>
      <c r="F20">
        <f>F14</f>
        <v>2024</v>
      </c>
      <c r="G20">
        <f>G14</f>
        <v>2025</v>
      </c>
      <c r="H20">
        <f>H14</f>
        <v>2026</v>
      </c>
      <c r="I20">
        <f>I14</f>
        <v>2027</v>
      </c>
      <c r="J20">
        <f>J14</f>
        <v>2028</v>
      </c>
      <c r="K20">
        <f>K14</f>
        <v>2029</v>
      </c>
      <c r="L20">
        <f>L14</f>
        <v>2030</v>
      </c>
    </row>
    <row r="21" spans="1:12" x14ac:dyDescent="0.2">
      <c r="A21" t="s">
        <v>35</v>
      </c>
      <c r="B21" s="15">
        <f>B44/'Total production'!C8</f>
        <v>6.6793893129770993E-2</v>
      </c>
      <c r="C21" s="15">
        <f>C44/'Total production'!D8</f>
        <v>6.6793893129770979E-2</v>
      </c>
      <c r="D21" s="15">
        <f>D44/'Total production'!E8</f>
        <v>6.6793893129770993E-2</v>
      </c>
      <c r="E21" s="15">
        <f>E44/'Total production'!F8</f>
        <v>6.6793893129770979E-2</v>
      </c>
      <c r="F21" s="15">
        <f>F44/'Total production'!G8</f>
        <v>6.679389312977102E-2</v>
      </c>
      <c r="G21" s="15">
        <f>G44/'Total production'!H8</f>
        <v>6.6793893129770993E-2</v>
      </c>
      <c r="H21" s="15">
        <f>H44/'Total production'!I8</f>
        <v>6.6793893129770993E-2</v>
      </c>
      <c r="I21" s="15">
        <f>I44/'Total production'!J8</f>
        <v>6.6793893129770979E-2</v>
      </c>
      <c r="J21" s="15">
        <f>J44/'Total production'!K8</f>
        <v>6.6793893129770979E-2</v>
      </c>
      <c r="K21" s="15">
        <f>K44/'Total production'!L8</f>
        <v>6.6793893129771006E-2</v>
      </c>
      <c r="L21" s="15">
        <f>L44/'Total production'!M8</f>
        <v>6.6793893129770993E-2</v>
      </c>
    </row>
    <row r="22" spans="1:12" x14ac:dyDescent="0.2">
      <c r="A22" t="s">
        <v>32</v>
      </c>
      <c r="B22" s="15">
        <f>SUM(B38:B43)/SUM('Total production'!C2:C7)</f>
        <v>0.15372304530468414</v>
      </c>
      <c r="C22" s="15">
        <f>SUM(C38:C43)/SUM('Total production'!D2:D7)</f>
        <v>0.13682485096859737</v>
      </c>
      <c r="D22" s="15">
        <f>SUM(D38:D43)/SUM('Total production'!E2:E7)</f>
        <v>0.13700247804853824</v>
      </c>
      <c r="E22" s="15">
        <f>SUM(E38:E43)/SUM('Total production'!F2:F7)</f>
        <v>0.13718025862244118</v>
      </c>
      <c r="F22" s="15">
        <f>SUM(F38:F43)/SUM('Total production'!G2:G7)</f>
        <v>0.1373581805283331</v>
      </c>
      <c r="G22" s="15">
        <f>SUM(G38:G43)/SUM('Total production'!H2:H7)</f>
        <v>0.13753623157935355</v>
      </c>
      <c r="H22" s="15">
        <f>SUM(H38:H43)/SUM('Total production'!I2:I7)</f>
        <v>0.13771439956696241</v>
      </c>
      <c r="I22" s="15">
        <f>SUM(I38:I43)/SUM('Total production'!J2:J7)</f>
        <v>0.137892672264157</v>
      </c>
      <c r="J22" s="15">
        <f>SUM(J38:J43)/SUM('Total production'!K2:K7)</f>
        <v>0.13807103742869739</v>
      </c>
      <c r="K22" s="15">
        <f>SUM(K38:K43)/SUM('Total production'!L2:L7)</f>
        <v>0.13824948280633786</v>
      </c>
      <c r="L22" s="15">
        <f>SUM(L38:L43)/SUM('Total production'!M2:M7)</f>
        <v>0.13842799613406265</v>
      </c>
    </row>
    <row r="23" spans="1:12" x14ac:dyDescent="0.2">
      <c r="A23" t="str">
        <f>A17</f>
        <v>Sum</v>
      </c>
      <c r="B23" s="20">
        <f>B45/'Total production'!B9</f>
        <v>0.12254349473516359</v>
      </c>
      <c r="C23" s="20">
        <f>C45/'Total production'!C9</f>
        <v>0.11189238764423826</v>
      </c>
      <c r="D23" s="20">
        <f>D45/'Total production'!D9</f>
        <v>0.11170254847534887</v>
      </c>
      <c r="E23" s="20">
        <f>E45/'Total production'!E9</f>
        <v>0.11151088200951609</v>
      </c>
      <c r="F23" s="20">
        <f>F45/'Total production'!F9</f>
        <v>0.11131742324184947</v>
      </c>
      <c r="G23" s="20">
        <f>G45/'Total production'!G9</f>
        <v>0.11112220784121139</v>
      </c>
      <c r="H23" s="20">
        <f>H45/'Total production'!H9</f>
        <v>0.11092527212348517</v>
      </c>
      <c r="I23" s="20">
        <f>I45/'Total production'!I9</f>
        <v>0.11072665302434297</v>
      </c>
      <c r="J23" s="20">
        <f>J45/'Total production'!J9</f>
        <v>0.11052638807155504</v>
      </c>
      <c r="K23" s="20">
        <f>K45/'Total production'!K9</f>
        <v>0.11032451535688255</v>
      </c>
      <c r="L23" s="20">
        <f>L45/'Total production'!L9</f>
        <v>0.11012107350759623</v>
      </c>
    </row>
    <row r="25" spans="1:12" ht="16" x14ac:dyDescent="0.2">
      <c r="A25" s="13" t="s">
        <v>30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x14ac:dyDescent="0.2">
      <c r="A26" t="str">
        <f>A20</f>
        <v>Product</v>
      </c>
      <c r="B26">
        <f t="shared" ref="B26:L26" si="1">B20</f>
        <v>2020</v>
      </c>
      <c r="C26">
        <f t="shared" si="1"/>
        <v>2021</v>
      </c>
      <c r="D26">
        <f t="shared" si="1"/>
        <v>2022</v>
      </c>
      <c r="E26">
        <f t="shared" si="1"/>
        <v>2023</v>
      </c>
      <c r="F26">
        <f t="shared" si="1"/>
        <v>2024</v>
      </c>
      <c r="G26">
        <f t="shared" si="1"/>
        <v>2025</v>
      </c>
      <c r="H26">
        <f t="shared" si="1"/>
        <v>2026</v>
      </c>
      <c r="I26">
        <f t="shared" si="1"/>
        <v>2027</v>
      </c>
      <c r="J26">
        <f t="shared" si="1"/>
        <v>2028</v>
      </c>
      <c r="K26">
        <f t="shared" si="1"/>
        <v>2029</v>
      </c>
      <c r="L26">
        <f t="shared" si="1"/>
        <v>2030</v>
      </c>
    </row>
    <row r="27" spans="1:12" x14ac:dyDescent="0.2">
      <c r="A27" t="str">
        <f>A3</f>
        <v>Food packaging 2d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1:12" x14ac:dyDescent="0.2">
      <c r="A28" t="str">
        <f>A4</f>
        <v>Food packaging bottles</v>
      </c>
      <c r="B28" s="15">
        <f>IF(('Post consumer recycling flows'!B3+'Pre consumer recycling flows'!B3)/'Total recycling flows input'!C3&gt;1,1,('Post consumer recycling flows'!B3+'Pre consumer recycling flows'!B3)/'Total recycling flows input'!C3)</f>
        <v>1</v>
      </c>
      <c r="C28" s="15">
        <f>IF(('Post consumer recycling flows'!C3+'Pre consumer recycling flows'!C3)/'Total recycling flows input'!D3&gt;1,1,('Post consumer recycling flows'!C3+'Pre consumer recycling flows'!C3)/'Total recycling flows input'!D3)</f>
        <v>1</v>
      </c>
      <c r="D28" s="15">
        <f>IF(('Post consumer recycling flows'!D3+'Pre consumer recycling flows'!D3)/'Total recycling flows input'!E3&gt;1,1,('Post consumer recycling flows'!D3+'Pre consumer recycling flows'!D3)/'Total recycling flows input'!E3)</f>
        <v>1</v>
      </c>
      <c r="E28" s="15">
        <f>IF(('Post consumer recycling flows'!E3+'Pre consumer recycling flows'!E3)/'Total recycling flows input'!F3&gt;1,1,('Post consumer recycling flows'!E3+'Pre consumer recycling flows'!E3)/'Total recycling flows input'!F3)</f>
        <v>1</v>
      </c>
      <c r="F28" s="15">
        <f>IF(('Post consumer recycling flows'!F3+'Pre consumer recycling flows'!F3)/'Total recycling flows input'!G3&gt;1,1,('Post consumer recycling flows'!F3+'Pre consumer recycling flows'!F3)/'Total recycling flows input'!G3)</f>
        <v>1</v>
      </c>
      <c r="G28" s="15">
        <f>IF(('Post consumer recycling flows'!G3+'Pre consumer recycling flows'!G3)/'Total recycling flows input'!H3&gt;1,1,('Post consumer recycling flows'!G3+'Pre consumer recycling flows'!G3)/'Total recycling flows input'!H3)</f>
        <v>1</v>
      </c>
      <c r="H28" s="15">
        <f>IF(('Post consumer recycling flows'!H3+'Pre consumer recycling flows'!H3)/'Total recycling flows input'!I3&gt;1,1,('Post consumer recycling flows'!H3+'Pre consumer recycling flows'!H3)/'Total recycling flows input'!I3)</f>
        <v>1</v>
      </c>
      <c r="I28" s="15">
        <f>IF(('Post consumer recycling flows'!I3+'Pre consumer recycling flows'!I3)/'Total recycling flows input'!J3&gt;1,1,('Post consumer recycling flows'!I3+'Pre consumer recycling flows'!I3)/'Total recycling flows input'!J3)</f>
        <v>1</v>
      </c>
      <c r="J28" s="15">
        <f>IF(('Post consumer recycling flows'!J3+'Pre consumer recycling flows'!J3)/'Total recycling flows input'!K3&gt;1,1,('Post consumer recycling flows'!J3+'Pre consumer recycling flows'!J3)/'Total recycling flows input'!K3)</f>
        <v>1</v>
      </c>
      <c r="K28" s="15">
        <f>IF(('Post consumer recycling flows'!K3+'Pre consumer recycling flows'!K3)/'Total recycling flows input'!L3&gt;1,1,('Post consumer recycling flows'!K3+'Pre consumer recycling flows'!K3)/'Total recycling flows input'!L3)</f>
        <v>1</v>
      </c>
      <c r="L28" s="15">
        <f>IF(('Post consumer recycling flows'!L3+'Pre consumer recycling flows'!L3)/'Total recycling flows input'!M3&gt;1,1,('Post consumer recycling flows'!L3+'Pre consumer recycling flows'!L3)/'Total recycling flows input'!M3)</f>
        <v>1</v>
      </c>
    </row>
    <row r="29" spans="1:12" x14ac:dyDescent="0.2">
      <c r="A29" t="str">
        <f>A5</f>
        <v>Food packaging other</v>
      </c>
      <c r="B29" s="15">
        <f>IF(('Post consumer recycling flows'!B4+'Pre consumer recycling flows'!B4)/'Total recycling flows input'!C4&gt;1,1,('Post consumer recycling flows'!B4+'Pre consumer recycling flows'!B4)/'Total recycling flows input'!C4)</f>
        <v>0.7050056591447873</v>
      </c>
      <c r="C29" s="15">
        <f>IF(('Post consumer recycling flows'!C4+'Pre consumer recycling flows'!C4)/'Total recycling flows input'!D4&gt;1,1,('Post consumer recycling flows'!C4+'Pre consumer recycling flows'!C4)/'Total recycling flows input'!D4)</f>
        <v>0.71971069623707173</v>
      </c>
      <c r="D29" s="15">
        <f>IF(('Post consumer recycling flows'!D4+'Pre consumer recycling flows'!D4)/'Total recycling flows input'!E4&gt;1,1,('Post consumer recycling flows'!D4+'Pre consumer recycling flows'!D4)/'Total recycling flows input'!E4)</f>
        <v>0.72265931678644479</v>
      </c>
      <c r="E29" s="15">
        <f>IF(('Post consumer recycling flows'!E4+'Pre consumer recycling flows'!E4)/'Total recycling flows input'!F4&gt;1,1,('Post consumer recycling flows'!E4+'Pre consumer recycling flows'!E4)/'Total recycling flows input'!F4)</f>
        <v>0.72559762252293991</v>
      </c>
      <c r="F29" s="15">
        <f>IF(('Post consumer recycling flows'!F4+'Pre consumer recycling flows'!F4)/'Total recycling flows input'!G4&gt;1,1,('Post consumer recycling flows'!F4+'Pre consumer recycling flows'!F4)/'Total recycling flows input'!G4)</f>
        <v>0.72852546911302607</v>
      </c>
      <c r="G29" s="15">
        <f>IF(('Post consumer recycling flows'!G4+'Pre consumer recycling flows'!G4)/'Total recycling flows input'!H4&gt;1,1,('Post consumer recycling flows'!G4+'Pre consumer recycling flows'!G4)/'Total recycling flows input'!H4)</f>
        <v>0.73144271466341459</v>
      </c>
      <c r="H29" s="15">
        <f>IF(('Post consumer recycling flows'!H4+'Pre consumer recycling flows'!H4)/'Total recycling flows input'!I4&gt;1,1,('Post consumer recycling flows'!H4+'Pre consumer recycling flows'!H4)/'Total recycling flows input'!I4)</f>
        <v>0.73434921974012024</v>
      </c>
      <c r="I29" s="15">
        <f>IF(('Post consumer recycling flows'!I4+'Pre consumer recycling flows'!I4)/'Total recycling flows input'!J4&gt;1,1,('Post consumer recycling flows'!I4+'Pre consumer recycling flows'!I4)/'Total recycling flows input'!J4)</f>
        <v>0.7372448473863864</v>
      </c>
      <c r="J29" s="15">
        <f>IF(('Post consumer recycling flows'!J4+'Pre consumer recycling flows'!J4)/'Total recycling flows input'!K4&gt;1,1,('Post consumer recycling flows'!J4+'Pre consumer recycling flows'!J4)/'Total recycling flows input'!K4)</f>
        <v>0.74012946313948558</v>
      </c>
      <c r="K29" s="15">
        <f>IF(('Post consumer recycling flows'!K4+'Pre consumer recycling flows'!K4)/'Total recycling flows input'!L4&gt;1,1,('Post consumer recycling flows'!K4+'Pre consumer recycling flows'!K4)/'Total recycling flows input'!L4)</f>
        <v>0.74300293504638293</v>
      </c>
      <c r="L29" s="15">
        <f>IF(('Post consumer recycling flows'!L4+'Pre consumer recycling flows'!L4)/'Total recycling flows input'!M4&gt;1,1,('Post consumer recycling flows'!L4+'Pre consumer recycling flows'!L4)/'Total recycling flows input'!M4)</f>
        <v>0.74586513367827934</v>
      </c>
    </row>
    <row r="30" spans="1:12" x14ac:dyDescent="0.2">
      <c r="A30" t="str">
        <f>A6</f>
        <v>Non-food packaging 2d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</row>
    <row r="31" spans="1:12" x14ac:dyDescent="0.2">
      <c r="A31" t="str">
        <f>A7</f>
        <v>Non-food packaging bottles</v>
      </c>
      <c r="B31" s="15">
        <f>IF(('Post consumer recycling flows'!B6+'Pre consumer recycling flows'!B6)/'Total recycling flows input'!C6&gt;1,1,('Post consumer recycling flows'!B6+'Pre consumer recycling flows'!B6)/'Total recycling flows input'!C6)</f>
        <v>1</v>
      </c>
      <c r="C31" s="15">
        <f>IF(('Post consumer recycling flows'!C6+'Pre consumer recycling flows'!C6)/'Total recycling flows input'!D6&gt;1,1,('Post consumer recycling flows'!C6+'Pre consumer recycling flows'!C6)/'Total recycling flows input'!D6)</f>
        <v>1</v>
      </c>
      <c r="D31" s="15">
        <f>IF(('Post consumer recycling flows'!D6+'Pre consumer recycling flows'!D6)/'Total recycling flows input'!E6&gt;1,1,('Post consumer recycling flows'!D6+'Pre consumer recycling flows'!D6)/'Total recycling flows input'!E6)</f>
        <v>1</v>
      </c>
      <c r="E31" s="15">
        <f>IF(('Post consumer recycling flows'!E6+'Pre consumer recycling flows'!E6)/'Total recycling flows input'!F6&gt;1,1,('Post consumer recycling flows'!E6+'Pre consumer recycling flows'!E6)/'Total recycling flows input'!F6)</f>
        <v>1</v>
      </c>
      <c r="F31" s="15">
        <f>IF(('Post consumer recycling flows'!F6+'Pre consumer recycling flows'!F6)/'Total recycling flows input'!G6&gt;1,1,('Post consumer recycling flows'!F6+'Pre consumer recycling flows'!F6)/'Total recycling flows input'!G6)</f>
        <v>1</v>
      </c>
      <c r="G31" s="15">
        <f>IF(('Post consumer recycling flows'!G6+'Pre consumer recycling flows'!G6)/'Total recycling flows input'!H6&gt;1,1,('Post consumer recycling flows'!G6+'Pre consumer recycling flows'!G6)/'Total recycling flows input'!H6)</f>
        <v>1</v>
      </c>
      <c r="H31" s="15">
        <f>IF(('Post consumer recycling flows'!H6+'Pre consumer recycling flows'!H6)/'Total recycling flows input'!I6&gt;1,1,('Post consumer recycling flows'!H6+'Pre consumer recycling flows'!H6)/'Total recycling flows input'!I6)</f>
        <v>1</v>
      </c>
      <c r="I31" s="15">
        <f>IF(('Post consumer recycling flows'!I6+'Pre consumer recycling flows'!I6)/'Total recycling flows input'!J6&gt;1,1,('Post consumer recycling flows'!I6+'Pre consumer recycling flows'!I6)/'Total recycling flows input'!J6)</f>
        <v>1</v>
      </c>
      <c r="J31" s="15">
        <f>IF(('Post consumer recycling flows'!J6+'Pre consumer recycling flows'!J6)/'Total recycling flows input'!K6&gt;1,1,('Post consumer recycling flows'!J6+'Pre consumer recycling flows'!J6)/'Total recycling flows input'!K6)</f>
        <v>1</v>
      </c>
      <c r="K31" s="15">
        <f>IF(('Post consumer recycling flows'!K6+'Pre consumer recycling flows'!K6)/'Total recycling flows input'!L6&gt;1,1,('Post consumer recycling flows'!K6+'Pre consumer recycling flows'!K6)/'Total recycling flows input'!L6)</f>
        <v>1</v>
      </c>
      <c r="L31" s="15">
        <f>IF(('Post consumer recycling flows'!L6+'Pre consumer recycling flows'!L6)/'Total recycling flows input'!M6&gt;1,1,('Post consumer recycling flows'!L6+'Pre consumer recycling flows'!L6)/'Total recycling flows input'!M6)</f>
        <v>1</v>
      </c>
    </row>
    <row r="32" spans="1:12" x14ac:dyDescent="0.2">
      <c r="A32" t="str">
        <f>A8</f>
        <v>Non-food packaging other</v>
      </c>
      <c r="B32" s="15">
        <f>IF(('Post consumer recycling flows'!B7+'Pre consumer recycling flows'!B7)/'Total recycling flows input'!C7&gt;1,1,('Post consumer recycling flows'!B7+'Pre consumer recycling flows'!B7)/'Total recycling flows input'!C7)</f>
        <v>0.16980555949142687</v>
      </c>
      <c r="C32" s="15">
        <f>IF(('Post consumer recycling flows'!C7+'Pre consumer recycling flows'!C7)/'Total recycling flows input'!D7&gt;1,1,('Post consumer recycling flows'!C7+'Pre consumer recycling flows'!C7)/'Total recycling flows input'!D7)</f>
        <v>0.17711589640209763</v>
      </c>
      <c r="D32" s="15">
        <f>IF(('Post consumer recycling flows'!D7+'Pre consumer recycling flows'!D7)/'Total recycling flows input'!E7&gt;1,1,('Post consumer recycling flows'!D7+'Pre consumer recycling flows'!D7)/'Total recycling flows input'!E7)</f>
        <v>0.178686124337785</v>
      </c>
      <c r="E32" s="15">
        <f>IF(('Post consumer recycling flows'!E7+'Pre consumer recycling flows'!E7)/'Total recycling flows input'!F7&gt;1,1,('Post consumer recycling flows'!E7+'Pre consumer recycling flows'!E7)/'Total recycling flows input'!F7)</f>
        <v>0.18026616995090824</v>
      </c>
      <c r="F32" s="15">
        <f>IF(('Post consumer recycling flows'!F7+'Pre consumer recycling flows'!F7)/'Total recycling flows input'!G7&gt;1,1,('Post consumer recycling flows'!F7+'Pre consumer recycling flows'!F7)/'Total recycling flows input'!G7)</f>
        <v>0.18185602231610307</v>
      </c>
      <c r="G32" s="15">
        <f>IF(('Post consumer recycling flows'!G7+'Pre consumer recycling flows'!G7)/'Total recycling flows input'!H7&gt;1,1,('Post consumer recycling flows'!G7+'Pre consumer recycling flows'!G7)/'Total recycling flows input'!H7)</f>
        <v>0.18345566909735772</v>
      </c>
      <c r="H32" s="15">
        <f>IF(('Post consumer recycling flows'!H7+'Pre consumer recycling flows'!H7)/'Total recycling flows input'!I7&gt;1,1,('Post consumer recycling flows'!H7+'Pre consumer recycling flows'!H7)/'Total recycling flows input'!I7)</f>
        <v>0.18506509653332326</v>
      </c>
      <c r="I32" s="15">
        <f>IF(('Post consumer recycling flows'!I7+'Pre consumer recycling flows'!I7)/'Total recycling flows input'!J7&gt;1,1,('Post consumer recycling flows'!I7+'Pre consumer recycling flows'!I7)/'Total recycling flows input'!J7)</f>
        <v>0.18668428942289894</v>
      </c>
      <c r="J32" s="15">
        <f>IF(('Post consumer recycling flows'!J7+'Pre consumer recycling flows'!J7)/'Total recycling flows input'!K7&gt;1,1,('Post consumer recycling flows'!J7+'Pre consumer recycling flows'!J7)/'Total recycling flows input'!K7)</f>
        <v>0.18831323111110387</v>
      </c>
      <c r="K32" s="15">
        <f>IF(('Post consumer recycling flows'!K7+'Pre consumer recycling flows'!K7)/'Total recycling flows input'!L7&gt;1,1,('Post consumer recycling flows'!K7+'Pre consumer recycling flows'!K7)/'Total recycling flows input'!L7)</f>
        <v>0.18995190347524601</v>
      </c>
      <c r="L32" s="15">
        <f>IF(('Post consumer recycling flows'!L7+'Pre consumer recycling flows'!L7)/'Total recycling flows input'!M7&gt;1,1,('Post consumer recycling flows'!L7+'Pre consumer recycling flows'!L7)/'Total recycling flows input'!M7)</f>
        <v>0.19160028691140235</v>
      </c>
    </row>
    <row r="33" spans="1:12" x14ac:dyDescent="0.2">
      <c r="A33" t="str">
        <f>A9</f>
        <v>Fibers</v>
      </c>
      <c r="B33" s="15">
        <f>IF(('Post consumer recycling flows'!B8+'Pre consumer recycling flows'!B8)/'Total recycling flows input'!C8&gt;1,1,('Post consumer recycling flows'!B8+'Pre consumer recycling flows'!B8)/'Total recycling flows input'!C8)</f>
        <v>0.58186663705364194</v>
      </c>
      <c r="C33" s="15">
        <f>IF(('Post consumer recycling flows'!C8+'Pre consumer recycling flows'!C8)/'Total recycling flows input'!D8&gt;1,1,('Post consumer recycling flows'!C8+'Pre consumer recycling flows'!C8)/'Total recycling flows input'!D8)</f>
        <v>0.62213078328099136</v>
      </c>
      <c r="D33" s="15">
        <f>IF(('Post consumer recycling flows'!D8+'Pre consumer recycling flows'!D8)/'Total recycling flows input'!E8&gt;1,1,('Post consumer recycling flows'!D8+'Pre consumer recycling flows'!D8)/'Total recycling flows input'!E8)</f>
        <v>0.62756138162567821</v>
      </c>
      <c r="E33" s="15">
        <f>IF(('Post consumer recycling flows'!E8+'Pre consumer recycling flows'!E8)/'Total recycling flows input'!F8&gt;1,1,('Post consumer recycling flows'!E8+'Pre consumer recycling flows'!E8)/'Total recycling flows input'!F8)</f>
        <v>0.63295997872404985</v>
      </c>
      <c r="F33" s="15">
        <f>IF(('Post consumer recycling flows'!F8+'Pre consumer recycling flows'!F8)/'Total recycling flows input'!G8&gt;1,1,('Post consumer recycling flows'!F8+'Pre consumer recycling flows'!F8)/'Total recycling flows input'!G8)</f>
        <v>0.63832542092428735</v>
      </c>
      <c r="G33" s="15">
        <f>IF(('Post consumer recycling flows'!G8+'Pre consumer recycling flows'!G8)/'Total recycling flows input'!H8&gt;1,1,('Post consumer recycling flows'!G8+'Pre consumer recycling flows'!G8)/'Total recycling flows input'!H8)</f>
        <v>0.64365658638112799</v>
      </c>
      <c r="H33" s="15">
        <f>IF(('Post consumer recycling flows'!H8+'Pre consumer recycling flows'!H8)/'Total recycling flows input'!I8&gt;1,1,('Post consumer recycling flows'!H8+'Pre consumer recycling flows'!H8)/'Total recycling flows input'!I8)</f>
        <v>0.6489523858109596</v>
      </c>
      <c r="I33" s="15">
        <f>IF(('Post consumer recycling flows'!I8+'Pre consumer recycling flows'!I8)/'Total recycling flows input'!J8&gt;1,1,('Post consumer recycling flows'!I8+'Pre consumer recycling flows'!I8)/'Total recycling flows input'!J8)</f>
        <v>0.65421176318440133</v>
      </c>
      <c r="J33" s="15">
        <f>IF(('Post consumer recycling flows'!J8+'Pre consumer recycling flows'!J8)/'Total recycling flows input'!K8&gt;1,1,('Post consumer recycling flows'!J8+'Pre consumer recycling flows'!J8)/'Total recycling flows input'!K8)</f>
        <v>0.65943369635599813</v>
      </c>
      <c r="K33" s="15">
        <f>IF(('Post consumer recycling flows'!K8+'Pre consumer recycling flows'!K8)/'Total recycling flows input'!L8&gt;1,1,('Post consumer recycling flows'!K8+'Pre consumer recycling flows'!K8)/'Total recycling flows input'!L8)</f>
        <v>0.66461719763085436</v>
      </c>
      <c r="L33" s="15">
        <f>IF(('Post consumer recycling flows'!L8+'Pre consumer recycling flows'!L8)/'Total recycling flows input'!M8&gt;1,1,('Post consumer recycling flows'!L8+'Pre consumer recycling flows'!L8)/'Total recycling flows input'!M8)</f>
        <v>0.66976131426820651</v>
      </c>
    </row>
    <row r="34" spans="1:12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6" spans="1:12" ht="16" x14ac:dyDescent="0.2">
      <c r="A36" s="13" t="s">
        <v>31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x14ac:dyDescent="0.2">
      <c r="A37" t="str">
        <f t="shared" ref="A37:L42" si="2">A26</f>
        <v>Product</v>
      </c>
      <c r="B37">
        <f t="shared" si="2"/>
        <v>2020</v>
      </c>
      <c r="C37">
        <f t="shared" si="2"/>
        <v>2021</v>
      </c>
      <c r="D37">
        <f t="shared" si="2"/>
        <v>2022</v>
      </c>
      <c r="E37">
        <f t="shared" si="2"/>
        <v>2023</v>
      </c>
      <c r="F37">
        <f t="shared" si="2"/>
        <v>2024</v>
      </c>
      <c r="G37">
        <f t="shared" si="2"/>
        <v>2025</v>
      </c>
      <c r="H37">
        <f t="shared" si="2"/>
        <v>2026</v>
      </c>
      <c r="I37">
        <f t="shared" si="2"/>
        <v>2027</v>
      </c>
      <c r="J37">
        <f t="shared" si="2"/>
        <v>2028</v>
      </c>
      <c r="K37">
        <f t="shared" si="2"/>
        <v>2029</v>
      </c>
      <c r="L37">
        <f t="shared" si="2"/>
        <v>2030</v>
      </c>
    </row>
    <row r="38" spans="1:12" x14ac:dyDescent="0.2">
      <c r="A38" t="str">
        <f t="shared" si="2"/>
        <v>Food packaging 2d</v>
      </c>
      <c r="B38" s="16">
        <f>B27*'Total recycling flows input'!C2</f>
        <v>0</v>
      </c>
      <c r="C38" s="16">
        <f>C27*'Total recycling flows input'!D2</f>
        <v>0</v>
      </c>
      <c r="D38" s="16">
        <f>D27*'Total recycling flows input'!E2</f>
        <v>0</v>
      </c>
      <c r="E38" s="16">
        <f>E27*'Total recycling flows input'!F2</f>
        <v>0</v>
      </c>
      <c r="F38" s="16">
        <f>F27*'Total recycling flows input'!G2</f>
        <v>0</v>
      </c>
      <c r="G38" s="16">
        <f>G27*'Total recycling flows input'!H2</f>
        <v>0</v>
      </c>
      <c r="H38" s="16">
        <f>H27*'Total recycling flows input'!I2</f>
        <v>0</v>
      </c>
      <c r="I38" s="16">
        <f>I27*'Total recycling flows input'!J2</f>
        <v>0</v>
      </c>
      <c r="J38" s="16">
        <f>J27*'Total recycling flows input'!K2</f>
        <v>0</v>
      </c>
      <c r="K38" s="16">
        <f>K27*'Total recycling flows input'!L2</f>
        <v>0</v>
      </c>
      <c r="L38" s="16">
        <f>L27*'Total recycling flows input'!M2</f>
        <v>0</v>
      </c>
    </row>
    <row r="39" spans="1:12" x14ac:dyDescent="0.2">
      <c r="A39" t="str">
        <f t="shared" si="2"/>
        <v>Food packaging bottles</v>
      </c>
      <c r="B39" s="16">
        <f>B28*'Total recycling flows input'!C3</f>
        <v>68.474589132478428</v>
      </c>
      <c r="C39" s="16">
        <f>C28*'Total recycling flows input'!D3</f>
        <v>60.653962044630113</v>
      </c>
      <c r="D39" s="16">
        <f>D28*'Total recycling flows input'!E3</f>
        <v>62.109657133701212</v>
      </c>
      <c r="E39" s="16">
        <f>E28*'Total recycling flows input'!F3</f>
        <v>63.600288904910059</v>
      </c>
      <c r="F39" s="16">
        <f>F28*'Total recycling flows input'!G3</f>
        <v>65.12669583862791</v>
      </c>
      <c r="G39" s="16">
        <f>G28*'Total recycling flows input'!H3</f>
        <v>66.689736538755</v>
      </c>
      <c r="H39" s="16">
        <f>H28*'Total recycling flows input'!I3</f>
        <v>68.290290215685104</v>
      </c>
      <c r="I39" s="16">
        <f>I28*'Total recycling flows input'!J3</f>
        <v>69.929257180861526</v>
      </c>
      <c r="J39" s="16">
        <f>J28*'Total recycling flows input'!K3</f>
        <v>71.60755935320222</v>
      </c>
      <c r="K39" s="16">
        <f>K28*'Total recycling flows input'!L3</f>
        <v>73.326140777679072</v>
      </c>
      <c r="L39" s="16">
        <f>L28*'Total recycling flows input'!M3</f>
        <v>75.08596815634337</v>
      </c>
    </row>
    <row r="40" spans="1:12" x14ac:dyDescent="0.2">
      <c r="A40" t="str">
        <f t="shared" si="2"/>
        <v>Food packaging other</v>
      </c>
      <c r="B40" s="16">
        <f>B29*'Total recycling flows input'!C4</f>
        <v>268.18499414901839</v>
      </c>
      <c r="C40" s="16">
        <f>C29*'Total recycling flows input'!D4</f>
        <v>251.62112884048253</v>
      </c>
      <c r="D40" s="16">
        <f>D29*'Total recycling flows input'!E4</f>
        <v>260.67948947873998</v>
      </c>
      <c r="E40" s="16">
        <f>E29*'Total recycling flows input'!F4</f>
        <v>270.06395109997459</v>
      </c>
      <c r="F40" s="16">
        <f>F29*'Total recycling flows input'!G4</f>
        <v>279.7862533395737</v>
      </c>
      <c r="G40" s="16">
        <f>G29*'Total recycling flows input'!H4</f>
        <v>289.85855845979836</v>
      </c>
      <c r="H40" s="16">
        <f>H29*'Total recycling flows input'!I4</f>
        <v>300.29346656435121</v>
      </c>
      <c r="I40" s="16">
        <f>I29*'Total recycling flows input'!J4</f>
        <v>311.1040313606677</v>
      </c>
      <c r="J40" s="16">
        <f>J29*'Total recycling flows input'!K4</f>
        <v>322.3037764896518</v>
      </c>
      <c r="K40" s="16">
        <f>K29*'Total recycling flows input'!L4</f>
        <v>333.90671244327939</v>
      </c>
      <c r="L40" s="16">
        <f>L29*'Total recycling flows input'!M4</f>
        <v>345.92735409123736</v>
      </c>
    </row>
    <row r="41" spans="1:12" x14ac:dyDescent="0.2">
      <c r="A41" t="str">
        <f t="shared" si="2"/>
        <v>Non-food packaging 2d</v>
      </c>
      <c r="B41" s="16">
        <f>B30*'Total recycling flows input'!C5</f>
        <v>0</v>
      </c>
      <c r="C41" s="16">
        <f>C30*'Total recycling flows input'!D5</f>
        <v>0</v>
      </c>
      <c r="D41" s="16">
        <f>D30*'Total recycling flows input'!E5</f>
        <v>0</v>
      </c>
      <c r="E41" s="16">
        <f>E30*'Total recycling flows input'!F5</f>
        <v>0</v>
      </c>
      <c r="F41" s="16">
        <f>F30*'Total recycling flows input'!G5</f>
        <v>0</v>
      </c>
      <c r="G41" s="16">
        <f>G30*'Total recycling flows input'!H5</f>
        <v>0</v>
      </c>
      <c r="H41" s="16">
        <f>H30*'Total recycling flows input'!I5</f>
        <v>0</v>
      </c>
      <c r="I41" s="16">
        <f>I30*'Total recycling flows input'!J5</f>
        <v>0</v>
      </c>
      <c r="J41" s="16">
        <f>J30*'Total recycling flows input'!K5</f>
        <v>0</v>
      </c>
      <c r="K41" s="16">
        <f>K30*'Total recycling flows input'!L5</f>
        <v>0</v>
      </c>
      <c r="L41" s="16">
        <f>L30*'Total recycling flows input'!M5</f>
        <v>0</v>
      </c>
    </row>
    <row r="42" spans="1:12" x14ac:dyDescent="0.2">
      <c r="A42" t="str">
        <f t="shared" si="2"/>
        <v>Non-food packaging bottles</v>
      </c>
      <c r="B42" s="16">
        <f>B31*'Total recycling flows input'!C6</f>
        <v>190.88646286677181</v>
      </c>
      <c r="C42" s="16">
        <f>C31*'Total recycling flows input'!D6</f>
        <v>169.08491778102919</v>
      </c>
      <c r="D42" s="16">
        <f>D31*'Total recycling flows input'!E6</f>
        <v>173.1429558077738</v>
      </c>
      <c r="E42" s="16">
        <f>E31*'Total recycling flows input'!F6</f>
        <v>177.29838674716049</v>
      </c>
      <c r="F42" s="16">
        <f>F31*'Total recycling flows input'!G6</f>
        <v>181.5535480290923</v>
      </c>
      <c r="G42" s="16">
        <f>G31*'Total recycling flows input'!H6</f>
        <v>185.91083318179051</v>
      </c>
      <c r="H42" s="16">
        <f>H31*'Total recycling flows input'!I6</f>
        <v>190.3726931781535</v>
      </c>
      <c r="I42" s="16">
        <f>I31*'Total recycling flows input'!J6</f>
        <v>194.9416378144291</v>
      </c>
      <c r="J42" s="16">
        <f>J31*'Total recycling flows input'!K6</f>
        <v>199.62023712197541</v>
      </c>
      <c r="K42" s="16">
        <f>K31*'Total recycling flows input'!L6</f>
        <v>204.4111228129029</v>
      </c>
      <c r="L42" s="16">
        <f>L31*'Total recycling flows input'!M6</f>
        <v>209.31698976041261</v>
      </c>
    </row>
    <row r="43" spans="1:12" x14ac:dyDescent="0.2">
      <c r="A43" t="str">
        <f>A32</f>
        <v>Non-food packaging other</v>
      </c>
      <c r="B43" s="16">
        <f>B32*'Total recycling flows input'!C7</f>
        <v>102.54132129227175</v>
      </c>
      <c r="C43" s="16">
        <f>C32*'Total recycling flows input'!D7</f>
        <v>96.208078674302186</v>
      </c>
      <c r="D43" s="16">
        <f>D32*'Total recycling flows input'!E7</f>
        <v>99.671569506577043</v>
      </c>
      <c r="E43" s="16">
        <f>E32*'Total recycling flows input'!F7</f>
        <v>103.25974600881381</v>
      </c>
      <c r="F43" s="16">
        <f>F32*'Total recycling flows input'!G7</f>
        <v>106.97709686513113</v>
      </c>
      <c r="G43" s="16">
        <f>G32*'Total recycling flows input'!H7</f>
        <v>110.82827235227587</v>
      </c>
      <c r="H43" s="16">
        <f>H32*'Total recycling flows input'!I7</f>
        <v>114.81809015695779</v>
      </c>
      <c r="I43" s="16">
        <f>I32*'Total recycling flows input'!J7</f>
        <v>118.95154140260827</v>
      </c>
      <c r="J43" s="16">
        <f>J32*'Total recycling flows input'!K7</f>
        <v>123.23379689310218</v>
      </c>
      <c r="K43" s="16">
        <f>K32*'Total recycling flows input'!L7</f>
        <v>127.67021358125385</v>
      </c>
      <c r="L43" s="16">
        <f>L32*'Total recycling flows input'!M7</f>
        <v>132.266341270179</v>
      </c>
    </row>
    <row r="44" spans="1:12" x14ac:dyDescent="0.2">
      <c r="A44" t="str">
        <f>A33</f>
        <v>Fibers</v>
      </c>
      <c r="B44" s="16">
        <f>B33*'Total recycling flows input'!C8</f>
        <v>189.637</v>
      </c>
      <c r="C44" s="16">
        <f>C33*'Total recycling flows input'!D8</f>
        <v>198.73957599999997</v>
      </c>
      <c r="D44" s="16">
        <f>D33*'Total recycling flows input'!E8</f>
        <v>208.279075648</v>
      </c>
      <c r="E44" s="16">
        <f>E33*'Total recycling flows input'!F8</f>
        <v>218.27647127910399</v>
      </c>
      <c r="F44" s="16">
        <f>F33*'Total recycling flows input'!G8</f>
        <v>228.7537419005011</v>
      </c>
      <c r="G44" s="16">
        <f>G33*'Total recycling flows input'!H8</f>
        <v>239.7339215117251</v>
      </c>
      <c r="H44" s="16">
        <f>H33*'Total recycling flows input'!I8</f>
        <v>251.24114974428792</v>
      </c>
      <c r="I44" s="16">
        <f>I33*'Total recycling flows input'!J8</f>
        <v>263.30072493201368</v>
      </c>
      <c r="J44" s="16">
        <f>J33*'Total recycling flows input'!K8</f>
        <v>275.93915972875038</v>
      </c>
      <c r="K44" s="16">
        <f>K33*'Total recycling flows input'!L8</f>
        <v>289.18423939573051</v>
      </c>
      <c r="L44" s="16">
        <f>L33*'Total recycling flows input'!M8</f>
        <v>303.06508288672552</v>
      </c>
    </row>
    <row r="45" spans="1:12" x14ac:dyDescent="0.2">
      <c r="A45" t="s">
        <v>9</v>
      </c>
      <c r="B45" s="16">
        <f>SUM(B38:B44)</f>
        <v>819.72436744054039</v>
      </c>
      <c r="C45" s="16">
        <f t="shared" ref="C45:L45" si="3">SUM(C38:C44)</f>
        <v>776.30766334044404</v>
      </c>
      <c r="D45" s="16">
        <f t="shared" si="3"/>
        <v>803.88274757479201</v>
      </c>
      <c r="E45" s="16">
        <f t="shared" si="3"/>
        <v>832.49884403996293</v>
      </c>
      <c r="F45" s="16">
        <f t="shared" si="3"/>
        <v>862.19733597292611</v>
      </c>
      <c r="G45" s="16">
        <f t="shared" si="3"/>
        <v>893.02132204434497</v>
      </c>
      <c r="H45" s="16">
        <f t="shared" si="3"/>
        <v>925.0156898594355</v>
      </c>
      <c r="I45" s="16">
        <f t="shared" si="3"/>
        <v>958.2271926905803</v>
      </c>
      <c r="J45" s="16">
        <f t="shared" si="3"/>
        <v>992.70452958668193</v>
      </c>
      <c r="K45" s="16">
        <f t="shared" si="3"/>
        <v>1028.4984290108457</v>
      </c>
      <c r="L45" s="16">
        <f t="shared" si="3"/>
        <v>1065.661736164898</v>
      </c>
    </row>
    <row r="48" spans="1:12" x14ac:dyDescent="0.2">
      <c r="A48" s="21" t="s">
        <v>36</v>
      </c>
      <c r="E48" s="22" t="s">
        <v>37</v>
      </c>
      <c r="F48" s="22"/>
    </row>
    <row r="49" spans="1:13" x14ac:dyDescent="0.2">
      <c r="A49" s="21"/>
      <c r="B49" s="22" t="s">
        <v>38</v>
      </c>
      <c r="C49" s="22" t="s">
        <v>39</v>
      </c>
      <c r="D49" s="22" t="s">
        <v>40</v>
      </c>
      <c r="E49" s="22" t="s">
        <v>41</v>
      </c>
      <c r="F49" s="22" t="s">
        <v>39</v>
      </c>
      <c r="G49" s="22" t="s">
        <v>40</v>
      </c>
    </row>
    <row r="50" spans="1:13" x14ac:dyDescent="0.2">
      <c r="A50" s="22" t="s">
        <v>42</v>
      </c>
      <c r="B50" s="23">
        <f>L10</f>
        <v>0.21760983986686913</v>
      </c>
      <c r="C50" s="23">
        <f>L17</f>
        <v>0.18823038872634149</v>
      </c>
      <c r="D50" s="23">
        <f>L23</f>
        <v>0.11012107350759623</v>
      </c>
      <c r="E50" s="23">
        <f>(B50-B$50)/B$50</f>
        <v>0</v>
      </c>
      <c r="F50" s="23">
        <f>(C50-C$50)/C$50</f>
        <v>0</v>
      </c>
      <c r="G50" s="23">
        <f>(D50-D$50)/D$50</f>
        <v>0</v>
      </c>
    </row>
    <row r="51" spans="1:13" x14ac:dyDescent="0.2">
      <c r="A51" s="22" t="s">
        <v>43</v>
      </c>
      <c r="B51" s="23">
        <f>Indicators!$L$10</f>
        <v>0.27813468388948148</v>
      </c>
      <c r="C51" s="24">
        <f>Indicators!$L$15</f>
        <v>0.18823038872634149</v>
      </c>
      <c r="D51" s="24">
        <f>Indicators!$L$19</f>
        <v>0.11012107350759623</v>
      </c>
      <c r="E51" s="23">
        <f>(B51-B$50)/B$50</f>
        <v>0.27813468388948159</v>
      </c>
      <c r="F51" s="23">
        <f>(C51-C$50)/C$50</f>
        <v>0</v>
      </c>
      <c r="G51" s="23">
        <f>(D51-D$50)/D$50</f>
        <v>0</v>
      </c>
    </row>
    <row r="52" spans="1:13" x14ac:dyDescent="0.2">
      <c r="A52" s="22" t="s">
        <v>44</v>
      </c>
      <c r="B52" s="24">
        <f>[2]Indicators!$L$10</f>
        <v>0.3258710080451836</v>
      </c>
      <c r="C52" s="24">
        <f>[2]Indicators!$L$15</f>
        <v>0.21139119995709443</v>
      </c>
      <c r="D52" s="24">
        <f>[2]Indicators!$L$26</f>
        <v>0.2083236932444705</v>
      </c>
      <c r="E52" s="23">
        <f>(B52-B$50)/B$50</f>
        <v>0.49750125382449267</v>
      </c>
      <c r="F52" s="23">
        <f>(C52-C$50)/C$50</f>
        <v>0.12304501620312364</v>
      </c>
      <c r="G52" s="23">
        <f>(D52-D$50)/D$50</f>
        <v>0.89176954609055992</v>
      </c>
    </row>
    <row r="53" spans="1:13" x14ac:dyDescent="0.2">
      <c r="A53" s="22" t="s">
        <v>45</v>
      </c>
      <c r="B53" s="24">
        <f>[3]Indicators!$L$10</f>
        <v>0.40003416248896517</v>
      </c>
      <c r="C53" s="24">
        <f>[3]Indicators!$L$15</f>
        <v>0.24538808732605918</v>
      </c>
      <c r="D53" s="24">
        <f>[3]Indicators!$L$26</f>
        <v>0.13268271775401588</v>
      </c>
      <c r="E53" s="23">
        <f>(B53-B$50)/B$50</f>
        <v>0.83830916255303922</v>
      </c>
      <c r="F53" s="23">
        <f>(C53-C$50)/C$50</f>
        <v>0.30365818711035203</v>
      </c>
      <c r="G53" s="23">
        <f>(D53-D$50)/D$50</f>
        <v>0.20488035148752284</v>
      </c>
    </row>
    <row r="54" spans="1:13" x14ac:dyDescent="0.2">
      <c r="A54" s="22"/>
      <c r="E54" s="25"/>
      <c r="F54" s="25"/>
      <c r="G54" s="25"/>
    </row>
    <row r="55" spans="1:13" x14ac:dyDescent="0.2">
      <c r="F55" s="26" t="s">
        <v>46</v>
      </c>
      <c r="G55" s="26"/>
      <c r="H55" s="26"/>
      <c r="I55" s="26"/>
      <c r="J55" s="26" t="s">
        <v>47</v>
      </c>
      <c r="K55" s="26"/>
      <c r="L55" s="26"/>
      <c r="M55" s="26"/>
    </row>
    <row r="56" spans="1:13" x14ac:dyDescent="0.2">
      <c r="B56" t="str">
        <f>A50</f>
        <v>S0: Baseline</v>
      </c>
      <c r="C56" t="str">
        <f>A51</f>
        <v>S1: Collection</v>
      </c>
      <c r="D56" t="str">
        <f>A52</f>
        <v>S2: Closed loop</v>
      </c>
      <c r="E56" t="str">
        <f>A53</f>
        <v>S3: Fibers</v>
      </c>
      <c r="F56" t="str">
        <f>B56</f>
        <v>S0: Baseline</v>
      </c>
      <c r="G56" t="str">
        <f t="shared" ref="G56:M56" si="4">C56</f>
        <v>S1: Collection</v>
      </c>
      <c r="H56" t="str">
        <f t="shared" si="4"/>
        <v>S2: Closed loop</v>
      </c>
      <c r="I56" t="str">
        <f t="shared" si="4"/>
        <v>S3: Fibers</v>
      </c>
      <c r="J56" t="str">
        <f t="shared" si="4"/>
        <v>S0: Baseline</v>
      </c>
      <c r="K56" t="str">
        <f t="shared" si="4"/>
        <v>S1: Collection</v>
      </c>
      <c r="L56" t="str">
        <f t="shared" si="4"/>
        <v>S2: Closed loop</v>
      </c>
      <c r="M56" t="str">
        <f t="shared" si="4"/>
        <v>S3: Fibers</v>
      </c>
    </row>
    <row r="57" spans="1:13" x14ac:dyDescent="0.2">
      <c r="A57" t="s">
        <v>48</v>
      </c>
      <c r="B57" s="25">
        <v>0.19985010623492713</v>
      </c>
      <c r="C57" s="25">
        <v>0.26978276818209601</v>
      </c>
      <c r="D57" s="25">
        <v>0.31429395319804532</v>
      </c>
      <c r="E57" s="25">
        <v>0.38524761246429706</v>
      </c>
      <c r="F57" s="27">
        <f>B57-$B57</f>
        <v>0</v>
      </c>
      <c r="G57" s="27">
        <f>C57-$B57</f>
        <v>6.9932661947168878E-2</v>
      </c>
      <c r="H57" s="27">
        <f>D57-$B57</f>
        <v>0.11444384696311818</v>
      </c>
      <c r="I57" s="27">
        <f>E57-$B57</f>
        <v>0.18539750622936993</v>
      </c>
      <c r="J57" s="24">
        <v>0</v>
      </c>
      <c r="K57" s="28" t="s">
        <v>49</v>
      </c>
      <c r="L57" s="29" t="s">
        <v>50</v>
      </c>
      <c r="M57" s="28" t="s">
        <v>51</v>
      </c>
    </row>
    <row r="58" spans="1:13" x14ac:dyDescent="0.2">
      <c r="A58" t="s">
        <v>52</v>
      </c>
      <c r="B58" s="25">
        <v>0.14774712874994259</v>
      </c>
      <c r="C58" s="25">
        <v>0.18823038872634149</v>
      </c>
      <c r="D58" s="25">
        <v>0.21139119995709443</v>
      </c>
      <c r="E58" s="25">
        <v>0.24538808732605918</v>
      </c>
      <c r="F58" s="27">
        <f>B58-$B58</f>
        <v>0</v>
      </c>
      <c r="G58" s="27">
        <f>C58-$B58</f>
        <v>4.04832599763989E-2</v>
      </c>
      <c r="H58" s="27">
        <f>D58-$B58</f>
        <v>6.3644071207151848E-2</v>
      </c>
      <c r="I58" s="27">
        <f>E58-$B58</f>
        <v>9.7640958576116599E-2</v>
      </c>
      <c r="J58" s="24">
        <v>0</v>
      </c>
      <c r="K58" s="28" t="s">
        <v>53</v>
      </c>
      <c r="L58" s="29" t="s">
        <v>54</v>
      </c>
      <c r="M58" s="28" t="s">
        <v>55</v>
      </c>
    </row>
    <row r="59" spans="1:13" x14ac:dyDescent="0.2">
      <c r="A59" t="s">
        <v>56</v>
      </c>
      <c r="B59" s="25">
        <v>9.1048799411145298E-2</v>
      </c>
      <c r="C59" s="25">
        <v>0.11012107350759623</v>
      </c>
      <c r="D59" s="25">
        <v>0.2083236932444705</v>
      </c>
      <c r="E59" s="25">
        <v>0.13268271775401588</v>
      </c>
      <c r="F59" s="27">
        <f>B59-$B59</f>
        <v>0</v>
      </c>
      <c r="G59" s="27">
        <f>C59-$B59</f>
        <v>1.9072274096450931E-2</v>
      </c>
      <c r="H59" s="27">
        <f>D59-$B59</f>
        <v>0.11727489383332521</v>
      </c>
      <c r="I59" s="27">
        <f>E59-$B59</f>
        <v>4.1633918342870585E-2</v>
      </c>
      <c r="J59" s="25">
        <v>0</v>
      </c>
      <c r="K59" s="28" t="s">
        <v>57</v>
      </c>
      <c r="L59" s="28" t="s">
        <v>58</v>
      </c>
      <c r="M59" s="28" t="s">
        <v>59</v>
      </c>
    </row>
    <row r="61" spans="1:13" x14ac:dyDescent="0.2">
      <c r="J61" s="30"/>
      <c r="K61" s="8"/>
      <c r="L61" s="8"/>
      <c r="M61" s="30"/>
    </row>
    <row r="62" spans="1:13" x14ac:dyDescent="0.2">
      <c r="F62" s="31"/>
      <c r="H62" s="31"/>
      <c r="I62" s="32"/>
      <c r="J62" s="32"/>
      <c r="K62" s="32"/>
      <c r="L62" s="32"/>
      <c r="M62" s="32"/>
    </row>
    <row r="63" spans="1:13" x14ac:dyDescent="0.2">
      <c r="F63" s="31"/>
      <c r="H63" s="32"/>
      <c r="I63" s="32"/>
      <c r="J63" s="32"/>
      <c r="K63" s="32"/>
      <c r="L63" s="32"/>
      <c r="M63" s="32"/>
    </row>
    <row r="64" spans="1:13" x14ac:dyDescent="0.2">
      <c r="F64" s="31"/>
      <c r="H64" s="32"/>
      <c r="I64" s="32"/>
      <c r="J64" s="32"/>
      <c r="K64" s="32"/>
      <c r="L64" s="32"/>
      <c r="M64" s="32"/>
    </row>
    <row r="72" spans="3:6" x14ac:dyDescent="0.2">
      <c r="C72" s="32"/>
      <c r="D72" s="25"/>
      <c r="E72" s="32"/>
      <c r="F72" s="32"/>
    </row>
    <row r="73" spans="3:6" x14ac:dyDescent="0.2">
      <c r="C73" s="32"/>
      <c r="D73" s="25"/>
      <c r="E73" s="32"/>
      <c r="F73" s="32"/>
    </row>
    <row r="74" spans="3:6" x14ac:dyDescent="0.2">
      <c r="C74" s="32"/>
      <c r="D74" s="25"/>
      <c r="E74" s="32"/>
      <c r="F74" s="32"/>
    </row>
  </sheetData>
  <mergeCells count="8">
    <mergeCell ref="F55:I55"/>
    <mergeCell ref="J55:M55"/>
    <mergeCell ref="A1:L1"/>
    <mergeCell ref="A13:L13"/>
    <mergeCell ref="A19:L19"/>
    <mergeCell ref="A25:L25"/>
    <mergeCell ref="A36:L36"/>
    <mergeCell ref="A48:A4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D2B6-A511-BB42-9F50-26C8E433A5AC}">
  <sheetPr>
    <tabColor theme="4"/>
  </sheetPr>
  <dimension ref="A1:L41"/>
  <sheetViews>
    <sheetView workbookViewId="0">
      <selection activeCell="O17" sqref="O17"/>
    </sheetView>
  </sheetViews>
  <sheetFormatPr baseColWidth="10" defaultRowHeight="15" x14ac:dyDescent="0.2"/>
  <cols>
    <col min="1" max="1" width="22.1640625" bestFit="1" customWidth="1"/>
    <col min="2" max="2" width="11.33203125" bestFit="1" customWidth="1"/>
    <col min="3" max="12" width="11.1640625" bestFit="1" customWidth="1"/>
  </cols>
  <sheetData>
    <row r="1" spans="1:12" ht="16" x14ac:dyDescent="0.2">
      <c r="A1" s="17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6" customHeight="1" x14ac:dyDescent="0.2">
      <c r="A2" t="s">
        <v>23</v>
      </c>
      <c r="B2">
        <f>'Total recycling flows input'!C1</f>
        <v>2020</v>
      </c>
      <c r="C2">
        <f>'Total recycling flows input'!D1</f>
        <v>2021</v>
      </c>
      <c r="D2">
        <f>'Total recycling flows input'!E1</f>
        <v>2022</v>
      </c>
      <c r="E2">
        <f>'Total recycling flows input'!F1</f>
        <v>2023</v>
      </c>
      <c r="F2">
        <f>'Total recycling flows input'!G1</f>
        <v>2024</v>
      </c>
      <c r="G2">
        <f>'Total recycling flows input'!H1</f>
        <v>2025</v>
      </c>
      <c r="H2">
        <f>'Total recycling flows input'!I1</f>
        <v>2026</v>
      </c>
      <c r="I2">
        <f>'Total recycling flows input'!J1</f>
        <v>2027</v>
      </c>
      <c r="J2">
        <f>'Total recycling flows input'!K1</f>
        <v>2028</v>
      </c>
      <c r="K2">
        <f>'Total recycling flows input'!L1</f>
        <v>2029</v>
      </c>
      <c r="L2">
        <f>'Total recycling flows input'!M1</f>
        <v>2030</v>
      </c>
    </row>
    <row r="3" spans="1:12" x14ac:dyDescent="0.2">
      <c r="A3" t="str">
        <f>'Total waste flows'!A17</f>
        <v>Food packaging 2d</v>
      </c>
      <c r="B3" s="15">
        <f>('Post consumer recycling flows'!C2+'Pre consumer recycling flows'!C2)/'Total waste flows'!B17</f>
        <v>0.47624539510001179</v>
      </c>
      <c r="C3" s="15">
        <f>('Post consumer recycling flows'!D2+'Pre consumer recycling flows'!D2)/'Total waste flows'!C17</f>
        <v>0.47624539510001179</v>
      </c>
      <c r="D3" s="15">
        <f>('Post consumer recycling flows'!E2+'Pre consumer recycling flows'!E2)/'Total waste flows'!D17</f>
        <v>0.47624539510001185</v>
      </c>
      <c r="E3" s="15">
        <f>('Post consumer recycling flows'!F2+'Pre consumer recycling flows'!F2)/'Total waste flows'!E17</f>
        <v>0.47624539510001163</v>
      </c>
      <c r="F3" s="15">
        <f>('Post consumer recycling flows'!G2+'Pre consumer recycling flows'!G2)/'Total waste flows'!F17</f>
        <v>0.47624539510001174</v>
      </c>
      <c r="G3" s="15">
        <f>('Post consumer recycling flows'!H2+'Pre consumer recycling flows'!H2)/'Total waste flows'!G17</f>
        <v>0.47624539510001185</v>
      </c>
      <c r="H3" s="15">
        <f>('Post consumer recycling flows'!I2+'Pre consumer recycling flows'!I2)/'Total waste flows'!H17</f>
        <v>0.47624539510001174</v>
      </c>
      <c r="I3" s="15">
        <f>('Post consumer recycling flows'!J2+'Pre consumer recycling flows'!J2)/'Total waste flows'!I17</f>
        <v>0.47624539510001185</v>
      </c>
      <c r="J3" s="15">
        <f>('Post consumer recycling flows'!K2+'Pre consumer recycling flows'!K2)/'Total waste flows'!J17</f>
        <v>0.47624539510001179</v>
      </c>
      <c r="K3" s="15">
        <f>('Post consumer recycling flows'!L2+'Pre consumer recycling flows'!L2)/'Total waste flows'!K17</f>
        <v>0.47624539510001179</v>
      </c>
      <c r="L3" s="15">
        <f>('Post consumer recycling flows'!M2+'Pre consumer recycling flows'!M2)/'Total waste flows'!L17</f>
        <v>0.47624539510001174</v>
      </c>
    </row>
    <row r="4" spans="1:12" x14ac:dyDescent="0.2">
      <c r="A4" t="str">
        <f>'Total waste flows'!A18</f>
        <v>Food packaging bottles</v>
      </c>
      <c r="B4" s="15">
        <f>('Post consumer recycling flows'!C3+'Pre consumer recycling flows'!C3)/'Total waste flows'!B18</f>
        <v>0.82248127076168021</v>
      </c>
      <c r="C4" s="15">
        <f>('Post consumer recycling flows'!D3+'Pre consumer recycling flows'!D3)/'Total waste flows'!C18</f>
        <v>0.82248127076167987</v>
      </c>
      <c r="D4" s="15">
        <f>('Post consumer recycling flows'!E3+'Pre consumer recycling flows'!E3)/'Total waste flows'!D18</f>
        <v>0.82248127076167987</v>
      </c>
      <c r="E4" s="15">
        <f>('Post consumer recycling flows'!F3+'Pre consumer recycling flows'!F3)/'Total waste flows'!E18</f>
        <v>0.82248127076167976</v>
      </c>
      <c r="F4" s="15">
        <f>('Post consumer recycling flows'!G3+'Pre consumer recycling flows'!G3)/'Total waste flows'!F18</f>
        <v>0.82248127076167987</v>
      </c>
      <c r="G4" s="15">
        <f>('Post consumer recycling flows'!H3+'Pre consumer recycling flows'!H3)/'Total waste flows'!G18</f>
        <v>0.82248127076167965</v>
      </c>
      <c r="H4" s="15">
        <f>('Post consumer recycling flows'!I3+'Pre consumer recycling flows'!I3)/'Total waste flows'!H18</f>
        <v>0.82248127076167987</v>
      </c>
      <c r="I4" s="15">
        <f>('Post consumer recycling flows'!J3+'Pre consumer recycling flows'!J3)/'Total waste flows'!I18</f>
        <v>0.82248127076167998</v>
      </c>
      <c r="J4" s="15">
        <f>('Post consumer recycling flows'!K3+'Pre consumer recycling flows'!K3)/'Total waste flows'!J18</f>
        <v>0.82248127076167976</v>
      </c>
      <c r="K4" s="15">
        <f>('Post consumer recycling flows'!L3+'Pre consumer recycling flows'!L3)/'Total waste flows'!K18</f>
        <v>0.82248127076167976</v>
      </c>
      <c r="L4" s="15">
        <f>('Post consumer recycling flows'!M3+'Pre consumer recycling flows'!M3)/'Total waste flows'!L18</f>
        <v>0.82248127076167998</v>
      </c>
    </row>
    <row r="5" spans="1:12" x14ac:dyDescent="0.2">
      <c r="A5" t="str">
        <f>'Total waste flows'!A19</f>
        <v>Food packaging other</v>
      </c>
      <c r="B5" s="15">
        <f>('Post consumer recycling flows'!C4+'Pre consumer recycling flows'!C4)/'Total waste flows'!B19</f>
        <v>0.22238497745669589</v>
      </c>
      <c r="C5" s="15">
        <f>('Post consumer recycling flows'!D4+'Pre consumer recycling flows'!D4)/'Total waste flows'!C19</f>
        <v>0.22238497745669594</v>
      </c>
      <c r="D5" s="15">
        <f>('Post consumer recycling flows'!E4+'Pre consumer recycling flows'!E4)/'Total waste flows'!D19</f>
        <v>0.22238497745669597</v>
      </c>
      <c r="E5" s="15">
        <f>('Post consumer recycling flows'!F4+'Pre consumer recycling flows'!F4)/'Total waste flows'!E19</f>
        <v>0.22238497745669591</v>
      </c>
      <c r="F5" s="15">
        <f>('Post consumer recycling flows'!G4+'Pre consumer recycling flows'!G4)/'Total waste flows'!F19</f>
        <v>0.22238497745669589</v>
      </c>
      <c r="G5" s="15">
        <f>('Post consumer recycling flows'!H4+'Pre consumer recycling flows'!H4)/'Total waste flows'!G19</f>
        <v>0.22238497745669597</v>
      </c>
      <c r="H5" s="15">
        <f>('Post consumer recycling flows'!I4+'Pre consumer recycling flows'!I4)/'Total waste flows'!H19</f>
        <v>0.22238497745669586</v>
      </c>
      <c r="I5" s="15">
        <f>('Post consumer recycling flows'!J4+'Pre consumer recycling flows'!J4)/'Total waste flows'!I19</f>
        <v>0.22238497745669594</v>
      </c>
      <c r="J5" s="15">
        <f>('Post consumer recycling flows'!K4+'Pre consumer recycling flows'!K4)/'Total waste flows'!J19</f>
        <v>0.22238497745669597</v>
      </c>
      <c r="K5" s="15">
        <f>('Post consumer recycling flows'!L4+'Pre consumer recycling flows'!L4)/'Total waste flows'!K19</f>
        <v>0.222384977456696</v>
      </c>
      <c r="L5" s="15">
        <f>('Post consumer recycling flows'!M4+'Pre consumer recycling flows'!M4)/'Total waste flows'!L19</f>
        <v>0.22238497745669591</v>
      </c>
    </row>
    <row r="6" spans="1:12" x14ac:dyDescent="0.2">
      <c r="A6" t="str">
        <f>'Total waste flows'!A20</f>
        <v>Non-food packaging 2d</v>
      </c>
      <c r="B6" s="15">
        <f>('Post consumer recycling flows'!C5+'Pre consumer recycling flows'!C5)/'Total waste flows'!B20</f>
        <v>0.47624539510001168</v>
      </c>
      <c r="C6" s="15">
        <f>('Post consumer recycling flows'!D5+'Pre consumer recycling flows'!D5)/'Total waste flows'!C20</f>
        <v>0.47624539510001174</v>
      </c>
      <c r="D6" s="15">
        <f>('Post consumer recycling flows'!E5+'Pre consumer recycling flows'!E5)/'Total waste flows'!D20</f>
        <v>0.47624539510001174</v>
      </c>
      <c r="E6" s="15">
        <f>('Post consumer recycling flows'!F5+'Pre consumer recycling flows'!F5)/'Total waste flows'!E20</f>
        <v>0.47624539510001185</v>
      </c>
      <c r="F6" s="15">
        <f>('Post consumer recycling flows'!G5+'Pre consumer recycling flows'!G5)/'Total waste flows'!F20</f>
        <v>0.47624539510001163</v>
      </c>
      <c r="G6" s="15">
        <f>('Post consumer recycling flows'!H5+'Pre consumer recycling flows'!H5)/'Total waste flows'!G20</f>
        <v>0.47624539510001179</v>
      </c>
      <c r="H6" s="15">
        <f>('Post consumer recycling flows'!I5+'Pre consumer recycling flows'!I5)/'Total waste flows'!H20</f>
        <v>0.47624539510001179</v>
      </c>
      <c r="I6" s="15">
        <f>('Post consumer recycling flows'!J5+'Pre consumer recycling flows'!J5)/'Total waste flows'!I20</f>
        <v>0.47624539510001185</v>
      </c>
      <c r="J6" s="15">
        <f>('Post consumer recycling flows'!K5+'Pre consumer recycling flows'!K5)/'Total waste flows'!J20</f>
        <v>0.47624539510001185</v>
      </c>
      <c r="K6" s="15">
        <f>('Post consumer recycling flows'!L5+'Pre consumer recycling flows'!L5)/'Total waste flows'!K20</f>
        <v>0.47624539510001179</v>
      </c>
      <c r="L6" s="15">
        <f>('Post consumer recycling flows'!M5+'Pre consumer recycling flows'!M5)/'Total waste flows'!L20</f>
        <v>0.4762453951000119</v>
      </c>
    </row>
    <row r="7" spans="1:12" x14ac:dyDescent="0.2">
      <c r="A7" t="str">
        <f>'Total waste flows'!A21</f>
        <v>Non-food packaging bottles</v>
      </c>
      <c r="B7" s="15">
        <f>('Post consumer recycling flows'!C6+'Pre consumer recycling flows'!C6)/'Total waste flows'!B21</f>
        <v>0.82248127076167987</v>
      </c>
      <c r="C7" s="15">
        <f>('Post consumer recycling flows'!D6+'Pre consumer recycling flows'!D6)/'Total waste flows'!C21</f>
        <v>0.82248127076167965</v>
      </c>
      <c r="D7" s="15">
        <f>('Post consumer recycling flows'!E6+'Pre consumer recycling flows'!E6)/'Total waste flows'!D21</f>
        <v>0.82248127076167987</v>
      </c>
      <c r="E7" s="15">
        <f>('Post consumer recycling flows'!F6+'Pre consumer recycling flows'!F6)/'Total waste flows'!E21</f>
        <v>0.82248127076167987</v>
      </c>
      <c r="F7" s="15">
        <f>('Post consumer recycling flows'!G6+'Pre consumer recycling flows'!G6)/'Total waste flows'!F21</f>
        <v>0.82248127076167987</v>
      </c>
      <c r="G7" s="15">
        <f>('Post consumer recycling flows'!H6+'Pre consumer recycling flows'!H6)/'Total waste flows'!G21</f>
        <v>0.82248127076167965</v>
      </c>
      <c r="H7" s="15">
        <f>('Post consumer recycling flows'!I6+'Pre consumer recycling flows'!I6)/'Total waste flows'!H21</f>
        <v>0.82248127076167954</v>
      </c>
      <c r="I7" s="15">
        <f>('Post consumer recycling flows'!J6+'Pre consumer recycling flows'!J6)/'Total waste flows'!I21</f>
        <v>0.82248127076167976</v>
      </c>
      <c r="J7" s="15">
        <f>('Post consumer recycling flows'!K6+'Pre consumer recycling flows'!K6)/'Total waste flows'!J21</f>
        <v>0.82248127076167998</v>
      </c>
      <c r="K7" s="15">
        <f>('Post consumer recycling flows'!L6+'Pre consumer recycling flows'!L6)/'Total waste flows'!K21</f>
        <v>0.82248127076168009</v>
      </c>
      <c r="L7" s="15">
        <f>('Post consumer recycling flows'!M6+'Pre consumer recycling flows'!M6)/'Total waste flows'!L21</f>
        <v>0.82248127076168009</v>
      </c>
    </row>
    <row r="8" spans="1:12" x14ac:dyDescent="0.2">
      <c r="A8" t="str">
        <f>'Total waste flows'!A22</f>
        <v>Non-food packaging other</v>
      </c>
      <c r="B8" s="15">
        <f>('Post consumer recycling flows'!C7+'Pre consumer recycling flows'!C7)/'Total waste flows'!B22</f>
        <v>0.22238497745669594</v>
      </c>
      <c r="C8" s="15">
        <f>('Post consumer recycling flows'!D7+'Pre consumer recycling flows'!D7)/'Total waste flows'!C22</f>
        <v>0.22238497745669589</v>
      </c>
      <c r="D8" s="15">
        <f>('Post consumer recycling flows'!E7+'Pre consumer recycling flows'!E7)/'Total waste flows'!D22</f>
        <v>0.22238497745669597</v>
      </c>
      <c r="E8" s="15">
        <f>('Post consumer recycling flows'!F7+'Pre consumer recycling flows'!F7)/'Total waste flows'!E22</f>
        <v>0.222384977456696</v>
      </c>
      <c r="F8" s="15">
        <f>('Post consumer recycling flows'!G7+'Pre consumer recycling flows'!G7)/'Total waste flows'!F22</f>
        <v>0.22238497745669597</v>
      </c>
      <c r="G8" s="15">
        <f>('Post consumer recycling flows'!H7+'Pre consumer recycling flows'!H7)/'Total waste flows'!G22</f>
        <v>0.22238497745669591</v>
      </c>
      <c r="H8" s="15">
        <f>('Post consumer recycling flows'!I7+'Pre consumer recycling flows'!I7)/'Total waste flows'!H22</f>
        <v>0.22238497745669591</v>
      </c>
      <c r="I8" s="15">
        <f>('Post consumer recycling flows'!J7+'Pre consumer recycling flows'!J7)/'Total waste flows'!I22</f>
        <v>0.22238497745669594</v>
      </c>
      <c r="J8" s="15">
        <f>('Post consumer recycling flows'!K7+'Pre consumer recycling flows'!K7)/'Total waste flows'!J22</f>
        <v>0.22238497745669591</v>
      </c>
      <c r="K8" s="15">
        <f>('Post consumer recycling flows'!L7+'Pre consumer recycling flows'!L7)/'Total waste flows'!K22</f>
        <v>0.22238497745669594</v>
      </c>
      <c r="L8" s="15">
        <f>('Post consumer recycling flows'!M7+'Pre consumer recycling flows'!M7)/'Total waste flows'!L22</f>
        <v>0.22238497745669594</v>
      </c>
    </row>
    <row r="9" spans="1:12" x14ac:dyDescent="0.2">
      <c r="A9" t="str">
        <f>'Total waste flows'!A23</f>
        <v>Fibers</v>
      </c>
      <c r="B9" s="15">
        <f>('Post consumer recycling flows'!C8+'Pre consumer recycling flows'!C8)/'Total waste flows'!B23</f>
        <v>8.001852681344479E-2</v>
      </c>
      <c r="C9" s="15">
        <f>('Post consumer recycling flows'!D8+'Pre consumer recycling flows'!D8)/'Total waste flows'!C23</f>
        <v>8.1997048003509196E-2</v>
      </c>
      <c r="D9" s="15">
        <f>('Post consumer recycling flows'!E8+'Pre consumer recycling flows'!E8)/'Total waste flows'!D23</f>
        <v>8.5012283995695812E-2</v>
      </c>
      <c r="E9" s="15">
        <f>('Post consumer recycling flows'!F8+'Pre consumer recycling flows'!F8)/'Total waste flows'!E23</f>
        <v>8.8705056506342375E-2</v>
      </c>
      <c r="F9" s="15">
        <f>('Post consumer recycling flows'!G8+'Pre consumer recycling flows'!G8)/'Total waste flows'!F23</f>
        <v>9.2331716746727147E-2</v>
      </c>
      <c r="G9" s="15">
        <f>('Post consumer recycling flows'!H8+'Pre consumer recycling flows'!H8)/'Total waste flows'!G23</f>
        <v>9.5049006575750647E-2</v>
      </c>
      <c r="H9" s="15">
        <f>('Post consumer recycling flows'!I8+'Pre consumer recycling flows'!I8)/'Total waste flows'!H23</f>
        <v>9.6506953438769263E-2</v>
      </c>
      <c r="I9" s="15">
        <f>('Post consumer recycling flows'!J8+'Pre consumer recycling flows'!J8)/'Total waste flows'!I23</f>
        <v>9.7041578290600561E-2</v>
      </c>
      <c r="J9" s="15">
        <f>('Post consumer recycling flows'!K8+'Pre consumer recycling flows'!K8)/'Total waste flows'!J23</f>
        <v>9.7172334399925217E-2</v>
      </c>
      <c r="K9" s="15">
        <f>('Post consumer recycling flows'!L8+'Pre consumer recycling flows'!L8)/'Total waste flows'!K23</f>
        <v>9.7192435035747982E-2</v>
      </c>
      <c r="L9" s="15">
        <f>('Post consumer recycling flows'!M8+'Pre consumer recycling flows'!M8)/'Total waste flows'!L23</f>
        <v>9.7192435035748037E-2</v>
      </c>
    </row>
    <row r="10" spans="1:12" x14ac:dyDescent="0.2">
      <c r="A10" t="str">
        <f>'Total waste flows'!A24</f>
        <v>Sum</v>
      </c>
      <c r="B10" s="15">
        <f>('Post consumer recycling flows'!C9+'Pre consumer recycling flows'!C9)/'Total waste flows'!B24</f>
        <v>0.27521335034034367</v>
      </c>
      <c r="C10" s="15">
        <f>('Post consumer recycling flows'!D9+'Pre consumer recycling flows'!D9)/'Total waste flows'!C24</f>
        <v>0.27608815396433012</v>
      </c>
      <c r="D10" s="15">
        <f>('Post consumer recycling flows'!E9+'Pre consumer recycling flows'!E9)/'Total waste flows'!D24</f>
        <v>0.27849716349124898</v>
      </c>
      <c r="E10" s="15">
        <f>('Post consumer recycling flows'!F9+'Pre consumer recycling flows'!F9)/'Total waste flows'!E24</f>
        <v>0.28174708832565354</v>
      </c>
      <c r="F10" s="15">
        <f>('Post consumer recycling flows'!G9+'Pre consumer recycling flows'!G9)/'Total waste flows'!F24</f>
        <v>0.28468480645009603</v>
      </c>
      <c r="G10" s="15">
        <f>('Post consumer recycling flows'!H9+'Pre consumer recycling flows'!H9)/'Total waste flows'!G24</f>
        <v>0.28619925612968683</v>
      </c>
      <c r="H10" s="15">
        <f>('Post consumer recycling flows'!I9+'Pre consumer recycling flows'!I9)/'Total waste flows'!H24</f>
        <v>0.28594654123637708</v>
      </c>
      <c r="I10" s="15">
        <f>('Post consumer recycling flows'!J9+'Pre consumer recycling flows'!J9)/'Total waste flows'!I24</f>
        <v>0.28445660521975391</v>
      </c>
      <c r="J10" s="15">
        <f>('Post consumer recycling flows'!K9+'Pre consumer recycling flows'!K9)/'Total waste flows'!J24</f>
        <v>0.2824417563141054</v>
      </c>
      <c r="K10" s="15">
        <f>('Post consumer recycling flows'!L9+'Pre consumer recycling flows'!L9)/'Total waste flows'!K24</f>
        <v>0.28029421802533716</v>
      </c>
      <c r="L10" s="15">
        <f>('Post consumer recycling flows'!M9+'Pre consumer recycling flows'!M9)/'Total waste flows'!L24</f>
        <v>0.27813468388948148</v>
      </c>
    </row>
    <row r="11" spans="1:12" x14ac:dyDescent="0.2">
      <c r="A11" t="s">
        <v>32</v>
      </c>
      <c r="B11" s="15">
        <f>SUM('Post consumer recycling flows'!C2:C7,'Pre consumer recycling flows'!C2:C7)/SUM('Total waste flows'!B17:B22)</f>
        <v>0.45112749850355738</v>
      </c>
      <c r="C11" s="15">
        <f>SUM('Post consumer recycling flows'!D2:D7,'Pre consumer recycling flows'!D2:D7)/SUM('Total waste flows'!C17:C22)</f>
        <v>0.44961850166908113</v>
      </c>
      <c r="D11" s="15">
        <f>SUM('Post consumer recycling flows'!E2:E7,'Pre consumer recycling flows'!E2:E7)/SUM('Total waste flows'!D17:D22)</f>
        <v>0.44811221183075939</v>
      </c>
      <c r="E11" s="15">
        <f>SUM('Post consumer recycling flows'!F2:F7,'Pre consumer recycling flows'!F2:F7)/SUM('Total waste flows'!E17:E22)</f>
        <v>0.44660871957573839</v>
      </c>
      <c r="F11" s="15">
        <f>SUM('Post consumer recycling flows'!G2:G7,'Pre consumer recycling flows'!G2:G7)/SUM('Total waste flows'!F17:F22)</f>
        <v>0.44510811481518026</v>
      </c>
      <c r="G11" s="15">
        <f>SUM('Post consumer recycling flows'!H2:H7,'Pre consumer recycling flows'!H2:H7)/SUM('Total waste flows'!G17:G22)</f>
        <v>0.44361048676334197</v>
      </c>
      <c r="H11" s="15">
        <f>SUM('Post consumer recycling flows'!I2:I7,'Pre consumer recycling flows'!I2:I7)/SUM('Total waste flows'!H17:H22)</f>
        <v>0.44211592391701748</v>
      </c>
      <c r="I11" s="15">
        <f>SUM('Post consumer recycling flows'!J2:J7,'Pre consumer recycling flows'!J2:J7)/SUM('Total waste flows'!I17:I22)</f>
        <v>0.44062451403535396</v>
      </c>
      <c r="J11" s="15">
        <f>SUM('Post consumer recycling flows'!K2:K7,'Pre consumer recycling flows'!K2:K7)/SUM('Total waste flows'!J17:J22)</f>
        <v>0.43913634412004898</v>
      </c>
      <c r="K11" s="15">
        <f>SUM('Post consumer recycling flows'!L2:L7,'Pre consumer recycling flows'!L2:L7)/SUM('Total waste flows'!K17:K22)</f>
        <v>0.43765150039593953</v>
      </c>
      <c r="L11" s="15">
        <f>SUM('Post consumer recycling flows'!M2:M7,'Pre consumer recycling flows'!M2:M7)/SUM('Total waste flows'!L17:L22)</f>
        <v>0.43617006829199084</v>
      </c>
    </row>
    <row r="12" spans="1:12" x14ac:dyDescent="0.2">
      <c r="A12" s="19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ht="16" x14ac:dyDescent="0.2">
      <c r="A13" s="17" t="s">
        <v>28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x14ac:dyDescent="0.2">
      <c r="A14" s="19" t="s">
        <v>23</v>
      </c>
      <c r="B14" s="19">
        <f>B2</f>
        <v>2020</v>
      </c>
      <c r="C14" s="19">
        <f t="shared" ref="C14:L14" si="0">C2</f>
        <v>2021</v>
      </c>
      <c r="D14" s="19">
        <f t="shared" si="0"/>
        <v>2022</v>
      </c>
      <c r="E14" s="19">
        <f t="shared" si="0"/>
        <v>2023</v>
      </c>
      <c r="F14" s="19">
        <f t="shared" si="0"/>
        <v>2024</v>
      </c>
      <c r="G14" s="19">
        <f t="shared" si="0"/>
        <v>2025</v>
      </c>
      <c r="H14" s="19">
        <f t="shared" si="0"/>
        <v>2026</v>
      </c>
      <c r="I14" s="19">
        <f t="shared" si="0"/>
        <v>2027</v>
      </c>
      <c r="J14" s="19">
        <f t="shared" si="0"/>
        <v>2028</v>
      </c>
      <c r="K14" s="19">
        <f t="shared" si="0"/>
        <v>2029</v>
      </c>
      <c r="L14" s="19">
        <f t="shared" si="0"/>
        <v>2030</v>
      </c>
    </row>
    <row r="15" spans="1:12" x14ac:dyDescent="0.2">
      <c r="A15" s="19" t="str">
        <f>A10</f>
        <v>Sum</v>
      </c>
      <c r="B15" s="15">
        <f>'Total recycling flows input'!C9/'Total production'!C9</f>
        <v>0.22622544161215444</v>
      </c>
      <c r="C15" s="15">
        <f>'Total recycling flows input'!D9/'Total production'!D9</f>
        <v>0.2003707677003243</v>
      </c>
      <c r="D15" s="15">
        <f>'Total recycling flows input'!E9/'Total production'!E9</f>
        <v>0.19900052391664386</v>
      </c>
      <c r="E15" s="15">
        <f>'Total recycling flows input'!F9/'Total production'!F9</f>
        <v>0.19763518580753645</v>
      </c>
      <c r="F15" s="15">
        <f>'Total recycling flows input'!G9/'Total production'!G9</f>
        <v>0.19627493873352717</v>
      </c>
      <c r="G15" s="15">
        <f>'Total recycling flows input'!H9/'Total production'!H9</f>
        <v>0.19491996530090347</v>
      </c>
      <c r="H15" s="15">
        <f>'Total recycling flows input'!I9/'Total production'!I9</f>
        <v>0.19357044526050043</v>
      </c>
      <c r="I15" s="15">
        <f>'Total recycling flows input'!J9/'Total production'!J9</f>
        <v>0.19222655540998224</v>
      </c>
      <c r="J15" s="15">
        <f>'Total recycling flows input'!K9/'Total production'!K9</f>
        <v>0.1908884694997246</v>
      </c>
      <c r="K15" s="15">
        <f>'Total recycling flows input'!L9/'Total production'!L9</f>
        <v>0.18955635814239752</v>
      </c>
      <c r="L15" s="20">
        <f>'Total recycling flows input'!M9/'Total production'!M9</f>
        <v>0.18823038872634149</v>
      </c>
    </row>
    <row r="16" spans="1:12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16" x14ac:dyDescent="0.2">
      <c r="A17" s="17" t="s">
        <v>29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 x14ac:dyDescent="0.2">
      <c r="A18" s="19" t="s">
        <v>23</v>
      </c>
      <c r="B18" s="19">
        <f>B14</f>
        <v>2020</v>
      </c>
      <c r="C18" s="19">
        <f>C14</f>
        <v>2021</v>
      </c>
      <c r="D18" s="19">
        <f>D14</f>
        <v>2022</v>
      </c>
      <c r="E18" s="19">
        <f>E14</f>
        <v>2023</v>
      </c>
      <c r="F18" s="19">
        <f>F14</f>
        <v>2024</v>
      </c>
      <c r="G18" s="19">
        <f>G14</f>
        <v>2025</v>
      </c>
      <c r="H18" s="19">
        <f>H14</f>
        <v>2026</v>
      </c>
      <c r="I18" s="19">
        <f>I14</f>
        <v>2027</v>
      </c>
      <c r="J18" s="19">
        <f>J14</f>
        <v>2028</v>
      </c>
      <c r="K18" s="19">
        <f>K14</f>
        <v>2029</v>
      </c>
      <c r="L18" s="19">
        <f>L14</f>
        <v>2030</v>
      </c>
    </row>
    <row r="19" spans="1:12" x14ac:dyDescent="0.2">
      <c r="A19" s="19" t="str">
        <f>A15</f>
        <v>Sum</v>
      </c>
      <c r="B19" s="15">
        <f>B41/'Total production'!B9</f>
        <v>0.12254349473516359</v>
      </c>
      <c r="C19" s="15">
        <f>C41/'Total production'!C9</f>
        <v>0.11189238764423826</v>
      </c>
      <c r="D19" s="15">
        <f>D41/'Total production'!D9</f>
        <v>0.11170254847534887</v>
      </c>
      <c r="E19" s="15">
        <f>E41/'Total production'!E9</f>
        <v>0.11151088200951609</v>
      </c>
      <c r="F19" s="15">
        <f>F41/'Total production'!F9</f>
        <v>0.11131742324184947</v>
      </c>
      <c r="G19" s="15">
        <f>G41/'Total production'!G9</f>
        <v>0.11112220784121139</v>
      </c>
      <c r="H19" s="15">
        <f>H41/'Total production'!H9</f>
        <v>0.11092527212348517</v>
      </c>
      <c r="I19" s="15">
        <f>I41/'Total production'!I9</f>
        <v>0.11072665302434297</v>
      </c>
      <c r="J19" s="15">
        <f>J41/'Total production'!J9</f>
        <v>0.11052638807155504</v>
      </c>
      <c r="K19" s="15">
        <f>K41/'Total production'!K9</f>
        <v>0.11032451535688255</v>
      </c>
      <c r="L19" s="20">
        <f>L41/'Total production'!L9</f>
        <v>0.11012107350759623</v>
      </c>
    </row>
    <row r="20" spans="1:12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6" x14ac:dyDescent="0.2">
      <c r="A21" s="13" t="s">
        <v>30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2">
      <c r="A22" t="str">
        <f>A18</f>
        <v>Product</v>
      </c>
      <c r="B22">
        <f t="shared" ref="B22:L22" si="1">B18</f>
        <v>2020</v>
      </c>
      <c r="C22">
        <f t="shared" si="1"/>
        <v>2021</v>
      </c>
      <c r="D22">
        <f t="shared" si="1"/>
        <v>2022</v>
      </c>
      <c r="E22">
        <f t="shared" si="1"/>
        <v>2023</v>
      </c>
      <c r="F22">
        <f t="shared" si="1"/>
        <v>2024</v>
      </c>
      <c r="G22">
        <f t="shared" si="1"/>
        <v>2025</v>
      </c>
      <c r="H22">
        <f t="shared" si="1"/>
        <v>2026</v>
      </c>
      <c r="I22">
        <f t="shared" si="1"/>
        <v>2027</v>
      </c>
      <c r="J22">
        <f t="shared" si="1"/>
        <v>2028</v>
      </c>
      <c r="K22">
        <f t="shared" si="1"/>
        <v>2029</v>
      </c>
      <c r="L22">
        <f t="shared" si="1"/>
        <v>2030</v>
      </c>
    </row>
    <row r="23" spans="1:12" x14ac:dyDescent="0.2">
      <c r="A23" t="str">
        <f>A3</f>
        <v>Food packaging 2d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2">
      <c r="A24" t="str">
        <f>A4</f>
        <v>Food packaging bottles</v>
      </c>
      <c r="B24" s="15">
        <f>IF(('Post consumer recycling flows'!B3+'Pre consumer recycling flows'!B3)/'Total recycling flows input'!C3&gt;1,1,('Post consumer recycling flows'!B3+'Pre consumer recycling flows'!B3)/'Total recycling flows input'!C3)</f>
        <v>1</v>
      </c>
      <c r="C24" s="15">
        <f>IF(('Post consumer recycling flows'!C3+'Pre consumer recycling flows'!C3)/'Total recycling flows input'!D3&gt;1,1,('Post consumer recycling flows'!C3+'Pre consumer recycling flows'!C3)/'Total recycling flows input'!D3)</f>
        <v>1</v>
      </c>
      <c r="D24" s="15">
        <f>IF(('Post consumer recycling flows'!D3+'Pre consumer recycling flows'!D3)/'Total recycling flows input'!E3&gt;1,1,('Post consumer recycling flows'!D3+'Pre consumer recycling flows'!D3)/'Total recycling flows input'!E3)</f>
        <v>1</v>
      </c>
      <c r="E24" s="15">
        <f>IF(('Post consumer recycling flows'!E3+'Pre consumer recycling flows'!E3)/'Total recycling flows input'!F3&gt;1,1,('Post consumer recycling flows'!E3+'Pre consumer recycling flows'!E3)/'Total recycling flows input'!F3)</f>
        <v>1</v>
      </c>
      <c r="F24" s="15">
        <f>IF(('Post consumer recycling flows'!F3+'Pre consumer recycling flows'!F3)/'Total recycling flows input'!G3&gt;1,1,('Post consumer recycling flows'!F3+'Pre consumer recycling flows'!F3)/'Total recycling flows input'!G3)</f>
        <v>1</v>
      </c>
      <c r="G24" s="15">
        <f>IF(('Post consumer recycling flows'!G3+'Pre consumer recycling flows'!G3)/'Total recycling flows input'!H3&gt;1,1,('Post consumer recycling flows'!G3+'Pre consumer recycling flows'!G3)/'Total recycling flows input'!H3)</f>
        <v>1</v>
      </c>
      <c r="H24" s="15">
        <f>IF(('Post consumer recycling flows'!H3+'Pre consumer recycling flows'!H3)/'Total recycling flows input'!I3&gt;1,1,('Post consumer recycling flows'!H3+'Pre consumer recycling flows'!H3)/'Total recycling flows input'!I3)</f>
        <v>1</v>
      </c>
      <c r="I24" s="15">
        <f>IF(('Post consumer recycling flows'!I3+'Pre consumer recycling flows'!I3)/'Total recycling flows input'!J3&gt;1,1,('Post consumer recycling flows'!I3+'Pre consumer recycling flows'!I3)/'Total recycling flows input'!J3)</f>
        <v>1</v>
      </c>
      <c r="J24" s="15">
        <f>IF(('Post consumer recycling flows'!J3+'Pre consumer recycling flows'!J3)/'Total recycling flows input'!K3&gt;1,1,('Post consumer recycling flows'!J3+'Pre consumer recycling flows'!J3)/'Total recycling flows input'!K3)</f>
        <v>1</v>
      </c>
      <c r="K24" s="15">
        <f>IF(('Post consumer recycling flows'!K3+'Pre consumer recycling flows'!K3)/'Total recycling flows input'!L3&gt;1,1,('Post consumer recycling flows'!K3+'Pre consumer recycling flows'!K3)/'Total recycling flows input'!L3)</f>
        <v>1</v>
      </c>
      <c r="L24" s="15">
        <f>IF(('Post consumer recycling flows'!L3+'Pre consumer recycling flows'!L3)/'Total recycling flows input'!M3&gt;1,1,('Post consumer recycling flows'!L3+'Pre consumer recycling flows'!L3)/'Total recycling flows input'!M3)</f>
        <v>1</v>
      </c>
    </row>
    <row r="25" spans="1:12" x14ac:dyDescent="0.2">
      <c r="A25" t="str">
        <f>A5</f>
        <v>Food packaging other</v>
      </c>
      <c r="B25" s="15">
        <f>IF(('Post consumer recycling flows'!B4+'Pre consumer recycling flows'!B4)/'Total recycling flows input'!C4&gt;1,1,('Post consumer recycling flows'!B4+'Pre consumer recycling flows'!B4)/'Total recycling flows input'!C4)</f>
        <v>0.7050056591447873</v>
      </c>
      <c r="C25" s="15">
        <f>IF(('Post consumer recycling flows'!C4+'Pre consumer recycling flows'!C4)/'Total recycling flows input'!D4&gt;1,1,('Post consumer recycling flows'!C4+'Pre consumer recycling flows'!C4)/'Total recycling flows input'!D4)</f>
        <v>0.71971069623707173</v>
      </c>
      <c r="D25" s="15">
        <f>IF(('Post consumer recycling flows'!D4+'Pre consumer recycling flows'!D4)/'Total recycling flows input'!E4&gt;1,1,('Post consumer recycling flows'!D4+'Pre consumer recycling flows'!D4)/'Total recycling flows input'!E4)</f>
        <v>0.72265931678644479</v>
      </c>
      <c r="E25" s="15">
        <f>IF(('Post consumer recycling flows'!E4+'Pre consumer recycling flows'!E4)/'Total recycling flows input'!F4&gt;1,1,('Post consumer recycling flows'!E4+'Pre consumer recycling flows'!E4)/'Total recycling flows input'!F4)</f>
        <v>0.72559762252293991</v>
      </c>
      <c r="F25" s="15">
        <f>IF(('Post consumer recycling flows'!F4+'Pre consumer recycling flows'!F4)/'Total recycling flows input'!G4&gt;1,1,('Post consumer recycling flows'!F4+'Pre consumer recycling flows'!F4)/'Total recycling flows input'!G4)</f>
        <v>0.72852546911302607</v>
      </c>
      <c r="G25" s="15">
        <f>IF(('Post consumer recycling flows'!G4+'Pre consumer recycling flows'!G4)/'Total recycling flows input'!H4&gt;1,1,('Post consumer recycling flows'!G4+'Pre consumer recycling flows'!G4)/'Total recycling flows input'!H4)</f>
        <v>0.73144271466341459</v>
      </c>
      <c r="H25" s="15">
        <f>IF(('Post consumer recycling flows'!H4+'Pre consumer recycling flows'!H4)/'Total recycling flows input'!I4&gt;1,1,('Post consumer recycling flows'!H4+'Pre consumer recycling flows'!H4)/'Total recycling flows input'!I4)</f>
        <v>0.73434921974012024</v>
      </c>
      <c r="I25" s="15">
        <f>IF(('Post consumer recycling flows'!I4+'Pre consumer recycling flows'!I4)/'Total recycling flows input'!J4&gt;1,1,('Post consumer recycling flows'!I4+'Pre consumer recycling flows'!I4)/'Total recycling flows input'!J4)</f>
        <v>0.7372448473863864</v>
      </c>
      <c r="J25" s="15">
        <f>IF(('Post consumer recycling flows'!J4+'Pre consumer recycling flows'!J4)/'Total recycling flows input'!K4&gt;1,1,('Post consumer recycling flows'!J4+'Pre consumer recycling flows'!J4)/'Total recycling flows input'!K4)</f>
        <v>0.74012946313948558</v>
      </c>
      <c r="K25" s="15">
        <f>IF(('Post consumer recycling flows'!K4+'Pre consumer recycling flows'!K4)/'Total recycling flows input'!L4&gt;1,1,('Post consumer recycling flows'!K4+'Pre consumer recycling flows'!K4)/'Total recycling flows input'!L4)</f>
        <v>0.74300293504638293</v>
      </c>
      <c r="L25" s="15">
        <f>IF(('Post consumer recycling flows'!L4+'Pre consumer recycling flows'!L4)/'Total recycling flows input'!M4&gt;1,1,('Post consumer recycling flows'!L4+'Pre consumer recycling flows'!L4)/'Total recycling flows input'!M4)</f>
        <v>0.74586513367827934</v>
      </c>
    </row>
    <row r="26" spans="1:12" x14ac:dyDescent="0.2">
      <c r="A26" t="str">
        <f>A6</f>
        <v>Non-food packaging 2d</v>
      </c>
      <c r="B26" s="15">
        <f>0</f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</row>
    <row r="27" spans="1:12" x14ac:dyDescent="0.2">
      <c r="A27" t="str">
        <f>A7</f>
        <v>Non-food packaging bottles</v>
      </c>
      <c r="B27" s="15">
        <f>IF(('Post consumer recycling flows'!B6+'Pre consumer recycling flows'!B6)/'Total recycling flows input'!C6&gt;1,1,('Post consumer recycling flows'!B6+'Pre consumer recycling flows'!B6)/'Total recycling flows input'!C6)</f>
        <v>1</v>
      </c>
      <c r="C27" s="15">
        <f>IF(('Post consumer recycling flows'!C6+'Pre consumer recycling flows'!C6)/'Total recycling flows input'!D6&gt;1,1,('Post consumer recycling flows'!C6+'Pre consumer recycling flows'!C6)/'Total recycling flows input'!D6)</f>
        <v>1</v>
      </c>
      <c r="D27" s="15">
        <f>IF(('Post consumer recycling flows'!D6+'Pre consumer recycling flows'!D6)/'Total recycling flows input'!E6&gt;1,1,('Post consumer recycling flows'!D6+'Pre consumer recycling flows'!D6)/'Total recycling flows input'!E6)</f>
        <v>1</v>
      </c>
      <c r="E27" s="15">
        <f>IF(('Post consumer recycling flows'!E6+'Pre consumer recycling flows'!E6)/'Total recycling flows input'!F6&gt;1,1,('Post consumer recycling flows'!E6+'Pre consumer recycling flows'!E6)/'Total recycling flows input'!F6)</f>
        <v>1</v>
      </c>
      <c r="F27" s="15">
        <f>IF(('Post consumer recycling flows'!F6+'Pre consumer recycling flows'!F6)/'Total recycling flows input'!G6&gt;1,1,('Post consumer recycling flows'!F6+'Pre consumer recycling flows'!F6)/'Total recycling flows input'!G6)</f>
        <v>1</v>
      </c>
      <c r="G27" s="15">
        <f>IF(('Post consumer recycling flows'!G6+'Pre consumer recycling flows'!G6)/'Total recycling flows input'!H6&gt;1,1,('Post consumer recycling flows'!G6+'Pre consumer recycling flows'!G6)/'Total recycling flows input'!H6)</f>
        <v>1</v>
      </c>
      <c r="H27" s="15">
        <f>IF(('Post consumer recycling flows'!H6+'Pre consumer recycling flows'!H6)/'Total recycling flows input'!I6&gt;1,1,('Post consumer recycling flows'!H6+'Pre consumer recycling flows'!H6)/'Total recycling flows input'!I6)</f>
        <v>1</v>
      </c>
      <c r="I27" s="15">
        <f>IF(('Post consumer recycling flows'!I6+'Pre consumer recycling flows'!I6)/'Total recycling flows input'!J6&gt;1,1,('Post consumer recycling flows'!I6+'Pre consumer recycling flows'!I6)/'Total recycling flows input'!J6)</f>
        <v>1</v>
      </c>
      <c r="J27" s="15">
        <f>IF(('Post consumer recycling flows'!J6+'Pre consumer recycling flows'!J6)/'Total recycling flows input'!K6&gt;1,1,('Post consumer recycling flows'!J6+'Pre consumer recycling flows'!J6)/'Total recycling flows input'!K6)</f>
        <v>1</v>
      </c>
      <c r="K27" s="15">
        <f>IF(('Post consumer recycling flows'!K6+'Pre consumer recycling flows'!K6)/'Total recycling flows input'!L6&gt;1,1,('Post consumer recycling flows'!K6+'Pre consumer recycling flows'!K6)/'Total recycling flows input'!L6)</f>
        <v>1</v>
      </c>
      <c r="L27" s="15">
        <f>IF(('Post consumer recycling flows'!L6+'Pre consumer recycling flows'!L6)/'Total recycling flows input'!M6&gt;1,1,('Post consumer recycling flows'!L6+'Pre consumer recycling flows'!L6)/'Total recycling flows input'!M6)</f>
        <v>1</v>
      </c>
    </row>
    <row r="28" spans="1:12" x14ac:dyDescent="0.2">
      <c r="A28" t="str">
        <f>A8</f>
        <v>Non-food packaging other</v>
      </c>
      <c r="B28" s="15">
        <f>IF(('Post consumer recycling flows'!B7+'Pre consumer recycling flows'!B7)/'Total recycling flows input'!C7&gt;1,1,('Post consumer recycling flows'!B7+'Pre consumer recycling flows'!B7)/'Total recycling flows input'!C7)</f>
        <v>0.16980555949142687</v>
      </c>
      <c r="C28" s="15">
        <f>IF(('Post consumer recycling flows'!C7+'Pre consumer recycling flows'!C7)/'Total recycling flows input'!D7&gt;1,1,('Post consumer recycling flows'!C7+'Pre consumer recycling flows'!C7)/'Total recycling flows input'!D7)</f>
        <v>0.17711589640209763</v>
      </c>
      <c r="D28" s="15">
        <f>IF(('Post consumer recycling flows'!D7+'Pre consumer recycling flows'!D7)/'Total recycling flows input'!E7&gt;1,1,('Post consumer recycling flows'!D7+'Pre consumer recycling flows'!D7)/'Total recycling flows input'!E7)</f>
        <v>0.178686124337785</v>
      </c>
      <c r="E28" s="15">
        <f>IF(('Post consumer recycling flows'!E7+'Pre consumer recycling flows'!E7)/'Total recycling flows input'!F7&gt;1,1,('Post consumer recycling flows'!E7+'Pre consumer recycling flows'!E7)/'Total recycling flows input'!F7)</f>
        <v>0.18026616995090824</v>
      </c>
      <c r="F28" s="15">
        <f>IF(('Post consumer recycling flows'!F7+'Pre consumer recycling flows'!F7)/'Total recycling flows input'!G7&gt;1,1,('Post consumer recycling flows'!F7+'Pre consumer recycling flows'!F7)/'Total recycling flows input'!G7)</f>
        <v>0.18185602231610307</v>
      </c>
      <c r="G28" s="15">
        <f>IF(('Post consumer recycling flows'!G7+'Pre consumer recycling flows'!G7)/'Total recycling flows input'!H7&gt;1,1,('Post consumer recycling flows'!G7+'Pre consumer recycling flows'!G7)/'Total recycling flows input'!H7)</f>
        <v>0.18345566909735772</v>
      </c>
      <c r="H28" s="15">
        <f>IF(('Post consumer recycling flows'!H7+'Pre consumer recycling flows'!H7)/'Total recycling flows input'!I7&gt;1,1,('Post consumer recycling flows'!H7+'Pre consumer recycling flows'!H7)/'Total recycling flows input'!I7)</f>
        <v>0.18506509653332326</v>
      </c>
      <c r="I28" s="15">
        <f>IF(('Post consumer recycling flows'!I7+'Pre consumer recycling flows'!I7)/'Total recycling flows input'!J7&gt;1,1,('Post consumer recycling flows'!I7+'Pre consumer recycling flows'!I7)/'Total recycling flows input'!J7)</f>
        <v>0.18668428942289894</v>
      </c>
      <c r="J28" s="15">
        <f>IF(('Post consumer recycling flows'!J7+'Pre consumer recycling flows'!J7)/'Total recycling flows input'!K7&gt;1,1,('Post consumer recycling flows'!J7+'Pre consumer recycling flows'!J7)/'Total recycling flows input'!K7)</f>
        <v>0.18831323111110387</v>
      </c>
      <c r="K28" s="15">
        <f>IF(('Post consumer recycling flows'!K7+'Pre consumer recycling flows'!K7)/'Total recycling flows input'!L7&gt;1,1,('Post consumer recycling flows'!K7+'Pre consumer recycling flows'!K7)/'Total recycling flows input'!L7)</f>
        <v>0.18995190347524601</v>
      </c>
      <c r="L28" s="15">
        <f>IF(('Post consumer recycling flows'!L7+'Pre consumer recycling flows'!L7)/'Total recycling flows input'!M7&gt;1,1,('Post consumer recycling flows'!L7+'Pre consumer recycling flows'!L7)/'Total recycling flows input'!M7)</f>
        <v>0.19160028691140235</v>
      </c>
    </row>
    <row r="29" spans="1:12" x14ac:dyDescent="0.2">
      <c r="A29" t="str">
        <f>A9</f>
        <v>Fibers</v>
      </c>
      <c r="B29" s="15">
        <f>IF(('Post consumer recycling flows'!B8+'Pre consumer recycling flows'!B8)/'Total recycling flows input'!C8&gt;1,1,('Post consumer recycling flows'!B8+'Pre consumer recycling flows'!B8)/'Total recycling flows input'!C8)</f>
        <v>0.58186663705364194</v>
      </c>
      <c r="C29" s="15">
        <f>IF(('Post consumer recycling flows'!C8+'Pre consumer recycling flows'!C8)/'Total recycling flows input'!D8&gt;1,1,('Post consumer recycling flows'!C8+'Pre consumer recycling flows'!C8)/'Total recycling flows input'!D8)</f>
        <v>0.62213078328099136</v>
      </c>
      <c r="D29" s="15">
        <f>IF(('Post consumer recycling flows'!D8+'Pre consumer recycling flows'!D8)/'Total recycling flows input'!E8&gt;1,1,('Post consumer recycling flows'!D8+'Pre consumer recycling flows'!D8)/'Total recycling flows input'!E8)</f>
        <v>0.62756138162567821</v>
      </c>
      <c r="E29" s="15">
        <f>IF(('Post consumer recycling flows'!E8+'Pre consumer recycling flows'!E8)/'Total recycling flows input'!F8&gt;1,1,('Post consumer recycling flows'!E8+'Pre consumer recycling flows'!E8)/'Total recycling flows input'!F8)</f>
        <v>0.63295997872404985</v>
      </c>
      <c r="F29" s="15">
        <f>IF(('Post consumer recycling flows'!F8+'Pre consumer recycling flows'!F8)/'Total recycling flows input'!G8&gt;1,1,('Post consumer recycling flows'!F8+'Pre consumer recycling flows'!F8)/'Total recycling flows input'!G8)</f>
        <v>0.63832542092428735</v>
      </c>
      <c r="G29" s="15">
        <f>IF(('Post consumer recycling flows'!G8+'Pre consumer recycling flows'!G8)/'Total recycling flows input'!H8&gt;1,1,('Post consumer recycling flows'!G8+'Pre consumer recycling flows'!G8)/'Total recycling flows input'!H8)</f>
        <v>0.64365658638112799</v>
      </c>
      <c r="H29" s="15">
        <f>IF(('Post consumer recycling flows'!H8+'Pre consumer recycling flows'!H8)/'Total recycling flows input'!I8&gt;1,1,('Post consumer recycling flows'!H8+'Pre consumer recycling flows'!H8)/'Total recycling flows input'!I8)</f>
        <v>0.6489523858109596</v>
      </c>
      <c r="I29" s="15">
        <f>IF(('Post consumer recycling flows'!I8+'Pre consumer recycling flows'!I8)/'Total recycling flows input'!J8&gt;1,1,('Post consumer recycling flows'!I8+'Pre consumer recycling flows'!I8)/'Total recycling flows input'!J8)</f>
        <v>0.65421176318440133</v>
      </c>
      <c r="J29" s="15">
        <f>IF(('Post consumer recycling flows'!J8+'Pre consumer recycling flows'!J8)/'Total recycling flows input'!K8&gt;1,1,('Post consumer recycling flows'!J8+'Pre consumer recycling flows'!J8)/'Total recycling flows input'!K8)</f>
        <v>0.65943369635599813</v>
      </c>
      <c r="K29" s="15">
        <f>IF(('Post consumer recycling flows'!K8+'Pre consumer recycling flows'!K8)/'Total recycling flows input'!L8&gt;1,1,('Post consumer recycling flows'!K8+'Pre consumer recycling flows'!K8)/'Total recycling flows input'!L8)</f>
        <v>0.66461719763085436</v>
      </c>
      <c r="L29" s="15">
        <f>IF(('Post consumer recycling flows'!L8+'Pre consumer recycling flows'!L8)/'Total recycling flows input'!M8&gt;1,1,('Post consumer recycling flows'!L8+'Pre consumer recycling flows'!L8)/'Total recycling flows input'!M8)</f>
        <v>0.66976131426820651</v>
      </c>
    </row>
    <row r="30" spans="1:12" x14ac:dyDescent="0.2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2" spans="1:12" ht="16" x14ac:dyDescent="0.2">
      <c r="A32" s="13" t="s">
        <v>31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x14ac:dyDescent="0.2">
      <c r="A33" t="str">
        <f t="shared" ref="A33:L38" si="2">A22</f>
        <v>Product</v>
      </c>
      <c r="B33">
        <f t="shared" si="2"/>
        <v>2020</v>
      </c>
      <c r="C33">
        <f t="shared" si="2"/>
        <v>2021</v>
      </c>
      <c r="D33">
        <f t="shared" si="2"/>
        <v>2022</v>
      </c>
      <c r="E33">
        <f t="shared" si="2"/>
        <v>2023</v>
      </c>
      <c r="F33">
        <f t="shared" si="2"/>
        <v>2024</v>
      </c>
      <c r="G33">
        <f t="shared" si="2"/>
        <v>2025</v>
      </c>
      <c r="H33">
        <f t="shared" si="2"/>
        <v>2026</v>
      </c>
      <c r="I33">
        <f t="shared" si="2"/>
        <v>2027</v>
      </c>
      <c r="J33">
        <f t="shared" si="2"/>
        <v>2028</v>
      </c>
      <c r="K33">
        <f t="shared" si="2"/>
        <v>2029</v>
      </c>
      <c r="L33">
        <f t="shared" si="2"/>
        <v>2030</v>
      </c>
    </row>
    <row r="34" spans="1:12" x14ac:dyDescent="0.2">
      <c r="A34" t="str">
        <f t="shared" si="2"/>
        <v>Food packaging 2d</v>
      </c>
      <c r="B34" s="16">
        <f>B23*'Total recycling flows input'!C2</f>
        <v>0</v>
      </c>
      <c r="C34" s="16">
        <f>C23*'Total recycling flows input'!D2</f>
        <v>0</v>
      </c>
      <c r="D34" s="16">
        <f>D23*'Total recycling flows input'!E2</f>
        <v>0</v>
      </c>
      <c r="E34" s="16">
        <f>E23*'Total recycling flows input'!F2</f>
        <v>0</v>
      </c>
      <c r="F34" s="16">
        <f>F23*'Total recycling flows input'!G2</f>
        <v>0</v>
      </c>
      <c r="G34" s="16">
        <f>G23*'Total recycling flows input'!H2</f>
        <v>0</v>
      </c>
      <c r="H34" s="16">
        <f>H23*'Total recycling flows input'!I2</f>
        <v>0</v>
      </c>
      <c r="I34" s="16">
        <f>I23*'Total recycling flows input'!J2</f>
        <v>0</v>
      </c>
      <c r="J34" s="16">
        <f>J23*'Total recycling flows input'!K2</f>
        <v>0</v>
      </c>
      <c r="K34" s="16">
        <f>K23*'Total recycling flows input'!L2</f>
        <v>0</v>
      </c>
      <c r="L34" s="16">
        <f>L23*'Total recycling flows input'!M2</f>
        <v>0</v>
      </c>
    </row>
    <row r="35" spans="1:12" x14ac:dyDescent="0.2">
      <c r="A35" t="str">
        <f t="shared" si="2"/>
        <v>Food packaging bottles</v>
      </c>
      <c r="B35" s="16">
        <f>B24*'Total recycling flows input'!C3</f>
        <v>68.474589132478428</v>
      </c>
      <c r="C35" s="16">
        <f>C24*'Total recycling flows input'!D3</f>
        <v>60.653962044630113</v>
      </c>
      <c r="D35" s="16">
        <f>D24*'Total recycling flows input'!E3</f>
        <v>62.109657133701212</v>
      </c>
      <c r="E35" s="16">
        <f>E24*'Total recycling flows input'!F3</f>
        <v>63.600288904910059</v>
      </c>
      <c r="F35" s="16">
        <f>F24*'Total recycling flows input'!G3</f>
        <v>65.12669583862791</v>
      </c>
      <c r="G35" s="16">
        <f>G24*'Total recycling flows input'!H3</f>
        <v>66.689736538755</v>
      </c>
      <c r="H35" s="16">
        <f>H24*'Total recycling flows input'!I3</f>
        <v>68.290290215685104</v>
      </c>
      <c r="I35" s="16">
        <f>I24*'Total recycling flows input'!J3</f>
        <v>69.929257180861526</v>
      </c>
      <c r="J35" s="16">
        <f>J24*'Total recycling flows input'!K3</f>
        <v>71.60755935320222</v>
      </c>
      <c r="K35" s="16">
        <f>K24*'Total recycling flows input'!L3</f>
        <v>73.326140777679072</v>
      </c>
      <c r="L35" s="16">
        <f>L24*'Total recycling flows input'!M3</f>
        <v>75.08596815634337</v>
      </c>
    </row>
    <row r="36" spans="1:12" x14ac:dyDescent="0.2">
      <c r="A36" t="str">
        <f t="shared" si="2"/>
        <v>Food packaging other</v>
      </c>
      <c r="B36" s="16">
        <f>B25*'Total recycling flows input'!C4</f>
        <v>268.18499414901839</v>
      </c>
      <c r="C36" s="16">
        <f>C25*'Total recycling flows input'!D4</f>
        <v>251.62112884048253</v>
      </c>
      <c r="D36" s="16">
        <f>D25*'Total recycling flows input'!E4</f>
        <v>260.67948947873998</v>
      </c>
      <c r="E36" s="16">
        <f>E25*'Total recycling flows input'!F4</f>
        <v>270.06395109997459</v>
      </c>
      <c r="F36" s="16">
        <f>F25*'Total recycling flows input'!G4</f>
        <v>279.7862533395737</v>
      </c>
      <c r="G36" s="16">
        <f>G25*'Total recycling flows input'!H4</f>
        <v>289.85855845979836</v>
      </c>
      <c r="H36" s="16">
        <f>H25*'Total recycling flows input'!I4</f>
        <v>300.29346656435121</v>
      </c>
      <c r="I36" s="16">
        <f>I25*'Total recycling flows input'!J4</f>
        <v>311.1040313606677</v>
      </c>
      <c r="J36" s="16">
        <f>J25*'Total recycling flows input'!K4</f>
        <v>322.3037764896518</v>
      </c>
      <c r="K36" s="16">
        <f>K25*'Total recycling flows input'!L4</f>
        <v>333.90671244327939</v>
      </c>
      <c r="L36" s="16">
        <f>L25*'Total recycling flows input'!M4</f>
        <v>345.92735409123736</v>
      </c>
    </row>
    <row r="37" spans="1:12" x14ac:dyDescent="0.2">
      <c r="A37" t="str">
        <f t="shared" si="2"/>
        <v>Non-food packaging 2d</v>
      </c>
      <c r="B37" s="16">
        <f>B26*'Total recycling flows input'!C5</f>
        <v>0</v>
      </c>
      <c r="C37" s="16">
        <f>C26*'Total recycling flows input'!D5</f>
        <v>0</v>
      </c>
      <c r="D37" s="16">
        <f>D26*'Total recycling flows input'!E5</f>
        <v>0</v>
      </c>
      <c r="E37" s="16">
        <f>E26*'Total recycling flows input'!F5</f>
        <v>0</v>
      </c>
      <c r="F37" s="16">
        <f>F26*'Total recycling flows input'!G5</f>
        <v>0</v>
      </c>
      <c r="G37" s="16">
        <f>G26*'Total recycling flows input'!H5</f>
        <v>0</v>
      </c>
      <c r="H37" s="16">
        <f>H26*'Total recycling flows input'!I5</f>
        <v>0</v>
      </c>
      <c r="I37" s="16">
        <f>I26*'Total recycling flows input'!J5</f>
        <v>0</v>
      </c>
      <c r="J37" s="16">
        <f>J26*'Total recycling flows input'!K5</f>
        <v>0</v>
      </c>
      <c r="K37" s="16">
        <f>K26*'Total recycling flows input'!L5</f>
        <v>0</v>
      </c>
      <c r="L37" s="16">
        <f>L26*'Total recycling flows input'!M5</f>
        <v>0</v>
      </c>
    </row>
    <row r="38" spans="1:12" x14ac:dyDescent="0.2">
      <c r="A38" t="str">
        <f t="shared" si="2"/>
        <v>Non-food packaging bottles</v>
      </c>
      <c r="B38" s="16">
        <f>B27*'Total recycling flows input'!C6</f>
        <v>190.88646286677181</v>
      </c>
      <c r="C38" s="16">
        <f>C27*'Total recycling flows input'!D6</f>
        <v>169.08491778102919</v>
      </c>
      <c r="D38" s="16">
        <f>D27*'Total recycling flows input'!E6</f>
        <v>173.1429558077738</v>
      </c>
      <c r="E38" s="16">
        <f>E27*'Total recycling flows input'!F6</f>
        <v>177.29838674716049</v>
      </c>
      <c r="F38" s="16">
        <f>F27*'Total recycling flows input'!G6</f>
        <v>181.5535480290923</v>
      </c>
      <c r="G38" s="16">
        <f>G27*'Total recycling flows input'!H6</f>
        <v>185.91083318179051</v>
      </c>
      <c r="H38" s="16">
        <f>H27*'Total recycling flows input'!I6</f>
        <v>190.3726931781535</v>
      </c>
      <c r="I38" s="16">
        <f>I27*'Total recycling flows input'!J6</f>
        <v>194.9416378144291</v>
      </c>
      <c r="J38" s="16">
        <f>J27*'Total recycling flows input'!K6</f>
        <v>199.62023712197541</v>
      </c>
      <c r="K38" s="16">
        <f>K27*'Total recycling flows input'!L6</f>
        <v>204.4111228129029</v>
      </c>
      <c r="L38" s="16">
        <f>L27*'Total recycling flows input'!M6</f>
        <v>209.31698976041261</v>
      </c>
    </row>
    <row r="39" spans="1:12" x14ac:dyDescent="0.2">
      <c r="A39" t="str">
        <f>A28</f>
        <v>Non-food packaging other</v>
      </c>
      <c r="B39" s="16">
        <f>B28*'Total recycling flows input'!C7</f>
        <v>102.54132129227175</v>
      </c>
      <c r="C39" s="16">
        <f>C28*'Total recycling flows input'!D7</f>
        <v>96.208078674302186</v>
      </c>
      <c r="D39" s="16">
        <f>D28*'Total recycling flows input'!E7</f>
        <v>99.671569506577043</v>
      </c>
      <c r="E39" s="16">
        <f>E28*'Total recycling flows input'!F7</f>
        <v>103.25974600881381</v>
      </c>
      <c r="F39" s="16">
        <f>F28*'Total recycling flows input'!G7</f>
        <v>106.97709686513113</v>
      </c>
      <c r="G39" s="16">
        <f>G28*'Total recycling flows input'!H7</f>
        <v>110.82827235227587</v>
      </c>
      <c r="H39" s="16">
        <f>H28*'Total recycling flows input'!I7</f>
        <v>114.81809015695779</v>
      </c>
      <c r="I39" s="16">
        <f>I28*'Total recycling flows input'!J7</f>
        <v>118.95154140260827</v>
      </c>
      <c r="J39" s="16">
        <f>J28*'Total recycling flows input'!K7</f>
        <v>123.23379689310218</v>
      </c>
      <c r="K39" s="16">
        <f>K28*'Total recycling flows input'!L7</f>
        <v>127.67021358125385</v>
      </c>
      <c r="L39" s="16">
        <f>L28*'Total recycling flows input'!M7</f>
        <v>132.266341270179</v>
      </c>
    </row>
    <row r="40" spans="1:12" x14ac:dyDescent="0.2">
      <c r="A40" t="str">
        <f>A29</f>
        <v>Fibers</v>
      </c>
      <c r="B40" s="16">
        <f>B29*'Total recycling flows input'!C8</f>
        <v>189.637</v>
      </c>
      <c r="C40" s="16">
        <f>C29*'Total recycling flows input'!D8</f>
        <v>198.73957599999997</v>
      </c>
      <c r="D40" s="16">
        <f>D29*'Total recycling flows input'!E8</f>
        <v>208.279075648</v>
      </c>
      <c r="E40" s="16">
        <f>E29*'Total recycling flows input'!F8</f>
        <v>218.27647127910399</v>
      </c>
      <c r="F40" s="16">
        <f>F29*'Total recycling flows input'!G8</f>
        <v>228.7537419005011</v>
      </c>
      <c r="G40" s="16">
        <f>G29*'Total recycling flows input'!H8</f>
        <v>239.7339215117251</v>
      </c>
      <c r="H40" s="16">
        <f>H29*'Total recycling flows input'!I8</f>
        <v>251.24114974428792</v>
      </c>
      <c r="I40" s="16">
        <f>I29*'Total recycling flows input'!J8</f>
        <v>263.30072493201368</v>
      </c>
      <c r="J40" s="16">
        <f>J29*'Total recycling flows input'!K8</f>
        <v>275.93915972875038</v>
      </c>
      <c r="K40" s="16">
        <f>K29*'Total recycling flows input'!L8</f>
        <v>289.18423939573051</v>
      </c>
      <c r="L40" s="16">
        <f>L29*'Total recycling flows input'!M8</f>
        <v>303.06508288672552</v>
      </c>
    </row>
    <row r="41" spans="1:12" x14ac:dyDescent="0.2">
      <c r="A41" t="s">
        <v>9</v>
      </c>
      <c r="B41" s="16">
        <f>SUM(B34:B40)</f>
        <v>819.72436744054039</v>
      </c>
      <c r="C41" s="16">
        <f t="shared" ref="C41:L41" si="3">SUM(C34:C40)</f>
        <v>776.30766334044404</v>
      </c>
      <c r="D41" s="16">
        <f t="shared" si="3"/>
        <v>803.88274757479201</v>
      </c>
      <c r="E41" s="16">
        <f t="shared" si="3"/>
        <v>832.49884403996293</v>
      </c>
      <c r="F41" s="16">
        <f t="shared" si="3"/>
        <v>862.19733597292611</v>
      </c>
      <c r="G41" s="16">
        <f t="shared" si="3"/>
        <v>893.02132204434497</v>
      </c>
      <c r="H41" s="16">
        <f t="shared" si="3"/>
        <v>925.0156898594355</v>
      </c>
      <c r="I41" s="16">
        <f t="shared" si="3"/>
        <v>958.2271926905803</v>
      </c>
      <c r="J41" s="16">
        <f t="shared" si="3"/>
        <v>992.70452958668193</v>
      </c>
      <c r="K41" s="16">
        <f t="shared" si="3"/>
        <v>1028.4984290108457</v>
      </c>
      <c r="L41" s="16">
        <f t="shared" si="3"/>
        <v>1065.661736164898</v>
      </c>
    </row>
  </sheetData>
  <mergeCells count="5">
    <mergeCell ref="A1:L1"/>
    <mergeCell ref="A13:L13"/>
    <mergeCell ref="A17:L17"/>
    <mergeCell ref="A21:L21"/>
    <mergeCell ref="A32:L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</row>
    <row r="2" spans="1:14" x14ac:dyDescent="0.2">
      <c r="A2" s="1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s="1" t="s">
        <v>3</v>
      </c>
      <c r="C3">
        <v>68.474589132478428</v>
      </c>
      <c r="D3">
        <v>60.653962044630113</v>
      </c>
      <c r="E3">
        <v>62.109657133701212</v>
      </c>
      <c r="F3">
        <v>63.600288904910059</v>
      </c>
      <c r="G3">
        <v>65.12669583862791</v>
      </c>
      <c r="H3">
        <v>66.689736538755</v>
      </c>
      <c r="I3">
        <v>68.290290215685104</v>
      </c>
      <c r="J3">
        <v>69.929257180861526</v>
      </c>
      <c r="K3">
        <v>71.60755935320222</v>
      </c>
      <c r="L3">
        <v>73.326140777679072</v>
      </c>
      <c r="M3">
        <v>75.08596815634337</v>
      </c>
      <c r="N3">
        <v>76.888031392095627</v>
      </c>
    </row>
    <row r="4" spans="1:14" x14ac:dyDescent="0.2">
      <c r="A4" s="1" t="s">
        <v>4</v>
      </c>
      <c r="C4">
        <v>380.40119348026559</v>
      </c>
      <c r="D4">
        <v>349.61426883893199</v>
      </c>
      <c r="E4">
        <v>360.72251948254359</v>
      </c>
      <c r="F4">
        <v>372.19519843649499</v>
      </c>
      <c r="G4">
        <v>384.04457387085068</v>
      </c>
      <c r="H4">
        <v>396.28333517981861</v>
      </c>
      <c r="I4">
        <v>408.92460765549998</v>
      </c>
      <c r="J4">
        <v>421.98196767812692</v>
      </c>
      <c r="K4">
        <v>435.46945844109717</v>
      </c>
      <c r="L4">
        <v>449.40160622977191</v>
      </c>
      <c r="M4">
        <v>463.79343727367382</v>
      </c>
      <c r="N4">
        <v>478.66049519242728</v>
      </c>
    </row>
    <row r="5" spans="1:14" x14ac:dyDescent="0.2">
      <c r="A5" s="1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1" t="s">
        <v>6</v>
      </c>
      <c r="C6">
        <v>190.88646286677181</v>
      </c>
      <c r="D6">
        <v>169.08491778102919</v>
      </c>
      <c r="E6">
        <v>173.1429558077738</v>
      </c>
      <c r="F6">
        <v>177.29838674716049</v>
      </c>
      <c r="G6">
        <v>181.5535480290923</v>
      </c>
      <c r="H6">
        <v>185.91083318179051</v>
      </c>
      <c r="I6">
        <v>190.3726931781535</v>
      </c>
      <c r="J6">
        <v>194.9416378144291</v>
      </c>
      <c r="K6">
        <v>199.62023712197541</v>
      </c>
      <c r="L6">
        <v>204.4111228129029</v>
      </c>
      <c r="M6">
        <v>209.31698976041261</v>
      </c>
      <c r="N6">
        <v>214.34059751466251</v>
      </c>
    </row>
    <row r="7" spans="1:14" x14ac:dyDescent="0.2">
      <c r="A7" s="1" t="s">
        <v>7</v>
      </c>
      <c r="C7">
        <v>603.87493554031039</v>
      </c>
      <c r="D7">
        <v>543.19279425876971</v>
      </c>
      <c r="E7">
        <v>557.80251475016451</v>
      </c>
      <c r="F7">
        <v>572.81821673436821</v>
      </c>
      <c r="G7">
        <v>588.25160422338388</v>
      </c>
      <c r="H7">
        <v>604.1147318999482</v>
      </c>
      <c r="I7">
        <v>620.42001602546043</v>
      </c>
      <c r="J7">
        <v>637.1802456989052</v>
      </c>
      <c r="K7">
        <v>654.4085944783925</v>
      </c>
      <c r="L7">
        <v>672.11863237733473</v>
      </c>
      <c r="M7">
        <v>690.32433824767759</v>
      </c>
      <c r="N7">
        <v>709.04011256303772</v>
      </c>
    </row>
    <row r="8" spans="1:14" x14ac:dyDescent="0.2">
      <c r="A8" s="1" t="s">
        <v>8</v>
      </c>
      <c r="C8">
        <v>325.91145105045348</v>
      </c>
      <c r="D8">
        <v>319.44983489144812</v>
      </c>
      <c r="E8">
        <v>331.88638075284291</v>
      </c>
      <c r="F8">
        <v>344.85035170646307</v>
      </c>
      <c r="G8">
        <v>358.36539545811678</v>
      </c>
      <c r="H8">
        <v>372.45625475472349</v>
      </c>
      <c r="I8">
        <v>387.1488189851184</v>
      </c>
      <c r="J8">
        <v>402.47017823462409</v>
      </c>
      <c r="K8">
        <v>418.44867991062353</v>
      </c>
      <c r="L8">
        <v>435.11398806196848</v>
      </c>
      <c r="M8">
        <v>452.49714552095321</v>
      </c>
      <c r="N8">
        <v>470.63063900273761</v>
      </c>
    </row>
    <row r="9" spans="1:14" x14ac:dyDescent="0.2">
      <c r="A9" s="1" t="s">
        <v>9</v>
      </c>
      <c r="C9">
        <v>1569.5486320702801</v>
      </c>
      <c r="D9">
        <v>1441.9957778148089</v>
      </c>
      <c r="E9">
        <v>1485.6640279270259</v>
      </c>
      <c r="F9">
        <v>1530.762442529397</v>
      </c>
      <c r="G9">
        <v>1577.341817420071</v>
      </c>
      <c r="H9">
        <v>1625.4548915550361</v>
      </c>
      <c r="I9">
        <v>1675.156426059918</v>
      </c>
      <c r="J9">
        <v>1726.5032866069471</v>
      </c>
      <c r="K9">
        <v>1779.554529305291</v>
      </c>
      <c r="L9">
        <v>1834.3714902596571</v>
      </c>
      <c r="M9">
        <v>1891.01787895906</v>
      </c>
      <c r="N9">
        <v>1949.5598756649611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56.21296141419414</v>
      </c>
      <c r="C2">
        <v>48.399362052917297</v>
      </c>
      <c r="D2">
        <v>49.609346104240238</v>
      </c>
      <c r="E2">
        <v>50.849579756846239</v>
      </c>
      <c r="F2">
        <v>52.120819250767383</v>
      </c>
      <c r="G2">
        <v>53.423839732036569</v>
      </c>
      <c r="H2">
        <v>54.759435725337482</v>
      </c>
      <c r="I2">
        <v>56.128421618470931</v>
      </c>
      <c r="J2">
        <v>57.53163215893268</v>
      </c>
      <c r="K2">
        <v>58.969922962905997</v>
      </c>
      <c r="L2">
        <v>60.444171036978638</v>
      </c>
      <c r="M2">
        <v>61.955275312903098</v>
      </c>
    </row>
    <row r="3" spans="1:13" x14ac:dyDescent="0.2">
      <c r="A3" s="1" t="s">
        <v>3</v>
      </c>
      <c r="B3">
        <v>293.21721453318469</v>
      </c>
      <c r="C3">
        <v>252.21373109808371</v>
      </c>
      <c r="D3">
        <v>258.2668606444376</v>
      </c>
      <c r="E3">
        <v>264.46526529990422</v>
      </c>
      <c r="F3">
        <v>270.81243166710192</v>
      </c>
      <c r="G3">
        <v>277.3119300271124</v>
      </c>
      <c r="H3">
        <v>283.96741634776299</v>
      </c>
      <c r="I3">
        <v>290.78263434010933</v>
      </c>
      <c r="J3">
        <v>297.76141756427199</v>
      </c>
      <c r="K3">
        <v>304.90769158581452</v>
      </c>
      <c r="L3">
        <v>312.22547618387398</v>
      </c>
      <c r="M3">
        <v>319.71888761228712</v>
      </c>
    </row>
    <row r="4" spans="1:13" x14ac:dyDescent="0.2">
      <c r="A4" s="1" t="s">
        <v>4</v>
      </c>
      <c r="B4">
        <v>158.1716435706067</v>
      </c>
      <c r="C4">
        <v>137.647297641248</v>
      </c>
      <c r="D4">
        <v>142.602600356333</v>
      </c>
      <c r="E4">
        <v>147.73629396916101</v>
      </c>
      <c r="F4">
        <v>153.05480055205081</v>
      </c>
      <c r="G4">
        <v>158.56477337192459</v>
      </c>
      <c r="H4">
        <v>164.27310521331401</v>
      </c>
      <c r="I4">
        <v>170.1869370009932</v>
      </c>
      <c r="J4">
        <v>176.31366673302901</v>
      </c>
      <c r="K4">
        <v>182.66095873541809</v>
      </c>
      <c r="L4">
        <v>189.2367532498931</v>
      </c>
      <c r="M4">
        <v>196.04927636688919</v>
      </c>
    </row>
    <row r="5" spans="1:13" x14ac:dyDescent="0.2">
      <c r="A5" s="1" t="s">
        <v>5</v>
      </c>
      <c r="B5">
        <v>44.970369131355334</v>
      </c>
      <c r="C5">
        <v>38.719489642333848</v>
      </c>
      <c r="D5">
        <v>39.687476883392208</v>
      </c>
      <c r="E5">
        <v>40.679663805476991</v>
      </c>
      <c r="F5">
        <v>41.696655400613913</v>
      </c>
      <c r="G5">
        <v>42.73907178562925</v>
      </c>
      <c r="H5">
        <v>43.80754858026998</v>
      </c>
      <c r="I5">
        <v>44.902737294776742</v>
      </c>
      <c r="J5">
        <v>46.025305727146147</v>
      </c>
      <c r="K5">
        <v>47.175938370324793</v>
      </c>
      <c r="L5">
        <v>48.355336829582917</v>
      </c>
      <c r="M5">
        <v>49.564220250322492</v>
      </c>
    </row>
    <row r="6" spans="1:13" x14ac:dyDescent="0.2">
      <c r="A6" s="1" t="s">
        <v>6</v>
      </c>
      <c r="B6">
        <v>448.44985752134119</v>
      </c>
      <c r="C6">
        <v>385.73864756177511</v>
      </c>
      <c r="D6">
        <v>394.99637510325749</v>
      </c>
      <c r="E6">
        <v>404.47628810573582</v>
      </c>
      <c r="F6">
        <v>414.18371902027349</v>
      </c>
      <c r="G6">
        <v>424.12412827676002</v>
      </c>
      <c r="H6">
        <v>434.30310735540218</v>
      </c>
      <c r="I6">
        <v>444.72638193193188</v>
      </c>
      <c r="J6">
        <v>455.39981509829818</v>
      </c>
      <c r="K6">
        <v>466.32941066065757</v>
      </c>
      <c r="L6">
        <v>477.52131651651342</v>
      </c>
      <c r="M6">
        <v>488.98182811290968</v>
      </c>
    </row>
    <row r="7" spans="1:13" x14ac:dyDescent="0.2">
      <c r="A7" s="1" t="s">
        <v>7</v>
      </c>
      <c r="B7">
        <v>60.477393129937838</v>
      </c>
      <c r="C7">
        <v>52.629849098124268</v>
      </c>
      <c r="D7">
        <v>54.524523665656737</v>
      </c>
      <c r="E7">
        <v>56.487406517620371</v>
      </c>
      <c r="F7">
        <v>58.520953152254712</v>
      </c>
      <c r="G7">
        <v>60.627707465735902</v>
      </c>
      <c r="H7">
        <v>62.810304934502398</v>
      </c>
      <c r="I7">
        <v>65.071475912144479</v>
      </c>
      <c r="J7">
        <v>67.414049044981681</v>
      </c>
      <c r="K7">
        <v>69.840954810601005</v>
      </c>
      <c r="L7">
        <v>72.355229183782654</v>
      </c>
      <c r="M7">
        <v>74.960017434398836</v>
      </c>
    </row>
    <row r="8" spans="1:13" x14ac:dyDescent="0.2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 t="s">
        <v>9</v>
      </c>
      <c r="B9">
        <v>1061.49943930062</v>
      </c>
      <c r="C9">
        <v>915.34837709448209</v>
      </c>
      <c r="D9">
        <v>939.68718275731726</v>
      </c>
      <c r="E9">
        <v>964.69449745474458</v>
      </c>
      <c r="F9">
        <v>990.38937904306238</v>
      </c>
      <c r="G9">
        <v>1016.791450659199</v>
      </c>
      <c r="H9">
        <v>1043.9209181565891</v>
      </c>
      <c r="I9">
        <v>1071.798588098427</v>
      </c>
      <c r="J9">
        <v>1100.44588632666</v>
      </c>
      <c r="K9">
        <v>1129.8848771257219</v>
      </c>
      <c r="L9">
        <v>1160.1382830006251</v>
      </c>
      <c r="M9">
        <v>1191.229505089711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16.006655170178281</v>
      </c>
      <c r="C2">
        <v>16.406821549432738</v>
      </c>
      <c r="D2">
        <v>16.816992088168561</v>
      </c>
      <c r="E2">
        <v>17.237416890372771</v>
      </c>
      <c r="F2">
        <v>17.668352312632081</v>
      </c>
      <c r="G2">
        <v>18.110061120447881</v>
      </c>
      <c r="H2">
        <v>18.56281264845909</v>
      </c>
      <c r="I2">
        <v>19.026882964670559</v>
      </c>
      <c r="J2">
        <v>19.502555038787321</v>
      </c>
      <c r="K2">
        <v>19.990118914757002</v>
      </c>
      <c r="L2">
        <v>20.489871887625931</v>
      </c>
      <c r="M2">
        <v>21.002118684816569</v>
      </c>
    </row>
    <row r="3" spans="1:13" x14ac:dyDescent="0.2">
      <c r="A3" s="1" t="s">
        <v>3</v>
      </c>
      <c r="B3">
        <v>54.369532332188022</v>
      </c>
      <c r="C3">
        <v>55.674401108160531</v>
      </c>
      <c r="D3">
        <v>57.010586734756387</v>
      </c>
      <c r="E3">
        <v>58.37884081639055</v>
      </c>
      <c r="F3">
        <v>59.77993299598392</v>
      </c>
      <c r="G3">
        <v>61.214651387887542</v>
      </c>
      <c r="H3">
        <v>62.683803021196837</v>
      </c>
      <c r="I3">
        <v>64.188214293705556</v>
      </c>
      <c r="J3">
        <v>65.728731436754501</v>
      </c>
      <c r="K3">
        <v>67.3062209912366</v>
      </c>
      <c r="L3">
        <v>68.921570295026285</v>
      </c>
      <c r="M3">
        <v>70.575687982106928</v>
      </c>
    </row>
    <row r="4" spans="1:13" x14ac:dyDescent="0.2">
      <c r="A4" s="1" t="s">
        <v>4</v>
      </c>
      <c r="B4">
        <v>110.0133505784117</v>
      </c>
      <c r="C4">
        <v>113.9738311992345</v>
      </c>
      <c r="D4">
        <v>118.076889122407</v>
      </c>
      <c r="E4">
        <v>122.32765713081361</v>
      </c>
      <c r="F4">
        <v>126.7314527875229</v>
      </c>
      <c r="G4">
        <v>131.2937850878738</v>
      </c>
      <c r="H4">
        <v>136.0203613510372</v>
      </c>
      <c r="I4">
        <v>140.91709435967451</v>
      </c>
      <c r="J4">
        <v>145.99010975662279</v>
      </c>
      <c r="K4">
        <v>151.2457537078613</v>
      </c>
      <c r="L4">
        <v>156.69060084134429</v>
      </c>
      <c r="M4">
        <v>162.3314624716327</v>
      </c>
    </row>
    <row r="5" spans="1:13" x14ac:dyDescent="0.2">
      <c r="A5" s="1" t="s">
        <v>5</v>
      </c>
      <c r="B5">
        <v>12.80532413614263</v>
      </c>
      <c r="C5">
        <v>13.125457239546201</v>
      </c>
      <c r="D5">
        <v>13.45359367053485</v>
      </c>
      <c r="E5">
        <v>13.789933512298211</v>
      </c>
      <c r="F5">
        <v>14.13468185010567</v>
      </c>
      <c r="G5">
        <v>14.488048896358309</v>
      </c>
      <c r="H5">
        <v>14.850250118767271</v>
      </c>
      <c r="I5">
        <v>15.221506371736449</v>
      </c>
      <c r="J5">
        <v>15.602044031029861</v>
      </c>
      <c r="K5">
        <v>15.9920951318056</v>
      </c>
      <c r="L5">
        <v>16.39189751010074</v>
      </c>
      <c r="M5">
        <v>16.80169494785326</v>
      </c>
    </row>
    <row r="6" spans="1:13" x14ac:dyDescent="0.2">
      <c r="A6" s="1" t="s">
        <v>6</v>
      </c>
      <c r="B6">
        <v>83.153402390405205</v>
      </c>
      <c r="C6">
        <v>85.14908404777492</v>
      </c>
      <c r="D6">
        <v>87.192662064921535</v>
      </c>
      <c r="E6">
        <v>89.285285954479662</v>
      </c>
      <c r="F6">
        <v>91.42813281738718</v>
      </c>
      <c r="G6">
        <v>93.622408005004459</v>
      </c>
      <c r="H6">
        <v>95.869345797124566</v>
      </c>
      <c r="I6">
        <v>98.170210096255559</v>
      </c>
      <c r="J6">
        <v>100.5262951385657</v>
      </c>
      <c r="K6">
        <v>102.93892622189129</v>
      </c>
      <c r="L6">
        <v>105.4094604512167</v>
      </c>
      <c r="M6">
        <v>107.9392875020459</v>
      </c>
    </row>
    <row r="7" spans="1:13" x14ac:dyDescent="0.2">
      <c r="A7" s="1" t="s">
        <v>7</v>
      </c>
      <c r="B7">
        <v>42.063928162333887</v>
      </c>
      <c r="C7">
        <v>43.578229576177911</v>
      </c>
      <c r="D7">
        <v>45.147045840920313</v>
      </c>
      <c r="E7">
        <v>46.772339491193442</v>
      </c>
      <c r="F7">
        <v>48.456143712876411</v>
      </c>
      <c r="G7">
        <v>50.200564886539972</v>
      </c>
      <c r="H7">
        <v>52.007785222455396</v>
      </c>
      <c r="I7">
        <v>53.880065490463792</v>
      </c>
      <c r="J7">
        <v>55.8197478481205</v>
      </c>
      <c r="K7">
        <v>57.829258770652842</v>
      </c>
      <c r="L7">
        <v>59.911112086396351</v>
      </c>
      <c r="M7">
        <v>62.067912121506623</v>
      </c>
    </row>
    <row r="8" spans="1:13" x14ac:dyDescent="0.2">
      <c r="A8" s="1" t="s">
        <v>8</v>
      </c>
      <c r="B8">
        <v>189.637</v>
      </c>
      <c r="C8">
        <v>198.739576</v>
      </c>
      <c r="D8">
        <v>208.279075648</v>
      </c>
      <c r="E8">
        <v>218.27647127910399</v>
      </c>
      <c r="F8">
        <v>228.7537419005011</v>
      </c>
      <c r="G8">
        <v>239.7339215117251</v>
      </c>
      <c r="H8">
        <v>251.2411497442879</v>
      </c>
      <c r="I8">
        <v>263.30072493201368</v>
      </c>
      <c r="J8">
        <v>275.93915972875038</v>
      </c>
      <c r="K8">
        <v>289.18423939573051</v>
      </c>
      <c r="L8">
        <v>303.06508288672552</v>
      </c>
      <c r="M8">
        <v>317.61220686528839</v>
      </c>
    </row>
    <row r="9" spans="1:13" x14ac:dyDescent="0.2">
      <c r="A9" s="1" t="s">
        <v>9</v>
      </c>
      <c r="B9">
        <v>508.04919276965973</v>
      </c>
      <c r="C9">
        <v>526.64740072032691</v>
      </c>
      <c r="D9">
        <v>545.97684516970867</v>
      </c>
      <c r="E9">
        <v>566.06794507465224</v>
      </c>
      <c r="F9">
        <v>586.95243837700923</v>
      </c>
      <c r="G9">
        <v>608.66344089583697</v>
      </c>
      <c r="H9">
        <v>631.23550790332831</v>
      </c>
      <c r="I9">
        <v>654.7046985085201</v>
      </c>
      <c r="J9">
        <v>679.10864297863122</v>
      </c>
      <c r="K9">
        <v>704.48661313393518</v>
      </c>
      <c r="L9">
        <v>730.87959595843586</v>
      </c>
      <c r="M9">
        <v>758.3303705752503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C2">
        <v>205.08526936790929</v>
      </c>
      <c r="D2">
        <v>210.21240110210701</v>
      </c>
      <c r="E2">
        <v>215.46771112965959</v>
      </c>
      <c r="F2">
        <v>220.85440390790109</v>
      </c>
      <c r="G2">
        <v>226.3757640055986</v>
      </c>
      <c r="H2">
        <v>232.03515810573859</v>
      </c>
      <c r="I2">
        <v>237.83603705838189</v>
      </c>
      <c r="J2">
        <v>243.78193798484151</v>
      </c>
      <c r="K2">
        <v>249.87648643446249</v>
      </c>
      <c r="L2">
        <v>256.12339859532409</v>
      </c>
      <c r="M2">
        <v>262.52648356020723</v>
      </c>
    </row>
    <row r="3" spans="1:13" x14ac:dyDescent="0.2">
      <c r="A3" s="1" t="s">
        <v>3</v>
      </c>
      <c r="C3">
        <v>627.4554247195282</v>
      </c>
      <c r="D3">
        <v>651.97837213982473</v>
      </c>
      <c r="E3">
        <v>667.62585307118059</v>
      </c>
      <c r="F3">
        <v>683.64887354488894</v>
      </c>
      <c r="G3">
        <v>700.05644650996624</v>
      </c>
      <c r="H3">
        <v>716.85780122620542</v>
      </c>
      <c r="I3">
        <v>734.06238845563439</v>
      </c>
      <c r="J3">
        <v>751.67988577856966</v>
      </c>
      <c r="K3">
        <v>769.72020303725537</v>
      </c>
      <c r="L3">
        <v>788.19348791014954</v>
      </c>
      <c r="M3">
        <v>807.11013161999313</v>
      </c>
    </row>
    <row r="4" spans="1:13" x14ac:dyDescent="0.2">
      <c r="A4" s="1" t="s">
        <v>4</v>
      </c>
      <c r="C4">
        <v>1044.2716965101661</v>
      </c>
      <c r="D4">
        <v>1126.3468451911549</v>
      </c>
      <c r="E4">
        <v>1168.373194652627</v>
      </c>
      <c r="F4">
        <v>1211.947961407541</v>
      </c>
      <c r="G4">
        <v>1257.127739727571</v>
      </c>
      <c r="H4">
        <v>1303.971181708147</v>
      </c>
      <c r="I4">
        <v>1352.5390718404319</v>
      </c>
      <c r="J4">
        <v>1402.8944042796591</v>
      </c>
      <c r="K4">
        <v>1455.102462907169</v>
      </c>
      <c r="L4">
        <v>1509.230904287032</v>
      </c>
      <c r="M4">
        <v>1565.3498436217351</v>
      </c>
    </row>
    <row r="5" spans="1:13" x14ac:dyDescent="0.2">
      <c r="A5" s="1" t="s">
        <v>5</v>
      </c>
      <c r="C5">
        <v>164.0682154943274</v>
      </c>
      <c r="D5">
        <v>168.16992088168561</v>
      </c>
      <c r="E5">
        <v>172.37416890372771</v>
      </c>
      <c r="F5">
        <v>176.68352312632089</v>
      </c>
      <c r="G5">
        <v>181.10061120447889</v>
      </c>
      <c r="H5">
        <v>185.62812648459089</v>
      </c>
      <c r="I5">
        <v>190.2688296467056</v>
      </c>
      <c r="J5">
        <v>195.02555038787321</v>
      </c>
      <c r="K5">
        <v>199.90118914756999</v>
      </c>
      <c r="L5">
        <v>204.8987188762593</v>
      </c>
      <c r="M5">
        <v>210.02118684816571</v>
      </c>
    </row>
    <row r="6" spans="1:13" x14ac:dyDescent="0.2">
      <c r="A6" s="1" t="s">
        <v>6</v>
      </c>
      <c r="C6">
        <v>873.47708773041472</v>
      </c>
      <c r="D6">
        <v>920.82335803049</v>
      </c>
      <c r="E6">
        <v>942.92311862322185</v>
      </c>
      <c r="F6">
        <v>965.55327347017919</v>
      </c>
      <c r="G6">
        <v>988.72655203346335</v>
      </c>
      <c r="H6">
        <v>1012.455989282267</v>
      </c>
      <c r="I6">
        <v>1036.7549330250411</v>
      </c>
      <c r="J6">
        <v>1061.6370514176419</v>
      </c>
      <c r="K6">
        <v>1087.116340651666</v>
      </c>
      <c r="L6">
        <v>1113.207132827305</v>
      </c>
      <c r="M6">
        <v>1139.924104015161</v>
      </c>
    </row>
    <row r="7" spans="1:13" x14ac:dyDescent="0.2">
      <c r="A7" s="1" t="s">
        <v>7</v>
      </c>
      <c r="C7">
        <v>-59.147065838086519</v>
      </c>
      <c r="D7">
        <v>21.145278752734161</v>
      </c>
      <c r="E7">
        <v>26.851728889753531</v>
      </c>
      <c r="F7">
        <v>32.883579676586919</v>
      </c>
      <c r="G7">
        <v>39.255456858365733</v>
      </c>
      <c r="H7">
        <v>45.982583380744359</v>
      </c>
      <c r="I7">
        <v>53.080802605336999</v>
      </c>
      <c r="J7">
        <v>60.566602402601013</v>
      </c>
      <c r="K7">
        <v>68.457140154768013</v>
      </c>
      <c r="L7">
        <v>76.77026870261966</v>
      </c>
      <c r="M7">
        <v>85.524563271155102</v>
      </c>
    </row>
    <row r="8" spans="1:13" x14ac:dyDescent="0.2">
      <c r="A8" s="1" t="s">
        <v>8</v>
      </c>
      <c r="C8">
        <v>1478.1253489495471</v>
      </c>
      <c r="D8">
        <v>1620.8655315085521</v>
      </c>
      <c r="E8">
        <v>1751.248923234358</v>
      </c>
      <c r="F8">
        <v>1887.960246872123</v>
      </c>
      <c r="G8">
        <v>2031.304911852241</v>
      </c>
      <c r="H8">
        <v>2181.603027306533</v>
      </c>
      <c r="I8">
        <v>2339.1901086150779</v>
      </c>
      <c r="J8">
        <v>2504.4178178903821</v>
      </c>
      <c r="K8">
        <v>2677.654740028383</v>
      </c>
      <c r="L8">
        <v>2859.2871960341099</v>
      </c>
      <c r="M8">
        <v>3049.720095411737</v>
      </c>
    </row>
    <row r="9" spans="1:13" x14ac:dyDescent="0.2">
      <c r="A9" s="1" t="s">
        <v>9</v>
      </c>
      <c r="C9">
        <v>4333.3359769338058</v>
      </c>
      <c r="D9">
        <v>4719.5417076065478</v>
      </c>
      <c r="E9">
        <v>4944.864698504528</v>
      </c>
      <c r="F9">
        <v>5179.5318620055423</v>
      </c>
      <c r="G9">
        <v>5423.9474821916847</v>
      </c>
      <c r="H9">
        <v>5678.533867494225</v>
      </c>
      <c r="I9">
        <v>5943.7321712466091</v>
      </c>
      <c r="J9">
        <v>6220.0032501415681</v>
      </c>
      <c r="K9">
        <v>6507.8285623612737</v>
      </c>
      <c r="L9">
        <v>6807.7111072328007</v>
      </c>
      <c r="M9">
        <v>7120.1764083481539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200.08318962722851</v>
      </c>
      <c r="C2">
        <v>205.08526936790929</v>
      </c>
      <c r="D2">
        <v>210.21240110210701</v>
      </c>
      <c r="E2">
        <v>215.46771112965959</v>
      </c>
      <c r="F2">
        <v>220.85440390790109</v>
      </c>
      <c r="G2">
        <v>226.3757640055986</v>
      </c>
      <c r="H2">
        <v>232.03515810573859</v>
      </c>
      <c r="I2">
        <v>237.83603705838189</v>
      </c>
      <c r="J2">
        <v>243.78193798484151</v>
      </c>
      <c r="K2">
        <v>249.87648643446249</v>
      </c>
      <c r="L2">
        <v>256.12339859532409</v>
      </c>
      <c r="M2">
        <v>262.52648356020723</v>
      </c>
    </row>
    <row r="3" spans="1:13" x14ac:dyDescent="0.2">
      <c r="A3" s="1" t="s">
        <v>3</v>
      </c>
      <c r="B3">
        <v>679.61915415235023</v>
      </c>
      <c r="C3">
        <v>695.9300138520066</v>
      </c>
      <c r="D3">
        <v>712.63233418445486</v>
      </c>
      <c r="E3">
        <v>729.73551020488185</v>
      </c>
      <c r="F3">
        <v>747.24916244979897</v>
      </c>
      <c r="G3">
        <v>765.18314234859417</v>
      </c>
      <c r="H3">
        <v>783.54753776496045</v>
      </c>
      <c r="I3">
        <v>802.3526786713195</v>
      </c>
      <c r="J3">
        <v>821.60914295943121</v>
      </c>
      <c r="K3">
        <v>841.32776239045756</v>
      </c>
      <c r="L3">
        <v>861.51962868782857</v>
      </c>
      <c r="M3">
        <v>882.1960997763365</v>
      </c>
    </row>
    <row r="4" spans="1:13" x14ac:dyDescent="0.2">
      <c r="A4" s="1" t="s">
        <v>4</v>
      </c>
      <c r="B4">
        <v>1375.166882230146</v>
      </c>
      <c r="C4">
        <v>1424.672889990431</v>
      </c>
      <c r="D4">
        <v>1475.9611140300869</v>
      </c>
      <c r="E4">
        <v>1529.0957141351701</v>
      </c>
      <c r="F4">
        <v>1584.143159844037</v>
      </c>
      <c r="G4">
        <v>1641.1723135984221</v>
      </c>
      <c r="H4">
        <v>1700.2545168879651</v>
      </c>
      <c r="I4">
        <v>1761.463679495932</v>
      </c>
      <c r="J4">
        <v>1824.876371957786</v>
      </c>
      <c r="K4">
        <v>1890.571921348266</v>
      </c>
      <c r="L4">
        <v>1958.6325105168039</v>
      </c>
      <c r="M4">
        <v>2029.143280895408</v>
      </c>
    </row>
    <row r="5" spans="1:13" x14ac:dyDescent="0.2">
      <c r="A5" s="1" t="s">
        <v>5</v>
      </c>
      <c r="B5">
        <v>160.06655170178291</v>
      </c>
      <c r="C5">
        <v>164.0682154943274</v>
      </c>
      <c r="D5">
        <v>168.16992088168561</v>
      </c>
      <c r="E5">
        <v>172.37416890372771</v>
      </c>
      <c r="F5">
        <v>176.68352312632089</v>
      </c>
      <c r="G5">
        <v>181.10061120447889</v>
      </c>
      <c r="H5">
        <v>185.62812648459089</v>
      </c>
      <c r="I5">
        <v>190.2688296467056</v>
      </c>
      <c r="J5">
        <v>195.02555038787321</v>
      </c>
      <c r="K5">
        <v>199.90118914756999</v>
      </c>
      <c r="L5">
        <v>204.8987188762593</v>
      </c>
      <c r="M5">
        <v>210.02118684816571</v>
      </c>
    </row>
    <row r="6" spans="1:13" x14ac:dyDescent="0.2">
      <c r="A6" s="1" t="s">
        <v>6</v>
      </c>
      <c r="B6">
        <v>1039.4175298800651</v>
      </c>
      <c r="C6">
        <v>1064.363550597187</v>
      </c>
      <c r="D6">
        <v>1089.9082758115189</v>
      </c>
      <c r="E6">
        <v>1116.066074430996</v>
      </c>
      <c r="F6">
        <v>1142.8516602173399</v>
      </c>
      <c r="G6">
        <v>1170.2801000625559</v>
      </c>
      <c r="H6">
        <v>1198.3668224640569</v>
      </c>
      <c r="I6">
        <v>1227.127626203194</v>
      </c>
      <c r="J6">
        <v>1256.5786892320709</v>
      </c>
      <c r="K6">
        <v>1286.7365777736411</v>
      </c>
      <c r="L6">
        <v>1317.618255640208</v>
      </c>
      <c r="M6">
        <v>1349.241093775574</v>
      </c>
    </row>
    <row r="7" spans="1:13" x14ac:dyDescent="0.2">
      <c r="A7" s="1" t="s">
        <v>7</v>
      </c>
      <c r="B7">
        <v>525.79910202917358</v>
      </c>
      <c r="C7">
        <v>544.72786970222387</v>
      </c>
      <c r="D7">
        <v>564.33807301150387</v>
      </c>
      <c r="E7">
        <v>584.65424363991804</v>
      </c>
      <c r="F7">
        <v>605.70179641095513</v>
      </c>
      <c r="G7">
        <v>627.50706108174961</v>
      </c>
      <c r="H7">
        <v>650.09731528069256</v>
      </c>
      <c r="I7">
        <v>673.50081863079743</v>
      </c>
      <c r="J7">
        <v>697.7468481015062</v>
      </c>
      <c r="K7">
        <v>722.86573463316051</v>
      </c>
      <c r="L7">
        <v>748.88890107995439</v>
      </c>
      <c r="M7">
        <v>775.84890151883269</v>
      </c>
    </row>
    <row r="8" spans="1:13" x14ac:dyDescent="0.2">
      <c r="A8" s="1" t="s">
        <v>8</v>
      </c>
      <c r="B8">
        <v>2709.1</v>
      </c>
      <c r="C8">
        <v>2839.1368000000002</v>
      </c>
      <c r="D8">
        <v>2975.4153664</v>
      </c>
      <c r="E8">
        <v>3118.2353039872</v>
      </c>
      <c r="F8">
        <v>3267.9105985785859</v>
      </c>
      <c r="G8">
        <v>3424.770307310358</v>
      </c>
      <c r="H8">
        <v>3589.1592820612559</v>
      </c>
      <c r="I8">
        <v>3761.4389276001962</v>
      </c>
      <c r="J8">
        <v>3941.9879961250058</v>
      </c>
      <c r="K8">
        <v>4131.2034199390064</v>
      </c>
      <c r="L8">
        <v>4329.5011840960788</v>
      </c>
      <c r="M8">
        <v>4537.3172409326908</v>
      </c>
    </row>
    <row r="9" spans="1:13" x14ac:dyDescent="0.2">
      <c r="A9" s="1" t="s">
        <v>9</v>
      </c>
      <c r="B9">
        <v>6689.2524096207471</v>
      </c>
      <c r="C9">
        <v>6937.9846090040865</v>
      </c>
      <c r="D9">
        <v>7196.6374854213573</v>
      </c>
      <c r="E9">
        <v>7465.6287264315542</v>
      </c>
      <c r="F9">
        <v>7745.3943045349388</v>
      </c>
      <c r="G9">
        <v>8036.3892996117575</v>
      </c>
      <c r="H9">
        <v>8339.0887590492603</v>
      </c>
      <c r="I9">
        <v>8653.9885973065266</v>
      </c>
      <c r="J9">
        <v>8981.6065367485153</v>
      </c>
      <c r="K9">
        <v>9322.4830916665633</v>
      </c>
      <c r="L9">
        <v>9677.1825974924577</v>
      </c>
      <c r="M9">
        <v>10046.29428730721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</row>
    <row r="2" spans="1:13" x14ac:dyDescent="0.2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 t="s">
        <v>8</v>
      </c>
      <c r="B8">
        <v>1035.0999999999999</v>
      </c>
      <c r="C8">
        <v>1035.0999999999999</v>
      </c>
      <c r="D8">
        <v>1035.0999999999999</v>
      </c>
      <c r="E8">
        <v>1035.0999999999999</v>
      </c>
      <c r="F8">
        <v>1035.0999999999999</v>
      </c>
      <c r="G8">
        <v>1035.0999999999999</v>
      </c>
      <c r="H8">
        <v>1035.0999999999999</v>
      </c>
      <c r="I8">
        <v>1035.0999999999999</v>
      </c>
      <c r="J8">
        <v>1035.0999999999999</v>
      </c>
      <c r="K8">
        <v>1035.0999999999999</v>
      </c>
      <c r="L8">
        <v>1035.0999999999999</v>
      </c>
      <c r="M8">
        <v>1035.0999999999999</v>
      </c>
    </row>
    <row r="9" spans="1:13" x14ac:dyDescent="0.2">
      <c r="A9" s="1" t="s">
        <v>9</v>
      </c>
      <c r="B9">
        <v>1035.0999999999999</v>
      </c>
      <c r="C9">
        <v>1035.0999999999999</v>
      </c>
      <c r="D9">
        <v>1035.0999999999999</v>
      </c>
      <c r="E9">
        <v>1035.0999999999999</v>
      </c>
      <c r="F9">
        <v>1035.0999999999999</v>
      </c>
      <c r="G9">
        <v>1035.0999999999999</v>
      </c>
      <c r="H9">
        <v>1035.0999999999999</v>
      </c>
      <c r="I9">
        <v>1035.0999999999999</v>
      </c>
      <c r="J9">
        <v>1035.0999999999999</v>
      </c>
      <c r="K9">
        <v>1035.0999999999999</v>
      </c>
      <c r="L9">
        <v>1035.0999999999999</v>
      </c>
      <c r="M9">
        <v>1035.0999999999999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23</vt:i4>
      </vt:variant>
    </vt:vector>
  </HeadingPairs>
  <TitlesOfParts>
    <vt:vector size="23" baseType="lpstr">
      <vt:lpstr>flows_2019</vt:lpstr>
      <vt:lpstr>flows_2020</vt:lpstr>
      <vt:lpstr>flows_2021</vt:lpstr>
      <vt:lpstr>flows_2022</vt:lpstr>
      <vt:lpstr>flows_2023</vt:lpstr>
      <vt:lpstr>flows_2024</vt:lpstr>
      <vt:lpstr>flows_2025</vt:lpstr>
      <vt:lpstr>flows_2026</vt:lpstr>
      <vt:lpstr>flows_2027</vt:lpstr>
      <vt:lpstr>flows_2028</vt:lpstr>
      <vt:lpstr>flows_2029</vt:lpstr>
      <vt:lpstr>flows_2030</vt:lpstr>
      <vt:lpstr>d_stocks</vt:lpstr>
      <vt:lpstr>Stocks</vt:lpstr>
      <vt:lpstr>Total waste flows</vt:lpstr>
      <vt:lpstr>Indicators (2)</vt:lpstr>
      <vt:lpstr>Indicators</vt:lpstr>
      <vt:lpstr>Total recycling flows input</vt:lpstr>
      <vt:lpstr>Post consumer recycling flows</vt:lpstr>
      <vt:lpstr>Pre consumer recycling flows</vt:lpstr>
      <vt:lpstr>Virgin production</vt:lpstr>
      <vt:lpstr>Total production</vt:lpstr>
      <vt:lpstr>Import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 Schjødt-Hansen</cp:lastModifiedBy>
  <dcterms:created xsi:type="dcterms:W3CDTF">2023-12-06T13:12:29Z</dcterms:created>
  <dcterms:modified xsi:type="dcterms:W3CDTF">2023-12-12T08:58:54Z</dcterms:modified>
</cp:coreProperties>
</file>