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柬埔寨\pilottery\02Requirement\柬埔寨国家彩票项目游戏规则\"/>
    </mc:Choice>
  </mc:AlternateContent>
  <bookViews>
    <workbookView xWindow="480" yWindow="465" windowWidth="9615" windowHeight="9165" activeTab="2"/>
  </bookViews>
  <sheets>
    <sheet name="30选6" sheetId="4" r:id="rId1"/>
    <sheet name="七龙星" sheetId="7" r:id="rId2"/>
    <sheet name="七龙星特码" sheetId="8" r:id="rId3"/>
    <sheet name="天天赢" sheetId="6" r:id="rId4"/>
    <sheet name="快三" sheetId="9" r:id="rId5"/>
    <sheet name="11选5" sheetId="10" r:id="rId6"/>
    <sheet name="Sheet1" sheetId="1" state="hidden" r:id="rId7"/>
    <sheet name="Sheet2" sheetId="2" state="hidden" r:id="rId8"/>
    <sheet name="Sheet3" sheetId="3" state="hidden" r:id="rId9"/>
  </sheets>
  <calcPr calcId="152511"/>
</workbook>
</file>

<file path=xl/calcChain.xml><?xml version="1.0" encoding="utf-8"?>
<calcChain xmlns="http://schemas.openxmlformats.org/spreadsheetml/2006/main">
  <c r="D13" i="10" l="1"/>
  <c r="C13" i="10" a="1"/>
  <c r="C13" i="10" s="1"/>
  <c r="D12" i="10"/>
  <c r="F12" i="10" s="1" a="1"/>
  <c r="F12" i="10" s="1"/>
  <c r="C12" i="10" a="1"/>
  <c r="C12" i="10" s="1"/>
  <c r="D11" i="10"/>
  <c r="C11" i="10" a="1"/>
  <c r="C11" i="10" s="1"/>
  <c r="D10" i="10"/>
  <c r="F10" i="10" s="1" a="1"/>
  <c r="F10" i="10" s="1"/>
  <c r="C10" i="10" a="1"/>
  <c r="C10" i="10" s="1"/>
  <c r="D9" i="10"/>
  <c r="C9" i="10" a="1"/>
  <c r="C9" i="10" s="1"/>
  <c r="D8" i="10"/>
  <c r="F8" i="10" s="1" a="1"/>
  <c r="F8" i="10" s="1"/>
  <c r="C8" i="10" a="1"/>
  <c r="C8" i="10" s="1"/>
  <c r="D7" i="10"/>
  <c r="C7" i="10" a="1"/>
  <c r="C7" i="10" s="1"/>
  <c r="D6" i="10"/>
  <c r="F6" i="10" s="1" a="1"/>
  <c r="F6" i="10" s="1"/>
  <c r="C6" i="10" a="1"/>
  <c r="C6" i="10" s="1"/>
  <c r="D5" i="10"/>
  <c r="C5" i="10" a="1"/>
  <c r="C5" i="10" s="1"/>
  <c r="D4" i="10"/>
  <c r="F4" i="10" s="1" a="1"/>
  <c r="F4" i="10" s="1"/>
  <c r="C4" i="10" a="1"/>
  <c r="C4" i="10" s="1"/>
  <c r="D3" i="10"/>
  <c r="C3" i="10" a="1"/>
  <c r="C3" i="10" s="1"/>
  <c r="D2" i="10"/>
  <c r="F2" i="10" s="1" a="1"/>
  <c r="F2" i="10" s="1"/>
  <c r="D2" i="10" a="1"/>
  <c r="C2" i="10"/>
  <c r="C2" i="10" a="1"/>
  <c r="F3" i="10" l="1" a="1"/>
  <c r="F3" i="10" s="1"/>
  <c r="F5" i="10" a="1"/>
  <c r="F5" i="10" s="1"/>
  <c r="F7" i="10" a="1"/>
  <c r="F7" i="10" s="1"/>
  <c r="F9" i="10" a="1"/>
  <c r="F9" i="10" s="1"/>
  <c r="F11" i="10" a="1"/>
  <c r="F11" i="10" s="1"/>
  <c r="F13" i="10" a="1"/>
  <c r="F13" i="10" s="1"/>
  <c r="N24" i="9" l="1" a="1"/>
  <c r="N24" i="9" s="1"/>
  <c r="H24" i="9" a="1"/>
  <c r="H24" i="9" s="1"/>
  <c r="F24" i="9"/>
  <c r="N23" i="9"/>
  <c r="N23" i="9" a="1"/>
  <c r="H23" i="9" a="1"/>
  <c r="H23" i="9" s="1"/>
  <c r="F23" i="9"/>
  <c r="N22" i="9" a="1"/>
  <c r="N22" i="9" s="1"/>
  <c r="H22" i="9"/>
  <c r="H22" i="9" a="1"/>
  <c r="F22" i="9"/>
  <c r="N21" i="9" a="1"/>
  <c r="N21" i="9" s="1"/>
  <c r="L21" i="9"/>
  <c r="H21" i="9" a="1"/>
  <c r="H21" i="9" s="1"/>
  <c r="F21" i="9"/>
  <c r="N20" i="9"/>
  <c r="N20" i="9" a="1"/>
  <c r="L20" i="9"/>
  <c r="H20" i="9"/>
  <c r="H20" i="9" a="1"/>
  <c r="F20" i="9"/>
  <c r="N19" i="9" a="1"/>
  <c r="N19" i="9" s="1"/>
  <c r="L19" i="9"/>
  <c r="H19" i="9" a="1"/>
  <c r="H19" i="9" s="1"/>
  <c r="F19" i="9"/>
  <c r="N18" i="9"/>
  <c r="N18" i="9" a="1"/>
  <c r="L18" i="9"/>
  <c r="H18" i="9"/>
  <c r="H18" i="9" a="1"/>
  <c r="F18" i="9"/>
  <c r="N17" i="9" a="1"/>
  <c r="N17" i="9" s="1"/>
  <c r="L17" i="9"/>
  <c r="H17" i="9" a="1"/>
  <c r="H17" i="9" s="1"/>
  <c r="F17" i="9"/>
  <c r="N16" i="9"/>
  <c r="N16" i="9" a="1"/>
  <c r="L16" i="9"/>
  <c r="H16" i="9"/>
  <c r="H16" i="9" a="1"/>
  <c r="F16" i="9"/>
  <c r="N15" i="9" a="1"/>
  <c r="N15" i="9" s="1"/>
  <c r="L15" i="9"/>
  <c r="H15" i="9" a="1"/>
  <c r="H15" i="9" s="1"/>
  <c r="F15" i="9"/>
  <c r="N14" i="9" a="1"/>
  <c r="N14" i="9" s="1"/>
  <c r="L14" i="9"/>
  <c r="H14" i="9"/>
  <c r="H14" i="9" a="1"/>
  <c r="F14" i="9"/>
  <c r="N13" i="9" a="1"/>
  <c r="N13" i="9" s="1"/>
  <c r="L13" i="9"/>
  <c r="H13" i="9" a="1"/>
  <c r="H13" i="9" s="1"/>
  <c r="F13" i="9"/>
  <c r="N12" i="9"/>
  <c r="N12" i="9" a="1"/>
  <c r="L12" i="9"/>
  <c r="H12" i="9"/>
  <c r="H12" i="9" a="1"/>
  <c r="F12" i="9"/>
  <c r="N11" i="9" a="1"/>
  <c r="N11" i="9" s="1"/>
  <c r="L11" i="9"/>
  <c r="H11" i="9" a="1"/>
  <c r="H11" i="9" s="1"/>
  <c r="F11" i="9"/>
  <c r="N10" i="9"/>
  <c r="N10" i="9" a="1"/>
  <c r="L10" i="9"/>
  <c r="H10" i="9"/>
  <c r="H10" i="9" a="1"/>
  <c r="F10" i="9"/>
  <c r="N9" i="9" a="1"/>
  <c r="N9" i="9" s="1"/>
  <c r="L9" i="9"/>
  <c r="H9" i="9" a="1"/>
  <c r="H9" i="9" s="1"/>
  <c r="F9" i="9"/>
  <c r="N8" i="9"/>
  <c r="N8" i="9" a="1"/>
  <c r="L8" i="9"/>
  <c r="H8" i="9"/>
  <c r="H8" i="9" a="1"/>
  <c r="F8" i="9"/>
  <c r="N7" i="9" a="1"/>
  <c r="N7" i="9" s="1"/>
  <c r="L7" i="9"/>
  <c r="H7" i="9" a="1"/>
  <c r="H7" i="9" s="1"/>
  <c r="F7" i="9"/>
  <c r="N6" i="9"/>
  <c r="N6" i="9" a="1"/>
  <c r="L6" i="9"/>
  <c r="H6" i="9"/>
  <c r="H6" i="9" a="1"/>
  <c r="F6" i="9"/>
  <c r="N5" i="9" a="1"/>
  <c r="N5" i="9" s="1"/>
  <c r="L5" i="9"/>
  <c r="H5" i="9" a="1"/>
  <c r="H5" i="9" s="1"/>
  <c r="F5" i="9"/>
  <c r="N4" i="9"/>
  <c r="N4" i="9" a="1"/>
  <c r="L4" i="9"/>
  <c r="H4" i="9"/>
  <c r="H4" i="9" a="1"/>
  <c r="F4" i="9"/>
  <c r="N3" i="9" a="1"/>
  <c r="N3" i="9" s="1"/>
  <c r="L3" i="9"/>
  <c r="H3" i="9" a="1"/>
  <c r="H3" i="9" s="1"/>
  <c r="F3" i="9"/>
  <c r="N2" i="9"/>
  <c r="N2" i="9" a="1"/>
  <c r="L2" i="9"/>
  <c r="H2" i="9"/>
  <c r="H2" i="9" a="1"/>
  <c r="F2" i="9"/>
  <c r="H6" i="8" l="1"/>
  <c r="F6" i="8"/>
  <c r="H5" i="8"/>
  <c r="F5" i="8"/>
  <c r="C20" i="7"/>
  <c r="G18" i="7"/>
  <c r="J18" i="7" s="1"/>
  <c r="E18" i="7"/>
  <c r="D18" i="7"/>
  <c r="G17" i="7"/>
  <c r="J17" i="7" s="1"/>
  <c r="E17" i="7"/>
  <c r="D17" i="7"/>
  <c r="G16" i="7"/>
  <c r="J16" i="7" s="1"/>
  <c r="E16" i="7"/>
  <c r="D16" i="7"/>
  <c r="G15" i="7"/>
  <c r="J15" i="7" s="1"/>
  <c r="E15" i="7"/>
  <c r="D15" i="7"/>
  <c r="G14" i="7"/>
  <c r="J14" i="7" s="1"/>
  <c r="E14" i="7"/>
  <c r="D14" i="7"/>
  <c r="G13" i="7"/>
  <c r="J13" i="7" s="1"/>
  <c r="E13" i="7"/>
  <c r="D13" i="7"/>
  <c r="G12" i="7"/>
  <c r="J12" i="7" s="1"/>
  <c r="E12" i="7"/>
  <c r="D12" i="7"/>
  <c r="G11" i="7"/>
  <c r="J11" i="7" s="1"/>
  <c r="E11" i="7"/>
  <c r="D11" i="7"/>
  <c r="G10" i="7"/>
  <c r="J10" i="7" s="1"/>
  <c r="E10" i="7"/>
  <c r="D10" i="7"/>
  <c r="G9" i="7"/>
  <c r="J9" i="7" s="1"/>
  <c r="E9" i="7"/>
  <c r="D9" i="7"/>
  <c r="G8" i="7"/>
  <c r="J8" i="7" s="1"/>
  <c r="E8" i="7"/>
  <c r="D8" i="7"/>
  <c r="G7" i="7"/>
  <c r="J7" i="7" s="1"/>
  <c r="E7" i="7"/>
  <c r="D7" i="7"/>
  <c r="E6" i="7"/>
  <c r="D6" i="7"/>
  <c r="H7" i="7" l="1"/>
  <c r="H8" i="7"/>
  <c r="H9" i="7"/>
  <c r="H10" i="7"/>
  <c r="H11" i="7"/>
  <c r="H12" i="7"/>
  <c r="H13" i="7"/>
  <c r="H14" i="7"/>
  <c r="H15" i="7"/>
  <c r="H16" i="7"/>
  <c r="H17" i="7"/>
  <c r="H18" i="7"/>
  <c r="D5" i="6"/>
  <c r="D7" i="6"/>
  <c r="J5" i="6" s="1"/>
  <c r="K5" i="6" s="1"/>
  <c r="D10" i="6"/>
  <c r="J9" i="6" s="1"/>
  <c r="K9" i="6" s="1"/>
  <c r="J10" i="6"/>
  <c r="D11" i="6"/>
  <c r="D12" i="6"/>
  <c r="D18" i="6"/>
  <c r="D20" i="6"/>
  <c r="J18" i="6" s="1"/>
  <c r="D23" i="6"/>
  <c r="J23" i="6" s="1"/>
  <c r="D25" i="6"/>
  <c r="J26" i="6"/>
  <c r="D32" i="6"/>
  <c r="D34" i="6"/>
  <c r="J32" i="6" s="1"/>
  <c r="D37" i="6"/>
  <c r="D38" i="6" s="1"/>
  <c r="J38" i="6"/>
  <c r="D39" i="6"/>
  <c r="J41" i="6"/>
  <c r="J45" i="6"/>
  <c r="J47" i="6"/>
  <c r="J44" i="6" l="1"/>
  <c r="J40" i="6"/>
  <c r="J24" i="6"/>
  <c r="K23" i="6" s="1"/>
  <c r="D21" i="6"/>
  <c r="D8" i="6"/>
  <c r="J43" i="6"/>
  <c r="J39" i="6"/>
  <c r="K38" i="6" s="1"/>
  <c r="D35" i="6"/>
  <c r="D24" i="6"/>
  <c r="J46" i="6"/>
  <c r="J42" i="6"/>
  <c r="J34" i="6"/>
  <c r="J25" i="6"/>
  <c r="J19" i="6"/>
  <c r="K18" i="6" s="1"/>
  <c r="H6" i="7"/>
  <c r="J33" i="6"/>
  <c r="K32" i="6" s="1"/>
  <c r="C20" i="4"/>
  <c r="G18" i="4"/>
  <c r="J18" i="4" s="1"/>
  <c r="E18" i="4"/>
  <c r="D18" i="4"/>
  <c r="G17" i="4"/>
  <c r="J17" i="4" s="1"/>
  <c r="E17" i="4"/>
  <c r="D17" i="4"/>
  <c r="G16" i="4"/>
  <c r="J16" i="4" s="1"/>
  <c r="E16" i="4"/>
  <c r="D16" i="4"/>
  <c r="G15" i="4"/>
  <c r="J15" i="4" s="1"/>
  <c r="E15" i="4"/>
  <c r="D15" i="4"/>
  <c r="G14" i="4"/>
  <c r="J14" i="4" s="1"/>
  <c r="E14" i="4"/>
  <c r="D14" i="4"/>
  <c r="G13" i="4"/>
  <c r="J13" i="4" s="1"/>
  <c r="E13" i="4"/>
  <c r="D13" i="4"/>
  <c r="G12" i="4"/>
  <c r="J12" i="4" s="1"/>
  <c r="E12" i="4"/>
  <c r="D12" i="4"/>
  <c r="G11" i="4"/>
  <c r="J11" i="4" s="1"/>
  <c r="E11" i="4"/>
  <c r="D11" i="4"/>
  <c r="G10" i="4"/>
  <c r="J10" i="4" s="1"/>
  <c r="E10" i="4"/>
  <c r="D10" i="4"/>
  <c r="G9" i="4"/>
  <c r="J9" i="4" s="1"/>
  <c r="E9" i="4"/>
  <c r="D9" i="4"/>
  <c r="G8" i="4"/>
  <c r="J8" i="4" s="1"/>
  <c r="E8" i="4"/>
  <c r="D8" i="4"/>
  <c r="G7" i="4"/>
  <c r="J7" i="4" s="1"/>
  <c r="E7" i="4"/>
  <c r="D7" i="4"/>
  <c r="E6" i="4"/>
  <c r="D6" i="4"/>
  <c r="C19" i="7" l="1"/>
  <c r="I6" i="7" s="1"/>
  <c r="G6" i="7"/>
  <c r="H7" i="4"/>
  <c r="H8" i="4"/>
  <c r="H9" i="4"/>
  <c r="H10" i="4"/>
  <c r="H11" i="4"/>
  <c r="H12" i="4"/>
  <c r="H13" i="4"/>
  <c r="H14" i="4"/>
  <c r="H15" i="4"/>
  <c r="H16" i="4"/>
  <c r="H17" i="4"/>
  <c r="H18" i="4"/>
  <c r="J6" i="7" l="1"/>
  <c r="F6" i="7"/>
  <c r="C21" i="7"/>
  <c r="I15" i="7"/>
  <c r="I11" i="7"/>
  <c r="I18" i="7"/>
  <c r="I14" i="7"/>
  <c r="I10" i="7"/>
  <c r="I7" i="7"/>
  <c r="I17" i="7"/>
  <c r="I13" i="7"/>
  <c r="I9" i="7"/>
  <c r="I16" i="7"/>
  <c r="I12" i="7"/>
  <c r="I8" i="7"/>
  <c r="H6" i="4"/>
  <c r="I19" i="7" l="1"/>
  <c r="C19" i="4"/>
  <c r="I6" i="4"/>
  <c r="G6" i="4"/>
  <c r="J6" i="4" l="1"/>
  <c r="F6" i="4"/>
  <c r="C21" i="4"/>
  <c r="I7" i="4"/>
  <c r="I17" i="4"/>
  <c r="I13" i="4"/>
  <c r="I9" i="4"/>
  <c r="I16" i="4"/>
  <c r="I12" i="4"/>
  <c r="I8" i="4"/>
  <c r="I15" i="4"/>
  <c r="I11" i="4"/>
  <c r="I18" i="4"/>
  <c r="I14" i="4"/>
  <c r="I10" i="4"/>
  <c r="I19" i="4"/>
</calcChain>
</file>

<file path=xl/comments1.xml><?xml version="1.0" encoding="utf-8"?>
<comments xmlns="http://schemas.openxmlformats.org/spreadsheetml/2006/main">
  <authors>
    <author>user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当特别奖开启时，玩家每期购买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注</t>
        </r>
        <r>
          <rPr>
            <sz val="9"/>
            <color indexed="81"/>
            <rFont val="Tahoma"/>
            <family val="2"/>
          </rPr>
          <t>0000-9999</t>
        </r>
        <r>
          <rPr>
            <sz val="9"/>
            <color indexed="81"/>
            <rFont val="宋体"/>
            <family val="3"/>
            <charset val="134"/>
          </rPr>
          <t>的中奖获利期望为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时的特别奖奖金额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当特别奖开启时，玩家每期购买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注</t>
        </r>
        <r>
          <rPr>
            <sz val="9"/>
            <color indexed="81"/>
            <rFont val="Tahoma"/>
            <family val="2"/>
          </rPr>
          <t>000-999</t>
        </r>
        <r>
          <rPr>
            <sz val="9"/>
            <color indexed="81"/>
            <rFont val="宋体"/>
            <family val="3"/>
            <charset val="134"/>
          </rPr>
          <t>的中奖获利期望为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时的特别奖奖金额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当特别奖开启时，玩家每期购买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注</t>
        </r>
        <r>
          <rPr>
            <sz val="9"/>
            <color indexed="81"/>
            <rFont val="Tahoma"/>
            <family val="2"/>
          </rPr>
          <t>00-99</t>
        </r>
        <r>
          <rPr>
            <sz val="9"/>
            <color indexed="81"/>
            <rFont val="宋体"/>
            <family val="3"/>
            <charset val="134"/>
          </rPr>
          <t>的中奖获利期望为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时的特别奖奖金额</t>
        </r>
      </text>
    </comment>
  </commentList>
</comments>
</file>

<file path=xl/sharedStrings.xml><?xml version="1.0" encoding="utf-8"?>
<sst xmlns="http://schemas.openxmlformats.org/spreadsheetml/2006/main" count="249" uniqueCount="151">
  <si>
    <t>单注金额(美金)</t>
    <phoneticPr fontId="2" type="noConversion"/>
  </si>
  <si>
    <t>返奖率</t>
    <phoneticPr fontId="2" type="noConversion"/>
  </si>
  <si>
    <t>普通号码匹配个数</t>
    <phoneticPr fontId="2" type="noConversion"/>
  </si>
  <si>
    <t>特别号码匹配个数</t>
    <phoneticPr fontId="2" type="noConversion"/>
  </si>
  <si>
    <t>中奖几率(倒数)</t>
    <phoneticPr fontId="2" type="noConversion"/>
  </si>
  <si>
    <t>全覆盖中奖注数</t>
    <phoneticPr fontId="2" type="noConversion"/>
  </si>
  <si>
    <t>赔率</t>
    <phoneticPr fontId="2" type="noConversion"/>
  </si>
  <si>
    <t>单注奖金(美金)</t>
    <phoneticPr fontId="2" type="noConversion"/>
  </si>
  <si>
    <t>总中奖金额(美金)</t>
    <phoneticPr fontId="2" type="noConversion"/>
  </si>
  <si>
    <t>占奖金比例</t>
    <phoneticPr fontId="2" type="noConversion"/>
  </si>
  <si>
    <t>单注奖金(瑞尔)</t>
    <phoneticPr fontId="2" type="noConversion"/>
  </si>
  <si>
    <t>奖金合计</t>
    <phoneticPr fontId="2" type="noConversion"/>
  </si>
  <si>
    <t>总销售额</t>
    <phoneticPr fontId="2" type="noConversion"/>
  </si>
  <si>
    <t>返奖比例</t>
    <phoneticPr fontId="2" type="noConversion"/>
  </si>
  <si>
    <t>其他</t>
    <phoneticPr fontId="2" type="noConversion"/>
  </si>
  <si>
    <t>ABAB</t>
    <phoneticPr fontId="2" type="noConversion"/>
  </si>
  <si>
    <t>BCCC</t>
    <phoneticPr fontId="2" type="noConversion"/>
  </si>
  <si>
    <t>CBCC</t>
    <phoneticPr fontId="2" type="noConversion"/>
  </si>
  <si>
    <t>ABCC</t>
    <phoneticPr fontId="2" type="noConversion"/>
  </si>
  <si>
    <t>AABC</t>
    <phoneticPr fontId="2" type="noConversion"/>
  </si>
  <si>
    <t>AABB</t>
    <phoneticPr fontId="2" type="noConversion"/>
  </si>
  <si>
    <t>AABA</t>
    <phoneticPr fontId="2" type="noConversion"/>
  </si>
  <si>
    <t>AAAB</t>
    <phoneticPr fontId="2" type="noConversion"/>
  </si>
  <si>
    <t>平衡点奖金(美金)</t>
    <phoneticPr fontId="2" type="noConversion"/>
  </si>
  <si>
    <t>AAAA</t>
    <phoneticPr fontId="2" type="noConversion"/>
  </si>
  <si>
    <t>特别奖奖金(瑞尔)</t>
    <phoneticPr fontId="2" type="noConversion"/>
  </si>
  <si>
    <t>返奖率</t>
    <phoneticPr fontId="2" type="noConversion"/>
  </si>
  <si>
    <t>中奖奖金</t>
    <phoneticPr fontId="2" type="noConversion"/>
  </si>
  <si>
    <t>中奖注数</t>
    <phoneticPr fontId="2" type="noConversion"/>
  </si>
  <si>
    <t>情况个数</t>
    <phoneticPr fontId="2" type="noConversion"/>
  </si>
  <si>
    <t>情况名称</t>
    <phoneticPr fontId="2" type="noConversion"/>
  </si>
  <si>
    <t>特别奖奖金(美金)</t>
    <phoneticPr fontId="2" type="noConversion"/>
  </si>
  <si>
    <t>开启特别奖</t>
    <phoneticPr fontId="2" type="noConversion"/>
  </si>
  <si>
    <t>特别奖赔率</t>
    <phoneticPr fontId="2" type="noConversion"/>
  </si>
  <si>
    <t>普通奖奖金(瑞尔)</t>
    <phoneticPr fontId="2" type="noConversion"/>
  </si>
  <si>
    <t>普通奖奖金(美金)</t>
    <phoneticPr fontId="2" type="noConversion"/>
  </si>
  <si>
    <t>普通奖赔率</t>
    <phoneticPr fontId="2" type="noConversion"/>
  </si>
  <si>
    <t>全覆盖销售额(美金)</t>
    <phoneticPr fontId="2" type="noConversion"/>
  </si>
  <si>
    <t>全覆盖注数</t>
    <phoneticPr fontId="2" type="noConversion"/>
  </si>
  <si>
    <t>不开启特别奖</t>
    <phoneticPr fontId="2" type="noConversion"/>
  </si>
  <si>
    <t>单注金额(美金)</t>
    <phoneticPr fontId="2" type="noConversion"/>
  </si>
  <si>
    <t>前二后二</t>
    <phoneticPr fontId="2" type="noConversion"/>
  </si>
  <si>
    <t>ABBB</t>
    <phoneticPr fontId="2" type="noConversion"/>
  </si>
  <si>
    <t>前三后三</t>
    <phoneticPr fontId="2" type="noConversion"/>
  </si>
  <si>
    <t xml:space="preserve">中奖奖金 </t>
    <phoneticPr fontId="2" type="noConversion"/>
  </si>
  <si>
    <t>所有</t>
    <phoneticPr fontId="2" type="noConversion"/>
  </si>
  <si>
    <t>4D直选</t>
    <phoneticPr fontId="2" type="noConversion"/>
  </si>
  <si>
    <t>30选6</t>
    <phoneticPr fontId="2" type="noConversion"/>
  </si>
  <si>
    <t>七龙星</t>
    <phoneticPr fontId="2" type="noConversion"/>
  </si>
  <si>
    <t>游戏</t>
    <phoneticPr fontId="10" type="noConversion"/>
  </si>
  <si>
    <t>选号个数</t>
    <phoneticPr fontId="10" type="noConversion"/>
  </si>
  <si>
    <r>
      <t>单注金额（瑞尔</t>
    </r>
    <r>
      <rPr>
        <b/>
        <sz val="12"/>
        <color indexed="9"/>
        <rFont val="宋体"/>
        <family val="3"/>
        <charset val="134"/>
      </rPr>
      <t xml:space="preserve"> </t>
    </r>
    <r>
      <rPr>
        <b/>
        <sz val="12"/>
        <color indexed="9"/>
        <rFont val="宋体"/>
        <family val="3"/>
        <charset val="134"/>
      </rPr>
      <t>）</t>
    </r>
    <phoneticPr fontId="10" type="noConversion"/>
  </si>
  <si>
    <t>设奖金额</t>
    <phoneticPr fontId="10" type="noConversion"/>
  </si>
  <si>
    <t>7龙星特殊玩法</t>
    <phoneticPr fontId="10" type="noConversion"/>
  </si>
  <si>
    <t>玩法</t>
    <phoneticPr fontId="10" type="noConversion"/>
  </si>
  <si>
    <t>选号</t>
    <phoneticPr fontId="10" type="noConversion"/>
  </si>
  <si>
    <t>中奖概率</t>
    <phoneticPr fontId="10" type="noConversion"/>
  </si>
  <si>
    <t>赔率</t>
    <phoneticPr fontId="10" type="noConversion"/>
  </si>
  <si>
    <t>理论奖金（瑞尔）</t>
    <phoneticPr fontId="10" type="noConversion"/>
  </si>
  <si>
    <t>实际奖金（瑞尔）</t>
    <phoneticPr fontId="10" type="noConversion"/>
  </si>
  <si>
    <t>实际返奖率</t>
    <phoneticPr fontId="10" type="noConversion"/>
  </si>
  <si>
    <t>特殊号:
猜开出的特殊号</t>
    <phoneticPr fontId="10" type="noConversion"/>
  </si>
  <si>
    <t>1:32</t>
    <phoneticPr fontId="10" type="noConversion"/>
  </si>
  <si>
    <r>
      <t>春夏秋冬（组选）
春：1-10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夏：11-20
秋：21-30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冬：31-40</t>
    </r>
    <phoneticPr fontId="10" type="noConversion"/>
  </si>
  <si>
    <t>1(每组10个)</t>
    <phoneticPr fontId="10" type="noConversion"/>
  </si>
  <si>
    <t>1:3</t>
    <phoneticPr fontId="10" type="noConversion"/>
  </si>
  <si>
    <t>玩法</t>
    <phoneticPr fontId="2" type="noConversion"/>
  </si>
  <si>
    <t>开奖号码</t>
    <phoneticPr fontId="2" type="noConversion"/>
  </si>
  <si>
    <t>投注号数</t>
  </si>
  <si>
    <t>理论中奖金额
（72%）
美金</t>
    <phoneticPr fontId="2" type="noConversion"/>
  </si>
  <si>
    <t xml:space="preserve">实际中奖金额
（美金）
</t>
    <phoneticPr fontId="2" type="noConversion"/>
  </si>
  <si>
    <t>中奖倍数</t>
    <phoneticPr fontId="2" type="noConversion"/>
  </si>
  <si>
    <t>实际返奖率</t>
  </si>
  <si>
    <t>中奖概率</t>
  </si>
  <si>
    <t>中奖概率</t>
    <phoneticPr fontId="2" type="noConversion"/>
  </si>
  <si>
    <t>中奖金额</t>
    <phoneticPr fontId="2" type="noConversion"/>
  </si>
  <si>
    <t>(淘宝)返奖率</t>
    <phoneticPr fontId="2" type="noConversion"/>
  </si>
  <si>
    <t>和值</t>
    <phoneticPr fontId="2" type="noConversion"/>
  </si>
  <si>
    <r>
      <t>和值</t>
    </r>
    <r>
      <rPr>
        <sz val="11"/>
        <color theme="1"/>
        <rFont val="Calibri"/>
        <family val="2"/>
      </rPr>
      <t>3</t>
    </r>
  </si>
  <si>
    <t>全选</t>
  </si>
  <si>
    <r>
      <t>和值</t>
    </r>
    <r>
      <rPr>
        <sz val="11"/>
        <color theme="1"/>
        <rFont val="Calibri"/>
        <family val="2"/>
      </rPr>
      <t>4</t>
    </r>
  </si>
  <si>
    <r>
      <t>和值</t>
    </r>
    <r>
      <rPr>
        <sz val="11"/>
        <color theme="1"/>
        <rFont val="Calibri"/>
        <family val="2"/>
      </rPr>
      <t>5</t>
    </r>
  </si>
  <si>
    <t>113、122</t>
  </si>
  <si>
    <r>
      <t>和值</t>
    </r>
    <r>
      <rPr>
        <sz val="11"/>
        <color theme="1"/>
        <rFont val="Calibri"/>
        <family val="2"/>
      </rPr>
      <t>6</t>
    </r>
  </si>
  <si>
    <t>114、123、222</t>
  </si>
  <si>
    <r>
      <t>和值</t>
    </r>
    <r>
      <rPr>
        <sz val="11"/>
        <color theme="1"/>
        <rFont val="Calibri"/>
        <family val="2"/>
      </rPr>
      <t>7</t>
    </r>
  </si>
  <si>
    <t>115、124、133、223</t>
  </si>
  <si>
    <r>
      <t>和值</t>
    </r>
    <r>
      <rPr>
        <sz val="11"/>
        <color theme="1"/>
        <rFont val="Calibri"/>
        <family val="2"/>
      </rPr>
      <t>8</t>
    </r>
  </si>
  <si>
    <t>116、125、134、224、233</t>
  </si>
  <si>
    <r>
      <t>和值</t>
    </r>
    <r>
      <rPr>
        <sz val="11"/>
        <color theme="1"/>
        <rFont val="Calibri"/>
        <family val="2"/>
      </rPr>
      <t>9</t>
    </r>
  </si>
  <si>
    <t>126、135、144、225、234、333</t>
  </si>
  <si>
    <r>
      <t>和值</t>
    </r>
    <r>
      <rPr>
        <sz val="11"/>
        <color theme="1"/>
        <rFont val="Calibri"/>
        <family val="2"/>
      </rPr>
      <t>10</t>
    </r>
  </si>
  <si>
    <t>136、145、226、235、244、334</t>
  </si>
  <si>
    <r>
      <t>和值</t>
    </r>
    <r>
      <rPr>
        <sz val="11"/>
        <color theme="1"/>
        <rFont val="Calibri"/>
        <family val="2"/>
      </rPr>
      <t>11</t>
    </r>
  </si>
  <si>
    <t>146、155、236、245、335、344</t>
  </si>
  <si>
    <r>
      <t>和值</t>
    </r>
    <r>
      <rPr>
        <sz val="11"/>
        <color theme="1"/>
        <rFont val="Calibri"/>
        <family val="2"/>
      </rPr>
      <t>12</t>
    </r>
  </si>
  <si>
    <t>246、255、336、345、435、444</t>
  </si>
  <si>
    <r>
      <t>和值</t>
    </r>
    <r>
      <rPr>
        <sz val="11"/>
        <color theme="1"/>
        <rFont val="Calibri"/>
        <family val="2"/>
      </rPr>
      <t>13</t>
    </r>
  </si>
  <si>
    <t>166、256、346、355、445</t>
  </si>
  <si>
    <r>
      <t>和值</t>
    </r>
    <r>
      <rPr>
        <sz val="11"/>
        <color theme="1"/>
        <rFont val="Calibri"/>
        <family val="2"/>
      </rPr>
      <t>14</t>
    </r>
  </si>
  <si>
    <t>266、356、446、455</t>
  </si>
  <si>
    <r>
      <t>和值</t>
    </r>
    <r>
      <rPr>
        <sz val="11"/>
        <color theme="1"/>
        <rFont val="Calibri"/>
        <family val="2"/>
      </rPr>
      <t>15</t>
    </r>
  </si>
  <si>
    <t>366、456、555</t>
  </si>
  <si>
    <r>
      <t>和值</t>
    </r>
    <r>
      <rPr>
        <sz val="11"/>
        <color theme="1"/>
        <rFont val="Calibri"/>
        <family val="2"/>
      </rPr>
      <t>16</t>
    </r>
  </si>
  <si>
    <t>466、556</t>
  </si>
  <si>
    <r>
      <t>和值</t>
    </r>
    <r>
      <rPr>
        <sz val="11"/>
        <color theme="1"/>
        <rFont val="Calibri"/>
        <family val="2"/>
      </rPr>
      <t>17</t>
    </r>
  </si>
  <si>
    <r>
      <t>和值</t>
    </r>
    <r>
      <rPr>
        <sz val="11"/>
        <color theme="1"/>
        <rFont val="Calibri"/>
        <family val="2"/>
      </rPr>
      <t>18</t>
    </r>
  </si>
  <si>
    <t>三同号</t>
    <phoneticPr fontId="2" type="noConversion"/>
  </si>
  <si>
    <t>三同号单选</t>
  </si>
  <si>
    <t>111、222、333、444、555、666</t>
  </si>
  <si>
    <t>选一个</t>
  </si>
  <si>
    <t>三同号通选</t>
  </si>
  <si>
    <t>二同号</t>
    <phoneticPr fontId="2" type="noConversion"/>
  </si>
  <si>
    <t>二同号单选</t>
  </si>
  <si>
    <t>112、113、114、115、116、122、133、144、155、166、223、224、225、226、233、244、255、266、334、335、336、344、355、366、445、446、455、466、556、566</t>
  </si>
  <si>
    <t>二同号复选</t>
  </si>
  <si>
    <t>11*、22*、33*、44*、55*、66*</t>
  </si>
  <si>
    <t>三不同号</t>
    <phoneticPr fontId="2" type="noConversion"/>
  </si>
  <si>
    <t>三不同号</t>
  </si>
  <si>
    <t>123、124、125、126、134、135、136、145、146、156、234、235、236、245、246、256、345、346、356、456</t>
  </si>
  <si>
    <t>三连号通选</t>
  </si>
  <si>
    <t>123、234、345、456</t>
  </si>
  <si>
    <t>二不同号</t>
    <phoneticPr fontId="2" type="noConversion"/>
  </si>
  <si>
    <t>12*、13*、14*、15*、16*、23*、24*、25*、26*、34*、35*、36*、45*、46*、56*</t>
  </si>
  <si>
    <t>中奖条件</t>
    <phoneticPr fontId="2" type="noConversion"/>
  </si>
  <si>
    <t>理论中奖金额
（72%）
美金</t>
    <phoneticPr fontId="2" type="noConversion"/>
  </si>
  <si>
    <t>中奖倍数</t>
    <phoneticPr fontId="2" type="noConversion"/>
  </si>
  <si>
    <t>任选二</t>
    <phoneticPr fontId="2" type="noConversion"/>
  </si>
  <si>
    <t>选2中2</t>
    <phoneticPr fontId="2" type="noConversion"/>
  </si>
  <si>
    <t>任选三</t>
    <phoneticPr fontId="2" type="noConversion"/>
  </si>
  <si>
    <t>选3中3</t>
    <phoneticPr fontId="2" type="noConversion"/>
  </si>
  <si>
    <t>任选四</t>
    <phoneticPr fontId="2" type="noConversion"/>
  </si>
  <si>
    <t>选5中4</t>
    <phoneticPr fontId="2" type="noConversion"/>
  </si>
  <si>
    <t>任选五</t>
    <phoneticPr fontId="2" type="noConversion"/>
  </si>
  <si>
    <t>选5中5</t>
    <phoneticPr fontId="2" type="noConversion"/>
  </si>
  <si>
    <t>任选六</t>
    <phoneticPr fontId="2" type="noConversion"/>
  </si>
  <si>
    <t>选6中5</t>
    <phoneticPr fontId="2" type="noConversion"/>
  </si>
  <si>
    <t>任选七</t>
    <phoneticPr fontId="2" type="noConversion"/>
  </si>
  <si>
    <t>选7中5</t>
    <phoneticPr fontId="2" type="noConversion"/>
  </si>
  <si>
    <t>任选八</t>
    <phoneticPr fontId="2" type="noConversion"/>
  </si>
  <si>
    <t>选8中5</t>
    <phoneticPr fontId="2" type="noConversion"/>
  </si>
  <si>
    <t>前一</t>
    <phoneticPr fontId="2" type="noConversion"/>
  </si>
  <si>
    <t>选前一按位相同</t>
    <phoneticPr fontId="2" type="noConversion"/>
  </si>
  <si>
    <t>前二组选</t>
    <phoneticPr fontId="2" type="noConversion"/>
  </si>
  <si>
    <t>选前二相同</t>
    <phoneticPr fontId="2" type="noConversion"/>
  </si>
  <si>
    <t>前三组选</t>
    <phoneticPr fontId="2" type="noConversion"/>
  </si>
  <si>
    <t>选前三相同</t>
    <phoneticPr fontId="2" type="noConversion"/>
  </si>
  <si>
    <t>前二直选</t>
    <phoneticPr fontId="2" type="noConversion"/>
  </si>
  <si>
    <t>选前二按位相同</t>
    <phoneticPr fontId="2" type="noConversion"/>
  </si>
  <si>
    <t>前三直选</t>
    <phoneticPr fontId="2" type="noConversion"/>
  </si>
  <si>
    <t>选前三按位相同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</si>
</sst>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00_);[Red]\(0.0000\)"/>
    <numFmt numFmtId="178" formatCode="#\ ???/???"/>
  </numFmts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0" fontId="1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13" fontId="0" fillId="0" borderId="1" xfId="0" applyNumberForma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5" xfId="0" applyFont="1" applyFill="1" applyBorder="1">
      <alignment vertical="center"/>
    </xf>
    <xf numFmtId="0" fontId="15" fillId="0" borderId="1" xfId="0" applyFont="1" applyBorder="1" applyAlignment="1">
      <alignment horizontal="justify" vertical="center" wrapText="1"/>
    </xf>
    <xf numFmtId="176" fontId="15" fillId="0" borderId="1" xfId="0" applyNumberFormat="1" applyFont="1" applyBorder="1" applyAlignment="1">
      <alignment horizontal="justify" vertical="center" wrapText="1"/>
    </xf>
    <xf numFmtId="10" fontId="0" fillId="0" borderId="1" xfId="0" applyNumberFormat="1" applyFont="1" applyBorder="1">
      <alignment vertical="center"/>
    </xf>
    <xf numFmtId="177" fontId="15" fillId="0" borderId="1" xfId="0" applyNumberFormat="1" applyFont="1" applyBorder="1" applyAlignment="1">
      <alignment horizontal="justify" vertical="center" wrapText="1"/>
    </xf>
    <xf numFmtId="178" fontId="15" fillId="0" borderId="1" xfId="0" applyNumberFormat="1" applyFont="1" applyBorder="1" applyAlignment="1">
      <alignment horizontal="justify" vertical="center" wrapText="1"/>
    </xf>
    <xf numFmtId="0" fontId="15" fillId="0" borderId="1" xfId="0" applyFont="1" applyBorder="1">
      <alignment vertical="center"/>
    </xf>
    <xf numFmtId="0" fontId="13" fillId="0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176" fontId="15" fillId="2" borderId="1" xfId="0" applyNumberFormat="1" applyFont="1" applyFill="1" applyBorder="1" applyAlignment="1">
      <alignment horizontal="justify" vertical="center" wrapText="1"/>
    </xf>
    <xf numFmtId="10" fontId="0" fillId="2" borderId="1" xfId="0" applyNumberFormat="1" applyFont="1" applyFill="1" applyBorder="1">
      <alignment vertical="center"/>
    </xf>
    <xf numFmtId="178" fontId="0" fillId="0" borderId="0" xfId="0" applyNumberFormat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E4" sqref="E4"/>
    </sheetView>
  </sheetViews>
  <sheetFormatPr defaultRowHeight="16.5" x14ac:dyDescent="0.15"/>
  <cols>
    <col min="1" max="1" width="9" style="1"/>
    <col min="2" max="3" width="17.5" style="1" bestFit="1" customWidth="1"/>
    <col min="4" max="4" width="14.625" style="1" bestFit="1" customWidth="1"/>
    <col min="5" max="5" width="15.375" style="1" bestFit="1" customWidth="1"/>
    <col min="6" max="6" width="10.75" style="1" bestFit="1" customWidth="1"/>
    <col min="7" max="7" width="14.625" style="1" bestFit="1" customWidth="1"/>
    <col min="8" max="8" width="16.75" style="1" bestFit="1" customWidth="1"/>
    <col min="9" max="9" width="11.25" style="1" bestFit="1" customWidth="1"/>
    <col min="10" max="10" width="14.625" style="1" bestFit="1" customWidth="1"/>
    <col min="11" max="11" width="11" style="1" bestFit="1" customWidth="1"/>
    <col min="12" max="16384" width="9" style="1"/>
  </cols>
  <sheetData>
    <row r="2" spans="2:10" x14ac:dyDescent="0.15">
      <c r="C2" s="2" t="s">
        <v>47</v>
      </c>
      <c r="D2" s="3">
        <v>30</v>
      </c>
      <c r="E2" s="2">
        <v>6</v>
      </c>
      <c r="F2" s="2">
        <v>1</v>
      </c>
    </row>
    <row r="4" spans="2:10" x14ac:dyDescent="0.15">
      <c r="B4" s="2"/>
      <c r="C4" s="2"/>
      <c r="D4" s="4" t="s">
        <v>0</v>
      </c>
      <c r="E4" s="3">
        <v>0.5</v>
      </c>
      <c r="F4" s="4" t="s">
        <v>1</v>
      </c>
      <c r="G4" s="3">
        <v>0.69</v>
      </c>
      <c r="H4" s="2"/>
      <c r="I4" s="5"/>
      <c r="J4" s="2"/>
    </row>
    <row r="5" spans="2:10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2" t="s">
        <v>10</v>
      </c>
    </row>
    <row r="6" spans="2:10" x14ac:dyDescent="0.15">
      <c r="B6" s="2">
        <v>6</v>
      </c>
      <c r="C6" s="2">
        <v>0</v>
      </c>
      <c r="D6" s="2">
        <f>COMBIN($D$2,$E$2)/(COMBIN($E$2,B6)*COMBIN($F$2,C6)*COMBIN($D$2-$E$2-$F$2,$E$2-B6-C6))</f>
        <v>593774.99999999988</v>
      </c>
      <c r="E6" s="2">
        <f>COMBIN($E$2,B6)*COMBIN($F$2,C6)*COMBIN($D$2-$E$2-$F$2,$E$2-B6-C6)</f>
        <v>1</v>
      </c>
      <c r="F6" s="2">
        <f>G6/E4</f>
        <v>65774.749999999884</v>
      </c>
      <c r="G6" s="2">
        <f>H6/E6</f>
        <v>32887.374999999942</v>
      </c>
      <c r="H6" s="2">
        <f>COMBIN(D2,E2)*E4*G4-SUM(H7:H18)</f>
        <v>32887.374999999942</v>
      </c>
      <c r="I6" s="6">
        <f>H6/$C$19</f>
        <v>0.16054182920749613</v>
      </c>
      <c r="J6" s="2">
        <f t="shared" ref="J6:J18" si="0">G6*4000</f>
        <v>131549499.99999976</v>
      </c>
    </row>
    <row r="7" spans="2:10" x14ac:dyDescent="0.3">
      <c r="B7" s="2">
        <v>5</v>
      </c>
      <c r="C7" s="2">
        <v>1</v>
      </c>
      <c r="D7" s="2">
        <f t="shared" ref="D7:D18" si="1">COMBIN($D$2,$E$2)/(COMBIN($E$2,B7)*COMBIN($F$2,C7)*COMBIN($D$2-$E$2-$F$2,$E$2-B7-C7))</f>
        <v>98962.499999999985</v>
      </c>
      <c r="E7" s="2">
        <f t="shared" ref="E7:E18" si="2">COMBIN($E$2,B7)*COMBIN($F$2,C7)*COMBIN($D$2-$E$2-$F$2,$E$2-B7-C7)</f>
        <v>6</v>
      </c>
      <c r="F7" s="7">
        <v>4000</v>
      </c>
      <c r="G7" s="2">
        <f>F7*$E$4</f>
        <v>2000</v>
      </c>
      <c r="H7" s="2">
        <f>G7*E7</f>
        <v>12000</v>
      </c>
      <c r="I7" s="6">
        <f t="shared" ref="I7:I18" si="3">H7/$C$19</f>
        <v>5.8578769223446903E-2</v>
      </c>
      <c r="J7" s="2">
        <f>G7*4000</f>
        <v>8000000</v>
      </c>
    </row>
    <row r="8" spans="2:10" x14ac:dyDescent="0.3">
      <c r="B8" s="2">
        <v>5</v>
      </c>
      <c r="C8" s="2">
        <v>0</v>
      </c>
      <c r="D8" s="2">
        <f t="shared" si="1"/>
        <v>4302.7173913043471</v>
      </c>
      <c r="E8" s="2">
        <f t="shared" si="2"/>
        <v>138</v>
      </c>
      <c r="F8" s="7">
        <v>400</v>
      </c>
      <c r="G8" s="2">
        <f t="shared" ref="G8:G18" si="4">F8*$E$4</f>
        <v>200</v>
      </c>
      <c r="H8" s="2">
        <f t="shared" ref="H8:H18" si="5">G8*E8</f>
        <v>27600</v>
      </c>
      <c r="I8" s="6">
        <f t="shared" si="3"/>
        <v>0.13473116921392786</v>
      </c>
      <c r="J8" s="2">
        <f t="shared" si="0"/>
        <v>800000</v>
      </c>
    </row>
    <row r="9" spans="2:10" x14ac:dyDescent="0.3">
      <c r="B9" s="2">
        <v>4</v>
      </c>
      <c r="C9" s="2">
        <v>1</v>
      </c>
      <c r="D9" s="2">
        <f t="shared" si="1"/>
        <v>1721.0869565217388</v>
      </c>
      <c r="E9" s="2">
        <f t="shared" si="2"/>
        <v>345</v>
      </c>
      <c r="F9" s="7">
        <v>100</v>
      </c>
      <c r="G9" s="2">
        <f t="shared" si="4"/>
        <v>50</v>
      </c>
      <c r="H9" s="2">
        <f t="shared" si="5"/>
        <v>17250</v>
      </c>
      <c r="I9" s="6">
        <f t="shared" si="3"/>
        <v>8.4206980758704919E-2</v>
      </c>
      <c r="J9" s="2">
        <f t="shared" si="0"/>
        <v>200000</v>
      </c>
    </row>
    <row r="10" spans="2:10" x14ac:dyDescent="0.3">
      <c r="B10" s="2">
        <v>4</v>
      </c>
      <c r="C10" s="2">
        <v>0</v>
      </c>
      <c r="D10" s="2">
        <f t="shared" si="1"/>
        <v>156.46245059288535</v>
      </c>
      <c r="E10" s="2">
        <f t="shared" si="2"/>
        <v>3795</v>
      </c>
      <c r="F10" s="7">
        <v>10</v>
      </c>
      <c r="G10" s="2">
        <f t="shared" si="4"/>
        <v>5</v>
      </c>
      <c r="H10" s="2">
        <f t="shared" si="5"/>
        <v>18975</v>
      </c>
      <c r="I10" s="6">
        <f t="shared" si="3"/>
        <v>9.2627678834575414E-2</v>
      </c>
      <c r="J10" s="2">
        <f t="shared" si="0"/>
        <v>20000</v>
      </c>
    </row>
    <row r="11" spans="2:10" x14ac:dyDescent="0.3">
      <c r="B11" s="2">
        <v>3</v>
      </c>
      <c r="C11" s="2">
        <v>1</v>
      </c>
      <c r="D11" s="2">
        <f t="shared" si="1"/>
        <v>117.346837944664</v>
      </c>
      <c r="E11" s="2">
        <f t="shared" si="2"/>
        <v>5060</v>
      </c>
      <c r="F11" s="7">
        <v>10</v>
      </c>
      <c r="G11" s="2">
        <f t="shared" si="4"/>
        <v>5</v>
      </c>
      <c r="H11" s="2">
        <f t="shared" si="5"/>
        <v>25300</v>
      </c>
      <c r="I11" s="6">
        <f t="shared" si="3"/>
        <v>0.12350357177943388</v>
      </c>
      <c r="J11" s="2">
        <f t="shared" si="0"/>
        <v>20000</v>
      </c>
    </row>
    <row r="12" spans="2:10" x14ac:dyDescent="0.3">
      <c r="B12" s="2">
        <v>3</v>
      </c>
      <c r="C12" s="2">
        <v>0</v>
      </c>
      <c r="D12" s="2">
        <f t="shared" si="1"/>
        <v>16.76383399209486</v>
      </c>
      <c r="E12" s="2">
        <f t="shared" si="2"/>
        <v>35420</v>
      </c>
      <c r="F12" s="7">
        <v>4</v>
      </c>
      <c r="G12" s="2">
        <f t="shared" si="4"/>
        <v>2</v>
      </c>
      <c r="H12" s="2">
        <f t="shared" si="5"/>
        <v>70840</v>
      </c>
      <c r="I12" s="6">
        <f t="shared" si="3"/>
        <v>0.34581000098241488</v>
      </c>
      <c r="J12" s="2">
        <f t="shared" si="0"/>
        <v>8000</v>
      </c>
    </row>
    <row r="13" spans="2:10" x14ac:dyDescent="0.15">
      <c r="B13" s="2">
        <v>2</v>
      </c>
      <c r="C13" s="2">
        <v>1</v>
      </c>
      <c r="D13" s="2">
        <f t="shared" si="1"/>
        <v>22.351778656126477</v>
      </c>
      <c r="E13" s="2">
        <f t="shared" si="2"/>
        <v>26565</v>
      </c>
      <c r="F13" s="3">
        <v>0</v>
      </c>
      <c r="G13" s="2">
        <f t="shared" si="4"/>
        <v>0</v>
      </c>
      <c r="H13" s="2">
        <f t="shared" si="5"/>
        <v>0</v>
      </c>
      <c r="I13" s="6">
        <f t="shared" si="3"/>
        <v>0</v>
      </c>
      <c r="J13" s="2">
        <f t="shared" si="0"/>
        <v>0</v>
      </c>
    </row>
    <row r="14" spans="2:10" x14ac:dyDescent="0.15">
      <c r="B14" s="2">
        <v>2</v>
      </c>
      <c r="C14" s="2">
        <v>0</v>
      </c>
      <c r="D14" s="2">
        <f t="shared" si="1"/>
        <v>4.4703557312252959</v>
      </c>
      <c r="E14" s="2">
        <f t="shared" si="2"/>
        <v>132825</v>
      </c>
      <c r="F14" s="3">
        <v>0</v>
      </c>
      <c r="G14" s="2">
        <f t="shared" si="4"/>
        <v>0</v>
      </c>
      <c r="H14" s="2">
        <f t="shared" si="5"/>
        <v>0</v>
      </c>
      <c r="I14" s="6">
        <f t="shared" si="3"/>
        <v>0</v>
      </c>
      <c r="J14" s="2">
        <f t="shared" si="0"/>
        <v>0</v>
      </c>
    </row>
    <row r="15" spans="2:10" x14ac:dyDescent="0.15">
      <c r="B15" s="2">
        <v>1</v>
      </c>
      <c r="C15" s="2">
        <v>1</v>
      </c>
      <c r="D15" s="2">
        <f t="shared" si="1"/>
        <v>11.175889328063239</v>
      </c>
      <c r="E15" s="2">
        <f t="shared" si="2"/>
        <v>53130</v>
      </c>
      <c r="F15" s="3">
        <v>0</v>
      </c>
      <c r="G15" s="2">
        <f t="shared" si="4"/>
        <v>0</v>
      </c>
      <c r="H15" s="2">
        <f t="shared" si="5"/>
        <v>0</v>
      </c>
      <c r="I15" s="6">
        <f t="shared" si="3"/>
        <v>0</v>
      </c>
      <c r="J15" s="2">
        <f t="shared" si="0"/>
        <v>0</v>
      </c>
    </row>
    <row r="16" spans="2:10" x14ac:dyDescent="0.15">
      <c r="B16" s="2">
        <v>1</v>
      </c>
      <c r="C16" s="2">
        <v>0</v>
      </c>
      <c r="D16" s="2">
        <f t="shared" si="1"/>
        <v>2.9410235073850619</v>
      </c>
      <c r="E16" s="2">
        <f t="shared" si="2"/>
        <v>201894.00000000006</v>
      </c>
      <c r="F16" s="3">
        <v>0</v>
      </c>
      <c r="G16" s="2">
        <f t="shared" si="4"/>
        <v>0</v>
      </c>
      <c r="H16" s="2">
        <f t="shared" si="5"/>
        <v>0</v>
      </c>
      <c r="I16" s="6">
        <f t="shared" si="3"/>
        <v>0</v>
      </c>
      <c r="J16" s="2">
        <f t="shared" si="0"/>
        <v>0</v>
      </c>
    </row>
    <row r="17" spans="2:10" x14ac:dyDescent="0.15">
      <c r="B17" s="2">
        <v>0</v>
      </c>
      <c r="C17" s="2">
        <v>1</v>
      </c>
      <c r="D17" s="2">
        <f t="shared" si="1"/>
        <v>17.646141044310372</v>
      </c>
      <c r="E17" s="2">
        <f t="shared" si="2"/>
        <v>33649.000000000007</v>
      </c>
      <c r="F17" s="3">
        <v>0</v>
      </c>
      <c r="G17" s="2">
        <f t="shared" si="4"/>
        <v>0</v>
      </c>
      <c r="H17" s="2">
        <f t="shared" si="5"/>
        <v>0</v>
      </c>
      <c r="I17" s="6">
        <f t="shared" si="3"/>
        <v>0</v>
      </c>
      <c r="J17" s="2">
        <f t="shared" si="0"/>
        <v>0</v>
      </c>
    </row>
    <row r="18" spans="2:10" x14ac:dyDescent="0.15">
      <c r="B18" s="2">
        <v>0</v>
      </c>
      <c r="C18" s="2">
        <v>0</v>
      </c>
      <c r="D18" s="2">
        <f t="shared" si="1"/>
        <v>5.8820470147701256</v>
      </c>
      <c r="E18" s="2">
        <f t="shared" si="2"/>
        <v>100947</v>
      </c>
      <c r="F18" s="3">
        <v>0</v>
      </c>
      <c r="G18" s="2">
        <f t="shared" si="4"/>
        <v>0</v>
      </c>
      <c r="H18" s="2">
        <f t="shared" si="5"/>
        <v>0</v>
      </c>
      <c r="I18" s="6">
        <f t="shared" si="3"/>
        <v>0</v>
      </c>
      <c r="J18" s="2">
        <f t="shared" si="0"/>
        <v>0</v>
      </c>
    </row>
    <row r="19" spans="2:10" x14ac:dyDescent="0.15">
      <c r="B19" s="2" t="s">
        <v>11</v>
      </c>
      <c r="C19" s="11">
        <f>SUM(H6:H18)</f>
        <v>204852.37499999994</v>
      </c>
      <c r="D19" s="12"/>
      <c r="E19" s="12"/>
      <c r="F19" s="12"/>
      <c r="G19" s="12"/>
      <c r="H19" s="13"/>
      <c r="I19" s="14">
        <f>SUM(I6:I18)</f>
        <v>1</v>
      </c>
    </row>
    <row r="20" spans="2:10" x14ac:dyDescent="0.15">
      <c r="B20" s="2" t="s">
        <v>12</v>
      </c>
      <c r="C20" s="11">
        <f>COMBIN(D2,E2)*E4</f>
        <v>296887.49999999994</v>
      </c>
      <c r="D20" s="12"/>
      <c r="E20" s="12"/>
      <c r="F20" s="12"/>
      <c r="G20" s="12"/>
      <c r="H20" s="13"/>
      <c r="I20" s="14"/>
    </row>
    <row r="21" spans="2:10" x14ac:dyDescent="0.15">
      <c r="B21" s="2" t="s">
        <v>13</v>
      </c>
      <c r="C21" s="11">
        <f>C19/C20</f>
        <v>0.69</v>
      </c>
      <c r="D21" s="12"/>
      <c r="E21" s="12"/>
      <c r="F21" s="12"/>
      <c r="G21" s="12"/>
      <c r="H21" s="13"/>
      <c r="I21" s="14"/>
    </row>
  </sheetData>
  <mergeCells count="4">
    <mergeCell ref="C19:H19"/>
    <mergeCell ref="I19:I21"/>
    <mergeCell ref="C20:H20"/>
    <mergeCell ref="C21:H2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D27" sqref="D27"/>
    </sheetView>
  </sheetViews>
  <sheetFormatPr defaultRowHeight="16.5" x14ac:dyDescent="0.15"/>
  <cols>
    <col min="1" max="1" width="9" style="1"/>
    <col min="2" max="3" width="17.5" style="1" bestFit="1" customWidth="1"/>
    <col min="4" max="4" width="14.625" style="1" bestFit="1" customWidth="1"/>
    <col min="5" max="5" width="15.375" style="1" bestFit="1" customWidth="1"/>
    <col min="6" max="6" width="10.75" style="1" bestFit="1" customWidth="1"/>
    <col min="7" max="7" width="14.625" style="1" bestFit="1" customWidth="1"/>
    <col min="8" max="8" width="16.75" style="1" bestFit="1" customWidth="1"/>
    <col min="9" max="9" width="11.25" style="1" bestFit="1" customWidth="1"/>
    <col min="10" max="10" width="14.625" style="1" bestFit="1" customWidth="1"/>
    <col min="11" max="11" width="11" style="1" bestFit="1" customWidth="1"/>
    <col min="12" max="16384" width="9" style="1"/>
  </cols>
  <sheetData>
    <row r="2" spans="2:10" x14ac:dyDescent="0.15">
      <c r="C2" s="2" t="s">
        <v>48</v>
      </c>
      <c r="D2" s="3">
        <v>40</v>
      </c>
      <c r="E2" s="2">
        <v>6</v>
      </c>
      <c r="F2" s="2">
        <v>1</v>
      </c>
    </row>
    <row r="4" spans="2:10" x14ac:dyDescent="0.15">
      <c r="B4" s="2"/>
      <c r="C4" s="2"/>
      <c r="D4" s="4" t="s">
        <v>0</v>
      </c>
      <c r="E4" s="3">
        <v>0.25</v>
      </c>
      <c r="F4" s="4" t="s">
        <v>1</v>
      </c>
      <c r="G4" s="3">
        <v>0.64</v>
      </c>
      <c r="H4" s="2"/>
      <c r="I4" s="5"/>
      <c r="J4" s="2"/>
    </row>
    <row r="5" spans="2:10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2" t="s">
        <v>10</v>
      </c>
    </row>
    <row r="6" spans="2:10" x14ac:dyDescent="0.15">
      <c r="B6" s="2">
        <v>6</v>
      </c>
      <c r="C6" s="2">
        <v>0</v>
      </c>
      <c r="D6" s="2">
        <f>COMBIN($D$2,$E$2)/(COMBIN($E$2,B6)*COMBIN($F$2,C6)*COMBIN($D$2-$E$2-$F$2,$E$2-B6-C6))</f>
        <v>3838380</v>
      </c>
      <c r="E6" s="2">
        <f>COMBIN($E$2,B6)*COMBIN($F$2,C6)*COMBIN($D$2-$E$2-$F$2,$E$2-B6-C6)</f>
        <v>1</v>
      </c>
      <c r="F6" s="2">
        <f>G6/E4</f>
        <v>450723.20000000019</v>
      </c>
      <c r="G6" s="2">
        <f>H6/E6</f>
        <v>112680.80000000005</v>
      </c>
      <c r="H6" s="2">
        <f>COMBIN(D2,E2)*E4*G4-SUM(H7:H18)</f>
        <v>112680.80000000005</v>
      </c>
      <c r="I6" s="6">
        <f>H6/$C$19</f>
        <v>0.18347714400345985</v>
      </c>
      <c r="J6" s="2">
        <f t="shared" ref="J6:J18" si="0">G6*4000</f>
        <v>450723200.00000018</v>
      </c>
    </row>
    <row r="7" spans="2:10" x14ac:dyDescent="0.3">
      <c r="B7" s="2">
        <v>5</v>
      </c>
      <c r="C7" s="2">
        <v>1</v>
      </c>
      <c r="D7" s="2">
        <f t="shared" ref="D7:D18" si="1">COMBIN($D$2,$E$2)/(COMBIN($E$2,B7)*COMBIN($F$2,C7)*COMBIN($D$2-$E$2-$F$2,$E$2-B7-C7))</f>
        <v>639730</v>
      </c>
      <c r="E7" s="2">
        <f t="shared" ref="E7:E18" si="2">COMBIN($E$2,B7)*COMBIN($F$2,C7)*COMBIN($D$2-$E$2-$F$2,$E$2-B7-C7)</f>
        <v>6</v>
      </c>
      <c r="F7" s="7">
        <v>20000</v>
      </c>
      <c r="G7" s="2">
        <f>F7*$E$4</f>
        <v>5000</v>
      </c>
      <c r="H7" s="2">
        <f>G7*E7</f>
        <v>30000</v>
      </c>
      <c r="I7" s="6">
        <f t="shared" ref="I7:I18" si="3">H7/$C$19</f>
        <v>4.8848733059259374E-2</v>
      </c>
      <c r="J7" s="2">
        <f>G7*4000</f>
        <v>20000000</v>
      </c>
    </row>
    <row r="8" spans="2:10" x14ac:dyDescent="0.3">
      <c r="B8" s="2">
        <v>5</v>
      </c>
      <c r="C8" s="2">
        <v>0</v>
      </c>
      <c r="D8" s="2">
        <f t="shared" si="1"/>
        <v>19385.757575757576</v>
      </c>
      <c r="E8" s="2">
        <f t="shared" si="2"/>
        <v>198</v>
      </c>
      <c r="F8" s="7">
        <v>2000</v>
      </c>
      <c r="G8" s="2">
        <f t="shared" ref="G8:G18" si="4">F8*$E$4</f>
        <v>500</v>
      </c>
      <c r="H8" s="2">
        <f t="shared" ref="H8:H18" si="5">G8*E8</f>
        <v>99000</v>
      </c>
      <c r="I8" s="6">
        <f t="shared" si="3"/>
        <v>0.16120081909555592</v>
      </c>
      <c r="J8" s="2">
        <f t="shared" si="0"/>
        <v>2000000</v>
      </c>
    </row>
    <row r="9" spans="2:10" x14ac:dyDescent="0.3">
      <c r="B9" s="2">
        <v>4</v>
      </c>
      <c r="C9" s="2">
        <v>1</v>
      </c>
      <c r="D9" s="2">
        <f t="shared" si="1"/>
        <v>7754.30303030303</v>
      </c>
      <c r="E9" s="2">
        <f t="shared" si="2"/>
        <v>495</v>
      </c>
      <c r="F9" s="7">
        <v>400</v>
      </c>
      <c r="G9" s="2">
        <f t="shared" si="4"/>
        <v>100</v>
      </c>
      <c r="H9" s="2">
        <f t="shared" si="5"/>
        <v>49500</v>
      </c>
      <c r="I9" s="6">
        <f t="shared" si="3"/>
        <v>8.060040954777796E-2</v>
      </c>
      <c r="J9" s="2">
        <f t="shared" si="0"/>
        <v>400000</v>
      </c>
    </row>
    <row r="10" spans="2:10" x14ac:dyDescent="0.3">
      <c r="B10" s="2">
        <v>4</v>
      </c>
      <c r="C10" s="2">
        <v>0</v>
      </c>
      <c r="D10" s="2">
        <f t="shared" si="1"/>
        <v>484.64393939393938</v>
      </c>
      <c r="E10" s="2">
        <f t="shared" si="2"/>
        <v>7920</v>
      </c>
      <c r="F10" s="7">
        <v>40</v>
      </c>
      <c r="G10" s="2">
        <f t="shared" si="4"/>
        <v>10</v>
      </c>
      <c r="H10" s="2">
        <f t="shared" si="5"/>
        <v>79200</v>
      </c>
      <c r="I10" s="6">
        <f t="shared" si="3"/>
        <v>0.12896065527644474</v>
      </c>
      <c r="J10" s="2">
        <f t="shared" si="0"/>
        <v>40000</v>
      </c>
    </row>
    <row r="11" spans="2:10" x14ac:dyDescent="0.3">
      <c r="B11" s="2">
        <v>3</v>
      </c>
      <c r="C11" s="2">
        <v>1</v>
      </c>
      <c r="D11" s="2">
        <f t="shared" si="1"/>
        <v>363.48295454545456</v>
      </c>
      <c r="E11" s="2">
        <f t="shared" si="2"/>
        <v>10560</v>
      </c>
      <c r="F11" s="7">
        <v>20</v>
      </c>
      <c r="G11" s="2">
        <f t="shared" si="4"/>
        <v>5</v>
      </c>
      <c r="H11" s="2">
        <f t="shared" si="5"/>
        <v>52800</v>
      </c>
      <c r="I11" s="6">
        <f t="shared" si="3"/>
        <v>8.59737701842965E-2</v>
      </c>
      <c r="J11" s="2">
        <f t="shared" si="0"/>
        <v>20000</v>
      </c>
    </row>
    <row r="12" spans="2:10" x14ac:dyDescent="0.3">
      <c r="B12" s="2">
        <v>3</v>
      </c>
      <c r="C12" s="2">
        <v>0</v>
      </c>
      <c r="D12" s="2">
        <f t="shared" si="1"/>
        <v>35.175769794721411</v>
      </c>
      <c r="E12" s="2">
        <f t="shared" si="2"/>
        <v>109119.99999999999</v>
      </c>
      <c r="F12" s="7">
        <v>4</v>
      </c>
      <c r="G12" s="2">
        <f t="shared" si="4"/>
        <v>1</v>
      </c>
      <c r="H12" s="2">
        <f t="shared" si="5"/>
        <v>109119.99999999999</v>
      </c>
      <c r="I12" s="6">
        <f t="shared" si="3"/>
        <v>0.17767912504754607</v>
      </c>
      <c r="J12" s="2">
        <f t="shared" si="0"/>
        <v>4000</v>
      </c>
    </row>
    <row r="13" spans="2:10" x14ac:dyDescent="0.15">
      <c r="B13" s="2">
        <v>2</v>
      </c>
      <c r="C13" s="2">
        <v>1</v>
      </c>
      <c r="D13" s="2">
        <f t="shared" si="1"/>
        <v>46.901026392961889</v>
      </c>
      <c r="E13" s="2">
        <f t="shared" si="2"/>
        <v>81839.999999999985</v>
      </c>
      <c r="F13" s="3">
        <v>4</v>
      </c>
      <c r="G13" s="2">
        <f t="shared" si="4"/>
        <v>1</v>
      </c>
      <c r="H13" s="2">
        <f t="shared" si="5"/>
        <v>81839.999999999985</v>
      </c>
      <c r="I13" s="6">
        <f t="shared" si="3"/>
        <v>0.13325934378565954</v>
      </c>
      <c r="J13" s="2">
        <f t="shared" si="0"/>
        <v>4000</v>
      </c>
    </row>
    <row r="14" spans="2:10" x14ac:dyDescent="0.15">
      <c r="B14" s="2">
        <v>2</v>
      </c>
      <c r="C14" s="2">
        <v>0</v>
      </c>
      <c r="D14" s="2">
        <f t="shared" si="1"/>
        <v>6.2534701857282506</v>
      </c>
      <c r="E14" s="2">
        <f t="shared" si="2"/>
        <v>613800</v>
      </c>
      <c r="F14" s="3">
        <v>0</v>
      </c>
      <c r="G14" s="2">
        <f t="shared" si="4"/>
        <v>0</v>
      </c>
      <c r="H14" s="2">
        <f t="shared" si="5"/>
        <v>0</v>
      </c>
      <c r="I14" s="6">
        <f t="shared" si="3"/>
        <v>0</v>
      </c>
      <c r="J14" s="2">
        <f t="shared" si="0"/>
        <v>0</v>
      </c>
    </row>
    <row r="15" spans="2:10" x14ac:dyDescent="0.15">
      <c r="B15" s="2">
        <v>1</v>
      </c>
      <c r="C15" s="2">
        <v>1</v>
      </c>
      <c r="D15" s="2">
        <f t="shared" si="1"/>
        <v>15.633675464320625</v>
      </c>
      <c r="E15" s="2">
        <f t="shared" si="2"/>
        <v>245520</v>
      </c>
      <c r="F15" s="3">
        <v>0</v>
      </c>
      <c r="G15" s="2">
        <f t="shared" si="4"/>
        <v>0</v>
      </c>
      <c r="H15" s="2">
        <f t="shared" si="5"/>
        <v>0</v>
      </c>
      <c r="I15" s="6">
        <f t="shared" si="3"/>
        <v>0</v>
      </c>
      <c r="J15" s="2">
        <f t="shared" si="0"/>
        <v>0</v>
      </c>
    </row>
    <row r="16" spans="2:10" x14ac:dyDescent="0.15">
      <c r="B16" s="2">
        <v>1</v>
      </c>
      <c r="C16" s="2">
        <v>0</v>
      </c>
      <c r="D16" s="2">
        <f t="shared" si="1"/>
        <v>2.695461286951832</v>
      </c>
      <c r="E16" s="2">
        <f t="shared" si="2"/>
        <v>1424016</v>
      </c>
      <c r="F16" s="3">
        <v>0</v>
      </c>
      <c r="G16" s="2">
        <f t="shared" si="4"/>
        <v>0</v>
      </c>
      <c r="H16" s="2">
        <f t="shared" si="5"/>
        <v>0</v>
      </c>
      <c r="I16" s="6">
        <f t="shared" si="3"/>
        <v>0</v>
      </c>
      <c r="J16" s="2">
        <f t="shared" si="0"/>
        <v>0</v>
      </c>
    </row>
    <row r="17" spans="2:10" x14ac:dyDescent="0.15">
      <c r="B17" s="2">
        <v>0</v>
      </c>
      <c r="C17" s="2">
        <v>1</v>
      </c>
      <c r="D17" s="2">
        <f t="shared" si="1"/>
        <v>16.172767721710994</v>
      </c>
      <c r="E17" s="2">
        <f t="shared" si="2"/>
        <v>237336</v>
      </c>
      <c r="F17" s="3">
        <v>0</v>
      </c>
      <c r="G17" s="2">
        <f t="shared" si="4"/>
        <v>0</v>
      </c>
      <c r="H17" s="2">
        <f t="shared" si="5"/>
        <v>0</v>
      </c>
      <c r="I17" s="6">
        <f t="shared" si="3"/>
        <v>0</v>
      </c>
      <c r="J17" s="2">
        <f t="shared" si="0"/>
        <v>0</v>
      </c>
    </row>
    <row r="18" spans="2:10" x14ac:dyDescent="0.15">
      <c r="B18" s="2">
        <v>0</v>
      </c>
      <c r="C18" s="2">
        <v>0</v>
      </c>
      <c r="D18" s="2">
        <f t="shared" si="1"/>
        <v>3.4655930832237849</v>
      </c>
      <c r="E18" s="2">
        <f t="shared" si="2"/>
        <v>1107567.9999999998</v>
      </c>
      <c r="F18" s="3">
        <v>0</v>
      </c>
      <c r="G18" s="2">
        <f t="shared" si="4"/>
        <v>0</v>
      </c>
      <c r="H18" s="2">
        <f t="shared" si="5"/>
        <v>0</v>
      </c>
      <c r="I18" s="6">
        <f t="shared" si="3"/>
        <v>0</v>
      </c>
      <c r="J18" s="2">
        <f t="shared" si="0"/>
        <v>0</v>
      </c>
    </row>
    <row r="19" spans="2:10" x14ac:dyDescent="0.15">
      <c r="B19" s="2" t="s">
        <v>11</v>
      </c>
      <c r="C19" s="11">
        <f>SUM(H6:H18)</f>
        <v>614140.80000000005</v>
      </c>
      <c r="D19" s="12"/>
      <c r="E19" s="12"/>
      <c r="F19" s="12"/>
      <c r="G19" s="12"/>
      <c r="H19" s="13"/>
      <c r="I19" s="14">
        <f>SUM(I6:I18)</f>
        <v>1</v>
      </c>
    </row>
    <row r="20" spans="2:10" x14ac:dyDescent="0.15">
      <c r="B20" s="2" t="s">
        <v>12</v>
      </c>
      <c r="C20" s="11">
        <f>COMBIN(D2,E2)*E4</f>
        <v>959595</v>
      </c>
      <c r="D20" s="12"/>
      <c r="E20" s="12"/>
      <c r="F20" s="12"/>
      <c r="G20" s="12"/>
      <c r="H20" s="13"/>
      <c r="I20" s="14"/>
    </row>
    <row r="21" spans="2:10" x14ac:dyDescent="0.15">
      <c r="B21" s="2" t="s">
        <v>13</v>
      </c>
      <c r="C21" s="11">
        <f>C19/C20</f>
        <v>0.64</v>
      </c>
      <c r="D21" s="12"/>
      <c r="E21" s="12"/>
      <c r="F21" s="12"/>
      <c r="G21" s="12"/>
      <c r="H21" s="13"/>
      <c r="I21" s="14"/>
    </row>
  </sheetData>
  <mergeCells count="4">
    <mergeCell ref="C19:H19"/>
    <mergeCell ref="I19:I21"/>
    <mergeCell ref="C20:H20"/>
    <mergeCell ref="C21:H2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G27" sqref="G27"/>
    </sheetView>
  </sheetViews>
  <sheetFormatPr defaultColWidth="9" defaultRowHeight="13.5" x14ac:dyDescent="0.15"/>
  <cols>
    <col min="2" max="2" width="21.25" customWidth="1"/>
    <col min="3" max="3" width="14" customWidth="1"/>
    <col min="4" max="4" width="9.875" customWidth="1"/>
    <col min="5" max="5" width="18.125" customWidth="1"/>
    <col min="6" max="6" width="16.875" customWidth="1"/>
    <col min="7" max="7" width="17.75" customWidth="1"/>
    <col min="8" max="8" width="16.375" customWidth="1"/>
    <col min="258" max="258" width="21.25" customWidth="1"/>
    <col min="259" max="259" width="14" customWidth="1"/>
    <col min="260" max="260" width="9.875" customWidth="1"/>
    <col min="261" max="261" width="18.125" customWidth="1"/>
    <col min="262" max="262" width="16.875" customWidth="1"/>
    <col min="263" max="263" width="17.75" customWidth="1"/>
    <col min="264" max="264" width="16.375" customWidth="1"/>
    <col min="514" max="514" width="21.25" customWidth="1"/>
    <col min="515" max="515" width="14" customWidth="1"/>
    <col min="516" max="516" width="9.875" customWidth="1"/>
    <col min="517" max="517" width="18.125" customWidth="1"/>
    <col min="518" max="518" width="16.875" customWidth="1"/>
    <col min="519" max="519" width="17.75" customWidth="1"/>
    <col min="520" max="520" width="16.375" customWidth="1"/>
    <col min="770" max="770" width="21.25" customWidth="1"/>
    <col min="771" max="771" width="14" customWidth="1"/>
    <col min="772" max="772" width="9.875" customWidth="1"/>
    <col min="773" max="773" width="18.125" customWidth="1"/>
    <col min="774" max="774" width="16.875" customWidth="1"/>
    <col min="775" max="775" width="17.75" customWidth="1"/>
    <col min="776" max="776" width="16.375" customWidth="1"/>
    <col min="1026" max="1026" width="21.25" customWidth="1"/>
    <col min="1027" max="1027" width="14" customWidth="1"/>
    <col min="1028" max="1028" width="9.875" customWidth="1"/>
    <col min="1029" max="1029" width="18.125" customWidth="1"/>
    <col min="1030" max="1030" width="16.875" customWidth="1"/>
    <col min="1031" max="1031" width="17.75" customWidth="1"/>
    <col min="1032" max="1032" width="16.375" customWidth="1"/>
    <col min="1282" max="1282" width="21.25" customWidth="1"/>
    <col min="1283" max="1283" width="14" customWidth="1"/>
    <col min="1284" max="1284" width="9.875" customWidth="1"/>
    <col min="1285" max="1285" width="18.125" customWidth="1"/>
    <col min="1286" max="1286" width="16.875" customWidth="1"/>
    <col min="1287" max="1287" width="17.75" customWidth="1"/>
    <col min="1288" max="1288" width="16.375" customWidth="1"/>
    <col min="1538" max="1538" width="21.25" customWidth="1"/>
    <col min="1539" max="1539" width="14" customWidth="1"/>
    <col min="1540" max="1540" width="9.875" customWidth="1"/>
    <col min="1541" max="1541" width="18.125" customWidth="1"/>
    <col min="1542" max="1542" width="16.875" customWidth="1"/>
    <col min="1543" max="1543" width="17.75" customWidth="1"/>
    <col min="1544" max="1544" width="16.375" customWidth="1"/>
    <col min="1794" max="1794" width="21.25" customWidth="1"/>
    <col min="1795" max="1795" width="14" customWidth="1"/>
    <col min="1796" max="1796" width="9.875" customWidth="1"/>
    <col min="1797" max="1797" width="18.125" customWidth="1"/>
    <col min="1798" max="1798" width="16.875" customWidth="1"/>
    <col min="1799" max="1799" width="17.75" customWidth="1"/>
    <col min="1800" max="1800" width="16.375" customWidth="1"/>
    <col min="2050" max="2050" width="21.25" customWidth="1"/>
    <col min="2051" max="2051" width="14" customWidth="1"/>
    <col min="2052" max="2052" width="9.875" customWidth="1"/>
    <col min="2053" max="2053" width="18.125" customWidth="1"/>
    <col min="2054" max="2054" width="16.875" customWidth="1"/>
    <col min="2055" max="2055" width="17.75" customWidth="1"/>
    <col min="2056" max="2056" width="16.375" customWidth="1"/>
    <col min="2306" max="2306" width="21.25" customWidth="1"/>
    <col min="2307" max="2307" width="14" customWidth="1"/>
    <col min="2308" max="2308" width="9.875" customWidth="1"/>
    <col min="2309" max="2309" width="18.125" customWidth="1"/>
    <col min="2310" max="2310" width="16.875" customWidth="1"/>
    <col min="2311" max="2311" width="17.75" customWidth="1"/>
    <col min="2312" max="2312" width="16.375" customWidth="1"/>
    <col min="2562" max="2562" width="21.25" customWidth="1"/>
    <col min="2563" max="2563" width="14" customWidth="1"/>
    <col min="2564" max="2564" width="9.875" customWidth="1"/>
    <col min="2565" max="2565" width="18.125" customWidth="1"/>
    <col min="2566" max="2566" width="16.875" customWidth="1"/>
    <col min="2567" max="2567" width="17.75" customWidth="1"/>
    <col min="2568" max="2568" width="16.375" customWidth="1"/>
    <col min="2818" max="2818" width="21.25" customWidth="1"/>
    <col min="2819" max="2819" width="14" customWidth="1"/>
    <col min="2820" max="2820" width="9.875" customWidth="1"/>
    <col min="2821" max="2821" width="18.125" customWidth="1"/>
    <col min="2822" max="2822" width="16.875" customWidth="1"/>
    <col min="2823" max="2823" width="17.75" customWidth="1"/>
    <col min="2824" max="2824" width="16.375" customWidth="1"/>
    <col min="3074" max="3074" width="21.25" customWidth="1"/>
    <col min="3075" max="3075" width="14" customWidth="1"/>
    <col min="3076" max="3076" width="9.875" customWidth="1"/>
    <col min="3077" max="3077" width="18.125" customWidth="1"/>
    <col min="3078" max="3078" width="16.875" customWidth="1"/>
    <col min="3079" max="3079" width="17.75" customWidth="1"/>
    <col min="3080" max="3080" width="16.375" customWidth="1"/>
    <col min="3330" max="3330" width="21.25" customWidth="1"/>
    <col min="3331" max="3331" width="14" customWidth="1"/>
    <col min="3332" max="3332" width="9.875" customWidth="1"/>
    <col min="3333" max="3333" width="18.125" customWidth="1"/>
    <col min="3334" max="3334" width="16.875" customWidth="1"/>
    <col min="3335" max="3335" width="17.75" customWidth="1"/>
    <col min="3336" max="3336" width="16.375" customWidth="1"/>
    <col min="3586" max="3586" width="21.25" customWidth="1"/>
    <col min="3587" max="3587" width="14" customWidth="1"/>
    <col min="3588" max="3588" width="9.875" customWidth="1"/>
    <col min="3589" max="3589" width="18.125" customWidth="1"/>
    <col min="3590" max="3590" width="16.875" customWidth="1"/>
    <col min="3591" max="3591" width="17.75" customWidth="1"/>
    <col min="3592" max="3592" width="16.375" customWidth="1"/>
    <col min="3842" max="3842" width="21.25" customWidth="1"/>
    <col min="3843" max="3843" width="14" customWidth="1"/>
    <col min="3844" max="3844" width="9.875" customWidth="1"/>
    <col min="3845" max="3845" width="18.125" customWidth="1"/>
    <col min="3846" max="3846" width="16.875" customWidth="1"/>
    <col min="3847" max="3847" width="17.75" customWidth="1"/>
    <col min="3848" max="3848" width="16.375" customWidth="1"/>
    <col min="4098" max="4098" width="21.25" customWidth="1"/>
    <col min="4099" max="4099" width="14" customWidth="1"/>
    <col min="4100" max="4100" width="9.875" customWidth="1"/>
    <col min="4101" max="4101" width="18.125" customWidth="1"/>
    <col min="4102" max="4102" width="16.875" customWidth="1"/>
    <col min="4103" max="4103" width="17.75" customWidth="1"/>
    <col min="4104" max="4104" width="16.375" customWidth="1"/>
    <col min="4354" max="4354" width="21.25" customWidth="1"/>
    <col min="4355" max="4355" width="14" customWidth="1"/>
    <col min="4356" max="4356" width="9.875" customWidth="1"/>
    <col min="4357" max="4357" width="18.125" customWidth="1"/>
    <col min="4358" max="4358" width="16.875" customWidth="1"/>
    <col min="4359" max="4359" width="17.75" customWidth="1"/>
    <col min="4360" max="4360" width="16.375" customWidth="1"/>
    <col min="4610" max="4610" width="21.25" customWidth="1"/>
    <col min="4611" max="4611" width="14" customWidth="1"/>
    <col min="4612" max="4612" width="9.875" customWidth="1"/>
    <col min="4613" max="4613" width="18.125" customWidth="1"/>
    <col min="4614" max="4614" width="16.875" customWidth="1"/>
    <col min="4615" max="4615" width="17.75" customWidth="1"/>
    <col min="4616" max="4616" width="16.375" customWidth="1"/>
    <col min="4866" max="4866" width="21.25" customWidth="1"/>
    <col min="4867" max="4867" width="14" customWidth="1"/>
    <col min="4868" max="4868" width="9.875" customWidth="1"/>
    <col min="4869" max="4869" width="18.125" customWidth="1"/>
    <col min="4870" max="4870" width="16.875" customWidth="1"/>
    <col min="4871" max="4871" width="17.75" customWidth="1"/>
    <col min="4872" max="4872" width="16.375" customWidth="1"/>
    <col min="5122" max="5122" width="21.25" customWidth="1"/>
    <col min="5123" max="5123" width="14" customWidth="1"/>
    <col min="5124" max="5124" width="9.875" customWidth="1"/>
    <col min="5125" max="5125" width="18.125" customWidth="1"/>
    <col min="5126" max="5126" width="16.875" customWidth="1"/>
    <col min="5127" max="5127" width="17.75" customWidth="1"/>
    <col min="5128" max="5128" width="16.375" customWidth="1"/>
    <col min="5378" max="5378" width="21.25" customWidth="1"/>
    <col min="5379" max="5379" width="14" customWidth="1"/>
    <col min="5380" max="5380" width="9.875" customWidth="1"/>
    <col min="5381" max="5381" width="18.125" customWidth="1"/>
    <col min="5382" max="5382" width="16.875" customWidth="1"/>
    <col min="5383" max="5383" width="17.75" customWidth="1"/>
    <col min="5384" max="5384" width="16.375" customWidth="1"/>
    <col min="5634" max="5634" width="21.25" customWidth="1"/>
    <col min="5635" max="5635" width="14" customWidth="1"/>
    <col min="5636" max="5636" width="9.875" customWidth="1"/>
    <col min="5637" max="5637" width="18.125" customWidth="1"/>
    <col min="5638" max="5638" width="16.875" customWidth="1"/>
    <col min="5639" max="5639" width="17.75" customWidth="1"/>
    <col min="5640" max="5640" width="16.375" customWidth="1"/>
    <col min="5890" max="5890" width="21.25" customWidth="1"/>
    <col min="5891" max="5891" width="14" customWidth="1"/>
    <col min="5892" max="5892" width="9.875" customWidth="1"/>
    <col min="5893" max="5893" width="18.125" customWidth="1"/>
    <col min="5894" max="5894" width="16.875" customWidth="1"/>
    <col min="5895" max="5895" width="17.75" customWidth="1"/>
    <col min="5896" max="5896" width="16.375" customWidth="1"/>
    <col min="6146" max="6146" width="21.25" customWidth="1"/>
    <col min="6147" max="6147" width="14" customWidth="1"/>
    <col min="6148" max="6148" width="9.875" customWidth="1"/>
    <col min="6149" max="6149" width="18.125" customWidth="1"/>
    <col min="6150" max="6150" width="16.875" customWidth="1"/>
    <col min="6151" max="6151" width="17.75" customWidth="1"/>
    <col min="6152" max="6152" width="16.375" customWidth="1"/>
    <col min="6402" max="6402" width="21.25" customWidth="1"/>
    <col min="6403" max="6403" width="14" customWidth="1"/>
    <col min="6404" max="6404" width="9.875" customWidth="1"/>
    <col min="6405" max="6405" width="18.125" customWidth="1"/>
    <col min="6406" max="6406" width="16.875" customWidth="1"/>
    <col min="6407" max="6407" width="17.75" customWidth="1"/>
    <col min="6408" max="6408" width="16.375" customWidth="1"/>
    <col min="6658" max="6658" width="21.25" customWidth="1"/>
    <col min="6659" max="6659" width="14" customWidth="1"/>
    <col min="6660" max="6660" width="9.875" customWidth="1"/>
    <col min="6661" max="6661" width="18.125" customWidth="1"/>
    <col min="6662" max="6662" width="16.875" customWidth="1"/>
    <col min="6663" max="6663" width="17.75" customWidth="1"/>
    <col min="6664" max="6664" width="16.375" customWidth="1"/>
    <col min="6914" max="6914" width="21.25" customWidth="1"/>
    <col min="6915" max="6915" width="14" customWidth="1"/>
    <col min="6916" max="6916" width="9.875" customWidth="1"/>
    <col min="6917" max="6917" width="18.125" customWidth="1"/>
    <col min="6918" max="6918" width="16.875" customWidth="1"/>
    <col min="6919" max="6919" width="17.75" customWidth="1"/>
    <col min="6920" max="6920" width="16.375" customWidth="1"/>
    <col min="7170" max="7170" width="21.25" customWidth="1"/>
    <col min="7171" max="7171" width="14" customWidth="1"/>
    <col min="7172" max="7172" width="9.875" customWidth="1"/>
    <col min="7173" max="7173" width="18.125" customWidth="1"/>
    <col min="7174" max="7174" width="16.875" customWidth="1"/>
    <col min="7175" max="7175" width="17.75" customWidth="1"/>
    <col min="7176" max="7176" width="16.375" customWidth="1"/>
    <col min="7426" max="7426" width="21.25" customWidth="1"/>
    <col min="7427" max="7427" width="14" customWidth="1"/>
    <col min="7428" max="7428" width="9.875" customWidth="1"/>
    <col min="7429" max="7429" width="18.125" customWidth="1"/>
    <col min="7430" max="7430" width="16.875" customWidth="1"/>
    <col min="7431" max="7431" width="17.75" customWidth="1"/>
    <col min="7432" max="7432" width="16.375" customWidth="1"/>
    <col min="7682" max="7682" width="21.25" customWidth="1"/>
    <col min="7683" max="7683" width="14" customWidth="1"/>
    <col min="7684" max="7684" width="9.875" customWidth="1"/>
    <col min="7685" max="7685" width="18.125" customWidth="1"/>
    <col min="7686" max="7686" width="16.875" customWidth="1"/>
    <col min="7687" max="7687" width="17.75" customWidth="1"/>
    <col min="7688" max="7688" width="16.375" customWidth="1"/>
    <col min="7938" max="7938" width="21.25" customWidth="1"/>
    <col min="7939" max="7939" width="14" customWidth="1"/>
    <col min="7940" max="7940" width="9.875" customWidth="1"/>
    <col min="7941" max="7941" width="18.125" customWidth="1"/>
    <col min="7942" max="7942" width="16.875" customWidth="1"/>
    <col min="7943" max="7943" width="17.75" customWidth="1"/>
    <col min="7944" max="7944" width="16.375" customWidth="1"/>
    <col min="8194" max="8194" width="21.25" customWidth="1"/>
    <col min="8195" max="8195" width="14" customWidth="1"/>
    <col min="8196" max="8196" width="9.875" customWidth="1"/>
    <col min="8197" max="8197" width="18.125" customWidth="1"/>
    <col min="8198" max="8198" width="16.875" customWidth="1"/>
    <col min="8199" max="8199" width="17.75" customWidth="1"/>
    <col min="8200" max="8200" width="16.375" customWidth="1"/>
    <col min="8450" max="8450" width="21.25" customWidth="1"/>
    <col min="8451" max="8451" width="14" customWidth="1"/>
    <col min="8452" max="8452" width="9.875" customWidth="1"/>
    <col min="8453" max="8453" width="18.125" customWidth="1"/>
    <col min="8454" max="8454" width="16.875" customWidth="1"/>
    <col min="8455" max="8455" width="17.75" customWidth="1"/>
    <col min="8456" max="8456" width="16.375" customWidth="1"/>
    <col min="8706" max="8706" width="21.25" customWidth="1"/>
    <col min="8707" max="8707" width="14" customWidth="1"/>
    <col min="8708" max="8708" width="9.875" customWidth="1"/>
    <col min="8709" max="8709" width="18.125" customWidth="1"/>
    <col min="8710" max="8710" width="16.875" customWidth="1"/>
    <col min="8711" max="8711" width="17.75" customWidth="1"/>
    <col min="8712" max="8712" width="16.375" customWidth="1"/>
    <col min="8962" max="8962" width="21.25" customWidth="1"/>
    <col min="8963" max="8963" width="14" customWidth="1"/>
    <col min="8964" max="8964" width="9.875" customWidth="1"/>
    <col min="8965" max="8965" width="18.125" customWidth="1"/>
    <col min="8966" max="8966" width="16.875" customWidth="1"/>
    <col min="8967" max="8967" width="17.75" customWidth="1"/>
    <col min="8968" max="8968" width="16.375" customWidth="1"/>
    <col min="9218" max="9218" width="21.25" customWidth="1"/>
    <col min="9219" max="9219" width="14" customWidth="1"/>
    <col min="9220" max="9220" width="9.875" customWidth="1"/>
    <col min="9221" max="9221" width="18.125" customWidth="1"/>
    <col min="9222" max="9222" width="16.875" customWidth="1"/>
    <col min="9223" max="9223" width="17.75" customWidth="1"/>
    <col min="9224" max="9224" width="16.375" customWidth="1"/>
    <col min="9474" max="9474" width="21.25" customWidth="1"/>
    <col min="9475" max="9475" width="14" customWidth="1"/>
    <col min="9476" max="9476" width="9.875" customWidth="1"/>
    <col min="9477" max="9477" width="18.125" customWidth="1"/>
    <col min="9478" max="9478" width="16.875" customWidth="1"/>
    <col min="9479" max="9479" width="17.75" customWidth="1"/>
    <col min="9480" max="9480" width="16.375" customWidth="1"/>
    <col min="9730" max="9730" width="21.25" customWidth="1"/>
    <col min="9731" max="9731" width="14" customWidth="1"/>
    <col min="9732" max="9732" width="9.875" customWidth="1"/>
    <col min="9733" max="9733" width="18.125" customWidth="1"/>
    <col min="9734" max="9734" width="16.875" customWidth="1"/>
    <col min="9735" max="9735" width="17.75" customWidth="1"/>
    <col min="9736" max="9736" width="16.375" customWidth="1"/>
    <col min="9986" max="9986" width="21.25" customWidth="1"/>
    <col min="9987" max="9987" width="14" customWidth="1"/>
    <col min="9988" max="9988" width="9.875" customWidth="1"/>
    <col min="9989" max="9989" width="18.125" customWidth="1"/>
    <col min="9990" max="9990" width="16.875" customWidth="1"/>
    <col min="9991" max="9991" width="17.75" customWidth="1"/>
    <col min="9992" max="9992" width="16.375" customWidth="1"/>
    <col min="10242" max="10242" width="21.25" customWidth="1"/>
    <col min="10243" max="10243" width="14" customWidth="1"/>
    <col min="10244" max="10244" width="9.875" customWidth="1"/>
    <col min="10245" max="10245" width="18.125" customWidth="1"/>
    <col min="10246" max="10246" width="16.875" customWidth="1"/>
    <col min="10247" max="10247" width="17.75" customWidth="1"/>
    <col min="10248" max="10248" width="16.375" customWidth="1"/>
    <col min="10498" max="10498" width="21.25" customWidth="1"/>
    <col min="10499" max="10499" width="14" customWidth="1"/>
    <col min="10500" max="10500" width="9.875" customWidth="1"/>
    <col min="10501" max="10501" width="18.125" customWidth="1"/>
    <col min="10502" max="10502" width="16.875" customWidth="1"/>
    <col min="10503" max="10503" width="17.75" customWidth="1"/>
    <col min="10504" max="10504" width="16.375" customWidth="1"/>
    <col min="10754" max="10754" width="21.25" customWidth="1"/>
    <col min="10755" max="10755" width="14" customWidth="1"/>
    <col min="10756" max="10756" width="9.875" customWidth="1"/>
    <col min="10757" max="10757" width="18.125" customWidth="1"/>
    <col min="10758" max="10758" width="16.875" customWidth="1"/>
    <col min="10759" max="10759" width="17.75" customWidth="1"/>
    <col min="10760" max="10760" width="16.375" customWidth="1"/>
    <col min="11010" max="11010" width="21.25" customWidth="1"/>
    <col min="11011" max="11011" width="14" customWidth="1"/>
    <col min="11012" max="11012" width="9.875" customWidth="1"/>
    <col min="11013" max="11013" width="18.125" customWidth="1"/>
    <col min="11014" max="11014" width="16.875" customWidth="1"/>
    <col min="11015" max="11015" width="17.75" customWidth="1"/>
    <col min="11016" max="11016" width="16.375" customWidth="1"/>
    <col min="11266" max="11266" width="21.25" customWidth="1"/>
    <col min="11267" max="11267" width="14" customWidth="1"/>
    <col min="11268" max="11268" width="9.875" customWidth="1"/>
    <col min="11269" max="11269" width="18.125" customWidth="1"/>
    <col min="11270" max="11270" width="16.875" customWidth="1"/>
    <col min="11271" max="11271" width="17.75" customWidth="1"/>
    <col min="11272" max="11272" width="16.375" customWidth="1"/>
    <col min="11522" max="11522" width="21.25" customWidth="1"/>
    <col min="11523" max="11523" width="14" customWidth="1"/>
    <col min="11524" max="11524" width="9.875" customWidth="1"/>
    <col min="11525" max="11525" width="18.125" customWidth="1"/>
    <col min="11526" max="11526" width="16.875" customWidth="1"/>
    <col min="11527" max="11527" width="17.75" customWidth="1"/>
    <col min="11528" max="11528" width="16.375" customWidth="1"/>
    <col min="11778" max="11778" width="21.25" customWidth="1"/>
    <col min="11779" max="11779" width="14" customWidth="1"/>
    <col min="11780" max="11780" width="9.875" customWidth="1"/>
    <col min="11781" max="11781" width="18.125" customWidth="1"/>
    <col min="11782" max="11782" width="16.875" customWidth="1"/>
    <col min="11783" max="11783" width="17.75" customWidth="1"/>
    <col min="11784" max="11784" width="16.375" customWidth="1"/>
    <col min="12034" max="12034" width="21.25" customWidth="1"/>
    <col min="12035" max="12035" width="14" customWidth="1"/>
    <col min="12036" max="12036" width="9.875" customWidth="1"/>
    <col min="12037" max="12037" width="18.125" customWidth="1"/>
    <col min="12038" max="12038" width="16.875" customWidth="1"/>
    <col min="12039" max="12039" width="17.75" customWidth="1"/>
    <col min="12040" max="12040" width="16.375" customWidth="1"/>
    <col min="12290" max="12290" width="21.25" customWidth="1"/>
    <col min="12291" max="12291" width="14" customWidth="1"/>
    <col min="12292" max="12292" width="9.875" customWidth="1"/>
    <col min="12293" max="12293" width="18.125" customWidth="1"/>
    <col min="12294" max="12294" width="16.875" customWidth="1"/>
    <col min="12295" max="12295" width="17.75" customWidth="1"/>
    <col min="12296" max="12296" width="16.375" customWidth="1"/>
    <col min="12546" max="12546" width="21.25" customWidth="1"/>
    <col min="12547" max="12547" width="14" customWidth="1"/>
    <col min="12548" max="12548" width="9.875" customWidth="1"/>
    <col min="12549" max="12549" width="18.125" customWidth="1"/>
    <col min="12550" max="12550" width="16.875" customWidth="1"/>
    <col min="12551" max="12551" width="17.75" customWidth="1"/>
    <col min="12552" max="12552" width="16.375" customWidth="1"/>
    <col min="12802" max="12802" width="21.25" customWidth="1"/>
    <col min="12803" max="12803" width="14" customWidth="1"/>
    <col min="12804" max="12804" width="9.875" customWidth="1"/>
    <col min="12805" max="12805" width="18.125" customWidth="1"/>
    <col min="12806" max="12806" width="16.875" customWidth="1"/>
    <col min="12807" max="12807" width="17.75" customWidth="1"/>
    <col min="12808" max="12808" width="16.375" customWidth="1"/>
    <col min="13058" max="13058" width="21.25" customWidth="1"/>
    <col min="13059" max="13059" width="14" customWidth="1"/>
    <col min="13060" max="13060" width="9.875" customWidth="1"/>
    <col min="13061" max="13061" width="18.125" customWidth="1"/>
    <col min="13062" max="13062" width="16.875" customWidth="1"/>
    <col min="13063" max="13063" width="17.75" customWidth="1"/>
    <col min="13064" max="13064" width="16.375" customWidth="1"/>
    <col min="13314" max="13314" width="21.25" customWidth="1"/>
    <col min="13315" max="13315" width="14" customWidth="1"/>
    <col min="13316" max="13316" width="9.875" customWidth="1"/>
    <col min="13317" max="13317" width="18.125" customWidth="1"/>
    <col min="13318" max="13318" width="16.875" customWidth="1"/>
    <col min="13319" max="13319" width="17.75" customWidth="1"/>
    <col min="13320" max="13320" width="16.375" customWidth="1"/>
    <col min="13570" max="13570" width="21.25" customWidth="1"/>
    <col min="13571" max="13571" width="14" customWidth="1"/>
    <col min="13572" max="13572" width="9.875" customWidth="1"/>
    <col min="13573" max="13573" width="18.125" customWidth="1"/>
    <col min="13574" max="13574" width="16.875" customWidth="1"/>
    <col min="13575" max="13575" width="17.75" customWidth="1"/>
    <col min="13576" max="13576" width="16.375" customWidth="1"/>
    <col min="13826" max="13826" width="21.25" customWidth="1"/>
    <col min="13827" max="13827" width="14" customWidth="1"/>
    <col min="13828" max="13828" width="9.875" customWidth="1"/>
    <col min="13829" max="13829" width="18.125" customWidth="1"/>
    <col min="13830" max="13830" width="16.875" customWidth="1"/>
    <col min="13831" max="13831" width="17.75" customWidth="1"/>
    <col min="13832" max="13832" width="16.375" customWidth="1"/>
    <col min="14082" max="14082" width="21.25" customWidth="1"/>
    <col min="14083" max="14083" width="14" customWidth="1"/>
    <col min="14084" max="14084" width="9.875" customWidth="1"/>
    <col min="14085" max="14085" width="18.125" customWidth="1"/>
    <col min="14086" max="14086" width="16.875" customWidth="1"/>
    <col min="14087" max="14087" width="17.75" customWidth="1"/>
    <col min="14088" max="14088" width="16.375" customWidth="1"/>
    <col min="14338" max="14338" width="21.25" customWidth="1"/>
    <col min="14339" max="14339" width="14" customWidth="1"/>
    <col min="14340" max="14340" width="9.875" customWidth="1"/>
    <col min="14341" max="14341" width="18.125" customWidth="1"/>
    <col min="14342" max="14342" width="16.875" customWidth="1"/>
    <col min="14343" max="14343" width="17.75" customWidth="1"/>
    <col min="14344" max="14344" width="16.375" customWidth="1"/>
    <col min="14594" max="14594" width="21.25" customWidth="1"/>
    <col min="14595" max="14595" width="14" customWidth="1"/>
    <col min="14596" max="14596" width="9.875" customWidth="1"/>
    <col min="14597" max="14597" width="18.125" customWidth="1"/>
    <col min="14598" max="14598" width="16.875" customWidth="1"/>
    <col min="14599" max="14599" width="17.75" customWidth="1"/>
    <col min="14600" max="14600" width="16.375" customWidth="1"/>
    <col min="14850" max="14850" width="21.25" customWidth="1"/>
    <col min="14851" max="14851" width="14" customWidth="1"/>
    <col min="14852" max="14852" width="9.875" customWidth="1"/>
    <col min="14853" max="14853" width="18.125" customWidth="1"/>
    <col min="14854" max="14854" width="16.875" customWidth="1"/>
    <col min="14855" max="14855" width="17.75" customWidth="1"/>
    <col min="14856" max="14856" width="16.375" customWidth="1"/>
    <col min="15106" max="15106" width="21.25" customWidth="1"/>
    <col min="15107" max="15107" width="14" customWidth="1"/>
    <col min="15108" max="15108" width="9.875" customWidth="1"/>
    <col min="15109" max="15109" width="18.125" customWidth="1"/>
    <col min="15110" max="15110" width="16.875" customWidth="1"/>
    <col min="15111" max="15111" width="17.75" customWidth="1"/>
    <col min="15112" max="15112" width="16.375" customWidth="1"/>
    <col min="15362" max="15362" width="21.25" customWidth="1"/>
    <col min="15363" max="15363" width="14" customWidth="1"/>
    <col min="15364" max="15364" width="9.875" customWidth="1"/>
    <col min="15365" max="15365" width="18.125" customWidth="1"/>
    <col min="15366" max="15366" width="16.875" customWidth="1"/>
    <col min="15367" max="15367" width="17.75" customWidth="1"/>
    <col min="15368" max="15368" width="16.375" customWidth="1"/>
    <col min="15618" max="15618" width="21.25" customWidth="1"/>
    <col min="15619" max="15619" width="14" customWidth="1"/>
    <col min="15620" max="15620" width="9.875" customWidth="1"/>
    <col min="15621" max="15621" width="18.125" customWidth="1"/>
    <col min="15622" max="15622" width="16.875" customWidth="1"/>
    <col min="15623" max="15623" width="17.75" customWidth="1"/>
    <col min="15624" max="15624" width="16.375" customWidth="1"/>
    <col min="15874" max="15874" width="21.25" customWidth="1"/>
    <col min="15875" max="15875" width="14" customWidth="1"/>
    <col min="15876" max="15876" width="9.875" customWidth="1"/>
    <col min="15877" max="15877" width="18.125" customWidth="1"/>
    <col min="15878" max="15878" width="16.875" customWidth="1"/>
    <col min="15879" max="15879" width="17.75" customWidth="1"/>
    <col min="15880" max="15880" width="16.375" customWidth="1"/>
    <col min="16130" max="16130" width="21.25" customWidth="1"/>
    <col min="16131" max="16131" width="14" customWidth="1"/>
    <col min="16132" max="16132" width="9.875" customWidth="1"/>
    <col min="16133" max="16133" width="18.125" customWidth="1"/>
    <col min="16134" max="16134" width="16.875" customWidth="1"/>
    <col min="16135" max="16135" width="17.75" customWidth="1"/>
    <col min="16136" max="16136" width="16.375" customWidth="1"/>
  </cols>
  <sheetData>
    <row r="1" spans="2:8" ht="14.25" x14ac:dyDescent="0.15">
      <c r="C1" s="15" t="s">
        <v>49</v>
      </c>
      <c r="D1" s="16" t="s">
        <v>50</v>
      </c>
      <c r="E1" s="16" t="s">
        <v>51</v>
      </c>
      <c r="F1" s="16" t="s">
        <v>52</v>
      </c>
    </row>
    <row r="2" spans="2:8" ht="14.25" x14ac:dyDescent="0.15">
      <c r="C2" s="17" t="s">
        <v>53</v>
      </c>
      <c r="D2" s="18">
        <v>1</v>
      </c>
      <c r="E2" s="19">
        <v>1000</v>
      </c>
      <c r="F2" s="20">
        <v>0.8</v>
      </c>
    </row>
    <row r="4" spans="2:8" ht="14.25" x14ac:dyDescent="0.15">
      <c r="B4" s="21" t="s">
        <v>54</v>
      </c>
      <c r="C4" s="21" t="s">
        <v>55</v>
      </c>
      <c r="D4" s="21" t="s">
        <v>56</v>
      </c>
      <c r="E4" s="21" t="s">
        <v>57</v>
      </c>
      <c r="F4" s="21" t="s">
        <v>58</v>
      </c>
      <c r="G4" s="22" t="s">
        <v>59</v>
      </c>
      <c r="H4" s="22" t="s">
        <v>60</v>
      </c>
    </row>
    <row r="5" spans="2:8" s="30" customFormat="1" ht="42.75" customHeight="1" x14ac:dyDescent="0.15">
      <c r="B5" s="23" t="s">
        <v>61</v>
      </c>
      <c r="C5" s="24">
        <v>1</v>
      </c>
      <c r="D5" s="25">
        <v>2.5000000000000001E-2</v>
      </c>
      <c r="E5" s="26" t="s">
        <v>62</v>
      </c>
      <c r="F5" s="27">
        <f>($E$2*$F$2)/D5</f>
        <v>32000</v>
      </c>
      <c r="G5" s="28">
        <v>32000</v>
      </c>
      <c r="H5" s="29">
        <f>G5*D5/$E$2</f>
        <v>0.8</v>
      </c>
    </row>
    <row r="6" spans="2:8" s="30" customFormat="1" ht="42.75" x14ac:dyDescent="0.15">
      <c r="B6" s="31" t="s">
        <v>63</v>
      </c>
      <c r="C6" s="32" t="s">
        <v>64</v>
      </c>
      <c r="D6" s="25">
        <v>0.25</v>
      </c>
      <c r="E6" s="26" t="s">
        <v>65</v>
      </c>
      <c r="F6" s="27">
        <f>($E$2*$F$2)/D6</f>
        <v>3200</v>
      </c>
      <c r="G6" s="28">
        <v>3000</v>
      </c>
      <c r="H6" s="29">
        <f>G6*D6/$E$2</f>
        <v>0.75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7"/>
  <sheetViews>
    <sheetView zoomScale="85" zoomScaleNormal="85" workbookViewId="0">
      <selection activeCell="P26" sqref="P26"/>
    </sheetView>
  </sheetViews>
  <sheetFormatPr defaultRowHeight="16.5" x14ac:dyDescent="0.15"/>
  <cols>
    <col min="1" max="1" width="1.375" style="1" customWidth="1"/>
    <col min="2" max="2" width="9" style="1"/>
    <col min="3" max="3" width="18.625" style="1" customWidth="1"/>
    <col min="4" max="4" width="9.625" style="1" bestFit="1" customWidth="1"/>
    <col min="5" max="5" width="2" style="1" customWidth="1"/>
    <col min="6" max="6" width="12.375" style="1" customWidth="1"/>
    <col min="7" max="7" width="9" style="1" customWidth="1"/>
    <col min="8" max="8" width="9.125" style="1" bestFit="1" customWidth="1"/>
    <col min="9" max="9" width="9" style="1" customWidth="1"/>
    <col min="10" max="11" width="9.125" style="1" bestFit="1" customWidth="1"/>
    <col min="12" max="16384" width="9" style="1"/>
  </cols>
  <sheetData>
    <row r="2" spans="2:11" x14ac:dyDescent="0.15">
      <c r="B2" s="10" t="s">
        <v>46</v>
      </c>
    </row>
    <row r="3" spans="2:11" x14ac:dyDescent="0.15">
      <c r="C3" s="2" t="s">
        <v>40</v>
      </c>
      <c r="D3" s="2">
        <v>0.25</v>
      </c>
      <c r="F3" s="9" t="s">
        <v>39</v>
      </c>
    </row>
    <row r="4" spans="2:11" x14ac:dyDescent="0.15">
      <c r="C4" s="2" t="s">
        <v>38</v>
      </c>
      <c r="D4" s="2">
        <v>10000</v>
      </c>
      <c r="G4" s="2" t="s">
        <v>30</v>
      </c>
      <c r="H4" s="2" t="s">
        <v>29</v>
      </c>
      <c r="I4" s="2" t="s">
        <v>28</v>
      </c>
      <c r="J4" s="2" t="s">
        <v>27</v>
      </c>
      <c r="K4" s="2" t="s">
        <v>26</v>
      </c>
    </row>
    <row r="5" spans="2:11" x14ac:dyDescent="0.15">
      <c r="C5" s="2" t="s">
        <v>37</v>
      </c>
      <c r="D5" s="2">
        <f>D4*D3</f>
        <v>2500</v>
      </c>
      <c r="G5" s="2" t="s">
        <v>45</v>
      </c>
      <c r="H5" s="2">
        <v>10000</v>
      </c>
      <c r="I5" s="2">
        <v>1</v>
      </c>
      <c r="J5" s="2">
        <f>D7</f>
        <v>1800</v>
      </c>
      <c r="K5" s="6">
        <f>J5/D5</f>
        <v>0.72</v>
      </c>
    </row>
    <row r="6" spans="2:11" x14ac:dyDescent="0.15">
      <c r="C6" s="2" t="s">
        <v>36</v>
      </c>
      <c r="D6" s="3">
        <v>7200</v>
      </c>
    </row>
    <row r="7" spans="2:11" x14ac:dyDescent="0.15">
      <c r="C7" s="2" t="s">
        <v>35</v>
      </c>
      <c r="D7" s="2">
        <f>D6*D3</f>
        <v>1800</v>
      </c>
      <c r="F7" s="9" t="s">
        <v>32</v>
      </c>
    </row>
    <row r="8" spans="2:11" x14ac:dyDescent="0.15">
      <c r="C8" s="2" t="s">
        <v>34</v>
      </c>
      <c r="D8" s="2">
        <f>D7*4000</f>
        <v>7200000</v>
      </c>
      <c r="G8" s="2" t="s">
        <v>30</v>
      </c>
      <c r="H8" s="2" t="s">
        <v>29</v>
      </c>
      <c r="I8" s="2" t="s">
        <v>28</v>
      </c>
      <c r="J8" s="2" t="s">
        <v>44</v>
      </c>
      <c r="K8" s="2" t="s">
        <v>26</v>
      </c>
    </row>
    <row r="9" spans="2:11" x14ac:dyDescent="0.15">
      <c r="C9" s="2" t="s">
        <v>33</v>
      </c>
      <c r="D9" s="3">
        <v>10000</v>
      </c>
      <c r="G9" s="2" t="s">
        <v>24</v>
      </c>
      <c r="H9" s="2">
        <v>10</v>
      </c>
      <c r="I9" s="2">
        <v>1</v>
      </c>
      <c r="J9" s="2">
        <f>D10</f>
        <v>2500</v>
      </c>
      <c r="K9" s="14">
        <f>((H9/10000)*J9+(H10/10000)*J10)/D5</f>
        <v>0.72028000000000003</v>
      </c>
    </row>
    <row r="10" spans="2:11" x14ac:dyDescent="0.15">
      <c r="C10" s="2" t="s">
        <v>31</v>
      </c>
      <c r="D10" s="2">
        <f>D9*D3</f>
        <v>2500</v>
      </c>
      <c r="G10" s="2" t="s">
        <v>14</v>
      </c>
      <c r="H10" s="2">
        <v>9990</v>
      </c>
      <c r="I10" s="2">
        <v>1</v>
      </c>
      <c r="J10" s="2">
        <f>D7</f>
        <v>1800</v>
      </c>
      <c r="K10" s="14"/>
    </row>
    <row r="11" spans="2:11" x14ac:dyDescent="0.15">
      <c r="C11" s="2" t="s">
        <v>25</v>
      </c>
      <c r="D11" s="2">
        <f>D10*4000</f>
        <v>10000000</v>
      </c>
    </row>
    <row r="12" spans="2:11" x14ac:dyDescent="0.15">
      <c r="C12" s="8" t="s">
        <v>23</v>
      </c>
      <c r="D12" s="8">
        <f>2500</f>
        <v>2500</v>
      </c>
    </row>
    <row r="15" spans="2:11" x14ac:dyDescent="0.15">
      <c r="B15" s="10" t="s">
        <v>43</v>
      </c>
    </row>
    <row r="16" spans="2:11" x14ac:dyDescent="0.15">
      <c r="C16" s="2" t="s">
        <v>40</v>
      </c>
      <c r="D16" s="2">
        <v>0.25</v>
      </c>
      <c r="F16" s="9" t="s">
        <v>39</v>
      </c>
    </row>
    <row r="17" spans="2:11" x14ac:dyDescent="0.15">
      <c r="C17" s="2" t="s">
        <v>38</v>
      </c>
      <c r="D17" s="2">
        <v>1000</v>
      </c>
      <c r="G17" s="2" t="s">
        <v>30</v>
      </c>
      <c r="H17" s="2" t="s">
        <v>29</v>
      </c>
      <c r="I17" s="2" t="s">
        <v>28</v>
      </c>
      <c r="J17" s="2" t="s">
        <v>27</v>
      </c>
      <c r="K17" s="2" t="s">
        <v>26</v>
      </c>
    </row>
    <row r="18" spans="2:11" x14ac:dyDescent="0.15">
      <c r="C18" s="2" t="s">
        <v>37</v>
      </c>
      <c r="D18" s="2">
        <f>D17*D16</f>
        <v>250</v>
      </c>
      <c r="G18" s="2" t="s">
        <v>24</v>
      </c>
      <c r="H18" s="2">
        <v>10</v>
      </c>
      <c r="I18" s="2">
        <v>1</v>
      </c>
      <c r="J18" s="2">
        <f>D20+D20</f>
        <v>180</v>
      </c>
      <c r="K18" s="14">
        <f>((H18/10000)*J18+(H19/10000)*J19)/D18</f>
        <v>0.72</v>
      </c>
    </row>
    <row r="19" spans="2:11" x14ac:dyDescent="0.15">
      <c r="C19" s="2" t="s">
        <v>36</v>
      </c>
      <c r="D19" s="3">
        <v>360</v>
      </c>
      <c r="G19" s="2" t="s">
        <v>14</v>
      </c>
      <c r="H19" s="2">
        <v>9990</v>
      </c>
      <c r="I19" s="2">
        <v>2</v>
      </c>
      <c r="J19" s="2">
        <f>D20+D20</f>
        <v>180</v>
      </c>
      <c r="K19" s="14"/>
    </row>
    <row r="20" spans="2:11" x14ac:dyDescent="0.15">
      <c r="C20" s="2" t="s">
        <v>35</v>
      </c>
      <c r="D20" s="2">
        <f>D19*D16</f>
        <v>90</v>
      </c>
    </row>
    <row r="21" spans="2:11" x14ac:dyDescent="0.15">
      <c r="C21" s="2" t="s">
        <v>34</v>
      </c>
      <c r="D21" s="2">
        <f>D20*4000</f>
        <v>360000</v>
      </c>
      <c r="F21" s="9" t="s">
        <v>32</v>
      </c>
    </row>
    <row r="22" spans="2:11" x14ac:dyDescent="0.15">
      <c r="C22" s="2" t="s">
        <v>33</v>
      </c>
      <c r="D22" s="3">
        <v>500</v>
      </c>
      <c r="G22" s="2" t="s">
        <v>30</v>
      </c>
      <c r="H22" s="2" t="s">
        <v>29</v>
      </c>
      <c r="I22" s="2" t="s">
        <v>28</v>
      </c>
      <c r="J22" s="2" t="s">
        <v>27</v>
      </c>
      <c r="K22" s="2" t="s">
        <v>26</v>
      </c>
    </row>
    <row r="23" spans="2:11" x14ac:dyDescent="0.15">
      <c r="C23" s="2" t="s">
        <v>31</v>
      </c>
      <c r="D23" s="2">
        <f>D22*D16</f>
        <v>125</v>
      </c>
      <c r="G23" s="2" t="s">
        <v>24</v>
      </c>
      <c r="H23" s="2">
        <v>10</v>
      </c>
      <c r="I23" s="2">
        <v>1</v>
      </c>
      <c r="J23" s="2">
        <f>D23+D23</f>
        <v>250</v>
      </c>
      <c r="K23" s="14">
        <f>((H23/10000)*J23+(H24/10000)*J24+(H25/10000)*J25+(H26/10000)*J26)/D18</f>
        <v>0.7228</v>
      </c>
    </row>
    <row r="24" spans="2:11" x14ac:dyDescent="0.15">
      <c r="C24" s="2" t="s">
        <v>25</v>
      </c>
      <c r="D24" s="2">
        <f>D23*4000</f>
        <v>500000</v>
      </c>
      <c r="G24" s="2" t="s">
        <v>22</v>
      </c>
      <c r="H24" s="2">
        <v>90</v>
      </c>
      <c r="I24" s="2">
        <v>2</v>
      </c>
      <c r="J24" s="2">
        <f>D23+D20</f>
        <v>215</v>
      </c>
      <c r="K24" s="14"/>
    </row>
    <row r="25" spans="2:11" x14ac:dyDescent="0.15">
      <c r="C25" s="8" t="s">
        <v>23</v>
      </c>
      <c r="D25" s="8">
        <f>125</f>
        <v>125</v>
      </c>
      <c r="G25" s="2" t="s">
        <v>42</v>
      </c>
      <c r="H25" s="2">
        <v>90</v>
      </c>
      <c r="I25" s="2">
        <v>2</v>
      </c>
      <c r="J25" s="2">
        <f>D20+D23</f>
        <v>215</v>
      </c>
      <c r="K25" s="14"/>
    </row>
    <row r="26" spans="2:11" x14ac:dyDescent="0.15">
      <c r="G26" s="2" t="s">
        <v>14</v>
      </c>
      <c r="H26" s="2">
        <v>9810</v>
      </c>
      <c r="I26" s="2">
        <v>2</v>
      </c>
      <c r="J26" s="2">
        <f>D20+D20</f>
        <v>180</v>
      </c>
      <c r="K26" s="14"/>
    </row>
    <row r="29" spans="2:11" x14ac:dyDescent="0.15">
      <c r="B29" s="10" t="s">
        <v>41</v>
      </c>
    </row>
    <row r="30" spans="2:11" x14ac:dyDescent="0.15">
      <c r="C30" s="2" t="s">
        <v>40</v>
      </c>
      <c r="D30" s="2">
        <v>0.25</v>
      </c>
      <c r="F30" s="9" t="s">
        <v>39</v>
      </c>
    </row>
    <row r="31" spans="2:11" x14ac:dyDescent="0.15">
      <c r="C31" s="2" t="s">
        <v>38</v>
      </c>
      <c r="D31" s="2">
        <v>100</v>
      </c>
      <c r="G31" s="2" t="s">
        <v>30</v>
      </c>
      <c r="H31" s="2" t="s">
        <v>29</v>
      </c>
      <c r="I31" s="2" t="s">
        <v>28</v>
      </c>
      <c r="J31" s="2" t="s">
        <v>27</v>
      </c>
      <c r="K31" s="2" t="s">
        <v>26</v>
      </c>
    </row>
    <row r="32" spans="2:11" x14ac:dyDescent="0.15">
      <c r="C32" s="2" t="s">
        <v>37</v>
      </c>
      <c r="D32" s="2">
        <f>D31*D30</f>
        <v>25</v>
      </c>
      <c r="G32" s="2" t="s">
        <v>24</v>
      </c>
      <c r="H32" s="2">
        <v>10</v>
      </c>
      <c r="I32" s="2">
        <v>1</v>
      </c>
      <c r="J32" s="2">
        <f>D34+D34</f>
        <v>18</v>
      </c>
      <c r="K32" s="14">
        <f>((H32/10000)*J32+(H33/10000)*J33+(H34/10000)*J34)/D32</f>
        <v>0.72</v>
      </c>
    </row>
    <row r="33" spans="3:11" x14ac:dyDescent="0.15">
      <c r="C33" s="2" t="s">
        <v>36</v>
      </c>
      <c r="D33" s="3">
        <v>36</v>
      </c>
      <c r="G33" s="2" t="s">
        <v>15</v>
      </c>
      <c r="H33" s="2">
        <v>90</v>
      </c>
      <c r="I33" s="2">
        <v>1</v>
      </c>
      <c r="J33" s="2">
        <f>D34+D34</f>
        <v>18</v>
      </c>
      <c r="K33" s="14"/>
    </row>
    <row r="34" spans="3:11" x14ac:dyDescent="0.15">
      <c r="C34" s="2" t="s">
        <v>35</v>
      </c>
      <c r="D34" s="2">
        <f>D33*D30</f>
        <v>9</v>
      </c>
      <c r="G34" s="2" t="s">
        <v>14</v>
      </c>
      <c r="H34" s="2">
        <v>9900</v>
      </c>
      <c r="I34" s="2">
        <v>2</v>
      </c>
      <c r="J34" s="2">
        <f>D34+D34</f>
        <v>18</v>
      </c>
      <c r="K34" s="14"/>
    </row>
    <row r="35" spans="3:11" x14ac:dyDescent="0.15">
      <c r="C35" s="2" t="s">
        <v>34</v>
      </c>
      <c r="D35" s="2">
        <f>D34*4000</f>
        <v>36000</v>
      </c>
    </row>
    <row r="36" spans="3:11" x14ac:dyDescent="0.15">
      <c r="C36" s="2" t="s">
        <v>33</v>
      </c>
      <c r="D36" s="3">
        <v>50</v>
      </c>
      <c r="F36" s="9" t="s">
        <v>32</v>
      </c>
    </row>
    <row r="37" spans="3:11" x14ac:dyDescent="0.15">
      <c r="C37" s="2" t="s">
        <v>31</v>
      </c>
      <c r="D37" s="2">
        <f>D36*D30</f>
        <v>12.5</v>
      </c>
      <c r="G37" s="2" t="s">
        <v>30</v>
      </c>
      <c r="H37" s="2" t="s">
        <v>29</v>
      </c>
      <c r="I37" s="2" t="s">
        <v>28</v>
      </c>
      <c r="J37" s="2" t="s">
        <v>27</v>
      </c>
      <c r="K37" s="2" t="s">
        <v>26</v>
      </c>
    </row>
    <row r="38" spans="3:11" x14ac:dyDescent="0.15">
      <c r="C38" s="2" t="s">
        <v>25</v>
      </c>
      <c r="D38" s="2">
        <f>D37*4000</f>
        <v>50000</v>
      </c>
      <c r="G38" s="2" t="s">
        <v>24</v>
      </c>
      <c r="H38" s="2">
        <v>10</v>
      </c>
      <c r="I38" s="2">
        <v>1</v>
      </c>
      <c r="J38" s="2">
        <f>D37+D37</f>
        <v>25</v>
      </c>
      <c r="K38" s="14">
        <f>((H38/10000)*J38+(H39/10000)*J39+(H40/10000)*J40+(H41/10000)*J41+(H42/10000)*J42+(H43/10000)*J43+(H44/10000)*J44+(H45/10000)*J45+(H46/10000)*J46+(H47/10000)*J47)/D32</f>
        <v>0.748</v>
      </c>
    </row>
    <row r="39" spans="3:11" x14ac:dyDescent="0.15">
      <c r="C39" s="8" t="s">
        <v>23</v>
      </c>
      <c r="D39" s="8">
        <f>12.5</f>
        <v>12.5</v>
      </c>
      <c r="G39" s="2" t="s">
        <v>22</v>
      </c>
      <c r="H39" s="2">
        <v>90</v>
      </c>
      <c r="I39" s="2">
        <v>2</v>
      </c>
      <c r="J39" s="2">
        <f>D37+D34</f>
        <v>21.5</v>
      </c>
      <c r="K39" s="14"/>
    </row>
    <row r="40" spans="3:11" x14ac:dyDescent="0.15">
      <c r="G40" s="2" t="s">
        <v>21</v>
      </c>
      <c r="H40" s="2">
        <v>90</v>
      </c>
      <c r="I40" s="2">
        <v>2</v>
      </c>
      <c r="J40" s="2">
        <f>D37+D34</f>
        <v>21.5</v>
      </c>
      <c r="K40" s="14"/>
    </row>
    <row r="41" spans="3:11" x14ac:dyDescent="0.15">
      <c r="G41" s="2" t="s">
        <v>20</v>
      </c>
      <c r="H41" s="2">
        <v>90</v>
      </c>
      <c r="I41" s="2">
        <v>2</v>
      </c>
      <c r="J41" s="2">
        <f>D37+D37</f>
        <v>25</v>
      </c>
      <c r="K41" s="14"/>
    </row>
    <row r="42" spans="3:11" x14ac:dyDescent="0.15">
      <c r="G42" s="2" t="s">
        <v>19</v>
      </c>
      <c r="H42" s="2">
        <v>720</v>
      </c>
      <c r="I42" s="2">
        <v>2</v>
      </c>
      <c r="J42" s="2">
        <f>D37+D34</f>
        <v>21.5</v>
      </c>
      <c r="K42" s="14"/>
    </row>
    <row r="43" spans="3:11" x14ac:dyDescent="0.15">
      <c r="G43" s="2" t="s">
        <v>18</v>
      </c>
      <c r="H43" s="2">
        <v>720</v>
      </c>
      <c r="I43" s="2">
        <v>2</v>
      </c>
      <c r="J43" s="2">
        <f>D34+D37</f>
        <v>21.5</v>
      </c>
      <c r="K43" s="14"/>
    </row>
    <row r="44" spans="3:11" x14ac:dyDescent="0.15">
      <c r="G44" s="2" t="s">
        <v>17</v>
      </c>
      <c r="H44" s="2">
        <v>90</v>
      </c>
      <c r="I44" s="2">
        <v>2</v>
      </c>
      <c r="J44" s="2">
        <f>D34+D37</f>
        <v>21.5</v>
      </c>
      <c r="K44" s="14"/>
    </row>
    <row r="45" spans="3:11" x14ac:dyDescent="0.15">
      <c r="G45" s="2" t="s">
        <v>16</v>
      </c>
      <c r="H45" s="2">
        <v>90</v>
      </c>
      <c r="I45" s="2">
        <v>2</v>
      </c>
      <c r="J45" s="2">
        <f>D34+D37</f>
        <v>21.5</v>
      </c>
      <c r="K45" s="14"/>
    </row>
    <row r="46" spans="3:11" x14ac:dyDescent="0.15">
      <c r="G46" s="2" t="s">
        <v>15</v>
      </c>
      <c r="H46" s="2">
        <v>90</v>
      </c>
      <c r="I46" s="2">
        <v>1</v>
      </c>
      <c r="J46" s="2">
        <f>D34+D34</f>
        <v>18</v>
      </c>
      <c r="K46" s="14"/>
    </row>
    <row r="47" spans="3:11" x14ac:dyDescent="0.15">
      <c r="G47" s="2" t="s">
        <v>14</v>
      </c>
      <c r="H47" s="2">
        <v>8010</v>
      </c>
      <c r="I47" s="2">
        <v>2</v>
      </c>
      <c r="J47" s="2">
        <f>D34+D34</f>
        <v>18</v>
      </c>
      <c r="K47" s="14"/>
    </row>
  </sheetData>
  <mergeCells count="5">
    <mergeCell ref="K9:K10"/>
    <mergeCell ref="K18:K19"/>
    <mergeCell ref="K23:K26"/>
    <mergeCell ref="K32:K34"/>
    <mergeCell ref="K38:K4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Q8" sqref="Q8"/>
    </sheetView>
  </sheetViews>
  <sheetFormatPr defaultRowHeight="13.5" x14ac:dyDescent="0.15"/>
  <cols>
    <col min="3" max="3" width="23.5" customWidth="1"/>
    <col min="4" max="4" width="5.375" customWidth="1"/>
    <col min="8" max="8" width="11.625" customWidth="1"/>
    <col min="9" max="9" width="9.75" bestFit="1" customWidth="1"/>
    <col min="11" max="14" width="0" hidden="1" customWidth="1"/>
  </cols>
  <sheetData>
    <row r="1" spans="1:14" ht="54" x14ac:dyDescent="0.15">
      <c r="A1" s="33" t="s">
        <v>66</v>
      </c>
      <c r="B1" s="33"/>
      <c r="C1" s="34" t="s">
        <v>67</v>
      </c>
      <c r="D1" s="35" t="s">
        <v>68</v>
      </c>
      <c r="E1" s="36" t="s">
        <v>69</v>
      </c>
      <c r="F1" s="36" t="s">
        <v>70</v>
      </c>
      <c r="G1" s="37" t="s">
        <v>71</v>
      </c>
      <c r="H1" s="38" t="s">
        <v>72</v>
      </c>
      <c r="I1" s="38" t="s">
        <v>73</v>
      </c>
      <c r="J1" s="39" t="s">
        <v>74</v>
      </c>
      <c r="K1" t="s">
        <v>75</v>
      </c>
      <c r="L1" t="s">
        <v>76</v>
      </c>
    </row>
    <row r="2" spans="1:14" ht="15" x14ac:dyDescent="0.15">
      <c r="A2" s="33" t="s">
        <v>77</v>
      </c>
      <c r="B2" s="35" t="s">
        <v>78</v>
      </c>
      <c r="C2" s="35">
        <v>111</v>
      </c>
      <c r="D2" s="35" t="s">
        <v>79</v>
      </c>
      <c r="E2" s="40">
        <v>38.880000000000003</v>
      </c>
      <c r="F2" s="37">
        <f>G2/4</f>
        <v>38.75</v>
      </c>
      <c r="G2" s="41">
        <v>155</v>
      </c>
      <c r="H2" s="42">
        <f t="array" ref="H2">G2*I2</f>
        <v>0.71759259259259256</v>
      </c>
      <c r="I2" s="43">
        <v>4.6296296296296294E-3</v>
      </c>
      <c r="J2" s="44">
        <v>4.6296296296296294E-3</v>
      </c>
      <c r="K2">
        <v>120</v>
      </c>
      <c r="L2">
        <f>K2*I2</f>
        <v>0.55555555555555558</v>
      </c>
      <c r="N2">
        <f t="array" ref="N2">G2*J2</f>
        <v>0.71759259259259256</v>
      </c>
    </row>
    <row r="3" spans="1:14" ht="15" x14ac:dyDescent="0.15">
      <c r="A3" s="33"/>
      <c r="B3" s="35" t="s">
        <v>80</v>
      </c>
      <c r="C3" s="35">
        <v>112</v>
      </c>
      <c r="D3" s="35" t="s">
        <v>79</v>
      </c>
      <c r="E3" s="40">
        <v>12.96</v>
      </c>
      <c r="F3" s="37">
        <f t="shared" ref="F3:F24" si="0">G3/4</f>
        <v>12.75</v>
      </c>
      <c r="G3" s="41">
        <v>51</v>
      </c>
      <c r="H3" s="42">
        <f t="array" ref="H3">G3*I3</f>
        <v>0.70833333333333326</v>
      </c>
      <c r="I3" s="43">
        <v>1.3888888888888888E-2</v>
      </c>
      <c r="J3" s="44">
        <v>1.3888888888888888E-2</v>
      </c>
      <c r="K3">
        <v>40</v>
      </c>
      <c r="L3">
        <f t="shared" ref="L3:L21" si="1">K3*I3</f>
        <v>0.55555555555555558</v>
      </c>
      <c r="N3">
        <f t="array" ref="N3">G3*J3</f>
        <v>0.70833333333333326</v>
      </c>
    </row>
    <row r="4" spans="1:14" ht="15" x14ac:dyDescent="0.15">
      <c r="A4" s="33"/>
      <c r="B4" s="35" t="s">
        <v>81</v>
      </c>
      <c r="C4" s="35" t="s">
        <v>82</v>
      </c>
      <c r="D4" s="35" t="s">
        <v>79</v>
      </c>
      <c r="E4" s="40">
        <v>6.48</v>
      </c>
      <c r="F4" s="37">
        <f t="shared" si="0"/>
        <v>6.5</v>
      </c>
      <c r="G4" s="41">
        <v>26</v>
      </c>
      <c r="H4" s="42">
        <f t="array" ref="H4">G4*I4</f>
        <v>0.72222222222222221</v>
      </c>
      <c r="I4" s="43">
        <v>2.7777777777777776E-2</v>
      </c>
      <c r="J4" s="44">
        <v>2.7777777777777776E-2</v>
      </c>
      <c r="K4">
        <v>20</v>
      </c>
      <c r="L4">
        <f t="shared" si="1"/>
        <v>0.55555555555555558</v>
      </c>
      <c r="N4">
        <f t="array" ref="N4">G4*J4</f>
        <v>0.72222222222222221</v>
      </c>
    </row>
    <row r="5" spans="1:14" ht="15" x14ac:dyDescent="0.15">
      <c r="A5" s="33"/>
      <c r="B5" s="35" t="s">
        <v>83</v>
      </c>
      <c r="C5" s="35" t="s">
        <v>84</v>
      </c>
      <c r="D5" s="35" t="s">
        <v>79</v>
      </c>
      <c r="E5" s="40">
        <v>3.8879999999999999</v>
      </c>
      <c r="F5" s="37">
        <f t="shared" si="0"/>
        <v>3.75</v>
      </c>
      <c r="G5" s="41">
        <v>15</v>
      </c>
      <c r="H5" s="42">
        <f t="array" ref="H5">G5*I5</f>
        <v>0.69443999999999995</v>
      </c>
      <c r="I5" s="43">
        <v>4.6295999999999997E-2</v>
      </c>
      <c r="J5" s="44">
        <v>4.6295999999999997E-2</v>
      </c>
      <c r="K5">
        <v>12.5</v>
      </c>
      <c r="L5">
        <f t="shared" si="1"/>
        <v>0.57869999999999999</v>
      </c>
      <c r="N5">
        <f t="array" ref="N5">G5*J5</f>
        <v>0.69443999999999995</v>
      </c>
    </row>
    <row r="6" spans="1:14" ht="15" x14ac:dyDescent="0.15">
      <c r="A6" s="33"/>
      <c r="B6" s="35" t="s">
        <v>85</v>
      </c>
      <c r="C6" s="35" t="s">
        <v>86</v>
      </c>
      <c r="D6" s="35" t="s">
        <v>79</v>
      </c>
      <c r="E6" s="40">
        <v>2.5920000000000001</v>
      </c>
      <c r="F6" s="37">
        <f t="shared" si="0"/>
        <v>2.5</v>
      </c>
      <c r="G6" s="41">
        <v>10</v>
      </c>
      <c r="H6" s="42">
        <f t="array" ref="H6">G6*I6</f>
        <v>0.69440000000000002</v>
      </c>
      <c r="I6" s="43">
        <v>6.9440000000000002E-2</v>
      </c>
      <c r="J6" s="44">
        <v>6.9440000000000002E-2</v>
      </c>
      <c r="K6">
        <v>8</v>
      </c>
      <c r="L6">
        <f t="shared" si="1"/>
        <v>0.55552000000000001</v>
      </c>
      <c r="N6">
        <f t="array" ref="N6">G6*J6</f>
        <v>0.69440000000000002</v>
      </c>
    </row>
    <row r="7" spans="1:14" ht="15" x14ac:dyDescent="0.15">
      <c r="A7" s="33"/>
      <c r="B7" s="35" t="s">
        <v>87</v>
      </c>
      <c r="C7" s="35" t="s">
        <v>88</v>
      </c>
      <c r="D7" s="35" t="s">
        <v>79</v>
      </c>
      <c r="E7" s="40">
        <v>1.8522000000000001</v>
      </c>
      <c r="F7" s="37">
        <f t="shared" si="0"/>
        <v>1.75</v>
      </c>
      <c r="G7" s="41">
        <v>7</v>
      </c>
      <c r="H7" s="42">
        <f t="array" ref="H7">G7*I7</f>
        <v>0.68025999999999998</v>
      </c>
      <c r="I7" s="43">
        <v>9.7180000000000002E-2</v>
      </c>
      <c r="J7" s="44">
        <v>9.7180000000000002E-2</v>
      </c>
      <c r="K7">
        <v>6</v>
      </c>
      <c r="L7">
        <f t="shared" si="1"/>
        <v>0.58308000000000004</v>
      </c>
      <c r="N7">
        <f t="array" ref="N7">G7*J7</f>
        <v>0.68025999999999998</v>
      </c>
    </row>
    <row r="8" spans="1:14" ht="27" x14ac:dyDescent="0.15">
      <c r="A8" s="33"/>
      <c r="B8" s="35" t="s">
        <v>89</v>
      </c>
      <c r="C8" s="35" t="s">
        <v>90</v>
      </c>
      <c r="D8" s="35" t="s">
        <v>79</v>
      </c>
      <c r="E8" s="40">
        <v>1.5551999999999999</v>
      </c>
      <c r="F8" s="37">
        <f t="shared" si="0"/>
        <v>1.5</v>
      </c>
      <c r="G8" s="41">
        <v>6</v>
      </c>
      <c r="H8" s="42">
        <f t="array" ref="H8">G8*I8</f>
        <v>0.69443999999999995</v>
      </c>
      <c r="I8" s="43">
        <v>0.11574</v>
      </c>
      <c r="J8" s="44">
        <v>0.11574</v>
      </c>
      <c r="K8">
        <v>5</v>
      </c>
      <c r="L8">
        <f t="shared" si="1"/>
        <v>0.57869999999999999</v>
      </c>
      <c r="N8">
        <f t="array" ref="N8">G8*J8</f>
        <v>0.69443999999999995</v>
      </c>
    </row>
    <row r="9" spans="1:14" ht="27" x14ac:dyDescent="0.15">
      <c r="A9" s="33"/>
      <c r="B9" s="35" t="s">
        <v>91</v>
      </c>
      <c r="C9" s="35" t="s">
        <v>92</v>
      </c>
      <c r="D9" s="35" t="s">
        <v>79</v>
      </c>
      <c r="E9" s="40">
        <v>1.44</v>
      </c>
      <c r="F9" s="37">
        <f t="shared" si="0"/>
        <v>1.5</v>
      </c>
      <c r="G9" s="41">
        <v>6</v>
      </c>
      <c r="H9" s="42">
        <f t="array" ref="H9">G9*I9</f>
        <v>0.75</v>
      </c>
      <c r="I9" s="43">
        <v>0.125</v>
      </c>
      <c r="J9" s="44">
        <v>0.125</v>
      </c>
      <c r="K9">
        <v>4.5</v>
      </c>
      <c r="L9">
        <f t="shared" si="1"/>
        <v>0.5625</v>
      </c>
      <c r="N9">
        <f t="array" ref="N9">G9*J9</f>
        <v>0.75</v>
      </c>
    </row>
    <row r="10" spans="1:14" ht="27" x14ac:dyDescent="0.15">
      <c r="A10" s="33"/>
      <c r="B10" s="35" t="s">
        <v>93</v>
      </c>
      <c r="C10" s="35" t="s">
        <v>94</v>
      </c>
      <c r="D10" s="35" t="s">
        <v>79</v>
      </c>
      <c r="E10" s="40">
        <v>1.44</v>
      </c>
      <c r="F10" s="37">
        <f t="shared" si="0"/>
        <v>1.5</v>
      </c>
      <c r="G10" s="41">
        <v>6</v>
      </c>
      <c r="H10" s="42">
        <f t="array" ref="H10">G10*I10</f>
        <v>0.75</v>
      </c>
      <c r="I10" s="43">
        <v>0.125</v>
      </c>
      <c r="J10" s="44">
        <v>0.125</v>
      </c>
      <c r="K10">
        <v>4.5</v>
      </c>
      <c r="L10">
        <f t="shared" si="1"/>
        <v>0.5625</v>
      </c>
      <c r="N10">
        <f t="array" ref="N10">G10*J10</f>
        <v>0.75</v>
      </c>
    </row>
    <row r="11" spans="1:14" ht="27" x14ac:dyDescent="0.15">
      <c r="A11" s="33"/>
      <c r="B11" s="35" t="s">
        <v>95</v>
      </c>
      <c r="C11" s="35" t="s">
        <v>96</v>
      </c>
      <c r="D11" s="35" t="s">
        <v>79</v>
      </c>
      <c r="E11" s="40">
        <v>1.5551999999999999</v>
      </c>
      <c r="F11" s="37">
        <f t="shared" si="0"/>
        <v>1.5</v>
      </c>
      <c r="G11" s="41">
        <v>6</v>
      </c>
      <c r="H11" s="42">
        <f t="array" ref="H11">G11*I11</f>
        <v>0.69443999999999995</v>
      </c>
      <c r="I11" s="43">
        <v>0.11574</v>
      </c>
      <c r="J11" s="44">
        <v>0.11574</v>
      </c>
      <c r="K11">
        <v>5</v>
      </c>
      <c r="L11">
        <f t="shared" si="1"/>
        <v>0.57869999999999999</v>
      </c>
      <c r="N11">
        <f t="array" ref="N11">G11*J11</f>
        <v>0.69443999999999995</v>
      </c>
    </row>
    <row r="12" spans="1:14" ht="15" x14ac:dyDescent="0.15">
      <c r="A12" s="33"/>
      <c r="B12" s="35" t="s">
        <v>97</v>
      </c>
      <c r="C12" s="35" t="s">
        <v>98</v>
      </c>
      <c r="D12" s="35" t="s">
        <v>79</v>
      </c>
      <c r="E12" s="40">
        <v>1.8522000000000001</v>
      </c>
      <c r="F12" s="37">
        <f t="shared" si="0"/>
        <v>1.75</v>
      </c>
      <c r="G12" s="41">
        <v>7</v>
      </c>
      <c r="H12" s="42">
        <f t="array" ref="H12">G12*I12</f>
        <v>0.68025999999999998</v>
      </c>
      <c r="I12" s="43">
        <v>9.7180000000000002E-2</v>
      </c>
      <c r="J12" s="44">
        <v>9.7180000000000002E-2</v>
      </c>
      <c r="K12">
        <v>6</v>
      </c>
      <c r="L12">
        <f t="shared" si="1"/>
        <v>0.58308000000000004</v>
      </c>
      <c r="N12">
        <f t="array" ref="N12">G12*J12</f>
        <v>0.68025999999999998</v>
      </c>
    </row>
    <row r="13" spans="1:14" ht="15" x14ac:dyDescent="0.15">
      <c r="A13" s="33"/>
      <c r="B13" s="35" t="s">
        <v>99</v>
      </c>
      <c r="C13" s="35" t="s">
        <v>100</v>
      </c>
      <c r="D13" s="35" t="s">
        <v>79</v>
      </c>
      <c r="E13" s="40">
        <v>2.5920000000000001</v>
      </c>
      <c r="F13" s="37">
        <f t="shared" si="0"/>
        <v>2.5</v>
      </c>
      <c r="G13" s="41">
        <v>10</v>
      </c>
      <c r="H13" s="42">
        <f t="array" ref="H13">G13*I13</f>
        <v>0.69440000000000002</v>
      </c>
      <c r="I13" s="43">
        <v>6.9440000000000002E-2</v>
      </c>
      <c r="J13" s="44">
        <v>6.9440000000000002E-2</v>
      </c>
      <c r="K13">
        <v>8</v>
      </c>
      <c r="L13">
        <f t="shared" si="1"/>
        <v>0.55552000000000001</v>
      </c>
      <c r="N13">
        <f t="array" ref="N13">G13*J13</f>
        <v>0.69440000000000002</v>
      </c>
    </row>
    <row r="14" spans="1:14" ht="15" x14ac:dyDescent="0.15">
      <c r="A14" s="33"/>
      <c r="B14" s="35" t="s">
        <v>101</v>
      </c>
      <c r="C14" s="35" t="s">
        <v>102</v>
      </c>
      <c r="D14" s="35" t="s">
        <v>79</v>
      </c>
      <c r="E14" s="40">
        <v>3.8879999999999999</v>
      </c>
      <c r="F14" s="37">
        <f t="shared" si="0"/>
        <v>4</v>
      </c>
      <c r="G14" s="41">
        <v>16</v>
      </c>
      <c r="H14" s="42">
        <f t="array" ref="H14">G14*I14</f>
        <v>0.74073599999999995</v>
      </c>
      <c r="I14" s="43">
        <v>4.6295999999999997E-2</v>
      </c>
      <c r="J14" s="44">
        <v>4.6295999999999997E-2</v>
      </c>
      <c r="K14">
        <v>12.5</v>
      </c>
      <c r="L14">
        <f t="shared" si="1"/>
        <v>0.57869999999999999</v>
      </c>
      <c r="N14">
        <f t="array" ref="N14">G14*J14</f>
        <v>0.74073599999999995</v>
      </c>
    </row>
    <row r="15" spans="1:14" ht="15" x14ac:dyDescent="0.15">
      <c r="A15" s="33"/>
      <c r="B15" s="35" t="s">
        <v>103</v>
      </c>
      <c r="C15" s="35" t="s">
        <v>104</v>
      </c>
      <c r="D15" s="35" t="s">
        <v>79</v>
      </c>
      <c r="E15" s="40">
        <v>6.48</v>
      </c>
      <c r="F15" s="37">
        <f t="shared" si="0"/>
        <v>6.5</v>
      </c>
      <c r="G15" s="41">
        <v>26</v>
      </c>
      <c r="H15" s="42">
        <f t="array" ref="H15">G15*I15</f>
        <v>0.72222222222222221</v>
      </c>
      <c r="I15" s="43">
        <v>2.7777777777777776E-2</v>
      </c>
      <c r="J15" s="44">
        <v>2.7777777777777776E-2</v>
      </c>
      <c r="K15">
        <v>20</v>
      </c>
      <c r="L15">
        <f t="shared" si="1"/>
        <v>0.55555555555555558</v>
      </c>
      <c r="N15">
        <f t="array" ref="N15">G15*J15</f>
        <v>0.72222222222222221</v>
      </c>
    </row>
    <row r="16" spans="1:14" ht="15" x14ac:dyDescent="0.15">
      <c r="A16" s="33"/>
      <c r="B16" s="35" t="s">
        <v>105</v>
      </c>
      <c r="C16" s="35">
        <v>566</v>
      </c>
      <c r="D16" s="35" t="s">
        <v>79</v>
      </c>
      <c r="E16" s="40">
        <v>12.96</v>
      </c>
      <c r="F16" s="37">
        <f t="shared" si="0"/>
        <v>12.75</v>
      </c>
      <c r="G16" s="41">
        <v>51</v>
      </c>
      <c r="H16" s="42">
        <f t="array" ref="H16">G16*I16</f>
        <v>0.70833333333333326</v>
      </c>
      <c r="I16" s="43">
        <v>1.3888888888888888E-2</v>
      </c>
      <c r="J16" s="44">
        <v>1.3888888888888888E-2</v>
      </c>
      <c r="K16">
        <v>40</v>
      </c>
      <c r="L16">
        <f t="shared" si="1"/>
        <v>0.55555555555555558</v>
      </c>
      <c r="N16">
        <f t="array" ref="N16">G16*J16</f>
        <v>0.70833333333333326</v>
      </c>
    </row>
    <row r="17" spans="1:14" ht="15" x14ac:dyDescent="0.15">
      <c r="A17" s="33"/>
      <c r="B17" s="35" t="s">
        <v>106</v>
      </c>
      <c r="C17" s="35">
        <v>666</v>
      </c>
      <c r="D17" s="35" t="s">
        <v>79</v>
      </c>
      <c r="E17" s="40">
        <v>38.880000000000003</v>
      </c>
      <c r="F17" s="37">
        <f t="shared" si="0"/>
        <v>38.75</v>
      </c>
      <c r="G17" s="41">
        <v>155</v>
      </c>
      <c r="H17" s="42">
        <f t="array" ref="H17">G17*I17</f>
        <v>0.71759259259259256</v>
      </c>
      <c r="I17" s="43">
        <v>4.6296296296296294E-3</v>
      </c>
      <c r="J17" s="44">
        <v>4.6296296296296294E-3</v>
      </c>
      <c r="K17">
        <v>120</v>
      </c>
      <c r="L17">
        <f t="shared" si="1"/>
        <v>0.55555555555555558</v>
      </c>
      <c r="N17">
        <f t="array" ref="N17">G17*J17</f>
        <v>0.71759259259259256</v>
      </c>
    </row>
    <row r="18" spans="1:14" ht="27" x14ac:dyDescent="0.15">
      <c r="A18" s="33" t="s">
        <v>107</v>
      </c>
      <c r="B18" s="35" t="s">
        <v>108</v>
      </c>
      <c r="C18" s="35" t="s">
        <v>109</v>
      </c>
      <c r="D18" s="35" t="s">
        <v>110</v>
      </c>
      <c r="E18" s="40">
        <v>38.880000000000003</v>
      </c>
      <c r="F18" s="37">
        <f t="shared" si="0"/>
        <v>38.75</v>
      </c>
      <c r="G18" s="41">
        <v>155</v>
      </c>
      <c r="H18" s="42">
        <f t="array" ref="H18">G18*I18</f>
        <v>0.71759259259259256</v>
      </c>
      <c r="I18" s="43">
        <v>4.6296296296296294E-3</v>
      </c>
      <c r="J18" s="44">
        <v>4.6296296296296294E-3</v>
      </c>
      <c r="L18">
        <f t="shared" si="1"/>
        <v>0</v>
      </c>
      <c r="N18">
        <f t="array" ref="N18">G18*J18</f>
        <v>0.71759259259259256</v>
      </c>
    </row>
    <row r="19" spans="1:14" ht="27" x14ac:dyDescent="0.15">
      <c r="A19" s="33"/>
      <c r="B19" s="35" t="s">
        <v>111</v>
      </c>
      <c r="C19" s="35"/>
      <c r="D19" s="35" t="s">
        <v>79</v>
      </c>
      <c r="E19" s="40">
        <v>6.48</v>
      </c>
      <c r="F19" s="37">
        <f t="shared" si="0"/>
        <v>6.5</v>
      </c>
      <c r="G19" s="41">
        <v>26</v>
      </c>
      <c r="H19" s="42">
        <f t="array" ref="H19">G19*I19</f>
        <v>0.72222222222222221</v>
      </c>
      <c r="I19" s="43">
        <v>2.7777777777777776E-2</v>
      </c>
      <c r="J19" s="44">
        <v>2.7777777777777776E-2</v>
      </c>
      <c r="K19">
        <v>20</v>
      </c>
      <c r="L19">
        <f t="shared" si="1"/>
        <v>0.55555555555555558</v>
      </c>
      <c r="N19">
        <f t="array" ref="N19">G19*J19</f>
        <v>0.72222222222222221</v>
      </c>
    </row>
    <row r="20" spans="1:14" ht="94.5" x14ac:dyDescent="0.15">
      <c r="A20" s="33" t="s">
        <v>112</v>
      </c>
      <c r="B20" s="35" t="s">
        <v>113</v>
      </c>
      <c r="C20" s="35" t="s">
        <v>114</v>
      </c>
      <c r="D20" s="35" t="s">
        <v>110</v>
      </c>
      <c r="E20" s="40">
        <v>12.96</v>
      </c>
      <c r="F20" s="37">
        <f t="shared" si="0"/>
        <v>12.75</v>
      </c>
      <c r="G20" s="41">
        <v>51</v>
      </c>
      <c r="H20" s="42">
        <f t="array" ref="H20">G20*I20</f>
        <v>0.70833333333333326</v>
      </c>
      <c r="I20" s="43">
        <v>1.3888888888888888E-2</v>
      </c>
      <c r="J20" s="44">
        <v>1.3888888888888888E-2</v>
      </c>
      <c r="L20">
        <f t="shared" si="1"/>
        <v>0</v>
      </c>
      <c r="N20">
        <f t="array" ref="N20">G20*J20</f>
        <v>0.70833333333333326</v>
      </c>
    </row>
    <row r="21" spans="1:14" ht="27" x14ac:dyDescent="0.15">
      <c r="A21" s="33"/>
      <c r="B21" s="35" t="s">
        <v>115</v>
      </c>
      <c r="C21" s="35" t="s">
        <v>116</v>
      </c>
      <c r="D21" s="35" t="s">
        <v>110</v>
      </c>
      <c r="E21" s="45">
        <v>2.4300000000000002</v>
      </c>
      <c r="F21" s="37">
        <f t="shared" si="0"/>
        <v>2.5</v>
      </c>
      <c r="G21" s="41">
        <v>10</v>
      </c>
      <c r="H21" s="42">
        <f t="array" ref="H21">G21*I21</f>
        <v>0.74073999999999995</v>
      </c>
      <c r="I21" s="43">
        <v>7.4074000000000001E-2</v>
      </c>
      <c r="J21" s="44">
        <v>7.4074000000000001E-2</v>
      </c>
      <c r="K21">
        <v>1.5</v>
      </c>
      <c r="L21">
        <f t="shared" si="1"/>
        <v>0.111111</v>
      </c>
      <c r="N21">
        <f t="array" ref="N21">G21*J21</f>
        <v>0.74073999999999995</v>
      </c>
    </row>
    <row r="22" spans="1:14" ht="67.5" x14ac:dyDescent="0.15">
      <c r="A22" s="33" t="s">
        <v>117</v>
      </c>
      <c r="B22" s="35" t="s">
        <v>118</v>
      </c>
      <c r="C22" s="35" t="s">
        <v>119</v>
      </c>
      <c r="D22" s="35" t="s">
        <v>110</v>
      </c>
      <c r="E22" s="40">
        <v>6.48</v>
      </c>
      <c r="F22" s="37">
        <f t="shared" si="0"/>
        <v>6.5</v>
      </c>
      <c r="G22" s="41">
        <v>26</v>
      </c>
      <c r="H22" s="42">
        <f t="array" ref="H22">G22*I22</f>
        <v>0.72222222222222221</v>
      </c>
      <c r="I22" s="43">
        <v>2.7777777777777776E-2</v>
      </c>
      <c r="J22" s="44">
        <v>2.7777777777777776E-2</v>
      </c>
      <c r="N22">
        <f t="array" ref="N22">G22*J22</f>
        <v>0.72222222222222221</v>
      </c>
    </row>
    <row r="23" spans="1:14" ht="27" x14ac:dyDescent="0.15">
      <c r="A23" s="33"/>
      <c r="B23" s="35" t="s">
        <v>120</v>
      </c>
      <c r="C23" s="35" t="s">
        <v>121</v>
      </c>
      <c r="D23" s="35" t="s">
        <v>79</v>
      </c>
      <c r="E23" s="40">
        <v>1.62</v>
      </c>
      <c r="F23" s="37">
        <f t="shared" si="0"/>
        <v>1.5</v>
      </c>
      <c r="G23" s="41">
        <v>6</v>
      </c>
      <c r="H23" s="42">
        <f t="array" ref="H23">G23*I23</f>
        <v>0.66666666666666663</v>
      </c>
      <c r="I23" s="43">
        <v>0.1111111111111111</v>
      </c>
      <c r="J23" s="44">
        <v>0.1111111111111111</v>
      </c>
      <c r="N23">
        <f t="array" ref="N23">G23*J23</f>
        <v>0.66666666666666663</v>
      </c>
    </row>
    <row r="24" spans="1:14" ht="54" x14ac:dyDescent="0.15">
      <c r="A24" s="37" t="s">
        <v>122</v>
      </c>
      <c r="B24" s="46" t="s">
        <v>122</v>
      </c>
      <c r="C24" s="46" t="s">
        <v>123</v>
      </c>
      <c r="D24" s="35" t="s">
        <v>110</v>
      </c>
      <c r="E24" s="40">
        <v>1.296</v>
      </c>
      <c r="F24" s="37">
        <f t="shared" si="0"/>
        <v>1.25</v>
      </c>
      <c r="G24" s="41">
        <v>5</v>
      </c>
      <c r="H24" s="42">
        <f t="array" ref="H24">G24*I24</f>
        <v>0.69440000000000002</v>
      </c>
      <c r="I24" s="43">
        <v>0.13888</v>
      </c>
      <c r="J24" s="44">
        <v>0.13888</v>
      </c>
      <c r="N24">
        <f t="array" ref="N24">G24*J24</f>
        <v>0.69440000000000002</v>
      </c>
    </row>
  </sheetData>
  <mergeCells count="5">
    <mergeCell ref="A1:B1"/>
    <mergeCell ref="A2:A17"/>
    <mergeCell ref="A18:A19"/>
    <mergeCell ref="A20:A21"/>
    <mergeCell ref="A22:A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15" sqref="M15"/>
    </sheetView>
  </sheetViews>
  <sheetFormatPr defaultRowHeight="13.5" x14ac:dyDescent="0.15"/>
  <cols>
    <col min="1" max="1" width="14.875" customWidth="1"/>
    <col min="2" max="2" width="18.25" customWidth="1"/>
    <col min="6" max="6" width="11.625" customWidth="1"/>
    <col min="7" max="7" width="9.75" bestFit="1" customWidth="1"/>
    <col min="8" max="8" width="15" bestFit="1" customWidth="1"/>
  </cols>
  <sheetData>
    <row r="1" spans="1:8" ht="54" x14ac:dyDescent="0.15">
      <c r="A1" s="34" t="s">
        <v>66</v>
      </c>
      <c r="B1" s="34" t="s">
        <v>124</v>
      </c>
      <c r="C1" s="36" t="s">
        <v>125</v>
      </c>
      <c r="D1" s="47" t="s">
        <v>70</v>
      </c>
      <c r="E1" s="48" t="s">
        <v>126</v>
      </c>
      <c r="F1" s="49" t="s">
        <v>72</v>
      </c>
      <c r="G1" s="38" t="s">
        <v>73</v>
      </c>
    </row>
    <row r="2" spans="1:8" ht="15" x14ac:dyDescent="0.15">
      <c r="A2" s="35" t="s">
        <v>127</v>
      </c>
      <c r="B2" s="50" t="s">
        <v>128</v>
      </c>
      <c r="C2" s="40">
        <f t="array" ref="C2">0.25*0.72/G2</f>
        <v>0.99</v>
      </c>
      <c r="D2" s="48">
        <f t="array" ref="D2">E2/4</f>
        <v>1</v>
      </c>
      <c r="E2" s="51">
        <v>4</v>
      </c>
      <c r="F2" s="52">
        <f t="array" ref="F2">D2*G2/0.25</f>
        <v>0.72727272727272729</v>
      </c>
      <c r="G2" s="43">
        <v>0.18181818181818182</v>
      </c>
      <c r="H2" s="53"/>
    </row>
    <row r="3" spans="1:8" ht="15" x14ac:dyDescent="0.15">
      <c r="A3" s="35" t="s">
        <v>129</v>
      </c>
      <c r="B3" s="50" t="s">
        <v>130</v>
      </c>
      <c r="C3" s="40">
        <f t="array" ref="C3">0.25*0.72/G3</f>
        <v>2.9699999999999998</v>
      </c>
      <c r="D3" s="48">
        <f t="shared" ref="D3:D13" si="0">E3/4</f>
        <v>3</v>
      </c>
      <c r="E3" s="51">
        <v>12</v>
      </c>
      <c r="F3" s="52">
        <f t="array" ref="F3">D3*G3/0.25</f>
        <v>0.72727272727272729</v>
      </c>
      <c r="G3" s="43">
        <v>6.0606060606060608E-2</v>
      </c>
      <c r="H3" s="53"/>
    </row>
    <row r="4" spans="1:8" ht="15" x14ac:dyDescent="0.15">
      <c r="A4" s="35" t="s">
        <v>131</v>
      </c>
      <c r="B4" s="50" t="s">
        <v>132</v>
      </c>
      <c r="C4" s="40">
        <f t="array" ref="C4">0.25*0.72/G4</f>
        <v>11.879999999999999</v>
      </c>
      <c r="D4" s="48">
        <f t="shared" si="0"/>
        <v>12</v>
      </c>
      <c r="E4" s="51">
        <v>48</v>
      </c>
      <c r="F4" s="52">
        <f t="array" ref="F4">D4*G4/0.25</f>
        <v>0.72727272727272729</v>
      </c>
      <c r="G4" s="43">
        <v>1.5151515151515152E-2</v>
      </c>
      <c r="H4" s="53"/>
    </row>
    <row r="5" spans="1:8" ht="15" x14ac:dyDescent="0.15">
      <c r="A5" s="35" t="s">
        <v>133</v>
      </c>
      <c r="B5" s="50" t="s">
        <v>134</v>
      </c>
      <c r="C5" s="40">
        <f t="array" ref="C5">0.25*0.72/G5</f>
        <v>83.16</v>
      </c>
      <c r="D5" s="48">
        <f t="shared" si="0"/>
        <v>84</v>
      </c>
      <c r="E5" s="51">
        <v>336</v>
      </c>
      <c r="F5" s="52">
        <f t="array" ref="F5">D5*G5/0.25</f>
        <v>0.72727272727272729</v>
      </c>
      <c r="G5" s="43">
        <v>2.1645021645021645E-3</v>
      </c>
      <c r="H5" s="53"/>
    </row>
    <row r="6" spans="1:8" ht="15" x14ac:dyDescent="0.15">
      <c r="A6" s="35" t="s">
        <v>135</v>
      </c>
      <c r="B6" s="50" t="s">
        <v>136</v>
      </c>
      <c r="C6" s="40">
        <f t="array" ref="C6">0.25*0.72/G6</f>
        <v>13.86</v>
      </c>
      <c r="D6" s="48">
        <f t="shared" si="0"/>
        <v>14</v>
      </c>
      <c r="E6" s="51">
        <v>56</v>
      </c>
      <c r="F6" s="52">
        <f t="array" ref="F6">D6*G6/0.25</f>
        <v>0.72727272727272729</v>
      </c>
      <c r="G6" s="43">
        <v>1.2987012987012988E-2</v>
      </c>
      <c r="H6" s="53"/>
    </row>
    <row r="7" spans="1:8" ht="15" x14ac:dyDescent="0.15">
      <c r="A7" s="35" t="s">
        <v>137</v>
      </c>
      <c r="B7" s="50" t="s">
        <v>138</v>
      </c>
      <c r="C7" s="40">
        <f t="array" ref="C7">0.25*0.72/G7</f>
        <v>3.96</v>
      </c>
      <c r="D7" s="48">
        <f t="shared" si="0"/>
        <v>4</v>
      </c>
      <c r="E7" s="51">
        <v>16</v>
      </c>
      <c r="F7" s="52">
        <f t="array" ref="F7">D7*G7/0.25</f>
        <v>0.72727272727272729</v>
      </c>
      <c r="G7" s="43">
        <v>4.5454545454545456E-2</v>
      </c>
      <c r="H7" s="53"/>
    </row>
    <row r="8" spans="1:8" ht="15" x14ac:dyDescent="0.15">
      <c r="A8" s="35" t="s">
        <v>139</v>
      </c>
      <c r="B8" s="50" t="s">
        <v>140</v>
      </c>
      <c r="C8" s="40">
        <f t="array" ref="C8">0.25*0.72/G8</f>
        <v>1.4849999999999999</v>
      </c>
      <c r="D8" s="48">
        <f t="shared" si="0"/>
        <v>1.5</v>
      </c>
      <c r="E8" s="51">
        <v>6</v>
      </c>
      <c r="F8" s="52">
        <f t="array" ref="F8">D8*G8/0.25</f>
        <v>0.72727272727272729</v>
      </c>
      <c r="G8" s="43">
        <v>0.12121212121212122</v>
      </c>
      <c r="H8" s="53"/>
    </row>
    <row r="9" spans="1:8" ht="15" x14ac:dyDescent="0.15">
      <c r="A9" s="35" t="s">
        <v>141</v>
      </c>
      <c r="B9" s="35" t="s">
        <v>142</v>
      </c>
      <c r="C9" s="40">
        <f t="array" ref="C9">0.25*0.72/G9</f>
        <v>1.98</v>
      </c>
      <c r="D9" s="48">
        <f t="shared" si="0"/>
        <v>2</v>
      </c>
      <c r="E9" s="51">
        <v>8</v>
      </c>
      <c r="F9" s="52">
        <f t="array" ref="F9">D9*G9/0.25</f>
        <v>0.72727272727272729</v>
      </c>
      <c r="G9" s="43">
        <v>9.0909090909090912E-2</v>
      </c>
      <c r="H9" s="53"/>
    </row>
    <row r="10" spans="1:8" ht="15" x14ac:dyDescent="0.15">
      <c r="A10" s="35" t="s">
        <v>143</v>
      </c>
      <c r="B10" s="50" t="s">
        <v>144</v>
      </c>
      <c r="C10" s="40">
        <f t="array" ref="C10">0.25*0.72/G10</f>
        <v>9.9</v>
      </c>
      <c r="D10" s="48">
        <f t="shared" si="0"/>
        <v>10</v>
      </c>
      <c r="E10" s="51">
        <v>40</v>
      </c>
      <c r="F10" s="52">
        <f t="array" ref="F10">D10*G10/0.25</f>
        <v>0.72727272727272729</v>
      </c>
      <c r="G10" s="43">
        <v>1.8181818181818181E-2</v>
      </c>
      <c r="H10" s="53"/>
    </row>
    <row r="11" spans="1:8" ht="15" x14ac:dyDescent="0.15">
      <c r="A11" s="35" t="s">
        <v>145</v>
      </c>
      <c r="B11" s="50" t="s">
        <v>146</v>
      </c>
      <c r="C11" s="40">
        <f t="array" ref="C11">0.25*0.72/G11</f>
        <v>29.7</v>
      </c>
      <c r="D11" s="48">
        <f t="shared" si="0"/>
        <v>30</v>
      </c>
      <c r="E11" s="51">
        <v>120</v>
      </c>
      <c r="F11" s="52">
        <f t="array" ref="F11">D11*G11/0.25</f>
        <v>0.72727272727272729</v>
      </c>
      <c r="G11" s="43">
        <v>6.0606060606060606E-3</v>
      </c>
      <c r="H11" s="53"/>
    </row>
    <row r="12" spans="1:8" ht="15" x14ac:dyDescent="0.15">
      <c r="A12" s="35" t="s">
        <v>147</v>
      </c>
      <c r="B12" s="35" t="s">
        <v>148</v>
      </c>
      <c r="C12" s="40">
        <f t="array" ref="C12">0.25*0.72/G12</f>
        <v>19.8</v>
      </c>
      <c r="D12" s="48">
        <f t="shared" si="0"/>
        <v>20</v>
      </c>
      <c r="E12" s="51">
        <v>80</v>
      </c>
      <c r="F12" s="52">
        <f t="array" ref="F12">D12*G12/0.25</f>
        <v>0.72727272727272729</v>
      </c>
      <c r="G12" s="43">
        <v>9.0909090909090905E-3</v>
      </c>
      <c r="H12" s="53"/>
    </row>
    <row r="13" spans="1:8" ht="15" x14ac:dyDescent="0.15">
      <c r="A13" s="35" t="s">
        <v>149</v>
      </c>
      <c r="B13" s="35" t="s">
        <v>150</v>
      </c>
      <c r="C13" s="40">
        <f t="array" ref="C13">0.25*0.72/G13</f>
        <v>178.2</v>
      </c>
      <c r="D13" s="48">
        <f t="shared" si="0"/>
        <v>180</v>
      </c>
      <c r="E13" s="51">
        <v>720</v>
      </c>
      <c r="F13" s="52">
        <f t="array" ref="F13">D13*G13/0.25</f>
        <v>0.72727272727272729</v>
      </c>
      <c r="G13" s="43">
        <v>1.0101010101010101E-3</v>
      </c>
      <c r="H13" s="5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30选6</vt:lpstr>
      <vt:lpstr>七龙星</vt:lpstr>
      <vt:lpstr>七龙星特码</vt:lpstr>
      <vt:lpstr>天天赢</vt:lpstr>
      <vt:lpstr>快三</vt:lpstr>
      <vt:lpstr>11选5</vt:lpstr>
      <vt:lpstr>Sheet1</vt:lpstr>
      <vt:lpstr>Sheet2</vt:lpstr>
      <vt:lpstr>Sheet3</vt:lpstr>
    </vt:vector>
  </TitlesOfParts>
  <Company>Micorsoft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2014-12-08T06:18:34Z</dcterms:created>
  <dcterms:modified xsi:type="dcterms:W3CDTF">2016-10-09T02:43:17Z</dcterms:modified>
</cp:coreProperties>
</file>