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joelm\Documents\GitHub\RenderFarm\"/>
    </mc:Choice>
  </mc:AlternateContent>
  <xr:revisionPtr revIDLastSave="0" documentId="13_ncr:1_{3B68E0F3-6817-43D1-9532-20D4132F7994}" xr6:coauthVersionLast="45" xr6:coauthVersionMax="45" xr10:uidLastSave="{00000000-0000-0000-0000-000000000000}"/>
  <bookViews>
    <workbookView xWindow="-28920" yWindow="-120" windowWidth="29040" windowHeight="15840" xr2:uid="{B0630AF9-E817-47B9-9F8B-6D6157438FC9}"/>
  </bookViews>
  <sheets>
    <sheet name="Configuration" sheetId="1" r:id="rId1"/>
    <sheet name="Movies" sheetId="4" r:id="rId2"/>
    <sheet name="TV" sheetId="3" r:id="rId3"/>
    <sheet name="Sheet2" sheetId="2" r:id="rId4"/>
  </sheets>
  <definedNames>
    <definedName name="audioChoices">Configuration!$A$49:$D$57</definedName>
    <definedName name="ffmpeg">Configuration!$B$1</definedName>
    <definedName name="ffmpegInput">Movies!#REF!</definedName>
    <definedName name="metaDesc">Movies!$J$5</definedName>
    <definedName name="tvSeason">Movies!#REF!</definedName>
    <definedName name="tvSeries">Movies!#REF!</definedName>
    <definedName name="TVshow">TV!$B$2</definedName>
    <definedName name="videoOptions">Configuration!$A$13:$D$40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3" l="1"/>
  <c r="O3" i="3" l="1"/>
  <c r="N3" i="3"/>
  <c r="M14" i="3"/>
  <c r="M13" i="3"/>
  <c r="M12" i="3"/>
  <c r="M11" i="3"/>
  <c r="M10" i="3"/>
  <c r="M9" i="3"/>
  <c r="M8" i="3"/>
  <c r="M7" i="3"/>
  <c r="M6" i="3"/>
  <c r="M5" i="3"/>
  <c r="M4" i="3"/>
  <c r="M3" i="3"/>
  <c r="K14" i="3"/>
  <c r="K13" i="3"/>
  <c r="K12" i="3"/>
  <c r="K11" i="3"/>
  <c r="K10" i="3"/>
  <c r="K9" i="3"/>
  <c r="K8" i="3"/>
  <c r="K7" i="3"/>
  <c r="K6" i="3"/>
  <c r="K5" i="3"/>
  <c r="K4" i="3"/>
  <c r="K3" i="3"/>
  <c r="L3" i="3" s="1"/>
  <c r="Q7" i="3" l="1"/>
  <c r="Q12" i="3"/>
  <c r="L7" i="3"/>
  <c r="S7" i="3" s="1"/>
  <c r="L11" i="3"/>
  <c r="S11" i="3" s="1"/>
  <c r="L4" i="3"/>
  <c r="S4" i="3" s="1"/>
  <c r="L8" i="3"/>
  <c r="S8" i="3" s="1"/>
  <c r="L12" i="3"/>
  <c r="S12" i="3" s="1"/>
  <c r="L5" i="3"/>
  <c r="S5" i="3" s="1"/>
  <c r="L9" i="3"/>
  <c r="S9" i="3" s="1"/>
  <c r="L13" i="3"/>
  <c r="S13" i="3" s="1"/>
  <c r="L6" i="3"/>
  <c r="S6" i="3" s="1"/>
  <c r="L10" i="3"/>
  <c r="S10" i="3" s="1"/>
  <c r="L14" i="3"/>
  <c r="S14" i="3" s="1"/>
  <c r="K5" i="4"/>
  <c r="K4" i="4"/>
  <c r="K3" i="4"/>
  <c r="K2" i="4"/>
  <c r="G9" i="4"/>
  <c r="E9" i="4"/>
  <c r="D9" i="4"/>
  <c r="C9" i="4"/>
  <c r="B7" i="4"/>
  <c r="B6" i="4"/>
  <c r="B5" i="4"/>
  <c r="O1" i="1"/>
  <c r="Q11" i="3" l="1"/>
  <c r="Q6" i="3"/>
  <c r="Q13" i="3"/>
  <c r="Q8" i="3"/>
  <c r="Q10" i="3"/>
  <c r="Q9" i="3"/>
  <c r="Q4" i="3"/>
  <c r="Q14" i="3"/>
  <c r="Q5" i="3"/>
</calcChain>
</file>

<file path=xl/sharedStrings.xml><?xml version="1.0" encoding="utf-8"?>
<sst xmlns="http://schemas.openxmlformats.org/spreadsheetml/2006/main" count="166" uniqueCount="121">
  <si>
    <t>FFMPEG</t>
  </si>
  <si>
    <t>C:\DOS\bin\ffmpeg.exe</t>
  </si>
  <si>
    <t>veryslow</t>
  </si>
  <si>
    <t>film</t>
  </si>
  <si>
    <t>scale=1280:720</t>
  </si>
  <si>
    <t>ActionPlex</t>
  </si>
  <si>
    <t>slower</t>
  </si>
  <si>
    <t>animation</t>
  </si>
  <si>
    <t>Adult</t>
  </si>
  <si>
    <t xml:space="preserve"> </t>
  </si>
  <si>
    <t>slow</t>
  </si>
  <si>
    <t>scale=852:480</t>
  </si>
  <si>
    <t>ComedyPlex</t>
  </si>
  <si>
    <t>medium</t>
  </si>
  <si>
    <t>HorrorPlex</t>
  </si>
  <si>
    <t>Movies</t>
  </si>
  <si>
    <t>New</t>
  </si>
  <si>
    <t>ScifiPlex</t>
  </si>
  <si>
    <t>AC3</t>
  </si>
  <si>
    <t>-c:a:~ ac3 -b:a:~ 384k</t>
  </si>
  <si>
    <t>COMM1</t>
  </si>
  <si>
    <t>-c:a:~ aac -b:a:~ 128k</t>
  </si>
  <si>
    <t>-metadata:s:a:~ description="Commentary"</t>
  </si>
  <si>
    <t>COMM2</t>
  </si>
  <si>
    <t>-metadata:s:a:~ description="Additional Commentary"</t>
  </si>
  <si>
    <t>DDAAC</t>
  </si>
  <si>
    <t xml:space="preserve"> -filter:a:~ dynaudnorm -c:a:~ aac -b:a:~ 384k</t>
  </si>
  <si>
    <t>DDAC3</t>
  </si>
  <si>
    <t>MONO</t>
  </si>
  <si>
    <t>-ac:a:~ 1 -filter:a:~ dynaudnorm -c:a:~ aac -b:a:~ 128k</t>
  </si>
  <si>
    <t>Mono</t>
  </si>
  <si>
    <t>NORM</t>
  </si>
  <si>
    <t>-ac:a:~ 2 -filter:a:~ dynaudnorm -c:a:~ aac -b:a:~ 160k</t>
  </si>
  <si>
    <t>Stereo</t>
  </si>
  <si>
    <t>PASS</t>
  </si>
  <si>
    <t>-c:a:~ copy</t>
  </si>
  <si>
    <t>-metadata:s:a:~ description="Dolby Digital 5.1"</t>
  </si>
  <si>
    <t>-metadata:s:a:~ title="Mono"</t>
  </si>
  <si>
    <t>-metadata:s:a:~ title="Stereo"</t>
  </si>
  <si>
    <t>Input folder</t>
  </si>
  <si>
    <t>T:\Users\Joel\Downloads\2rename\</t>
  </si>
  <si>
    <t>U:\Output\MP4\</t>
  </si>
  <si>
    <t>T:\MKV\_TODO\</t>
  </si>
  <si>
    <t>Output folder</t>
  </si>
  <si>
    <t>M:\Video\Movies\</t>
  </si>
  <si>
    <t>R:\Plex\New Movies\</t>
  </si>
  <si>
    <t>title</t>
  </si>
  <si>
    <t>Pearl Harbor</t>
  </si>
  <si>
    <t>Ext</t>
  </si>
  <si>
    <t>Video</t>
  </si>
  <si>
    <t>Audio</t>
  </si>
  <si>
    <t>Description</t>
  </si>
  <si>
    <t>Process</t>
  </si>
  <si>
    <t>Subtitles</t>
  </si>
  <si>
    <t>year</t>
  </si>
  <si>
    <t>Input File</t>
  </si>
  <si>
    <t>.mp4</t>
  </si>
  <si>
    <t>comment</t>
  </si>
  <si>
    <t>Title</t>
  </si>
  <si>
    <t>.mkv</t>
  </si>
  <si>
    <t>description</t>
  </si>
  <si>
    <t>A tale of war and romance mixed in with history. The story follows two lifelong friends and a beautiful nurse who are caught up in the horror of an infamous Sunday morning in 1941.</t>
  </si>
  <si>
    <t>Clean Title</t>
  </si>
  <si>
    <t>author</t>
  </si>
  <si>
    <t>Director: Michael Bay, Writer: Randall Wallace</t>
  </si>
  <si>
    <t>Target folder</t>
  </si>
  <si>
    <t>genre</t>
  </si>
  <si>
    <t>Action, Drama, History</t>
  </si>
  <si>
    <t>Downloaded to Movies</t>
  </si>
  <si>
    <t>M:\_DONE\</t>
  </si>
  <si>
    <t>Series</t>
  </si>
  <si>
    <t>Season</t>
  </si>
  <si>
    <t>Audio1</t>
  </si>
  <si>
    <t>Audio2</t>
  </si>
  <si>
    <t>show</t>
  </si>
  <si>
    <t>episode_id</t>
  </si>
  <si>
    <t>E</t>
  </si>
  <si>
    <t>Episodes</t>
  </si>
  <si>
    <t>synopsis</t>
  </si>
  <si>
    <t>Dexter</t>
  </si>
  <si>
    <t>Crocodile</t>
  </si>
  <si>
    <t>Popping Cherry</t>
  </si>
  <si>
    <t>Let's Give the Boy a Hand</t>
  </si>
  <si>
    <t>Love American Style</t>
  </si>
  <si>
    <t>Return to Sender</t>
  </si>
  <si>
    <t>Circle of Friends</t>
  </si>
  <si>
    <t>Shrink Wrap</t>
  </si>
  <si>
    <t>Father Knows Best</t>
  </si>
  <si>
    <t>Seeing Red</t>
  </si>
  <si>
    <t>Truth Be Told</t>
  </si>
  <si>
    <t>Born Free</t>
  </si>
  <si>
    <t>Begin Copy</t>
  </si>
  <si>
    <t>map</t>
  </si>
  <si>
    <t>infile</t>
  </si>
  <si>
    <t>video</t>
  </si>
  <si>
    <t>meta</t>
  </si>
  <si>
    <t>audio</t>
  </si>
  <si>
    <t>output</t>
  </si>
  <si>
    <t>Dexter takes part in the investigation of a serial killer who drains his victims of blood. He also kills two criminals, and his romantic relationship may be going to the next level.</t>
  </si>
  <si>
    <t>While preparing for his next victim, Dexter finds out that the Ice Truck Killer is aware of Dexter's dirty little secret.</t>
  </si>
  <si>
    <t>After the discovery of another victim of the Ice Truck Killer at an ice rink, the missing guard, Tony Tucci, becomes a potential suspect.</t>
  </si>
  <si>
    <t>The mysterious Ice Truck Killer escalates his killing spree by leaving body parts of his latest victim at sites that relate to memories from Dexter's childhood, leading Dexter to confront his dark personal history.</t>
  </si>
  <si>
    <t>Debra and the rest of the squad start to make headway when one of the Ice Truck Killer victims is found alive. Meanwhile, Dexter gets in over-his-head trouble when he begins stalking a murderous human-trafficker.</t>
  </si>
  <si>
    <t>The Ice Truck Killer leaves a surprise dead body for Dexter at one of the crime scenes of Dexter's most recent kill, which puts him in the crosshairs of his own Homicide Division of the Miami Metro Police.</t>
  </si>
  <si>
    <t>The Ice Truck Killer is supposedly identified, but Dexter is skeptical. Meanwhile, Rita must deal with the return of her menacing, recently paroled ex-husband.</t>
  </si>
  <si>
    <t>An unexplained suicide of a wealthy and powerful woman leads Dexter to suspect that her psychologist, Dr. Emmett Meridian, may have killed her.</t>
  </si>
  <si>
    <t>Dexter learns that his biological father, Joe Driscoll, who he thought had been long dead, has only recently died and has left all of his belongings to Dexter, including his house.</t>
  </si>
  <si>
    <t>When the Ice Truck Killer leaves a horribly bloody crime scene at a hotel, Dexter digs deeper into his past.</t>
  </si>
  <si>
    <t>The Ice Truck Killer strikes again, leaving a bloody scene before Christmas at a holiday-themed park.</t>
  </si>
  <si>
    <t>Dexter races against the clock to find Debra when she is abducted by Rudy, the Ice Truck Killer, which leads the two psychopathic killers to have a fateful showdown, and who finally reveals his connection to Dexter.</t>
  </si>
  <si>
    <t>Second highest rated show of all time</t>
  </si>
  <si>
    <t>Ninth highest rated show of all time</t>
  </si>
  <si>
    <t>Commentary</t>
  </si>
  <si>
    <t>Additional Commentary</t>
  </si>
  <si>
    <t>DVD29</t>
  </si>
  <si>
    <t>DVD23F</t>
  </si>
  <si>
    <t>DVD23T</t>
  </si>
  <si>
    <t>-vf  pullup -r 24000/1001 -c:v libx264 -preset veryslow -crf 20 -tune film -profile:v high -level 3.1</t>
  </si>
  <si>
    <t>-c:v libx264 -preset veryslow -crf 20 -tune film -profile:v high -level 3.1</t>
  </si>
  <si>
    <t>-vf yadif=blah  -r 29.97 -c:v libx264 -preset veryslow -crf 20 -tune film -profile:v high -level 3.1</t>
  </si>
  <si>
    <t>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</si>
</sst>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8"/>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3">
    <border>
      <left/>
      <right/>
      <top/>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18">
    <xf numFmtId="0" fontId="0" fillId="0" borderId="0" xfId="0"/>
    <xf numFmtId="0" fontId="1" fillId="0" borderId="0" xfId="0" applyFont="1"/>
    <xf numFmtId="49" fontId="2" fillId="2" borderId="1" xfId="0" applyNumberFormat="1" applyFont="1" applyFill="1" applyBorder="1"/>
    <xf numFmtId="0" fontId="2" fillId="0" borderId="0" xfId="0" applyFont="1"/>
    <xf numFmtId="0" fontId="2" fillId="0" borderId="0" xfId="0" quotePrefix="1" applyFont="1"/>
    <xf numFmtId="49" fontId="2" fillId="2" borderId="2" xfId="0" applyNumberFormat="1" applyFont="1" applyFill="1" applyBorder="1"/>
    <xf numFmtId="49" fontId="2" fillId="0" borderId="0" xfId="0" applyNumberFormat="1" applyFont="1"/>
    <xf numFmtId="0" fontId="2" fillId="3" borderId="0" xfId="0" applyFont="1" applyFill="1"/>
    <xf numFmtId="0" fontId="2" fillId="2" borderId="1" xfId="0" applyFont="1" applyFill="1" applyBorder="1" applyAlignment="1">
      <alignment horizontal="left"/>
    </xf>
    <xf numFmtId="0" fontId="2" fillId="4" borderId="0" xfId="0" applyFont="1" applyFill="1"/>
    <xf numFmtId="0" fontId="1" fillId="0" borderId="2" xfId="0" applyFont="1" applyBorder="1"/>
    <xf numFmtId="0" fontId="2" fillId="0" borderId="2" xfId="0" applyFont="1" applyBorder="1"/>
    <xf numFmtId="0" fontId="1" fillId="0" borderId="2" xfId="0" applyFont="1" applyBorder="1" applyAlignment="1">
      <alignment horizontal="right"/>
    </xf>
    <xf numFmtId="49" fontId="1" fillId="0" borderId="0" xfId="0" applyNumberFormat="1" applyFont="1"/>
    <xf numFmtId="0" fontId="2" fillId="0" borderId="0" xfId="0" applyNumberFormat="1" applyFont="1"/>
    <xf numFmtId="0" fontId="2" fillId="3" borderId="0" xfId="0" applyNumberFormat="1" applyFont="1" applyFill="1"/>
    <xf numFmtId="0" fontId="2" fillId="4" borderId="2" xfId="0" applyNumberFormat="1" applyFont="1" applyFill="1" applyBorder="1"/>
    <xf numFmtId="15"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D8C27-9839-4349-9A79-6364C9D65E13}">
  <dimension ref="A1:V60"/>
  <sheetViews>
    <sheetView tabSelected="1" workbookViewId="0">
      <selection activeCell="F24" sqref="F24"/>
    </sheetView>
  </sheetViews>
  <sheetFormatPr defaultRowHeight="11.25" x14ac:dyDescent="0.2"/>
  <cols>
    <col min="1" max="1" width="10" style="3" bestFit="1" customWidth="1"/>
    <col min="2" max="2" width="36.85546875" style="3" bestFit="1" customWidth="1"/>
    <col min="3" max="3" width="17.28515625" style="3" bestFit="1" customWidth="1"/>
    <col min="4" max="16384" width="9.140625" style="3"/>
  </cols>
  <sheetData>
    <row r="1" spans="1:22" x14ac:dyDescent="0.2">
      <c r="A1" s="1" t="s">
        <v>0</v>
      </c>
      <c r="B1" s="2" t="s">
        <v>1</v>
      </c>
      <c r="O1" s="3" t="str">
        <f>"libx264 -preset "&amp;P2&amp;" -crf "&amp;Q2&amp;" -tune "&amp;R2&amp;" -profile:v high -level "&amp;S2&amp;IF(ISBLANK(T2)," "," -filter:v "&amp;T2)</f>
        <v>libx264 -preset slower -crf 18 -tune animation -profile:v high -level 3.1 -filter:v scale=1280:720</v>
      </c>
      <c r="P1" s="3" t="s">
        <v>2</v>
      </c>
      <c r="Q1" s="3">
        <v>20</v>
      </c>
      <c r="R1" s="3" t="s">
        <v>3</v>
      </c>
      <c r="S1" s="4">
        <v>3.1</v>
      </c>
      <c r="T1" s="3" t="s">
        <v>4</v>
      </c>
      <c r="V1" s="3" t="s">
        <v>5</v>
      </c>
    </row>
    <row r="2" spans="1:22" x14ac:dyDescent="0.2">
      <c r="P2" s="3" t="s">
        <v>6</v>
      </c>
      <c r="Q2" s="3">
        <v>18</v>
      </c>
      <c r="R2" s="3" t="s">
        <v>7</v>
      </c>
      <c r="S2" s="4">
        <v>3.1</v>
      </c>
      <c r="T2" s="3" t="s">
        <v>4</v>
      </c>
      <c r="V2" s="3" t="s">
        <v>8</v>
      </c>
    </row>
    <row r="3" spans="1:22" x14ac:dyDescent="0.2">
      <c r="A3" s="1" t="s">
        <v>39</v>
      </c>
      <c r="B3" s="5" t="s">
        <v>42</v>
      </c>
      <c r="O3" s="3" t="s">
        <v>9</v>
      </c>
      <c r="P3" s="3" t="s">
        <v>10</v>
      </c>
      <c r="Q3" s="3">
        <v>21</v>
      </c>
      <c r="R3" s="3" t="s">
        <v>3</v>
      </c>
      <c r="S3" s="4">
        <v>4</v>
      </c>
      <c r="T3" s="3" t="s">
        <v>11</v>
      </c>
      <c r="V3" s="3" t="s">
        <v>12</v>
      </c>
    </row>
    <row r="4" spans="1:22" x14ac:dyDescent="0.2">
      <c r="A4" s="1" t="s">
        <v>43</v>
      </c>
      <c r="B4" s="5" t="s">
        <v>69</v>
      </c>
      <c r="P4" s="3" t="s">
        <v>13</v>
      </c>
      <c r="Q4" s="3">
        <v>23</v>
      </c>
      <c r="V4" s="3" t="s">
        <v>14</v>
      </c>
    </row>
    <row r="5" spans="1:22" x14ac:dyDescent="0.2">
      <c r="O5" s="3" t="s">
        <v>9</v>
      </c>
      <c r="P5" s="3" t="s">
        <v>2</v>
      </c>
      <c r="Q5" s="3">
        <v>20</v>
      </c>
      <c r="V5" s="3" t="s">
        <v>15</v>
      </c>
    </row>
    <row r="6" spans="1:22" x14ac:dyDescent="0.2">
      <c r="O6" s="3" t="s">
        <v>9</v>
      </c>
      <c r="V6" s="3" t="s">
        <v>16</v>
      </c>
    </row>
    <row r="7" spans="1:22" x14ac:dyDescent="0.2">
      <c r="V7" s="3" t="s">
        <v>17</v>
      </c>
    </row>
    <row r="13" spans="1:22" x14ac:dyDescent="0.2">
      <c r="A13" s="3" t="s">
        <v>120</v>
      </c>
      <c r="B13" s="6" t="s">
        <v>119</v>
      </c>
    </row>
    <row r="14" spans="1:22" x14ac:dyDescent="0.2">
      <c r="A14" s="3" t="s">
        <v>115</v>
      </c>
      <c r="B14" s="6" t="s">
        <v>118</v>
      </c>
    </row>
    <row r="15" spans="1:22" x14ac:dyDescent="0.2">
      <c r="A15" s="3" t="s">
        <v>116</v>
      </c>
      <c r="B15" s="6" t="s">
        <v>117</v>
      </c>
    </row>
    <row r="16" spans="1:22" x14ac:dyDescent="0.2">
      <c r="A16" s="3" t="s">
        <v>114</v>
      </c>
      <c r="B16" s="6" t="s">
        <v>119</v>
      </c>
    </row>
    <row r="17" spans="2:2" x14ac:dyDescent="0.2">
      <c r="B17" s="6"/>
    </row>
    <row r="18" spans="2:2" x14ac:dyDescent="0.2">
      <c r="B18" s="6"/>
    </row>
    <row r="19" spans="2:2" x14ac:dyDescent="0.2">
      <c r="B19" s="6"/>
    </row>
    <row r="20" spans="2:2" x14ac:dyDescent="0.2">
      <c r="B20" s="6"/>
    </row>
    <row r="21" spans="2:2" x14ac:dyDescent="0.2">
      <c r="B21" s="6"/>
    </row>
    <row r="22" spans="2:2" x14ac:dyDescent="0.2">
      <c r="B22" s="6"/>
    </row>
    <row r="23" spans="2:2" x14ac:dyDescent="0.2">
      <c r="B23" s="6"/>
    </row>
    <row r="24" spans="2:2" x14ac:dyDescent="0.2">
      <c r="B24" s="6"/>
    </row>
    <row r="25" spans="2:2" x14ac:dyDescent="0.2">
      <c r="B25" s="6"/>
    </row>
    <row r="26" spans="2:2" x14ac:dyDescent="0.2">
      <c r="B26" s="6"/>
    </row>
    <row r="27" spans="2:2" x14ac:dyDescent="0.2">
      <c r="B27" s="6"/>
    </row>
    <row r="28" spans="2:2" x14ac:dyDescent="0.2">
      <c r="B28" s="6"/>
    </row>
    <row r="29" spans="2:2" x14ac:dyDescent="0.2">
      <c r="B29" s="6"/>
    </row>
    <row r="30" spans="2:2" x14ac:dyDescent="0.2">
      <c r="B30" s="6"/>
    </row>
    <row r="31" spans="2:2" x14ac:dyDescent="0.2">
      <c r="B31" s="6"/>
    </row>
    <row r="32" spans="2:2" x14ac:dyDescent="0.2">
      <c r="B32" s="6"/>
    </row>
    <row r="33" spans="2:2" x14ac:dyDescent="0.2">
      <c r="B33" s="6"/>
    </row>
    <row r="34" spans="2:2" x14ac:dyDescent="0.2">
      <c r="B34" s="6"/>
    </row>
    <row r="35" spans="2:2" x14ac:dyDescent="0.2">
      <c r="B35" s="6"/>
    </row>
    <row r="36" spans="2:2" x14ac:dyDescent="0.2">
      <c r="B36" s="6"/>
    </row>
    <row r="37" spans="2:2" x14ac:dyDescent="0.2">
      <c r="B37" s="6"/>
    </row>
    <row r="38" spans="2:2" x14ac:dyDescent="0.2">
      <c r="B38" s="6"/>
    </row>
    <row r="39" spans="2:2" x14ac:dyDescent="0.2">
      <c r="B39" s="6"/>
    </row>
    <row r="40" spans="2:2" x14ac:dyDescent="0.2">
      <c r="B40" s="6"/>
    </row>
    <row r="41" spans="2:2" x14ac:dyDescent="0.2">
      <c r="B41" s="6"/>
    </row>
    <row r="42" spans="2:2" x14ac:dyDescent="0.2">
      <c r="B42" s="6"/>
    </row>
    <row r="43" spans="2:2" x14ac:dyDescent="0.2">
      <c r="B43" s="6"/>
    </row>
    <row r="44" spans="2:2" x14ac:dyDescent="0.2">
      <c r="B44" s="6"/>
    </row>
    <row r="45" spans="2:2" x14ac:dyDescent="0.2">
      <c r="B45" s="6"/>
    </row>
    <row r="46" spans="2:2" x14ac:dyDescent="0.2">
      <c r="B46" s="6"/>
    </row>
    <row r="47" spans="2:2" x14ac:dyDescent="0.2">
      <c r="B47" s="6"/>
    </row>
    <row r="49" spans="1:7" x14ac:dyDescent="0.2">
      <c r="A49" s="3" t="s">
        <v>18</v>
      </c>
      <c r="B49" s="3" t="s">
        <v>19</v>
      </c>
    </row>
    <row r="50" spans="1:7" x14ac:dyDescent="0.2">
      <c r="A50" s="3" t="s">
        <v>20</v>
      </c>
      <c r="B50" s="3" t="s">
        <v>21</v>
      </c>
      <c r="C50" s="3" t="s">
        <v>112</v>
      </c>
      <c r="D50" s="3" t="s">
        <v>22</v>
      </c>
    </row>
    <row r="51" spans="1:7" x14ac:dyDescent="0.2">
      <c r="A51" s="3" t="s">
        <v>23</v>
      </c>
      <c r="B51" s="3" t="s">
        <v>21</v>
      </c>
      <c r="C51" s="3" t="s">
        <v>113</v>
      </c>
      <c r="D51" s="3" t="s">
        <v>24</v>
      </c>
    </row>
    <row r="52" spans="1:7" x14ac:dyDescent="0.2">
      <c r="A52" s="3" t="s">
        <v>25</v>
      </c>
      <c r="B52" s="3" t="s">
        <v>26</v>
      </c>
    </row>
    <row r="53" spans="1:7" x14ac:dyDescent="0.2">
      <c r="A53" s="3" t="s">
        <v>27</v>
      </c>
      <c r="B53" s="3" t="s">
        <v>19</v>
      </c>
      <c r="D53" s="3" t="s">
        <v>36</v>
      </c>
    </row>
    <row r="54" spans="1:7" x14ac:dyDescent="0.2">
      <c r="A54" s="3" t="s">
        <v>28</v>
      </c>
      <c r="B54" s="3" t="s">
        <v>29</v>
      </c>
      <c r="C54" s="3" t="s">
        <v>30</v>
      </c>
      <c r="D54" s="3" t="s">
        <v>37</v>
      </c>
    </row>
    <row r="55" spans="1:7" x14ac:dyDescent="0.2">
      <c r="A55" s="3" t="s">
        <v>31</v>
      </c>
      <c r="B55" s="3" t="s">
        <v>32</v>
      </c>
      <c r="C55" s="3" t="s">
        <v>33</v>
      </c>
      <c r="D55" s="3" t="s">
        <v>38</v>
      </c>
      <c r="G55" s="3" t="s">
        <v>22</v>
      </c>
    </row>
    <row r="56" spans="1:7" x14ac:dyDescent="0.2">
      <c r="A56" s="3" t="s">
        <v>34</v>
      </c>
      <c r="B56" s="3" t="s">
        <v>35</v>
      </c>
      <c r="G56" s="3" t="s">
        <v>24</v>
      </c>
    </row>
    <row r="58" spans="1:7" x14ac:dyDescent="0.2">
      <c r="G58" s="3" t="s">
        <v>36</v>
      </c>
    </row>
    <row r="59" spans="1:7" x14ac:dyDescent="0.2">
      <c r="G59" s="3" t="s">
        <v>37</v>
      </c>
    </row>
    <row r="60" spans="1:7" x14ac:dyDescent="0.2">
      <c r="G60" s="3" t="s">
        <v>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4D2A8-4722-4641-BCD2-A14490C63E1C}">
  <sheetPr codeName="Sheet2"/>
  <dimension ref="A1:S9"/>
  <sheetViews>
    <sheetView workbookViewId="0">
      <selection activeCell="K5" sqref="K5"/>
    </sheetView>
  </sheetViews>
  <sheetFormatPr defaultRowHeight="11.25" x14ac:dyDescent="0.2"/>
  <cols>
    <col min="1" max="1" width="10" style="3" bestFit="1" customWidth="1"/>
    <col min="2" max="2" width="32.5703125" style="3" customWidth="1"/>
    <col min="3" max="4" width="9.140625" style="3"/>
    <col min="5" max="5" width="5" style="3" customWidth="1"/>
    <col min="6" max="8" width="9.140625" style="3"/>
    <col min="9" max="9" width="10.5703125" style="3" customWidth="1"/>
    <col min="10" max="10" width="100.28515625" style="3" customWidth="1"/>
    <col min="11" max="11" width="12.85546875" style="14" customWidth="1"/>
    <col min="12" max="12" width="124.42578125" style="3" bestFit="1" customWidth="1"/>
    <col min="13" max="16384" width="9.140625" style="3"/>
  </cols>
  <sheetData>
    <row r="1" spans="1:19" x14ac:dyDescent="0.2">
      <c r="A1" s="1" t="s">
        <v>39</v>
      </c>
      <c r="B1" s="5" t="s">
        <v>40</v>
      </c>
      <c r="C1" s="6" t="s">
        <v>40</v>
      </c>
      <c r="D1" s="6" t="s">
        <v>41</v>
      </c>
      <c r="E1" s="3" t="s">
        <v>42</v>
      </c>
      <c r="F1" s="6" t="s">
        <v>41</v>
      </c>
      <c r="G1" s="3" t="s">
        <v>42</v>
      </c>
      <c r="I1" s="1" t="s">
        <v>55</v>
      </c>
      <c r="L1" s="3" t="s">
        <v>6</v>
      </c>
      <c r="M1" s="3">
        <v>18</v>
      </c>
      <c r="N1" s="3" t="s">
        <v>7</v>
      </c>
      <c r="O1" s="4">
        <v>3.1</v>
      </c>
      <c r="P1" s="3" t="s">
        <v>4</v>
      </c>
      <c r="R1" s="3" t="s">
        <v>8</v>
      </c>
    </row>
    <row r="2" spans="1:19" x14ac:dyDescent="0.2">
      <c r="A2" s="1" t="s">
        <v>43</v>
      </c>
      <c r="B2" s="5" t="s">
        <v>44</v>
      </c>
      <c r="C2" s="6" t="s">
        <v>45</v>
      </c>
      <c r="D2" s="3" t="s">
        <v>44</v>
      </c>
      <c r="E2" s="6"/>
      <c r="G2" s="6"/>
      <c r="H2" s="6"/>
      <c r="I2" s="13" t="s">
        <v>46</v>
      </c>
      <c r="J2" s="5" t="s">
        <v>47</v>
      </c>
      <c r="K2" s="15" t="str">
        <f>J2</f>
        <v>Pearl Harbor</v>
      </c>
      <c r="M2" s="3" t="s">
        <v>10</v>
      </c>
      <c r="N2" s="3">
        <v>21</v>
      </c>
      <c r="O2" s="3" t="s">
        <v>3</v>
      </c>
      <c r="P2" s="4">
        <v>4</v>
      </c>
      <c r="Q2" s="3" t="s">
        <v>11</v>
      </c>
      <c r="S2" s="3" t="s">
        <v>12</v>
      </c>
    </row>
    <row r="3" spans="1:19" x14ac:dyDescent="0.2">
      <c r="A3" s="1"/>
      <c r="B3" s="6"/>
      <c r="C3" s="6" t="s">
        <v>48</v>
      </c>
      <c r="D3" s="3" t="s">
        <v>49</v>
      </c>
      <c r="E3" s="3" t="s">
        <v>50</v>
      </c>
      <c r="F3" s="3" t="s">
        <v>51</v>
      </c>
      <c r="G3" s="3" t="s">
        <v>52</v>
      </c>
      <c r="H3" s="3" t="s">
        <v>53</v>
      </c>
      <c r="I3" s="1" t="s">
        <v>54</v>
      </c>
      <c r="J3" s="8">
        <v>2001</v>
      </c>
      <c r="K3" s="15">
        <f>J3</f>
        <v>2001</v>
      </c>
      <c r="M3" s="3" t="s">
        <v>13</v>
      </c>
      <c r="N3" s="3">
        <v>23</v>
      </c>
      <c r="S3" s="3" t="s">
        <v>14</v>
      </c>
    </row>
    <row r="4" spans="1:19" x14ac:dyDescent="0.2">
      <c r="A4" s="1" t="s">
        <v>55</v>
      </c>
      <c r="B4" s="5" t="s">
        <v>47</v>
      </c>
      <c r="C4" s="3" t="s">
        <v>56</v>
      </c>
      <c r="D4" s="9"/>
      <c r="E4" s="9"/>
      <c r="F4" s="9"/>
      <c r="G4" s="9"/>
      <c r="H4" s="9">
        <v>1</v>
      </c>
      <c r="I4" s="1" t="s">
        <v>66</v>
      </c>
      <c r="J4" s="2" t="s">
        <v>67</v>
      </c>
      <c r="K4" s="15" t="str">
        <f>J4</f>
        <v>Action, Drama, History</v>
      </c>
      <c r="M4" s="3" t="s">
        <v>2</v>
      </c>
      <c r="N4" s="3">
        <v>20</v>
      </c>
      <c r="S4" s="3" t="s">
        <v>15</v>
      </c>
    </row>
    <row r="5" spans="1:19" x14ac:dyDescent="0.2">
      <c r="A5" s="1" t="s">
        <v>58</v>
      </c>
      <c r="B5" s="3" t="e">
        <f>metaTit&amp;TEXT(0-J3,"0; (0000)")</f>
        <v>#NAME?</v>
      </c>
      <c r="C5" s="3" t="s">
        <v>59</v>
      </c>
      <c r="E5" s="9"/>
      <c r="F5" s="9"/>
      <c r="G5" s="9"/>
      <c r="I5" s="1" t="s">
        <v>60</v>
      </c>
      <c r="J5" s="2" t="s">
        <v>61</v>
      </c>
      <c r="K5" s="15" t="str">
        <f>SUBSTITUTE(J5,"""","")</f>
        <v>A tale of war and romance mixed in with history. The story follows two lifelong friends and a beautiful nurse who are caught up in the horror of an infamous Sunday morning in 1941.</v>
      </c>
      <c r="S5" s="3" t="s">
        <v>16</v>
      </c>
    </row>
    <row r="6" spans="1:19" x14ac:dyDescent="0.2">
      <c r="A6" s="1" t="s">
        <v>62</v>
      </c>
      <c r="B6" s="7" t="e">
        <f>SUBSTITUTE(metaTit,":","")&amp;TEXT(0-J3,"0; (0000)")</f>
        <v>#NAME?</v>
      </c>
      <c r="C6" s="3" t="s">
        <v>56</v>
      </c>
      <c r="E6" s="9"/>
      <c r="F6" s="9"/>
      <c r="G6" s="9"/>
      <c r="I6" s="1" t="s">
        <v>63</v>
      </c>
      <c r="J6" s="2" t="s">
        <v>64</v>
      </c>
      <c r="K6" s="16"/>
      <c r="S6" s="3" t="s">
        <v>17</v>
      </c>
    </row>
    <row r="7" spans="1:19" x14ac:dyDescent="0.2">
      <c r="A7" s="1" t="s">
        <v>65</v>
      </c>
      <c r="B7" s="7" t="e">
        <f>outDir&amp;outTitle</f>
        <v>#NAME?</v>
      </c>
      <c r="C7" s="4"/>
      <c r="E7" s="9"/>
      <c r="F7" s="9"/>
      <c r="G7" s="9"/>
      <c r="I7" s="1" t="s">
        <v>57</v>
      </c>
      <c r="J7" s="2"/>
    </row>
    <row r="8" spans="1:19" x14ac:dyDescent="0.2">
      <c r="I8" s="1" t="s">
        <v>78</v>
      </c>
      <c r="J8" s="2"/>
    </row>
    <row r="9" spans="1:19" x14ac:dyDescent="0.2">
      <c r="A9" s="10" t="s">
        <v>68</v>
      </c>
      <c r="B9" s="11"/>
      <c r="C9" s="3" t="str">
        <f>"-f mp4 -map 0:v:0"</f>
        <v>-f mp4 -map 0:v:0</v>
      </c>
      <c r="D9" s="3" t="e">
        <f>IF(ISBLANK(videoCodec),"-c:v copy",videoCodec)</f>
        <v>#NAME?</v>
      </c>
      <c r="E9" s="3" t="str">
        <f>"-map 0:a:"&amp;IF(ISBLANK(E4),"0",_xlfn.TEXTJOIN(" -map 0:a:",TRUE,E4:E7))</f>
        <v>-map 0:a:0</v>
      </c>
      <c r="G9" s="7" t="e">
        <f ca="1">_xlfn.TEXTJOIN(" -metadata ",TRUE," -movflags +faststart",StrAttribute(I2,K2),StrAttribute(I3,metaYear),IF(ISBLANK(J6),"",StrAttribute(I6,J6)),StrAttribute(I4,K4),StrAttribute(I5,K5),StrAttribute("synopsis",K6),StrAttribute(I7,J7),StrAttribute("language","eng"))</f>
        <v>#NAME?</v>
      </c>
      <c r="I9"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66EBA-39DE-465D-8261-555F8AA4CF1D}">
  <dimension ref="A1:S32"/>
  <sheetViews>
    <sheetView workbookViewId="0">
      <selection activeCell="H18" sqref="H18"/>
    </sheetView>
  </sheetViews>
  <sheetFormatPr defaultRowHeight="11.25" x14ac:dyDescent="0.2"/>
  <cols>
    <col min="1" max="1" width="6.7109375" style="3" bestFit="1" customWidth="1"/>
    <col min="2" max="2" width="30.85546875" style="3" customWidth="1"/>
    <col min="3" max="3" width="5.5703125" style="3" bestFit="1" customWidth="1"/>
    <col min="4" max="4" width="2.7109375" style="3" bestFit="1" customWidth="1"/>
    <col min="5" max="5" width="15.42578125" style="3" customWidth="1"/>
    <col min="6" max="8" width="7.7109375" style="3" customWidth="1"/>
    <col min="9" max="9" width="24.140625" style="3" customWidth="1"/>
    <col min="10" max="11" width="9.140625" style="3"/>
    <col min="12" max="12" width="17.28515625" style="3" bestFit="1" customWidth="1"/>
    <col min="13" max="16384" width="9.140625" style="3"/>
  </cols>
  <sheetData>
    <row r="1" spans="1:19" x14ac:dyDescent="0.2">
      <c r="B1" s="10" t="s">
        <v>58</v>
      </c>
      <c r="C1" s="12" t="s">
        <v>71</v>
      </c>
      <c r="N1" s="3" t="s">
        <v>91</v>
      </c>
    </row>
    <row r="2" spans="1:19" x14ac:dyDescent="0.2">
      <c r="A2" s="1" t="s">
        <v>70</v>
      </c>
      <c r="B2" s="3" t="s">
        <v>79</v>
      </c>
      <c r="C2" s="3">
        <v>1</v>
      </c>
      <c r="D2" s="12" t="s">
        <v>76</v>
      </c>
      <c r="E2" s="10" t="s">
        <v>55</v>
      </c>
      <c r="F2" s="10" t="s">
        <v>49</v>
      </c>
      <c r="G2" s="10" t="s">
        <v>72</v>
      </c>
      <c r="H2" s="10" t="s">
        <v>73</v>
      </c>
      <c r="I2" s="10" t="s">
        <v>60</v>
      </c>
      <c r="J2" s="1" t="s">
        <v>57</v>
      </c>
      <c r="K2" s="3" t="s">
        <v>75</v>
      </c>
      <c r="L2" s="3" t="s">
        <v>46</v>
      </c>
      <c r="M2" s="3" t="s">
        <v>74</v>
      </c>
      <c r="N2" s="3" t="s">
        <v>93</v>
      </c>
      <c r="O2" s="3" t="s">
        <v>92</v>
      </c>
      <c r="P2" s="3" t="s">
        <v>94</v>
      </c>
      <c r="Q2" s="3" t="s">
        <v>95</v>
      </c>
      <c r="R2" s="3" t="s">
        <v>96</v>
      </c>
      <c r="S2" s="3" t="s">
        <v>97</v>
      </c>
    </row>
    <row r="3" spans="1:19" x14ac:dyDescent="0.2">
      <c r="A3" s="1" t="s">
        <v>77</v>
      </c>
      <c r="B3" s="3" t="s">
        <v>79</v>
      </c>
      <c r="D3" s="3">
        <v>1</v>
      </c>
      <c r="F3" s="3" t="s">
        <v>114</v>
      </c>
      <c r="I3" s="3" t="s">
        <v>98</v>
      </c>
      <c r="K3" s="3" t="str">
        <f>"S"&amp;SUBSTITUTE(TEXT(IF(ISBLANK($C$2),C3,$C$2)+(IF(ISBLANK(D3),(ROW()-2),D3)/100),"##00.00"),".","E")</f>
        <v>S01E01</v>
      </c>
      <c r="L3" s="3" t="str">
        <f t="shared" ref="L3:L14" si="0">SUBSTITUTE(_xlfn.TEXTJOIN(" - ",TRUE,TVshow,K3,B3),"""","")</f>
        <v>Dexter - S01E01 - Dexter</v>
      </c>
      <c r="M3" s="3" t="str">
        <f t="shared" ref="M3:M14" si="1">TVshow</f>
        <v>Dexter</v>
      </c>
      <c r="N3" s="3" t="str">
        <f>E3&amp;".mkv"</f>
        <v>.mkv</v>
      </c>
      <c r="O3" s="3" t="str">
        <f>"-map 0:v:0 -map 0:a:"&amp;IF(ISBLANK(G3),"0",LEFT(G3,1))&amp;IF(ISBLANK(H3),""," -map 0:a:"&amp;LEFT(H3,1))</f>
        <v>-map 0:v:0 -map 0:a:0</v>
      </c>
      <c r="P3" s="3" t="str">
        <f>VLOOKUP(IF(ISBLANK(F3),"DVD23T",F3),videoOptions,2,TRUE)</f>
        <v>-vf yadif=blah  -r 29.97 -c:v libx264 -preset veryslow -crf 20 -tune film -profile:v high -level 3.1</v>
      </c>
    </row>
    <row r="4" spans="1:19" x14ac:dyDescent="0.2">
      <c r="B4" s="3" t="s">
        <v>80</v>
      </c>
      <c r="D4" s="3">
        <v>2</v>
      </c>
      <c r="I4" s="3" t="s">
        <v>99</v>
      </c>
      <c r="K4" s="3" t="str">
        <f t="shared" ref="K4:K14" si="2">"S"&amp;SUBSTITUTE(TEXT(IF(ISBLANK($C$2),C4,$C$2)+(IF(ISBLANK(D4),(ROW()-2),D4)/100),"##00.00"),".","E")</f>
        <v>S01E02</v>
      </c>
      <c r="L4" s="3" t="str">
        <f t="shared" si="0"/>
        <v>Dexter - S01E02 - Crocodile</v>
      </c>
      <c r="M4" s="3" t="str">
        <f t="shared" si="1"/>
        <v>Dexter</v>
      </c>
      <c r="Q4" s="3" t="str">
        <f>"-meta "&amp;_xlfn.TEXTJOIN({"=""",""" -meta "},FALSE,I$2,I4,J$2,J4,K$2,K4,L$2,L4,M$2,M4)&amp;""" -meta language=eng"</f>
        <v>-meta description="While preparing for his next victim, Dexter finds out that the Ice Truck Killer is aware of Dexter's dirty little secret." -meta comment="" -meta episode_id="S01E02" -meta title="Dexter - S01E02 - Crocodile" -meta show="Dexter" -meta language=eng</v>
      </c>
      <c r="S4" s="3" t="str">
        <f t="shared" ref="S4:S14" si="3">SUBSTITUTE(L4,":","")</f>
        <v>Dexter - S01E02 - Crocodile</v>
      </c>
    </row>
    <row r="5" spans="1:19" x14ac:dyDescent="0.2">
      <c r="B5" s="3" t="s">
        <v>81</v>
      </c>
      <c r="D5" s="3">
        <v>3</v>
      </c>
      <c r="I5" s="3" t="s">
        <v>100</v>
      </c>
      <c r="K5" s="3" t="str">
        <f t="shared" si="2"/>
        <v>S01E03</v>
      </c>
      <c r="L5" s="3" t="str">
        <f t="shared" si="0"/>
        <v>Dexter - S01E03 - Popping Cherry</v>
      </c>
      <c r="M5" s="3" t="str">
        <f t="shared" si="1"/>
        <v>Dexter</v>
      </c>
      <c r="Q5" s="3" t="str">
        <f>"-meta "&amp;_xlfn.TEXTJOIN({"=""",""" -meta "},FALSE,I$2,I5,J$2,J5,K$2,K5,L$2,L5,M$2,M5)&amp;""" -meta language=eng"</f>
        <v>-meta description="After the discovery of another victim of the Ice Truck Killer at an ice rink, the missing guard, Tony Tucci, becomes a potential suspect." -meta comment="" -meta episode_id="S01E03" -meta title="Dexter - S01E03 - Popping Cherry" -meta show="Dexter" -meta language=eng</v>
      </c>
      <c r="S5" s="3" t="str">
        <f t="shared" si="3"/>
        <v>Dexter - S01E03 - Popping Cherry</v>
      </c>
    </row>
    <row r="6" spans="1:19" x14ac:dyDescent="0.2">
      <c r="B6" s="3" t="s">
        <v>82</v>
      </c>
      <c r="D6" s="3">
        <v>4</v>
      </c>
      <c r="I6" s="3" t="s">
        <v>101</v>
      </c>
      <c r="K6" s="3" t="str">
        <f t="shared" si="2"/>
        <v>S01E04</v>
      </c>
      <c r="L6" s="3" t="str">
        <f t="shared" si="0"/>
        <v>Dexter - S01E04 - Let's Give the Boy a Hand</v>
      </c>
      <c r="M6" s="3" t="str">
        <f t="shared" si="1"/>
        <v>Dexter</v>
      </c>
      <c r="Q6" s="3" t="str">
        <f>"-meta "&amp;_xlfn.TEXTJOIN({"=""",""" -meta "},FALSE,I$2,I6,J$2,J6,K$2,K6,L$2,L6,M$2,M6)&amp;""" -meta language=eng"</f>
        <v>-meta description="The mysterious Ice Truck Killer escalates his killing spree by leaving body parts of his latest victim at sites that relate to memories from Dexter's childhood, leading Dexter to confront his dark personal history." -meta comment="" -meta episode_id="S01E04" -meta title="Dexter - S01E04 - Let's Give the Boy a Hand" -meta show="Dexter" -meta language=eng</v>
      </c>
      <c r="S6" s="3" t="str">
        <f t="shared" si="3"/>
        <v>Dexter - S01E04 - Let's Give the Boy a Hand</v>
      </c>
    </row>
    <row r="7" spans="1:19" x14ac:dyDescent="0.2">
      <c r="B7" s="3" t="s">
        <v>83</v>
      </c>
      <c r="D7" s="3">
        <v>5</v>
      </c>
      <c r="I7" s="3" t="s">
        <v>102</v>
      </c>
      <c r="K7" s="3" t="str">
        <f t="shared" si="2"/>
        <v>S01E05</v>
      </c>
      <c r="L7" s="3" t="str">
        <f t="shared" si="0"/>
        <v>Dexter - S01E05 - Love American Style</v>
      </c>
      <c r="M7" s="3" t="str">
        <f t="shared" si="1"/>
        <v>Dexter</v>
      </c>
      <c r="Q7" s="3" t="str">
        <f>"-meta "&amp;_xlfn.TEXTJOIN({"=""",""" -meta "},FALSE,I$2,I7,J$2,J7,K$2,K7,L$2,L7,M$2,M7)&amp;""" -meta language=eng"</f>
        <v>-meta description="Debra and the rest of the squad start to make headway when one of the Ice Truck Killer victims is found alive. Meanwhile, Dexter gets in over-his-head trouble when he begins stalking a murderous human-trafficker." -meta comment="" -meta episode_id="S01E05" -meta title="Dexter - S01E05 - Love American Style" -meta show="Dexter" -meta language=eng</v>
      </c>
      <c r="S7" s="3" t="str">
        <f t="shared" si="3"/>
        <v>Dexter - S01E05 - Love American Style</v>
      </c>
    </row>
    <row r="8" spans="1:19" x14ac:dyDescent="0.2">
      <c r="B8" s="3" t="s">
        <v>84</v>
      </c>
      <c r="D8" s="3">
        <v>6</v>
      </c>
      <c r="I8" s="3" t="s">
        <v>103</v>
      </c>
      <c r="K8" s="3" t="str">
        <f t="shared" si="2"/>
        <v>S01E06</v>
      </c>
      <c r="L8" s="3" t="str">
        <f t="shared" si="0"/>
        <v>Dexter - S01E06 - Return to Sender</v>
      </c>
      <c r="M8" s="3" t="str">
        <f t="shared" si="1"/>
        <v>Dexter</v>
      </c>
      <c r="Q8" s="3" t="str">
        <f>"-meta "&amp;_xlfn.TEXTJOIN({"=""",""" -meta "},FALSE,I$2,I8,J$2,J8,K$2,K8,L$2,L8,M$2,M8)&amp;""" -meta language=eng"</f>
        <v>-meta description="The Ice Truck Killer leaves a surprise dead body for Dexter at one of the crime scenes of Dexter's most recent kill, which puts him in the crosshairs of his own Homicide Division of the Miami Metro Police." -meta comment="" -meta episode_id="S01E06" -meta title="Dexter - S01E06 - Return to Sender" -meta show="Dexter" -meta language=eng</v>
      </c>
      <c r="S8" s="3" t="str">
        <f t="shared" si="3"/>
        <v>Dexter - S01E06 - Return to Sender</v>
      </c>
    </row>
    <row r="9" spans="1:19" x14ac:dyDescent="0.2">
      <c r="B9" s="3" t="s">
        <v>85</v>
      </c>
      <c r="D9" s="3">
        <v>7</v>
      </c>
      <c r="I9" s="3" t="s">
        <v>104</v>
      </c>
      <c r="K9" s="3" t="str">
        <f t="shared" si="2"/>
        <v>S01E07</v>
      </c>
      <c r="L9" s="3" t="str">
        <f t="shared" si="0"/>
        <v>Dexter - S01E07 - Circle of Friends</v>
      </c>
      <c r="M9" s="3" t="str">
        <f t="shared" si="1"/>
        <v>Dexter</v>
      </c>
      <c r="Q9" s="3" t="str">
        <f>"-meta "&amp;_xlfn.TEXTJOIN({"=""",""" -meta "},FALSE,I$2,I9,J$2,J9,K$2,K9,L$2,L9,M$2,M9)&amp;""" -meta language=eng"</f>
        <v>-meta description="The Ice Truck Killer is supposedly identified, but Dexter is skeptical. Meanwhile, Rita must deal with the return of her menacing, recently paroled ex-husband." -meta comment="" -meta episode_id="S01E07" -meta title="Dexter - S01E07 - Circle of Friends" -meta show="Dexter" -meta language=eng</v>
      </c>
      <c r="S9" s="3" t="str">
        <f t="shared" si="3"/>
        <v>Dexter - S01E07 - Circle of Friends</v>
      </c>
    </row>
    <row r="10" spans="1:19" x14ac:dyDescent="0.2">
      <c r="B10" s="3" t="s">
        <v>86</v>
      </c>
      <c r="D10" s="3">
        <v>8</v>
      </c>
      <c r="I10" s="3" t="s">
        <v>105</v>
      </c>
      <c r="K10" s="3" t="str">
        <f t="shared" si="2"/>
        <v>S01E08</v>
      </c>
      <c r="L10" s="3" t="str">
        <f t="shared" si="0"/>
        <v>Dexter - S01E08 - Shrink Wrap</v>
      </c>
      <c r="M10" s="3" t="str">
        <f t="shared" si="1"/>
        <v>Dexter</v>
      </c>
      <c r="Q10" s="3" t="str">
        <f>"-meta "&amp;_xlfn.TEXTJOIN({"=""",""" -meta "},FALSE,I$2,I10,J$2,J10,K$2,K10,L$2,L10,M$2,M10)&amp;""" -meta language=eng"</f>
        <v>-meta description="An unexplained suicide of a wealthy and powerful woman leads Dexter to suspect that her psychologist, Dr. Emmett Meridian, may have killed her." -meta comment="" -meta episode_id="S01E08" -meta title="Dexter - S01E08 - Shrink Wrap" -meta show="Dexter" -meta language=eng</v>
      </c>
      <c r="S10" s="3" t="str">
        <f t="shared" si="3"/>
        <v>Dexter - S01E08 - Shrink Wrap</v>
      </c>
    </row>
    <row r="11" spans="1:19" x14ac:dyDescent="0.2">
      <c r="B11" s="3" t="s">
        <v>87</v>
      </c>
      <c r="D11" s="3">
        <v>9</v>
      </c>
      <c r="I11" s="3" t="s">
        <v>106</v>
      </c>
      <c r="K11" s="3" t="str">
        <f t="shared" si="2"/>
        <v>S01E09</v>
      </c>
      <c r="L11" s="3" t="str">
        <f t="shared" si="0"/>
        <v>Dexter - S01E09 - Father Knows Best</v>
      </c>
      <c r="M11" s="3" t="str">
        <f t="shared" si="1"/>
        <v>Dexter</v>
      </c>
      <c r="Q11" s="3" t="str">
        <f>"-meta "&amp;_xlfn.TEXTJOIN({"=""",""" -meta "},FALSE,I$2,I11,J$2,J11,K$2,K11,L$2,L11,M$2,M11)&amp;""" -meta language=eng"</f>
        <v>-meta description="Dexter learns that his biological father, Joe Driscoll, who he thought had been long dead, has only recently died and has left all of his belongings to Dexter, including his house." -meta comment="" -meta episode_id="S01E09" -meta title="Dexter - S01E09 - Father Knows Best" -meta show="Dexter" -meta language=eng</v>
      </c>
      <c r="S11" s="3" t="str">
        <f t="shared" si="3"/>
        <v>Dexter - S01E09 - Father Knows Best</v>
      </c>
    </row>
    <row r="12" spans="1:19" x14ac:dyDescent="0.2">
      <c r="B12" s="3" t="s">
        <v>88</v>
      </c>
      <c r="D12" s="3">
        <v>10</v>
      </c>
      <c r="I12" s="3" t="s">
        <v>107</v>
      </c>
      <c r="K12" s="3" t="str">
        <f t="shared" si="2"/>
        <v>S01E10</v>
      </c>
      <c r="L12" s="3" t="str">
        <f t="shared" si="0"/>
        <v>Dexter - S01E10 - Seeing Red</v>
      </c>
      <c r="M12" s="3" t="str">
        <f t="shared" si="1"/>
        <v>Dexter</v>
      </c>
      <c r="Q12" s="3" t="str">
        <f>"-meta "&amp;_xlfn.TEXTJOIN({"=""",""" -meta "},FALSE,I$2,I12,J$2,J12,K$2,K12,L$2,L12,M$2,M12)&amp;""" -meta language=eng"</f>
        <v>-meta description="When the Ice Truck Killer leaves a horribly bloody crime scene at a hotel, Dexter digs deeper into his past." -meta comment="" -meta episode_id="S01E10" -meta title="Dexter - S01E10 - Seeing Red" -meta show="Dexter" -meta language=eng</v>
      </c>
      <c r="S12" s="3" t="str">
        <f t="shared" si="3"/>
        <v>Dexter - S01E10 - Seeing Red</v>
      </c>
    </row>
    <row r="13" spans="1:19" x14ac:dyDescent="0.2">
      <c r="B13" s="3" t="s">
        <v>89</v>
      </c>
      <c r="D13" s="3">
        <v>11</v>
      </c>
      <c r="I13" s="3" t="s">
        <v>108</v>
      </c>
      <c r="J13" s="3" t="s">
        <v>111</v>
      </c>
      <c r="K13" s="3" t="str">
        <f t="shared" si="2"/>
        <v>S01E11</v>
      </c>
      <c r="L13" s="3" t="str">
        <f t="shared" si="0"/>
        <v>Dexter - S01E11 - Truth Be Told</v>
      </c>
      <c r="M13" s="3" t="str">
        <f t="shared" si="1"/>
        <v>Dexter</v>
      </c>
      <c r="Q13" s="3" t="str">
        <f>"-meta "&amp;_xlfn.TEXTJOIN({"=""",""" -meta "},FALSE,I$2,I13,J$2,J13,K$2,K13,L$2,L13,M$2,M13)&amp;""" -meta language=eng"</f>
        <v>-meta description="The Ice Truck Killer strikes again, leaving a bloody scene before Christmas at a holiday-themed park." -meta comment="Ninth highest rated show of all time" -meta episode_id="S01E11" -meta title="Dexter - S01E11 - Truth Be Told" -meta show="Dexter" -meta language=eng</v>
      </c>
      <c r="S13" s="3" t="str">
        <f t="shared" si="3"/>
        <v>Dexter - S01E11 - Truth Be Told</v>
      </c>
    </row>
    <row r="14" spans="1:19" x14ac:dyDescent="0.2">
      <c r="B14" s="3" t="s">
        <v>90</v>
      </c>
      <c r="D14" s="3">
        <v>12</v>
      </c>
      <c r="I14" s="3" t="s">
        <v>109</v>
      </c>
      <c r="J14" s="3" t="s">
        <v>110</v>
      </c>
      <c r="K14" s="3" t="str">
        <f t="shared" si="2"/>
        <v>S01E12</v>
      </c>
      <c r="L14" s="3" t="str">
        <f t="shared" si="0"/>
        <v>Dexter - S01E12 - Born Free</v>
      </c>
      <c r="M14" s="3" t="str">
        <f t="shared" si="1"/>
        <v>Dexter</v>
      </c>
      <c r="Q14" s="3" t="str">
        <f>"-meta "&amp;_xlfn.TEXTJOIN({"=""",""" -meta "},FALSE,I$2,I14,J$2,J14,K$2,K14,L$2,L14,M$2,M14)&amp;""" -meta language=eng"</f>
        <v>-meta description="Dexter races against the clock to find Debra when she is abducted by Rudy, the Ice Truck Killer, which leads the two psychopathic killers to have a fateful showdown, and who finally reveals his connection to Dexter." -meta comment="Second highest rated show of all time" -meta episode_id="S01E12" -meta title="Dexter - S01E12 - Born Free" -meta show="Dexter" -meta language=eng</v>
      </c>
      <c r="S14" s="3" t="str">
        <f t="shared" si="3"/>
        <v>Dexter - S01E12 - Born Free</v>
      </c>
    </row>
    <row r="21" spans="8:8" x14ac:dyDescent="0.2">
      <c r="H21" s="17"/>
    </row>
    <row r="22" spans="8:8" x14ac:dyDescent="0.2">
      <c r="H22" s="17"/>
    </row>
    <row r="23" spans="8:8" x14ac:dyDescent="0.2">
      <c r="H23" s="17"/>
    </row>
    <row r="24" spans="8:8" x14ac:dyDescent="0.2">
      <c r="H24" s="17"/>
    </row>
    <row r="25" spans="8:8" x14ac:dyDescent="0.2">
      <c r="H25" s="17"/>
    </row>
    <row r="26" spans="8:8" x14ac:dyDescent="0.2">
      <c r="H26" s="17"/>
    </row>
    <row r="27" spans="8:8" x14ac:dyDescent="0.2">
      <c r="H27" s="17"/>
    </row>
    <row r="28" spans="8:8" x14ac:dyDescent="0.2">
      <c r="H28" s="17"/>
    </row>
    <row r="29" spans="8:8" x14ac:dyDescent="0.2">
      <c r="H29" s="17"/>
    </row>
    <row r="30" spans="8:8" x14ac:dyDescent="0.2">
      <c r="H30" s="17"/>
    </row>
    <row r="31" spans="8:8" x14ac:dyDescent="0.2">
      <c r="H31" s="17"/>
    </row>
    <row r="32" spans="8:8" x14ac:dyDescent="0.2">
      <c r="H32"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12501-7216-4348-9BE1-8992EA11FFD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Configuration</vt:lpstr>
      <vt:lpstr>Movies</vt:lpstr>
      <vt:lpstr>TV</vt:lpstr>
      <vt:lpstr>Sheet2</vt:lpstr>
      <vt:lpstr>audioChoices</vt:lpstr>
      <vt:lpstr>ffmpeg</vt:lpstr>
      <vt:lpstr>metaDesc</vt:lpstr>
      <vt:lpstr>TVshow</vt:lpstr>
      <vt:lpstr>videoOptions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Mathias</dc:creator>
  <cp:lastModifiedBy>Joel Mathias</cp:lastModifiedBy>
  <dcterms:created xsi:type="dcterms:W3CDTF">2020-01-19T14:11:09Z</dcterms:created>
  <dcterms:modified xsi:type="dcterms:W3CDTF">2020-01-25T18:13:36Z</dcterms:modified>
</cp:coreProperties>
</file>