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joelm\Documents\GitHub\RenderFarm\"/>
    </mc:Choice>
  </mc:AlternateContent>
  <xr:revisionPtr revIDLastSave="0" documentId="8_{1DE7336E-645F-440E-94D2-2761B2CC8B02}" xr6:coauthVersionLast="45" xr6:coauthVersionMax="45" xr10:uidLastSave="{00000000-0000-0000-0000-000000000000}"/>
  <bookViews>
    <workbookView xWindow="-120" yWindow="-120" windowWidth="29040" windowHeight="15840" xr2:uid="{B0630AF9-E817-47B9-9F8B-6D6157438FC9}"/>
  </bookViews>
  <sheets>
    <sheet name="Configuration" sheetId="1" r:id="rId1"/>
    <sheet name="Movies" sheetId="4" r:id="rId2"/>
    <sheet name="TV" sheetId="3" r:id="rId3"/>
  </sheets>
  <definedNames>
    <definedName name="audioChoices">Configuration!$A$37:$D$45</definedName>
    <definedName name="ffmpeg">Configuration!$B$1</definedName>
    <definedName name="ffmpegInput">Movies!#REF!</definedName>
    <definedName name="metaDesc">Movies!$B$5</definedName>
    <definedName name="tvSeason">Movies!#REF!</definedName>
    <definedName name="tvSeries">Movies!#REF!</definedName>
    <definedName name="TVshow">TV!$B$2</definedName>
    <definedName name="videoOptions">Configuration!$A$8:$D$35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4" l="1"/>
  <c r="C2" i="4"/>
  <c r="I3" i="4" s="1"/>
  <c r="D3" i="4"/>
  <c r="D2" i="1" l="1"/>
  <c r="K3" i="1"/>
  <c r="G3" i="1" l="1"/>
  <c r="H3" i="1"/>
  <c r="C16" i="4" l="1"/>
  <c r="C15" i="4"/>
  <c r="C14" i="4"/>
  <c r="C13" i="4"/>
  <c r="C12" i="4"/>
  <c r="C11" i="4"/>
  <c r="C10" i="4"/>
  <c r="F3" i="4" s="1"/>
  <c r="C9" i="4"/>
  <c r="E3" i="4" s="1"/>
  <c r="C8" i="4"/>
  <c r="C7" i="4"/>
  <c r="C6" i="4"/>
  <c r="N14" i="3"/>
  <c r="N13" i="3"/>
  <c r="N12" i="3"/>
  <c r="N11" i="3"/>
  <c r="N10" i="3"/>
  <c r="N9" i="3"/>
  <c r="N8" i="3"/>
  <c r="N7" i="3"/>
  <c r="N6" i="3"/>
  <c r="N5" i="3"/>
  <c r="N4" i="3"/>
  <c r="N3" i="3"/>
  <c r="H3" i="4" l="1"/>
  <c r="R14" i="3"/>
  <c r="R13" i="3"/>
  <c r="O14" i="3" l="1"/>
  <c r="O13" i="3"/>
  <c r="O12" i="3"/>
  <c r="O11" i="3"/>
  <c r="O10" i="3"/>
  <c r="O9" i="3"/>
  <c r="O8" i="3"/>
  <c r="O7" i="3"/>
  <c r="O6" i="3"/>
  <c r="O5" i="3"/>
  <c r="O4" i="3"/>
  <c r="P14" i="3"/>
  <c r="P13" i="3"/>
  <c r="P12" i="3"/>
  <c r="P11" i="3"/>
  <c r="P10" i="3"/>
  <c r="P9" i="3"/>
  <c r="P8" i="3"/>
  <c r="P7" i="3"/>
  <c r="P6" i="3"/>
  <c r="P5" i="3"/>
  <c r="P4" i="3"/>
  <c r="R12" i="3"/>
  <c r="R11" i="3"/>
  <c r="R10" i="3"/>
  <c r="R9" i="3"/>
  <c r="R8" i="3"/>
  <c r="R7" i="3"/>
  <c r="R6" i="3"/>
  <c r="R5" i="3"/>
  <c r="R4" i="3"/>
  <c r="R3" i="3"/>
  <c r="P3" i="3" l="1"/>
  <c r="O3" i="3" l="1"/>
  <c r="M14" i="3"/>
  <c r="M13" i="3"/>
  <c r="M12" i="3"/>
  <c r="M11" i="3"/>
  <c r="M10" i="3"/>
  <c r="M9" i="3"/>
  <c r="M8" i="3"/>
  <c r="M7" i="3"/>
  <c r="M6" i="3"/>
  <c r="M5" i="3"/>
  <c r="M4" i="3"/>
  <c r="M3" i="3"/>
  <c r="K14" i="3"/>
  <c r="K13" i="3"/>
  <c r="K12" i="3"/>
  <c r="K11" i="3"/>
  <c r="K10" i="3"/>
  <c r="L10" i="3" s="1"/>
  <c r="S10" i="3" s="1"/>
  <c r="K9" i="3"/>
  <c r="K8" i="3"/>
  <c r="K7" i="3"/>
  <c r="K6" i="3"/>
  <c r="L6" i="3" s="1"/>
  <c r="S6" i="3" s="1"/>
  <c r="K5" i="3"/>
  <c r="K4" i="3"/>
  <c r="K3" i="3"/>
  <c r="Q14" i="3" l="1"/>
  <c r="Q11" i="3"/>
  <c r="L3" i="3"/>
  <c r="S3" i="3" s="1"/>
  <c r="L7" i="3"/>
  <c r="S7" i="3" s="1"/>
  <c r="L11" i="3"/>
  <c r="S11" i="3" s="1"/>
  <c r="Q6" i="3"/>
  <c r="Q4" i="3"/>
  <c r="L4" i="3"/>
  <c r="S4" i="3" s="1"/>
  <c r="L8" i="3"/>
  <c r="S8" i="3" s="1"/>
  <c r="L12" i="3"/>
  <c r="S12" i="3" s="1"/>
  <c r="Q10" i="3"/>
  <c r="L14" i="3"/>
  <c r="S14" i="3" s="1"/>
  <c r="Q5" i="3"/>
  <c r="L5" i="3"/>
  <c r="S5" i="3" s="1"/>
  <c r="L9" i="3"/>
  <c r="S9" i="3" s="1"/>
  <c r="L13" i="3"/>
  <c r="S13" i="3" s="1"/>
  <c r="C5" i="4"/>
  <c r="C4" i="4"/>
  <c r="G3" i="4"/>
  <c r="Q13" i="3" l="1"/>
  <c r="Q12" i="3"/>
  <c r="Q7" i="3"/>
  <c r="Q9" i="3"/>
  <c r="Q8" i="3"/>
  <c r="Q3" i="3"/>
</calcChain>
</file>

<file path=xl/sharedStrings.xml><?xml version="1.0" encoding="utf-8"?>
<sst xmlns="http://schemas.openxmlformats.org/spreadsheetml/2006/main" count="183" uniqueCount="142">
  <si>
    <t>FFMPEG</t>
  </si>
  <si>
    <t>C:\DOS\bin\ffmpeg.exe</t>
  </si>
  <si>
    <t xml:space="preserve"> </t>
  </si>
  <si>
    <t>COMM1</t>
  </si>
  <si>
    <t>COMM2</t>
  </si>
  <si>
    <t>Input folder</t>
  </si>
  <si>
    <t>T:\MKV\_TODO\</t>
  </si>
  <si>
    <t>Output folder</t>
  </si>
  <si>
    <t>title</t>
  </si>
  <si>
    <t>Video</t>
  </si>
  <si>
    <t>year</t>
  </si>
  <si>
    <t>Input File</t>
  </si>
  <si>
    <t>comment</t>
  </si>
  <si>
    <t>Title</t>
  </si>
  <si>
    <t>description</t>
  </si>
  <si>
    <t>author</t>
  </si>
  <si>
    <t>genre</t>
  </si>
  <si>
    <t>M:\_DONE\</t>
  </si>
  <si>
    <t>Series</t>
  </si>
  <si>
    <t>Season</t>
  </si>
  <si>
    <t>Audio1</t>
  </si>
  <si>
    <t>Audio2</t>
  </si>
  <si>
    <t>show</t>
  </si>
  <si>
    <t>episode_id</t>
  </si>
  <si>
    <t>E</t>
  </si>
  <si>
    <t>Episodes</t>
  </si>
  <si>
    <t>synopsis</t>
  </si>
  <si>
    <t>Dexter</t>
  </si>
  <si>
    <t>Crocodile</t>
  </si>
  <si>
    <t>Popping Cherry</t>
  </si>
  <si>
    <t>Let's Give the Boy a Hand</t>
  </si>
  <si>
    <t>Love American Style</t>
  </si>
  <si>
    <t>Return to Sender</t>
  </si>
  <si>
    <t>Circle of Friends</t>
  </si>
  <si>
    <t>Shrink Wrap</t>
  </si>
  <si>
    <t>Father Knows Best</t>
  </si>
  <si>
    <t>Seeing Red</t>
  </si>
  <si>
    <t>Truth Be Told</t>
  </si>
  <si>
    <t>Born Free</t>
  </si>
  <si>
    <t>Begin Copy</t>
  </si>
  <si>
    <t>map</t>
  </si>
  <si>
    <t>infile</t>
  </si>
  <si>
    <t>video</t>
  </si>
  <si>
    <t>meta</t>
  </si>
  <si>
    <t>audio</t>
  </si>
  <si>
    <t>output</t>
  </si>
  <si>
    <t>Dexter takes part in the investigation of a serial killer who drains his victims of blood. He also kills two criminals, and his romantic relationship may be going to the next level.</t>
  </si>
  <si>
    <t>While preparing for his next victim, Dexter finds out that the Ice Truck Killer is aware of Dexter's dirty little secret.</t>
  </si>
  <si>
    <t>After the discovery of another victim of the Ice Truck Killer at an ice rink, the missing guard, Tony Tucci, becomes a potential suspect.</t>
  </si>
  <si>
    <t>The mysterious Ice Truck Killer escalates his killing spree by leaving body parts of his latest victim at sites that relate to memories from Dexter's childhood, leading Dexter to confront his dark personal history.</t>
  </si>
  <si>
    <t>Debra and the rest of the squad start to make headway when one of the Ice Truck Killer victims is found alive. Meanwhile, Dexter gets in over-his-head trouble when he begins stalking a murderous human-trafficker.</t>
  </si>
  <si>
    <t>The Ice Truck Killer leaves a surprise dead body for Dexter at one of the crime scenes of Dexter's most recent kill, which puts him in the crosshairs of his own Homicide Division of the Miami Metro Police.</t>
  </si>
  <si>
    <t>The Ice Truck Killer is supposedly identified, but Dexter is skeptical. Meanwhile, Rita must deal with the return of her menacing, recently paroled ex-husband.</t>
  </si>
  <si>
    <t>An unexplained suicide of a wealthy and powerful woman leads Dexter to suspect that her psychologist, Dr. Emmett Meridian, may have killed her.</t>
  </si>
  <si>
    <t>Dexter learns that his biological father, Joe Driscoll, who he thought had been long dead, has only recently died and has left all of his belongings to Dexter, including his house.</t>
  </si>
  <si>
    <t>When the Ice Truck Killer leaves a horribly bloody crime scene at a hotel, Dexter digs deeper into his past.</t>
  </si>
  <si>
    <t>The Ice Truck Killer strikes again, leaving a bloody scene before Christmas at a holiday-themed park.</t>
  </si>
  <si>
    <t>Dexter races against the clock to find Debra when she is abducted by Rudy, the Ice Truck Killer, which leads the two psychopathic killers to have a fateful showdown, and who finally reveals his connection to Dexter.</t>
  </si>
  <si>
    <t>Second highest rated show of all time</t>
  </si>
  <si>
    <t>Ninth highest rated show of all time</t>
  </si>
  <si>
    <t>DVD23F</t>
  </si>
  <si>
    <t>DVD23T</t>
  </si>
  <si>
    <t>Dexter S1_D1_t00.mkv</t>
  </si>
  <si>
    <t>Dexter S1_D1_t01.mkv</t>
  </si>
  <si>
    <t>Dexter S1_D1_t02.mkv</t>
  </si>
  <si>
    <t>Dexter S1_D1_t03.mkv</t>
  </si>
  <si>
    <t>Dexter S1_D2_t00.mkv</t>
  </si>
  <si>
    <t>Dexter S1_D2_t01.mkv</t>
  </si>
  <si>
    <t>Dexter S1_D2_t02.mkv</t>
  </si>
  <si>
    <t>Dexter S1_D2_t03.mkv</t>
  </si>
  <si>
    <t>Dexter S1_D3_t00.mkv</t>
  </si>
  <si>
    <t>Dexter S1_D3_t01.mkv</t>
  </si>
  <si>
    <t>Dexter S1_D3_t02.mkv</t>
  </si>
  <si>
    <t>Dexter S1_D4_t00.mkv</t>
  </si>
  <si>
    <t>-vf yadif -c:v libx264 -preset veryslow -crf 18 -tune film -profile:v high -level 3.1</t>
  </si>
  <si>
    <t>DVD29I</t>
  </si>
  <si>
    <t>AAC</t>
  </si>
  <si>
    <t>-ac 2 -c:a aac -filter:a dynaudnorm -b:a 160k -metadata:s:a:0 title="Stereo"</t>
  </si>
  <si>
    <t>AC3384</t>
  </si>
  <si>
    <t>-c:a:` ac3 -b:a:` 384k -metadata:s:a:` title="Dolby Digital 5.1"</t>
  </si>
  <si>
    <t>AC3AAC</t>
  </si>
  <si>
    <t>-ac:a:` 2 -filter:a:` volume=volume=2dB:precision=fixed,dynaudnorm -c:a:` aac -b:a:` 160k -metadata:s:a:` title="Stereo"</t>
  </si>
  <si>
    <t>AC3PASS</t>
  </si>
  <si>
    <t>-c:a:` copy -metadata:s:a:` title="Dolby Digital 5.1"</t>
  </si>
  <si>
    <t>-c:a:` aac -b:a:` 128k -metadata:s:a:` title="Commentary"</t>
  </si>
  <si>
    <t>-c:a:` aac -b:a:` 128k -metadata:s:a:` title="Additional Commentary"</t>
  </si>
  <si>
    <t>DTSAAC</t>
  </si>
  <si>
    <t>-ac:a:` 2 -filter:a:` volume=volume=3dB:precision=fixed,dynaudnorm -c:a:` aac -b:a:` 160k -metadata:s:a:` title="Stereo"</t>
  </si>
  <si>
    <t>DTSAC33</t>
  </si>
  <si>
    <t>DTSAC36</t>
  </si>
  <si>
    <t>-c:a:` ac3 -b:a:` 640k -metadata:s:a:` title="Dolby Digital 5.1"</t>
  </si>
  <si>
    <t>0AC3AAC</t>
  </si>
  <si>
    <t>2COMM1</t>
  </si>
  <si>
    <t>CPU</t>
  </si>
  <si>
    <t>Time</t>
  </si>
  <si>
    <t>Audio 0</t>
  </si>
  <si>
    <t>Audio 1</t>
  </si>
  <si>
    <t>Audio 2</t>
  </si>
  <si>
    <t>Audio 3</t>
  </si>
  <si>
    <t>Audio 4</t>
  </si>
  <si>
    <t>Audio 5</t>
  </si>
  <si>
    <t>BR2HD</t>
  </si>
  <si>
    <t>-c:v libx264 -preset veryslow -crf 18 -tune film -profile:v high -level 3.1</t>
  </si>
  <si>
    <t>BR2HDA</t>
  </si>
  <si>
    <t>-c:v libx264 -preset veryslow -crf 20 -tune animation -profile:v high -level 3.1</t>
  </si>
  <si>
    <t>DVD23FA</t>
  </si>
  <si>
    <t>-vf  pullup,fps=24000/1001 -c:v libx264 -preset veryslow -crf 18 -tune film -profile:v high -level 3.1</t>
  </si>
  <si>
    <t>DVD23TA</t>
  </si>
  <si>
    <t>-vf  pullup,fps=24000/1001 -c:v libx264 -preset veryslow -crf 20 -tune animation -profile:v high -level 3.1</t>
  </si>
  <si>
    <t>DVD29IA</t>
  </si>
  <si>
    <t>-vf yadif -c:v libx264 -preset veryslow -crf 18 -tune animation -profile:v high -level 3.1</t>
  </si>
  <si>
    <t>Override Video</t>
  </si>
  <si>
    <t>Video Base Encoding Lookup Table</t>
  </si>
  <si>
    <t>Audio Base Encoding Lookup Table</t>
  </si>
  <si>
    <t>denoise</t>
  </si>
  <si>
    <t>crop</t>
  </si>
  <si>
    <t>scale</t>
  </si>
  <si>
    <t>flip</t>
  </si>
  <si>
    <t>atadenoise</t>
  </si>
  <si>
    <t>width</t>
  </si>
  <si>
    <t>height</t>
  </si>
  <si>
    <t>left</t>
  </si>
  <si>
    <t>top</t>
  </si>
  <si>
    <t>hflip</t>
  </si>
  <si>
    <t>vflip</t>
  </si>
  <si>
    <t>length</t>
  </si>
  <si>
    <t>fade</t>
  </si>
  <si>
    <t>in</t>
  </si>
  <si>
    <t>out</t>
  </si>
  <si>
    <t>Additional Video Filter Builder</t>
  </si>
  <si>
    <t>=</t>
  </si>
  <si>
    <t>Evil Dead II</t>
  </si>
  <si>
    <t>1987</t>
  </si>
  <si>
    <t>Comedy, Horror</t>
  </si>
  <si>
    <t>The lone survivor of an onslaught of flesh-possessing spirits holes up in a cabin with a group of strangers while the demons continue their attack.</t>
  </si>
  <si>
    <t>Director: Sam Raimi Writers: Sam Raimi, Scott Spiegel</t>
  </si>
  <si>
    <t>25th Anniversary Edition</t>
  </si>
  <si>
    <t>0DTSAAC</t>
  </si>
  <si>
    <t>-vf scale=1280:720 -c:v libx264 -preset veryslow -crf 21 -tune film -profile:v high -level 3.1</t>
  </si>
  <si>
    <t>-vf scale=1280:720 -c:v libx264 -preset veryslow -crf 22 -tune animation -profile:v high -level 3.1</t>
  </si>
  <si>
    <t>Evil Dead II (1987)</t>
  </si>
  <si>
    <t>Ashley Williams travels to a secluded cabin in the woods with his girlfriend Linda where they find a tape recording of a professor and a book of evil. This unleashes a bunch of evil spirits that constantly terrorize Ash. Meanwhile a journalist comes to the area to study the book of evil. Ash and her end up having to survive this swarm of evil until morning comes.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</si>
</sst>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8"/>
      <color theme="1"/>
      <name val="Calibri"/>
      <family val="2"/>
      <scheme val="minor"/>
    </font>
    <font>
      <sz val="8"/>
      <color theme="1"/>
      <name val="Calibri"/>
      <family val="2"/>
      <scheme val="minor"/>
    </font>
    <font>
      <sz val="9"/>
      <color theme="1"/>
      <name val="Calibri"/>
      <family val="2"/>
      <scheme val="minor"/>
    </font>
  </fonts>
  <fills count="10">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7" tint="0.79998168889431442"/>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s>
  <cellStyleXfs count="1">
    <xf numFmtId="0" fontId="0" fillId="0" borderId="0"/>
  </cellStyleXfs>
  <cellXfs count="48">
    <xf numFmtId="0" fontId="0" fillId="0" borderId="0" xfId="0"/>
    <xf numFmtId="0" fontId="1" fillId="0" borderId="0" xfId="0" applyFont="1"/>
    <xf numFmtId="49" fontId="2" fillId="2" borderId="1" xfId="0" applyNumberFormat="1" applyFont="1" applyFill="1" applyBorder="1"/>
    <xf numFmtId="0" fontId="2" fillId="0" borderId="0" xfId="0" applyFont="1"/>
    <xf numFmtId="0" fontId="2" fillId="0" borderId="0" xfId="0" quotePrefix="1" applyFont="1"/>
    <xf numFmtId="49" fontId="2" fillId="2" borderId="2" xfId="0" applyNumberFormat="1" applyFont="1" applyFill="1" applyBorder="1"/>
    <xf numFmtId="0" fontId="1" fillId="0" borderId="2" xfId="0" applyFont="1" applyBorder="1"/>
    <xf numFmtId="0" fontId="1" fillId="0" borderId="2" xfId="0" applyFont="1" applyBorder="1" applyAlignment="1">
      <alignment horizontal="right"/>
    </xf>
    <xf numFmtId="49" fontId="1" fillId="0" borderId="0" xfId="0" applyNumberFormat="1" applyFont="1"/>
    <xf numFmtId="0" fontId="2" fillId="0" borderId="0" xfId="0" applyNumberFormat="1" applyFont="1"/>
    <xf numFmtId="0" fontId="2" fillId="3" borderId="0" xfId="0" applyNumberFormat="1" applyFont="1" applyFill="1"/>
    <xf numFmtId="15" fontId="2" fillId="0" borderId="0" xfId="0" applyNumberFormat="1" applyFont="1"/>
    <xf numFmtId="0" fontId="2" fillId="4" borderId="0" xfId="0" applyFont="1" applyFill="1"/>
    <xf numFmtId="21" fontId="2" fillId="0" borderId="0" xfId="0" applyNumberFormat="1" applyFont="1"/>
    <xf numFmtId="49" fontId="2" fillId="2" borderId="0" xfId="0" applyNumberFormat="1" applyFont="1" applyFill="1"/>
    <xf numFmtId="49" fontId="2" fillId="2" borderId="1" xfId="0" applyNumberFormat="1" applyFont="1" applyFill="1" applyBorder="1" applyAlignment="1">
      <alignment horizontal="left"/>
    </xf>
    <xf numFmtId="0" fontId="2" fillId="5" borderId="2" xfId="0" applyFont="1" applyFill="1" applyBorder="1"/>
    <xf numFmtId="0" fontId="1" fillId="0" borderId="0" xfId="0" applyFont="1" applyAlignment="1">
      <alignment horizontal="center"/>
    </xf>
    <xf numFmtId="0" fontId="2" fillId="4" borderId="2" xfId="0" applyFont="1" applyFill="1" applyBorder="1"/>
    <xf numFmtId="0" fontId="2" fillId="6" borderId="0" xfId="0" applyFont="1" applyFill="1"/>
    <xf numFmtId="49" fontId="2" fillId="6" borderId="0" xfId="0" applyNumberFormat="1" applyFont="1" applyFill="1"/>
    <xf numFmtId="0" fontId="2" fillId="0" borderId="0" xfId="0" applyFont="1" applyFill="1"/>
    <xf numFmtId="49" fontId="2" fillId="0" borderId="2" xfId="0" applyNumberFormat="1" applyFont="1" applyFill="1" applyBorder="1"/>
    <xf numFmtId="0" fontId="2" fillId="0" borderId="2" xfId="0" applyFont="1" applyFill="1" applyBorder="1"/>
    <xf numFmtId="0" fontId="2" fillId="0" borderId="2" xfId="0" applyFont="1" applyBorder="1"/>
    <xf numFmtId="0" fontId="2" fillId="9" borderId="0" xfId="0" applyFont="1" applyFill="1"/>
    <xf numFmtId="0" fontId="1" fillId="0" borderId="3" xfId="0" applyFont="1" applyBorder="1"/>
    <xf numFmtId="0" fontId="2" fillId="9" borderId="4" xfId="0" applyFont="1" applyFill="1" applyBorder="1"/>
    <xf numFmtId="0" fontId="2" fillId="8" borderId="4" xfId="0" applyFont="1" applyFill="1" applyBorder="1"/>
    <xf numFmtId="0" fontId="2" fillId="0" borderId="4" xfId="0" applyFont="1" applyBorder="1"/>
    <xf numFmtId="0" fontId="2" fillId="0" borderId="5" xfId="0" applyFont="1" applyBorder="1"/>
    <xf numFmtId="0" fontId="2" fillId="3" borderId="4" xfId="0" applyFont="1" applyFill="1" applyBorder="1"/>
    <xf numFmtId="0" fontId="2" fillId="7" borderId="4" xfId="0" applyFont="1" applyFill="1" applyBorder="1"/>
    <xf numFmtId="0" fontId="1" fillId="0" borderId="6" xfId="0" applyFont="1" applyBorder="1"/>
    <xf numFmtId="0" fontId="1" fillId="0" borderId="7" xfId="0" applyFont="1" applyBorder="1"/>
    <xf numFmtId="0" fontId="2" fillId="9" borderId="8" xfId="0" applyFont="1" applyFill="1" applyBorder="1"/>
    <xf numFmtId="0" fontId="2" fillId="9" borderId="9" xfId="0" applyFont="1" applyFill="1" applyBorder="1"/>
    <xf numFmtId="0" fontId="2" fillId="3" borderId="8" xfId="0" applyFont="1" applyFill="1" applyBorder="1"/>
    <xf numFmtId="0" fontId="2" fillId="3" borderId="9" xfId="0" applyFont="1" applyFill="1" applyBorder="1"/>
    <xf numFmtId="0" fontId="2" fillId="0" borderId="8" xfId="0" applyFont="1" applyBorder="1"/>
    <xf numFmtId="0" fontId="2" fillId="0" borderId="10" xfId="0" applyFont="1" applyBorder="1"/>
    <xf numFmtId="0" fontId="2" fillId="0" borderId="9" xfId="0" applyFont="1" applyBorder="1"/>
    <xf numFmtId="0" fontId="2" fillId="7" borderId="5" xfId="0" applyFont="1" applyFill="1" applyBorder="1"/>
    <xf numFmtId="0" fontId="2" fillId="7" borderId="3" xfId="0" applyFont="1" applyFill="1" applyBorder="1"/>
    <xf numFmtId="21" fontId="2" fillId="7" borderId="3" xfId="0" applyNumberFormat="1" applyFont="1" applyFill="1" applyBorder="1"/>
    <xf numFmtId="0" fontId="3" fillId="0" borderId="0" xfId="0" quotePrefix="1" applyFont="1" applyAlignment="1">
      <alignment horizontal="center"/>
    </xf>
    <xf numFmtId="0" fontId="2" fillId="4" borderId="0" xfId="0" applyNumberFormat="1" applyFont="1" applyFill="1"/>
    <xf numFmtId="49" fontId="2" fillId="3"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D8C27-9839-4349-9A79-6364C9D65E13}">
  <dimension ref="A1:T45"/>
  <sheetViews>
    <sheetView tabSelected="1" workbookViewId="0">
      <selection activeCell="F13" sqref="F13"/>
    </sheetView>
  </sheetViews>
  <sheetFormatPr defaultRowHeight="11.25" x14ac:dyDescent="0.2"/>
  <cols>
    <col min="1" max="1" width="10" style="3" bestFit="1" customWidth="1"/>
    <col min="2" max="2" width="40.7109375" style="3" customWidth="1"/>
    <col min="3" max="4" width="20.85546875" style="3" customWidth="1"/>
    <col min="5" max="5" width="2.7109375" style="3" customWidth="1"/>
    <col min="6" max="6" width="9.140625" style="3"/>
    <col min="7" max="11" width="5.7109375" style="3" customWidth="1"/>
    <col min="12" max="12" width="6.140625" style="3" bestFit="1" customWidth="1"/>
    <col min="13" max="16384" width="9.140625" style="3"/>
  </cols>
  <sheetData>
    <row r="1" spans="1:20" x14ac:dyDescent="0.2">
      <c r="A1" s="1" t="s">
        <v>0</v>
      </c>
      <c r="B1" s="2" t="s">
        <v>1</v>
      </c>
      <c r="D1" s="1" t="s">
        <v>129</v>
      </c>
      <c r="F1" s="26" t="s">
        <v>114</v>
      </c>
      <c r="G1" s="26" t="s">
        <v>116</v>
      </c>
      <c r="H1" s="33" t="s">
        <v>115</v>
      </c>
      <c r="I1" s="34"/>
      <c r="J1" s="26" t="s">
        <v>117</v>
      </c>
      <c r="K1" s="33" t="s">
        <v>126</v>
      </c>
      <c r="L1" s="34"/>
      <c r="M1" s="1"/>
      <c r="N1" s="1"/>
      <c r="O1" s="1"/>
      <c r="T1" s="4"/>
    </row>
    <row r="2" spans="1:20" ht="12" x14ac:dyDescent="0.2">
      <c r="D2" s="12" t="str">
        <f>_xlfn.TEXTJOIN(",",TRUE,F2:O2)</f>
        <v/>
      </c>
      <c r="E2" s="45" t="s">
        <v>130</v>
      </c>
      <c r="F2" s="27"/>
      <c r="G2" s="27"/>
      <c r="H2" s="35"/>
      <c r="I2" s="36"/>
      <c r="J2" s="27"/>
      <c r="K2" s="35"/>
      <c r="L2" s="36"/>
      <c r="M2" s="25"/>
      <c r="N2" s="25"/>
      <c r="O2" s="25"/>
      <c r="T2" s="4"/>
    </row>
    <row r="3" spans="1:20" x14ac:dyDescent="0.2">
      <c r="A3" s="1" t="s">
        <v>5</v>
      </c>
      <c r="B3" s="5" t="s">
        <v>6</v>
      </c>
      <c r="F3" s="28" t="s">
        <v>118</v>
      </c>
      <c r="G3" s="31" t="str">
        <f>"scale="&amp;G4&amp;":"&amp;G5</f>
        <v>scale=852:480</v>
      </c>
      <c r="H3" s="37" t="str">
        <f>"crop="&amp;_xlfn.TEXTJOIN({"=",":"},FALSE,"x",I4,"y",I5,"w",I6,"h",I7)</f>
        <v>crop=x=2:y=20:w=1916:h=1040</v>
      </c>
      <c r="I3" s="38"/>
      <c r="J3" s="29" t="s">
        <v>123</v>
      </c>
      <c r="K3" s="37" t="str">
        <f>IF(ISBLANK(L5),"","fade=t=in:d="&amp;L5)&amp;IF(ISBLANK(L6),"",IF(ISBLANK(L5),"",",")&amp;"fade=t=out:st="&amp;((SECOND(L4)+MINUTE(L4)*60+HOUR(L4)*3600)-L6)&amp;":d="&amp;L6)</f>
        <v/>
      </c>
      <c r="L3" s="41"/>
      <c r="T3" s="4"/>
    </row>
    <row r="4" spans="1:20" x14ac:dyDescent="0.2">
      <c r="A4" s="1" t="s">
        <v>7</v>
      </c>
      <c r="B4" s="5" t="s">
        <v>17</v>
      </c>
      <c r="F4" s="29"/>
      <c r="G4" s="43">
        <v>852</v>
      </c>
      <c r="H4" s="39" t="s">
        <v>121</v>
      </c>
      <c r="I4" s="43">
        <v>2</v>
      </c>
      <c r="J4" s="29" t="s">
        <v>124</v>
      </c>
      <c r="K4" s="39" t="s">
        <v>125</v>
      </c>
      <c r="L4" s="44">
        <v>5.8159722222222217E-2</v>
      </c>
    </row>
    <row r="5" spans="1:20" x14ac:dyDescent="0.2">
      <c r="F5" s="29"/>
      <c r="G5" s="42">
        <v>480</v>
      </c>
      <c r="H5" s="39" t="s">
        <v>122</v>
      </c>
      <c r="I5" s="32">
        <v>20</v>
      </c>
      <c r="J5" s="29"/>
      <c r="K5" s="39" t="s">
        <v>127</v>
      </c>
      <c r="L5" s="32"/>
    </row>
    <row r="6" spans="1:20" x14ac:dyDescent="0.2">
      <c r="F6" s="29"/>
      <c r="G6" s="29"/>
      <c r="H6" s="39" t="s">
        <v>119</v>
      </c>
      <c r="I6" s="32">
        <v>1916</v>
      </c>
      <c r="J6" s="29"/>
      <c r="K6" s="40" t="s">
        <v>128</v>
      </c>
      <c r="L6" s="42"/>
    </row>
    <row r="7" spans="1:20" x14ac:dyDescent="0.2">
      <c r="A7" s="6" t="s">
        <v>112</v>
      </c>
      <c r="B7" s="24"/>
      <c r="C7" s="24"/>
      <c r="D7" s="24"/>
      <c r="F7" s="30"/>
      <c r="G7" s="30"/>
      <c r="H7" s="40" t="s">
        <v>120</v>
      </c>
      <c r="I7" s="42">
        <v>1040</v>
      </c>
      <c r="J7" s="30"/>
    </row>
    <row r="8" spans="1:20" x14ac:dyDescent="0.2">
      <c r="A8" s="19" t="s">
        <v>101</v>
      </c>
      <c r="B8" s="20" t="s">
        <v>138</v>
      </c>
      <c r="C8" s="19"/>
      <c r="D8" s="19"/>
    </row>
    <row r="9" spans="1:20" x14ac:dyDescent="0.2">
      <c r="A9" s="19" t="s">
        <v>103</v>
      </c>
      <c r="B9" s="20" t="s">
        <v>139</v>
      </c>
      <c r="C9" s="19"/>
      <c r="D9" s="19"/>
    </row>
    <row r="10" spans="1:20" x14ac:dyDescent="0.2">
      <c r="A10" s="19" t="s">
        <v>60</v>
      </c>
      <c r="B10" s="20" t="s">
        <v>102</v>
      </c>
      <c r="C10" s="19"/>
      <c r="D10" s="19"/>
    </row>
    <row r="11" spans="1:20" x14ac:dyDescent="0.2">
      <c r="A11" s="19" t="s">
        <v>105</v>
      </c>
      <c r="B11" s="20" t="s">
        <v>104</v>
      </c>
      <c r="C11" s="19"/>
      <c r="D11" s="19"/>
    </row>
    <row r="12" spans="1:20" x14ac:dyDescent="0.2">
      <c r="A12" s="19" t="s">
        <v>61</v>
      </c>
      <c r="B12" s="20" t="s">
        <v>106</v>
      </c>
      <c r="C12" s="19"/>
      <c r="D12" s="19"/>
    </row>
    <row r="13" spans="1:20" x14ac:dyDescent="0.2">
      <c r="A13" s="19" t="s">
        <v>107</v>
      </c>
      <c r="B13" s="20" t="s">
        <v>108</v>
      </c>
      <c r="C13" s="19"/>
      <c r="D13" s="19"/>
    </row>
    <row r="14" spans="1:20" x14ac:dyDescent="0.2">
      <c r="A14" s="19" t="s">
        <v>75</v>
      </c>
      <c r="B14" s="20" t="s">
        <v>74</v>
      </c>
      <c r="C14" s="19"/>
      <c r="D14" s="19"/>
    </row>
    <row r="15" spans="1:20" x14ac:dyDescent="0.2">
      <c r="A15" s="19" t="s">
        <v>109</v>
      </c>
      <c r="B15" s="20" t="s">
        <v>110</v>
      </c>
      <c r="C15" s="19"/>
      <c r="D15" s="19"/>
    </row>
    <row r="16" spans="1:20" x14ac:dyDescent="0.2">
      <c r="A16" s="19"/>
      <c r="B16" s="20"/>
      <c r="C16" s="19"/>
      <c r="D16" s="19"/>
    </row>
    <row r="17" spans="1:4" x14ac:dyDescent="0.2">
      <c r="A17" s="19"/>
      <c r="B17" s="20"/>
      <c r="C17" s="19"/>
      <c r="D17" s="19"/>
    </row>
    <row r="18" spans="1:4" x14ac:dyDescent="0.2">
      <c r="A18" s="19"/>
      <c r="B18" s="20"/>
      <c r="C18" s="19"/>
      <c r="D18" s="19"/>
    </row>
    <row r="19" spans="1:4" x14ac:dyDescent="0.2">
      <c r="A19" s="19"/>
      <c r="B19" s="20"/>
      <c r="C19" s="19"/>
      <c r="D19" s="19"/>
    </row>
    <row r="20" spans="1:4" x14ac:dyDescent="0.2">
      <c r="A20" s="19"/>
      <c r="B20" s="20"/>
      <c r="C20" s="19"/>
      <c r="D20" s="19"/>
    </row>
    <row r="21" spans="1:4" x14ac:dyDescent="0.2">
      <c r="A21" s="19"/>
      <c r="B21" s="20"/>
      <c r="C21" s="19"/>
      <c r="D21" s="19"/>
    </row>
    <row r="22" spans="1:4" x14ac:dyDescent="0.2">
      <c r="A22" s="19"/>
      <c r="B22" s="20"/>
      <c r="C22" s="19"/>
      <c r="D22" s="19"/>
    </row>
    <row r="23" spans="1:4" x14ac:dyDescent="0.2">
      <c r="A23" s="19"/>
      <c r="B23" s="20"/>
      <c r="C23" s="19"/>
      <c r="D23" s="19"/>
    </row>
    <row r="24" spans="1:4" x14ac:dyDescent="0.2">
      <c r="A24" s="19"/>
      <c r="B24" s="20"/>
      <c r="C24" s="19"/>
      <c r="D24" s="19"/>
    </row>
    <row r="25" spans="1:4" x14ac:dyDescent="0.2">
      <c r="A25" s="19"/>
      <c r="B25" s="20"/>
      <c r="C25" s="19"/>
      <c r="D25" s="19"/>
    </row>
    <row r="26" spans="1:4" x14ac:dyDescent="0.2">
      <c r="A26" s="19"/>
      <c r="B26" s="20"/>
      <c r="C26" s="19"/>
      <c r="D26" s="19"/>
    </row>
    <row r="27" spans="1:4" x14ac:dyDescent="0.2">
      <c r="A27" s="19"/>
      <c r="B27" s="20"/>
      <c r="C27" s="19"/>
      <c r="D27" s="19"/>
    </row>
    <row r="28" spans="1:4" x14ac:dyDescent="0.2">
      <c r="A28" s="19"/>
      <c r="B28" s="20"/>
      <c r="C28" s="19"/>
      <c r="D28" s="19"/>
    </row>
    <row r="29" spans="1:4" x14ac:dyDescent="0.2">
      <c r="A29" s="19"/>
      <c r="B29" s="20"/>
      <c r="C29" s="19"/>
      <c r="D29" s="19"/>
    </row>
    <row r="30" spans="1:4" x14ac:dyDescent="0.2">
      <c r="A30" s="19"/>
      <c r="B30" s="20"/>
      <c r="C30" s="19"/>
      <c r="D30" s="19"/>
    </row>
    <row r="31" spans="1:4" x14ac:dyDescent="0.2">
      <c r="A31" s="19"/>
      <c r="B31" s="20"/>
      <c r="C31" s="19"/>
      <c r="D31" s="19"/>
    </row>
    <row r="32" spans="1:4" x14ac:dyDescent="0.2">
      <c r="A32" s="19"/>
      <c r="B32" s="20"/>
      <c r="C32" s="19"/>
      <c r="D32" s="19"/>
    </row>
    <row r="33" spans="1:5" x14ac:dyDescent="0.2">
      <c r="A33" s="19"/>
      <c r="B33" s="20"/>
      <c r="C33" s="19"/>
      <c r="D33" s="19"/>
    </row>
    <row r="34" spans="1:5" x14ac:dyDescent="0.2">
      <c r="A34" s="19"/>
      <c r="B34" s="20"/>
      <c r="C34" s="19"/>
      <c r="D34" s="19"/>
    </row>
    <row r="35" spans="1:5" x14ac:dyDescent="0.2">
      <c r="A35" s="19"/>
      <c r="B35" s="20"/>
      <c r="C35" s="19"/>
      <c r="D35" s="19"/>
    </row>
    <row r="36" spans="1:5" x14ac:dyDescent="0.2">
      <c r="A36" s="6" t="s">
        <v>113</v>
      </c>
      <c r="B36" s="22"/>
      <c r="C36" s="23"/>
      <c r="D36" s="23"/>
      <c r="E36" s="21"/>
    </row>
    <row r="37" spans="1:5" x14ac:dyDescent="0.2">
      <c r="A37" s="12" t="s">
        <v>76</v>
      </c>
      <c r="B37" s="12" t="s">
        <v>77</v>
      </c>
      <c r="C37" s="12"/>
      <c r="D37" s="12"/>
    </row>
    <row r="38" spans="1:5" x14ac:dyDescent="0.2">
      <c r="A38" s="12" t="s">
        <v>78</v>
      </c>
      <c r="B38" s="12" t="s">
        <v>79</v>
      </c>
      <c r="C38" s="12"/>
      <c r="D38" s="12"/>
    </row>
    <row r="39" spans="1:5" x14ac:dyDescent="0.2">
      <c r="A39" s="12" t="s">
        <v>80</v>
      </c>
      <c r="B39" s="12" t="s">
        <v>81</v>
      </c>
      <c r="C39" s="12"/>
      <c r="D39" s="12"/>
    </row>
    <row r="40" spans="1:5" x14ac:dyDescent="0.2">
      <c r="A40" s="12" t="s">
        <v>82</v>
      </c>
      <c r="B40" s="12" t="s">
        <v>83</v>
      </c>
      <c r="C40" s="12"/>
      <c r="D40" s="12"/>
    </row>
    <row r="41" spans="1:5" x14ac:dyDescent="0.2">
      <c r="A41" s="12" t="s">
        <v>3</v>
      </c>
      <c r="B41" s="12" t="s">
        <v>84</v>
      </c>
      <c r="C41" s="12"/>
      <c r="D41" s="12"/>
    </row>
    <row r="42" spans="1:5" x14ac:dyDescent="0.2">
      <c r="A42" s="12" t="s">
        <v>4</v>
      </c>
      <c r="B42" s="12" t="s">
        <v>85</v>
      </c>
      <c r="C42" s="12"/>
      <c r="D42" s="12"/>
    </row>
    <row r="43" spans="1:5" x14ac:dyDescent="0.2">
      <c r="A43" s="12" t="s">
        <v>86</v>
      </c>
      <c r="B43" s="12" t="s">
        <v>87</v>
      </c>
      <c r="C43" s="12"/>
      <c r="D43" s="12"/>
    </row>
    <row r="44" spans="1:5" x14ac:dyDescent="0.2">
      <c r="A44" s="12" t="s">
        <v>88</v>
      </c>
      <c r="B44" s="12" t="s">
        <v>79</v>
      </c>
      <c r="C44" s="12"/>
      <c r="D44" s="12"/>
    </row>
    <row r="45" spans="1:5" x14ac:dyDescent="0.2">
      <c r="A45" s="12" t="s">
        <v>89</v>
      </c>
      <c r="B45" s="12" t="s">
        <v>90</v>
      </c>
      <c r="C45" s="12"/>
      <c r="D45"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4D2A8-4722-4641-BCD2-A14490C63E1C}">
  <sheetPr codeName="Sheet2"/>
  <dimension ref="A1:I16"/>
  <sheetViews>
    <sheetView topLeftCell="B1" workbookViewId="0">
      <selection activeCell="D3" sqref="D3:I3"/>
    </sheetView>
  </sheetViews>
  <sheetFormatPr defaultRowHeight="11.25" x14ac:dyDescent="0.2"/>
  <cols>
    <col min="1" max="1" width="10.5703125" style="3" customWidth="1"/>
    <col min="2" max="2" width="81" style="3" customWidth="1"/>
    <col min="3" max="3" width="50.7109375" style="9" customWidth="1"/>
    <col min="4" max="9" width="13.28515625" style="3" customWidth="1"/>
    <col min="10" max="16384" width="9.140625" style="3"/>
  </cols>
  <sheetData>
    <row r="1" spans="1:9" x14ac:dyDescent="0.2">
      <c r="A1" s="1" t="s">
        <v>11</v>
      </c>
      <c r="B1" s="14" t="s">
        <v>140</v>
      </c>
      <c r="D1" s="12" t="s">
        <v>39</v>
      </c>
      <c r="E1" s="12"/>
      <c r="F1" s="12"/>
      <c r="G1" s="12"/>
      <c r="H1" s="12"/>
      <c r="I1" s="12"/>
    </row>
    <row r="2" spans="1:9" x14ac:dyDescent="0.2">
      <c r="A2" s="8" t="s">
        <v>8</v>
      </c>
      <c r="B2" s="5" t="s">
        <v>131</v>
      </c>
      <c r="C2" s="47" t="str">
        <f>B2</f>
        <v>Evil Dead II</v>
      </c>
      <c r="D2" s="18" t="s">
        <v>41</v>
      </c>
      <c r="E2" s="18" t="s">
        <v>40</v>
      </c>
      <c r="F2" s="18" t="s">
        <v>42</v>
      </c>
      <c r="G2" s="18" t="s">
        <v>43</v>
      </c>
      <c r="H2" s="18" t="s">
        <v>44</v>
      </c>
      <c r="I2" s="18" t="s">
        <v>45</v>
      </c>
    </row>
    <row r="3" spans="1:9" x14ac:dyDescent="0.2">
      <c r="A3" s="1" t="s">
        <v>10</v>
      </c>
      <c r="B3" s="15" t="s">
        <v>132</v>
      </c>
      <c r="C3" s="47" t="str">
        <f>B3</f>
        <v>1987</v>
      </c>
      <c r="D3" s="46" t="str">
        <f>IF(ISERROR(FIND(".",B1)),B1&amp;".mkv",B1)</f>
        <v>Evil Dead II (1987).mkv</v>
      </c>
      <c r="E3" s="46" t="str">
        <f>C9</f>
        <v>-map 0:v:0 -map 0:a:0 -map 0:a:2</v>
      </c>
      <c r="F3" s="46" t="str">
        <f>IF(ISBLANK(D10),C10,D10)</f>
        <v>-vf scale=1280:720 -c:v libx264 -preset veryslow -crf 21 -tune film -profile:v high -level 3.1</v>
      </c>
      <c r="G3" s="46" t="str">
        <f>"-metadata "&amp;_xlfn.TEXTJOIN({"=""",""" -metadata "},FALSE,A2,C2,A3,C3,A4,C4,A5,C5,A6,C6,A7,C7,A8,C8,"language","eng")&amp;""""</f>
        <v>-metadata title="Evil Dead II" -metadata year="1987" -metadata genre="Comedy, Horror" -metadata description="The lone survivor of an onslaught of flesh-possessing spirits holes up in a cabin with a group of strangers while the demons continue their attack." -metadata author="Director: Sam Raimi Writers: Sam Raimi, Scott Spiegel" -metadata comment="25th Anniversary Edition" -metadata synopsis="Ashley Williams travels to a secluded cabin in the woods with his girlfriend Linda where they find a tape recording of a professor and a book of evil. This unleashes a bunch of evil spirits that constantly terrorize Ash. Meanwhile a journalist comes to the area to study the book of evil. Ash and her end up having to survive this swarm of evil until morning comes." -metadata language="eng"</v>
      </c>
      <c r="H3" s="46" t="str">
        <f>_xlfn.TEXTJOIN(" ",TRUE,C11:C16)</f>
        <v>-ac:a:0 2 -filter:a:0 volume=volume=3dB:precision=fixed,dynaudnorm -c:a:0 aac -b:a:0 160k -metadata:s:a:0 title="Stereo" -c:a:1 aac -b:a:1 128k -metadata:s:a:1 title="Commentary"</v>
      </c>
      <c r="I3" s="46" t="str">
        <f>SUBSTITUTE(C2,":","")&amp;" "&amp;TEXT(C3,"(0000)")</f>
        <v>Evil Dead II (1987)</v>
      </c>
    </row>
    <row r="4" spans="1:9" x14ac:dyDescent="0.2">
      <c r="A4" s="1" t="s">
        <v>16</v>
      </c>
      <c r="B4" s="2" t="s">
        <v>133</v>
      </c>
      <c r="C4" s="10" t="str">
        <f>B4</f>
        <v>Comedy, Horror</v>
      </c>
    </row>
    <row r="5" spans="1:9" x14ac:dyDescent="0.2">
      <c r="A5" s="1" t="s">
        <v>14</v>
      </c>
      <c r="B5" s="2" t="s">
        <v>134</v>
      </c>
      <c r="C5" s="10" t="str">
        <f>SUBSTITUTE(B5,"""","")</f>
        <v>The lone survivor of an onslaught of flesh-possessing spirits holes up in a cabin with a group of strangers while the demons continue their attack.</v>
      </c>
      <c r="D5" s="3" t="s">
        <v>2</v>
      </c>
    </row>
    <row r="6" spans="1:9" x14ac:dyDescent="0.2">
      <c r="A6" s="1" t="s">
        <v>15</v>
      </c>
      <c r="B6" s="2" t="s">
        <v>135</v>
      </c>
      <c r="C6" s="10" t="str">
        <f t="shared" ref="C6:C8" si="0">SUBSTITUTE(B6,"""","")</f>
        <v>Director: Sam Raimi Writers: Sam Raimi, Scott Spiegel</v>
      </c>
    </row>
    <row r="7" spans="1:9" x14ac:dyDescent="0.2">
      <c r="A7" s="1" t="s">
        <v>12</v>
      </c>
      <c r="B7" s="2" t="s">
        <v>136</v>
      </c>
      <c r="C7" s="10" t="str">
        <f t="shared" si="0"/>
        <v>25th Anniversary Edition</v>
      </c>
    </row>
    <row r="8" spans="1:9" x14ac:dyDescent="0.2">
      <c r="A8" s="1" t="s">
        <v>26</v>
      </c>
      <c r="B8" s="2" t="s">
        <v>141</v>
      </c>
      <c r="C8" s="10" t="str">
        <f t="shared" si="0"/>
        <v>Ashley Williams travels to a secluded cabin in the woods with his girlfriend Linda where they find a tape recording of a professor and a book of evil. This unleashes a bunch of evil spirits that constantly terrorize Ash. Meanwhile a journalist comes to the area to study the book of evil. Ash and her end up having to survive this swarm of evil until morning comes.</v>
      </c>
    </row>
    <row r="9" spans="1:9" x14ac:dyDescent="0.2">
      <c r="A9" s="1"/>
      <c r="C9" s="10" t="str">
        <f>"-map 0:v:0 -map 0:a:"&amp;IF(ISBLANK(B11),"0",LEFT(B11,1))&amp;IF(ISBLANK(B12),""," -map 0:a:"&amp;LEFT(B12,1))&amp;IF(ISBLANK(B13),""," -map 0:a:"&amp;LEFT(B13,1))&amp;IF(ISBLANK(B14),""," -map 0:a:"&amp;LEFT(B14,1))&amp;IF(ISBLANK(B15),""," -map 0:a:"&amp;LEFT(B15,1))&amp;IF(ISBLANK(B16),""," -map 0:a:"&amp;LEFT(B16,1))</f>
        <v>-map 0:v:0 -map 0:a:0 -map 0:a:2</v>
      </c>
    </row>
    <row r="10" spans="1:9" x14ac:dyDescent="0.2">
      <c r="A10" s="1" t="s">
        <v>9</v>
      </c>
      <c r="B10" s="5" t="s">
        <v>101</v>
      </c>
      <c r="C10" s="10" t="str">
        <f>VLOOKUP(B10,videoOptions,2,TRUE)</f>
        <v>-vf scale=1280:720 -c:v libx264 -preset veryslow -crf 21 -tune film -profile:v high -level 3.1</v>
      </c>
      <c r="D10" s="16"/>
    </row>
    <row r="11" spans="1:9" x14ac:dyDescent="0.2">
      <c r="A11" s="1" t="s">
        <v>95</v>
      </c>
      <c r="B11" s="2" t="s">
        <v>137</v>
      </c>
      <c r="C11" s="10" t="str">
        <f>SUBSTITUTE(VLOOKUP(IF(ISBLANK(B11),"AAC",MID(B11,2,10)),audioChoices,2,FALSE),"`","0")</f>
        <v>-ac:a:0 2 -filter:a:0 volume=volume=3dB:precision=fixed,dynaudnorm -c:a:0 aac -b:a:0 160k -metadata:s:a:0 title="Stereo"</v>
      </c>
      <c r="D11" s="17" t="s">
        <v>111</v>
      </c>
      <c r="E11" s="17" t="s">
        <v>111</v>
      </c>
      <c r="F11" s="17" t="s">
        <v>111</v>
      </c>
    </row>
    <row r="12" spans="1:9" x14ac:dyDescent="0.2">
      <c r="A12" s="1" t="s">
        <v>96</v>
      </c>
      <c r="B12" s="2" t="s">
        <v>92</v>
      </c>
      <c r="C12" s="10" t="str">
        <f>IF(ISBLANK(B12),"",SUBSTITUTE(VLOOKUP(MID(B12,2,10),audioChoices,2,FALSE),"`",(ROW()-11)))</f>
        <v>-c:a:1 aac -b:a:1 128k -metadata:s:a:1 title="Commentary"</v>
      </c>
    </row>
    <row r="13" spans="1:9" x14ac:dyDescent="0.2">
      <c r="A13" s="1" t="s">
        <v>97</v>
      </c>
      <c r="B13" s="2"/>
      <c r="C13" s="10" t="str">
        <f>IF(ISBLANK(B13),"",SUBSTITUTE(VLOOKUP(MID(B13,2,10),audioChoices,2,FALSE),"`",(ROW()-11)))</f>
        <v/>
      </c>
    </row>
    <row r="14" spans="1:9" x14ac:dyDescent="0.2">
      <c r="A14" s="1" t="s">
        <v>98</v>
      </c>
      <c r="B14" s="2"/>
      <c r="C14" s="10" t="str">
        <f>IF(ISBLANK(B14),"",SUBSTITUTE(VLOOKUP(MID(B14,2,10),audioChoices,2,FALSE),"`",(ROW()-11)))</f>
        <v/>
      </c>
    </row>
    <row r="15" spans="1:9" x14ac:dyDescent="0.2">
      <c r="A15" s="1" t="s">
        <v>99</v>
      </c>
      <c r="B15" s="2"/>
      <c r="C15" s="10" t="str">
        <f>IF(ISBLANK(B15),"",SUBSTITUTE(VLOOKUP(MID(B15,2,10),audioChoices,2,FALSE),"`",(ROW()-11)))</f>
        <v/>
      </c>
    </row>
    <row r="16" spans="1:9" x14ac:dyDescent="0.2">
      <c r="A16" s="1" t="s">
        <v>100</v>
      </c>
      <c r="B16" s="2"/>
      <c r="C16" s="10" t="str">
        <f>IF(ISBLANK(B16),"",SUBSTITUTE(VLOOKUP(MID(B16,2,10),audioChoices,2,FALSE),"`",(ROW()-11)))</f>
        <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66EBA-39DE-465D-8261-555F8AA4CF1D}">
  <dimension ref="A1:U32"/>
  <sheetViews>
    <sheetView workbookViewId="0">
      <selection activeCell="N3" sqref="N3"/>
    </sheetView>
  </sheetViews>
  <sheetFormatPr defaultRowHeight="11.25" x14ac:dyDescent="0.2"/>
  <cols>
    <col min="1" max="1" width="6.7109375" style="3" bestFit="1" customWidth="1"/>
    <col min="2" max="2" width="30.85546875" style="3" customWidth="1"/>
    <col min="3" max="3" width="5.5703125" style="3" bestFit="1" customWidth="1"/>
    <col min="4" max="4" width="2.7109375" style="3" bestFit="1" customWidth="1"/>
    <col min="5" max="5" width="15.42578125" style="3" customWidth="1"/>
    <col min="6" max="8" width="7.7109375" style="3" customWidth="1"/>
    <col min="9" max="9" width="24.140625" style="3" customWidth="1"/>
    <col min="10" max="11" width="9.140625" style="3"/>
    <col min="12" max="12" width="17.28515625" style="3" bestFit="1" customWidth="1"/>
    <col min="13" max="13" width="9.140625" style="3"/>
    <col min="14" max="19" width="9.140625" style="12"/>
    <col min="20" max="16384" width="9.140625" style="3"/>
  </cols>
  <sheetData>
    <row r="1" spans="1:21" x14ac:dyDescent="0.2">
      <c r="B1" s="6" t="s">
        <v>13</v>
      </c>
      <c r="C1" s="7" t="s">
        <v>19</v>
      </c>
      <c r="N1" s="12" t="s">
        <v>39</v>
      </c>
    </row>
    <row r="2" spans="1:21" x14ac:dyDescent="0.2">
      <c r="A2" s="1" t="s">
        <v>18</v>
      </c>
      <c r="B2" s="3" t="s">
        <v>27</v>
      </c>
      <c r="C2" s="3">
        <v>1</v>
      </c>
      <c r="D2" s="7" t="s">
        <v>24</v>
      </c>
      <c r="E2" s="6" t="s">
        <v>11</v>
      </c>
      <c r="F2" s="6" t="s">
        <v>9</v>
      </c>
      <c r="G2" s="6" t="s">
        <v>20</v>
      </c>
      <c r="H2" s="6" t="s">
        <v>21</v>
      </c>
      <c r="I2" s="6" t="s">
        <v>14</v>
      </c>
      <c r="J2" s="1" t="s">
        <v>12</v>
      </c>
      <c r="K2" s="3" t="s">
        <v>23</v>
      </c>
      <c r="L2" s="3" t="s">
        <v>8</v>
      </c>
      <c r="M2" s="3" t="s">
        <v>22</v>
      </c>
      <c r="N2" s="12" t="s">
        <v>41</v>
      </c>
      <c r="O2" s="12" t="s">
        <v>40</v>
      </c>
      <c r="P2" s="12" t="s">
        <v>42</v>
      </c>
      <c r="Q2" s="12" t="s">
        <v>43</v>
      </c>
      <c r="R2" s="12" t="s">
        <v>44</v>
      </c>
      <c r="S2" s="12" t="s">
        <v>45</v>
      </c>
      <c r="T2" s="3" t="s">
        <v>93</v>
      </c>
      <c r="U2" s="3" t="s">
        <v>94</v>
      </c>
    </row>
    <row r="3" spans="1:21" x14ac:dyDescent="0.2">
      <c r="A3" s="1" t="s">
        <v>25</v>
      </c>
      <c r="B3" s="3" t="s">
        <v>27</v>
      </c>
      <c r="D3" s="3">
        <v>1</v>
      </c>
      <c r="E3" s="3" t="s">
        <v>62</v>
      </c>
      <c r="F3" s="3" t="s">
        <v>75</v>
      </c>
      <c r="G3" s="3" t="s">
        <v>91</v>
      </c>
      <c r="I3" s="3" t="s">
        <v>46</v>
      </c>
      <c r="K3" s="3" t="str">
        <f>"S"&amp;SUBSTITUTE(TEXT(IF(ISBLANK($C$2),C3,$C$2)+(IF(ISBLANK(D3),(ROW()-2),D3)/100),"##00.00"),".","E")</f>
        <v>S01E01</v>
      </c>
      <c r="L3" s="3" t="str">
        <f t="shared" ref="L3:L14" si="0">SUBSTITUTE(_xlfn.TEXTJOIN(" - ",TRUE,TVshow,K3,B3),"""","")</f>
        <v>Dexter - S01E01 - Dexter</v>
      </c>
      <c r="M3" s="3" t="str">
        <f t="shared" ref="M3:M14" si="1">TVshow</f>
        <v>Dexter</v>
      </c>
      <c r="N3" s="12" t="str">
        <f>E3</f>
        <v>Dexter S1_D1_t00.mkv</v>
      </c>
      <c r="O3" s="12" t="str">
        <f>"-map 0:v:0 -map 0:a:"&amp;IF(ISBLANK(G3),"0",LEFT(G3,1))&amp;IF(ISBLANK(H3),""," -map 0:a:"&amp;LEFT(H3,1))</f>
        <v>-map 0:v:0 -map 0:a:0</v>
      </c>
      <c r="P3" s="12" t="str">
        <f t="shared" ref="P3:P14" si="2">VLOOKUP(IF(ISBLANK(F3),"DVD23T",F3),videoOptions,2,TRUE)</f>
        <v>-vf yadif -c:v libx264 -preset veryslow -crf 18 -tune film -profile:v high -level 3.1</v>
      </c>
      <c r="Q3" s="12" t="str">
        <f>"-metadata "&amp;_xlfn.TEXTJOIN({"=""",""" -metadata "},FALSE,I$2,I3,J$2,J3,K$2,K3,L$2,L3,M$2,M3,"language","eng")&amp;""""</f>
        <v>-metadata description="Dexter takes part in the investigation of a serial killer who drains his victims of blood. He also kills two criminals, and his romantic relationship may be going to the next level." -metadata comment="" -metadata episode_id="S01E01" -metadata title="Dexter - S01E01 - Dexter" -metadata show="Dexter" -metadata language="eng"</v>
      </c>
      <c r="R3" s="12" t="str">
        <f t="shared" ref="R3:R14" si="3">SUBSTITUTE(VLOOKUP(IF(ISBLANK(G3),"AAC",MID(G3,2,10)),audioChoices,2,FALSE),"`","0")&amp;IF(ISBLANK(H3),""," "&amp;SUBSTITUTE(VLOOKUP(MID(H3,2,10),audioChoices,2,FALSE),"`","1"))</f>
        <v>-ac:a:0 2 -filter:a:0 volume=volume=2dB:precision=fixed,dynaudnorm -c:a:0 aac -b:a:0 160k -metadata:s:a:0 title="Stereo"</v>
      </c>
      <c r="S3" s="12" t="str">
        <f t="shared" ref="S3:S12" si="4">SUBSTITUTE(L3,":","")</f>
        <v>Dexter - S01E01 - Dexter</v>
      </c>
      <c r="U3" s="13">
        <v>5.8159722222222217E-2</v>
      </c>
    </row>
    <row r="4" spans="1:21" x14ac:dyDescent="0.2">
      <c r="B4" s="3" t="s">
        <v>28</v>
      </c>
      <c r="D4" s="3">
        <v>2</v>
      </c>
      <c r="E4" s="3" t="s">
        <v>63</v>
      </c>
      <c r="F4" s="3" t="s">
        <v>75</v>
      </c>
      <c r="G4" s="3" t="s">
        <v>91</v>
      </c>
      <c r="I4" s="3" t="s">
        <v>47</v>
      </c>
      <c r="K4" s="3" t="str">
        <f t="shared" ref="K4:K14" si="5">"S"&amp;SUBSTITUTE(TEXT(IF(ISBLANK($C$2),C4,$C$2)+(IF(ISBLANK(D4),(ROW()-2),D4)/100),"##00.00"),".","E")</f>
        <v>S01E02</v>
      </c>
      <c r="L4" s="3" t="str">
        <f t="shared" si="0"/>
        <v>Dexter - S01E02 - Crocodile</v>
      </c>
      <c r="M4" s="3" t="str">
        <f t="shared" si="1"/>
        <v>Dexter</v>
      </c>
      <c r="N4" s="12" t="str">
        <f t="shared" ref="N4:N14" si="6">E4</f>
        <v>Dexter S1_D1_t01.mkv</v>
      </c>
      <c r="O4" s="12" t="str">
        <f t="shared" ref="O4:O14" si="7">"-map 0:v:0 -map 0:a:"&amp;IF(ISBLANK(G4),"0",LEFT(G4,1))&amp;IF(ISBLANK(H4),""," -map 0:a:"&amp;LEFT(H4,1))</f>
        <v>-map 0:v:0 -map 0:a:0</v>
      </c>
      <c r="P4" s="12" t="str">
        <f t="shared" si="2"/>
        <v>-vf yadif -c:v libx264 -preset veryslow -crf 18 -tune film -profile:v high -level 3.1</v>
      </c>
      <c r="Q4" s="12" t="str">
        <f>"-metadata "&amp;_xlfn.TEXTJOIN({"=""",""" -metadata "},FALSE,I$2,I4,J$2,J4,K$2,K4,L$2,L4,M$2,M4,"language","eng")&amp;""""</f>
        <v>-metadata description="While preparing for his next victim, Dexter finds out that the Ice Truck Killer is aware of Dexter's dirty little secret." -metadata comment="" -metadata episode_id="S01E02" -metadata title="Dexter - S01E02 - Crocodile" -metadata show="Dexter" -metadata language="eng"</v>
      </c>
      <c r="R4" s="12" t="str">
        <f t="shared" si="3"/>
        <v>-ac:a:0 2 -filter:a:0 volume=volume=2dB:precision=fixed,dynaudnorm -c:a:0 aac -b:a:0 160k -metadata:s:a:0 title="Stereo"</v>
      </c>
      <c r="S4" s="12" t="str">
        <f t="shared" si="4"/>
        <v>Dexter - S01E02 - Crocodile</v>
      </c>
      <c r="U4" s="13">
        <v>5.8159722222222217E-2</v>
      </c>
    </row>
    <row r="5" spans="1:21" x14ac:dyDescent="0.2">
      <c r="B5" s="3" t="s">
        <v>29</v>
      </c>
      <c r="D5" s="3">
        <v>3</v>
      </c>
      <c r="E5" s="3" t="s">
        <v>64</v>
      </c>
      <c r="F5" s="3" t="s">
        <v>75</v>
      </c>
      <c r="G5" s="3" t="s">
        <v>91</v>
      </c>
      <c r="I5" s="3" t="s">
        <v>48</v>
      </c>
      <c r="K5" s="3" t="str">
        <f t="shared" si="5"/>
        <v>S01E03</v>
      </c>
      <c r="L5" s="3" t="str">
        <f t="shared" si="0"/>
        <v>Dexter - S01E03 - Popping Cherry</v>
      </c>
      <c r="M5" s="3" t="str">
        <f t="shared" si="1"/>
        <v>Dexter</v>
      </c>
      <c r="N5" s="12" t="str">
        <f t="shared" si="6"/>
        <v>Dexter S1_D1_t02.mkv</v>
      </c>
      <c r="O5" s="12" t="str">
        <f t="shared" si="7"/>
        <v>-map 0:v:0 -map 0:a:0</v>
      </c>
      <c r="P5" s="12" t="str">
        <f t="shared" si="2"/>
        <v>-vf yadif -c:v libx264 -preset veryslow -crf 18 -tune film -profile:v high -level 3.1</v>
      </c>
      <c r="Q5" s="12" t="str">
        <f>"-metadata "&amp;_xlfn.TEXTJOIN({"=""",""" -metadata "},FALSE,I$2,I5,J$2,J5,K$2,K5,L$2,L5,M$2,M5,"language","eng")&amp;""""</f>
        <v>-metadata description="After the discovery of another victim of the Ice Truck Killer at an ice rink, the missing guard, Tony Tucci, becomes a potential suspect." -metadata comment="" -metadata episode_id="S01E03" -metadata title="Dexter - S01E03 - Popping Cherry" -metadata show="Dexter" -metadata language="eng"</v>
      </c>
      <c r="R5" s="12" t="str">
        <f t="shared" si="3"/>
        <v>-ac:a:0 2 -filter:a:0 volume=volume=2dB:precision=fixed,dynaudnorm -c:a:0 aac -b:a:0 160k -metadata:s:a:0 title="Stereo"</v>
      </c>
      <c r="S5" s="12" t="str">
        <f t="shared" si="4"/>
        <v>Dexter - S01E03 - Popping Cherry</v>
      </c>
      <c r="U5" s="13">
        <v>5.8159722222222217E-2</v>
      </c>
    </row>
    <row r="6" spans="1:21" x14ac:dyDescent="0.2">
      <c r="B6" s="3" t="s">
        <v>30</v>
      </c>
      <c r="D6" s="3">
        <v>4</v>
      </c>
      <c r="E6" s="3" t="s">
        <v>65</v>
      </c>
      <c r="F6" s="3" t="s">
        <v>75</v>
      </c>
      <c r="G6" s="3" t="s">
        <v>91</v>
      </c>
      <c r="I6" s="3" t="s">
        <v>49</v>
      </c>
      <c r="K6" s="3" t="str">
        <f t="shared" si="5"/>
        <v>S01E04</v>
      </c>
      <c r="L6" s="3" t="str">
        <f t="shared" si="0"/>
        <v>Dexter - S01E04 - Let's Give the Boy a Hand</v>
      </c>
      <c r="M6" s="3" t="str">
        <f t="shared" si="1"/>
        <v>Dexter</v>
      </c>
      <c r="N6" s="12" t="str">
        <f t="shared" si="6"/>
        <v>Dexter S1_D1_t03.mkv</v>
      </c>
      <c r="O6" s="12" t="str">
        <f t="shared" si="7"/>
        <v>-map 0:v:0 -map 0:a:0</v>
      </c>
      <c r="P6" s="12" t="str">
        <f t="shared" si="2"/>
        <v>-vf yadif -c:v libx264 -preset veryslow -crf 18 -tune film -profile:v high -level 3.1</v>
      </c>
      <c r="Q6" s="12" t="str">
        <f>"-metadata "&amp;_xlfn.TEXTJOIN({"=""",""" -metadata "},FALSE,I$2,I6,J$2,J6,K$2,K6,L$2,L6,M$2,M6,"language","eng")&amp;""""</f>
        <v>-metadata description="The mysterious Ice Truck Killer escalates his killing spree by leaving body parts of his latest victim at sites that relate to memories from Dexter's childhood, leading Dexter to confront his dark personal history." -metadata comment="" -metadata episode_id="S01E04" -metadata title="Dexter - S01E04 - Let's Give the Boy a Hand" -metadata show="Dexter" -metadata language="eng"</v>
      </c>
      <c r="R6" s="12" t="str">
        <f t="shared" si="3"/>
        <v>-ac:a:0 2 -filter:a:0 volume=volume=2dB:precision=fixed,dynaudnorm -c:a:0 aac -b:a:0 160k -metadata:s:a:0 title="Stereo"</v>
      </c>
      <c r="S6" s="12" t="str">
        <f t="shared" si="4"/>
        <v>Dexter - S01E04 - Let's Give the Boy a Hand</v>
      </c>
      <c r="U6" s="13">
        <v>5.8159722222222217E-2</v>
      </c>
    </row>
    <row r="7" spans="1:21" x14ac:dyDescent="0.2">
      <c r="B7" s="3" t="s">
        <v>31</v>
      </c>
      <c r="D7" s="3">
        <v>5</v>
      </c>
      <c r="E7" s="3" t="s">
        <v>66</v>
      </c>
      <c r="F7" s="3" t="s">
        <v>75</v>
      </c>
      <c r="G7" s="3" t="s">
        <v>91</v>
      </c>
      <c r="I7" s="3" t="s">
        <v>50</v>
      </c>
      <c r="K7" s="3" t="str">
        <f t="shared" si="5"/>
        <v>S01E05</v>
      </c>
      <c r="L7" s="3" t="str">
        <f t="shared" si="0"/>
        <v>Dexter - S01E05 - Love American Style</v>
      </c>
      <c r="M7" s="3" t="str">
        <f t="shared" si="1"/>
        <v>Dexter</v>
      </c>
      <c r="N7" s="12" t="str">
        <f t="shared" si="6"/>
        <v>Dexter S1_D2_t00.mkv</v>
      </c>
      <c r="O7" s="12" t="str">
        <f t="shared" si="7"/>
        <v>-map 0:v:0 -map 0:a:0</v>
      </c>
      <c r="P7" s="12" t="str">
        <f t="shared" si="2"/>
        <v>-vf yadif -c:v libx264 -preset veryslow -crf 18 -tune film -profile:v high -level 3.1</v>
      </c>
      <c r="Q7" s="12" t="str">
        <f>"-metadata "&amp;_xlfn.TEXTJOIN({"=""",""" -metadata "},FALSE,I$2,I7,J$2,J7,K$2,K7,L$2,L7,M$2,M7,"language","eng")&amp;""""</f>
        <v>-metadata description="Debra and the rest of the squad start to make headway when one of the Ice Truck Killer victims is found alive. Meanwhile, Dexter gets in over-his-head trouble when he begins stalking a murderous human-trafficker." -metadata comment="" -metadata episode_id="S01E05" -metadata title="Dexter - S01E05 - Love American Style" -metadata show="Dexter" -metadata language="eng"</v>
      </c>
      <c r="R7" s="12" t="str">
        <f t="shared" si="3"/>
        <v>-ac:a:0 2 -filter:a:0 volume=volume=2dB:precision=fixed,dynaudnorm -c:a:0 aac -b:a:0 160k -metadata:s:a:0 title="Stereo"</v>
      </c>
      <c r="S7" s="12" t="str">
        <f t="shared" si="4"/>
        <v>Dexter - S01E05 - Love American Style</v>
      </c>
      <c r="U7" s="13">
        <v>5.8159722222222217E-2</v>
      </c>
    </row>
    <row r="8" spans="1:21" x14ac:dyDescent="0.2">
      <c r="B8" s="3" t="s">
        <v>32</v>
      </c>
      <c r="D8" s="3">
        <v>6</v>
      </c>
      <c r="E8" s="3" t="s">
        <v>67</v>
      </c>
      <c r="F8" s="3" t="s">
        <v>75</v>
      </c>
      <c r="G8" s="3" t="s">
        <v>91</v>
      </c>
      <c r="I8" s="3" t="s">
        <v>51</v>
      </c>
      <c r="K8" s="3" t="str">
        <f t="shared" si="5"/>
        <v>S01E06</v>
      </c>
      <c r="L8" s="3" t="str">
        <f t="shared" si="0"/>
        <v>Dexter - S01E06 - Return to Sender</v>
      </c>
      <c r="M8" s="3" t="str">
        <f t="shared" si="1"/>
        <v>Dexter</v>
      </c>
      <c r="N8" s="12" t="str">
        <f t="shared" si="6"/>
        <v>Dexter S1_D2_t01.mkv</v>
      </c>
      <c r="O8" s="12" t="str">
        <f t="shared" si="7"/>
        <v>-map 0:v:0 -map 0:a:0</v>
      </c>
      <c r="P8" s="12" t="str">
        <f t="shared" si="2"/>
        <v>-vf yadif -c:v libx264 -preset veryslow -crf 18 -tune film -profile:v high -level 3.1</v>
      </c>
      <c r="Q8" s="12" t="str">
        <f>"-metadata "&amp;_xlfn.TEXTJOIN({"=""",""" -metadata "},FALSE,I$2,I8,J$2,J8,K$2,K8,L$2,L8,M$2,M8,"language","eng")&amp;""""</f>
        <v>-metadata description="The Ice Truck Killer leaves a surprise dead body for Dexter at one of the crime scenes of Dexter's most recent kill, which puts him in the crosshairs of his own Homicide Division of the Miami Metro Police." -metadata comment="" -metadata episode_id="S01E06" -metadata title="Dexter - S01E06 - Return to Sender" -metadata show="Dexter" -metadata language="eng"</v>
      </c>
      <c r="R8" s="12" t="str">
        <f t="shared" si="3"/>
        <v>-ac:a:0 2 -filter:a:0 volume=volume=2dB:precision=fixed,dynaudnorm -c:a:0 aac -b:a:0 160k -metadata:s:a:0 title="Stereo"</v>
      </c>
      <c r="S8" s="12" t="str">
        <f t="shared" si="4"/>
        <v>Dexter - S01E06 - Return to Sender</v>
      </c>
      <c r="U8" s="13">
        <v>5.8159722222222217E-2</v>
      </c>
    </row>
    <row r="9" spans="1:21" x14ac:dyDescent="0.2">
      <c r="B9" s="3" t="s">
        <v>33</v>
      </c>
      <c r="D9" s="3">
        <v>7</v>
      </c>
      <c r="E9" s="3" t="s">
        <v>68</v>
      </c>
      <c r="F9" s="3" t="s">
        <v>75</v>
      </c>
      <c r="G9" s="3" t="s">
        <v>91</v>
      </c>
      <c r="I9" s="3" t="s">
        <v>52</v>
      </c>
      <c r="K9" s="3" t="str">
        <f t="shared" si="5"/>
        <v>S01E07</v>
      </c>
      <c r="L9" s="3" t="str">
        <f t="shared" si="0"/>
        <v>Dexter - S01E07 - Circle of Friends</v>
      </c>
      <c r="M9" s="3" t="str">
        <f t="shared" si="1"/>
        <v>Dexter</v>
      </c>
      <c r="N9" s="12" t="str">
        <f t="shared" si="6"/>
        <v>Dexter S1_D2_t02.mkv</v>
      </c>
      <c r="O9" s="12" t="str">
        <f t="shared" si="7"/>
        <v>-map 0:v:0 -map 0:a:0</v>
      </c>
      <c r="P9" s="12" t="str">
        <f t="shared" si="2"/>
        <v>-vf yadif -c:v libx264 -preset veryslow -crf 18 -tune film -profile:v high -level 3.1</v>
      </c>
      <c r="Q9" s="12" t="str">
        <f>"-metadata "&amp;_xlfn.TEXTJOIN({"=""",""" -metadata "},FALSE,I$2,I9,J$2,J9,K$2,K9,L$2,L9,M$2,M9,"language","eng")&amp;""""</f>
        <v>-metadata description="The Ice Truck Killer is supposedly identified, but Dexter is skeptical. Meanwhile, Rita must deal with the return of her menacing, recently paroled ex-husband." -metadata comment="" -metadata episode_id="S01E07" -metadata title="Dexter - S01E07 - Circle of Friends" -metadata show="Dexter" -metadata language="eng"</v>
      </c>
      <c r="R9" s="12" t="str">
        <f t="shared" si="3"/>
        <v>-ac:a:0 2 -filter:a:0 volume=volume=2dB:precision=fixed,dynaudnorm -c:a:0 aac -b:a:0 160k -metadata:s:a:0 title="Stereo"</v>
      </c>
      <c r="S9" s="12" t="str">
        <f t="shared" si="4"/>
        <v>Dexter - S01E07 - Circle of Friends</v>
      </c>
      <c r="U9" s="13">
        <v>5.8159722222222217E-2</v>
      </c>
    </row>
    <row r="10" spans="1:21" x14ac:dyDescent="0.2">
      <c r="B10" s="3" t="s">
        <v>34</v>
      </c>
      <c r="D10" s="3">
        <v>8</v>
      </c>
      <c r="E10" s="3" t="s">
        <v>69</v>
      </c>
      <c r="F10" s="3" t="s">
        <v>75</v>
      </c>
      <c r="G10" s="3" t="s">
        <v>91</v>
      </c>
      <c r="I10" s="3" t="s">
        <v>53</v>
      </c>
      <c r="K10" s="3" t="str">
        <f t="shared" si="5"/>
        <v>S01E08</v>
      </c>
      <c r="L10" s="3" t="str">
        <f t="shared" si="0"/>
        <v>Dexter - S01E08 - Shrink Wrap</v>
      </c>
      <c r="M10" s="3" t="str">
        <f t="shared" si="1"/>
        <v>Dexter</v>
      </c>
      <c r="N10" s="12" t="str">
        <f t="shared" si="6"/>
        <v>Dexter S1_D2_t03.mkv</v>
      </c>
      <c r="O10" s="12" t="str">
        <f t="shared" si="7"/>
        <v>-map 0:v:0 -map 0:a:0</v>
      </c>
      <c r="P10" s="12" t="str">
        <f t="shared" si="2"/>
        <v>-vf yadif -c:v libx264 -preset veryslow -crf 18 -tune film -profile:v high -level 3.1</v>
      </c>
      <c r="Q10" s="12" t="str">
        <f>"-metadata "&amp;_xlfn.TEXTJOIN({"=""",""" -metadata "},FALSE,I$2,I10,J$2,J10,K$2,K10,L$2,L10,M$2,M10,"language","eng")&amp;""""</f>
        <v>-metadata description="An unexplained suicide of a wealthy and powerful woman leads Dexter to suspect that her psychologist, Dr. Emmett Meridian, may have killed her." -metadata comment="" -metadata episode_id="S01E08" -metadata title="Dexter - S01E08 - Shrink Wrap" -metadata show="Dexter" -metadata language="eng"</v>
      </c>
      <c r="R10" s="12" t="str">
        <f t="shared" si="3"/>
        <v>-ac:a:0 2 -filter:a:0 volume=volume=2dB:precision=fixed,dynaudnorm -c:a:0 aac -b:a:0 160k -metadata:s:a:0 title="Stereo"</v>
      </c>
      <c r="S10" s="12" t="str">
        <f t="shared" si="4"/>
        <v>Dexter - S01E08 - Shrink Wrap</v>
      </c>
      <c r="U10" s="13">
        <v>5.8159722222222217E-2</v>
      </c>
    </row>
    <row r="11" spans="1:21" x14ac:dyDescent="0.2">
      <c r="B11" s="3" t="s">
        <v>35</v>
      </c>
      <c r="D11" s="3">
        <v>9</v>
      </c>
      <c r="E11" s="3" t="s">
        <v>70</v>
      </c>
      <c r="F11" s="3" t="s">
        <v>75</v>
      </c>
      <c r="G11" s="3" t="s">
        <v>91</v>
      </c>
      <c r="I11" s="3" t="s">
        <v>54</v>
      </c>
      <c r="K11" s="3" t="str">
        <f t="shared" si="5"/>
        <v>S01E09</v>
      </c>
      <c r="L11" s="3" t="str">
        <f t="shared" si="0"/>
        <v>Dexter - S01E09 - Father Knows Best</v>
      </c>
      <c r="M11" s="3" t="str">
        <f t="shared" si="1"/>
        <v>Dexter</v>
      </c>
      <c r="N11" s="12" t="str">
        <f t="shared" si="6"/>
        <v>Dexter S1_D3_t00.mkv</v>
      </c>
      <c r="O11" s="12" t="str">
        <f t="shared" si="7"/>
        <v>-map 0:v:0 -map 0:a:0</v>
      </c>
      <c r="P11" s="12" t="str">
        <f t="shared" si="2"/>
        <v>-vf yadif -c:v libx264 -preset veryslow -crf 18 -tune film -profile:v high -level 3.1</v>
      </c>
      <c r="Q11" s="12" t="str">
        <f>"-metadata "&amp;_xlfn.TEXTJOIN({"=""",""" -metadata "},FALSE,I$2,I11,J$2,J11,K$2,K11,L$2,L11,M$2,M11,"language","eng")&amp;""""</f>
        <v>-metadata description="Dexter learns that his biological father, Joe Driscoll, who he thought had been long dead, has only recently died and has left all of his belongings to Dexter, including his house." -metadata comment="" -metadata episode_id="S01E09" -metadata title="Dexter - S01E09 - Father Knows Best" -metadata show="Dexter" -metadata language="eng"</v>
      </c>
      <c r="R11" s="12" t="str">
        <f t="shared" si="3"/>
        <v>-ac:a:0 2 -filter:a:0 volume=volume=2dB:precision=fixed,dynaudnorm -c:a:0 aac -b:a:0 160k -metadata:s:a:0 title="Stereo"</v>
      </c>
      <c r="S11" s="12" t="str">
        <f t="shared" si="4"/>
        <v>Dexter - S01E09 - Father Knows Best</v>
      </c>
      <c r="U11" s="13">
        <v>5.8159722222222217E-2</v>
      </c>
    </row>
    <row r="12" spans="1:21" x14ac:dyDescent="0.2">
      <c r="B12" s="3" t="s">
        <v>36</v>
      </c>
      <c r="D12" s="3">
        <v>10</v>
      </c>
      <c r="E12" s="3" t="s">
        <v>71</v>
      </c>
      <c r="F12" s="3" t="s">
        <v>75</v>
      </c>
      <c r="G12" s="3" t="s">
        <v>91</v>
      </c>
      <c r="I12" s="3" t="s">
        <v>55</v>
      </c>
      <c r="K12" s="3" t="str">
        <f t="shared" si="5"/>
        <v>S01E10</v>
      </c>
      <c r="L12" s="3" t="str">
        <f t="shared" si="0"/>
        <v>Dexter - S01E10 - Seeing Red</v>
      </c>
      <c r="M12" s="3" t="str">
        <f t="shared" si="1"/>
        <v>Dexter</v>
      </c>
      <c r="N12" s="12" t="str">
        <f t="shared" si="6"/>
        <v>Dexter S1_D3_t01.mkv</v>
      </c>
      <c r="O12" s="12" t="str">
        <f t="shared" si="7"/>
        <v>-map 0:v:0 -map 0:a:0</v>
      </c>
      <c r="P12" s="12" t="str">
        <f t="shared" si="2"/>
        <v>-vf yadif -c:v libx264 -preset veryslow -crf 18 -tune film -profile:v high -level 3.1</v>
      </c>
      <c r="Q12" s="12" t="str">
        <f>"-metadata "&amp;_xlfn.TEXTJOIN({"=""",""" -metadata "},FALSE,I$2,I12,J$2,J12,K$2,K12,L$2,L12,M$2,M12,"language","eng")&amp;""""</f>
        <v>-metadata description="When the Ice Truck Killer leaves a horribly bloody crime scene at a hotel, Dexter digs deeper into his past." -metadata comment="" -metadata episode_id="S01E10" -metadata title="Dexter - S01E10 - Seeing Red" -metadata show="Dexter" -metadata language="eng"</v>
      </c>
      <c r="R12" s="12" t="str">
        <f t="shared" si="3"/>
        <v>-ac:a:0 2 -filter:a:0 volume=volume=2dB:precision=fixed,dynaudnorm -c:a:0 aac -b:a:0 160k -metadata:s:a:0 title="Stereo"</v>
      </c>
      <c r="S12" s="12" t="str">
        <f t="shared" si="4"/>
        <v>Dexter - S01E10 - Seeing Red</v>
      </c>
      <c r="U12" s="13">
        <v>5.8159722222222217E-2</v>
      </c>
    </row>
    <row r="13" spans="1:21" x14ac:dyDescent="0.2">
      <c r="B13" s="3" t="s">
        <v>37</v>
      </c>
      <c r="D13" s="3">
        <v>11</v>
      </c>
      <c r="E13" s="3" t="s">
        <v>72</v>
      </c>
      <c r="F13" s="3" t="s">
        <v>75</v>
      </c>
      <c r="G13" s="3" t="s">
        <v>91</v>
      </c>
      <c r="I13" s="3" t="s">
        <v>56</v>
      </c>
      <c r="J13" s="3" t="s">
        <v>59</v>
      </c>
      <c r="K13" s="3" t="str">
        <f t="shared" si="5"/>
        <v>S01E11</v>
      </c>
      <c r="L13" s="3" t="str">
        <f t="shared" si="0"/>
        <v>Dexter - S01E11 - Truth Be Told</v>
      </c>
      <c r="M13" s="3" t="str">
        <f t="shared" si="1"/>
        <v>Dexter</v>
      </c>
      <c r="N13" s="12" t="str">
        <f t="shared" si="6"/>
        <v>Dexter S1_D3_t02.mkv</v>
      </c>
      <c r="O13" s="12" t="str">
        <f t="shared" si="7"/>
        <v>-map 0:v:0 -map 0:a:0</v>
      </c>
      <c r="P13" s="12" t="str">
        <f t="shared" si="2"/>
        <v>-vf yadif -c:v libx264 -preset veryslow -crf 18 -tune film -profile:v high -level 3.1</v>
      </c>
      <c r="Q13" s="12" t="str">
        <f>"-metadata "&amp;_xlfn.TEXTJOIN({"=""",""" -metadata "},FALSE,I$2,I13,J$2,J13,K$2,K13,L$2,L13,M$2,M13,"language","eng")&amp;""""</f>
        <v>-metadata description="The Ice Truck Killer strikes again, leaving a bloody scene before Christmas at a holiday-themed park." -metadata comment="Ninth highest rated show of all time" -metadata episode_id="S01E11" -metadata title="Dexter - S01E11 - Truth Be Told" -metadata show="Dexter" -metadata language="eng"</v>
      </c>
      <c r="R13" s="12" t="str">
        <f t="shared" si="3"/>
        <v>-ac:a:0 2 -filter:a:0 volume=volume=2dB:precision=fixed,dynaudnorm -c:a:0 aac -b:a:0 160k -metadata:s:a:0 title="Stereo"</v>
      </c>
      <c r="S13" s="12" t="str">
        <f t="shared" ref="S13:S14" si="8">SUBSTITUTE(L13,":","")</f>
        <v>Dexter - S01E11 - Truth Be Told</v>
      </c>
      <c r="U13" s="13">
        <v>5.8159722222222217E-2</v>
      </c>
    </row>
    <row r="14" spans="1:21" x14ac:dyDescent="0.2">
      <c r="B14" s="3" t="s">
        <v>38</v>
      </c>
      <c r="D14" s="3">
        <v>12</v>
      </c>
      <c r="E14" s="3" t="s">
        <v>73</v>
      </c>
      <c r="F14" s="3" t="s">
        <v>75</v>
      </c>
      <c r="G14" s="3" t="s">
        <v>91</v>
      </c>
      <c r="H14" s="3" t="s">
        <v>92</v>
      </c>
      <c r="I14" s="3" t="s">
        <v>57</v>
      </c>
      <c r="J14" s="3" t="s">
        <v>58</v>
      </c>
      <c r="K14" s="3" t="str">
        <f t="shared" si="5"/>
        <v>S01E12</v>
      </c>
      <c r="L14" s="3" t="str">
        <f t="shared" si="0"/>
        <v>Dexter - S01E12 - Born Free</v>
      </c>
      <c r="M14" s="3" t="str">
        <f t="shared" si="1"/>
        <v>Dexter</v>
      </c>
      <c r="N14" s="12" t="str">
        <f t="shared" si="6"/>
        <v>Dexter S1_D4_t00.mkv</v>
      </c>
      <c r="O14" s="12" t="str">
        <f t="shared" si="7"/>
        <v>-map 0:v:0 -map 0:a:0 -map 0:a:2</v>
      </c>
      <c r="P14" s="12" t="str">
        <f t="shared" si="2"/>
        <v>-vf yadif -c:v libx264 -preset veryslow -crf 18 -tune film -profile:v high -level 3.1</v>
      </c>
      <c r="Q14" s="12" t="str">
        <f>"-metadata "&amp;_xlfn.TEXTJOIN({"=""",""" -metadata "},FALSE,I$2,I14,J$2,J14,K$2,K14,L$2,L14,M$2,M14,"language","eng")&amp;""""</f>
        <v>-metadata description="Dexter races against the clock to find Debra when she is abducted by Rudy, the Ice Truck Killer, which leads the two psychopathic killers to have a fateful showdown, and who finally reveals his connection to Dexter." -metadata comment="Second highest rated show of all time" -metadata episode_id="S01E12" -metadata title="Dexter - S01E12 - Born Free" -metadata show="Dexter" -metadata language="eng"</v>
      </c>
      <c r="R14" s="12" t="str">
        <f t="shared" si="3"/>
        <v>-ac:a:0 2 -filter:a:0 volume=volume=2dB:precision=fixed,dynaudnorm -c:a:0 aac -b:a:0 160k -metadata:s:a:0 title="Stereo" -c:a:1 aac -b:a:1 128k -metadata:s:a:1 title="Commentary"</v>
      </c>
      <c r="S14" s="12" t="str">
        <f t="shared" si="8"/>
        <v>Dexter - S01E12 - Born Free</v>
      </c>
      <c r="U14" s="13">
        <v>5.8159722222222217E-2</v>
      </c>
    </row>
    <row r="21" spans="8:8" x14ac:dyDescent="0.2">
      <c r="H21" s="11"/>
    </row>
    <row r="22" spans="8:8" x14ac:dyDescent="0.2">
      <c r="H22" s="11"/>
    </row>
    <row r="23" spans="8:8" x14ac:dyDescent="0.2">
      <c r="H23" s="11"/>
    </row>
    <row r="24" spans="8:8" x14ac:dyDescent="0.2">
      <c r="H24" s="11"/>
    </row>
    <row r="25" spans="8:8" x14ac:dyDescent="0.2">
      <c r="H25" s="11"/>
    </row>
    <row r="26" spans="8:8" x14ac:dyDescent="0.2">
      <c r="H26" s="11"/>
    </row>
    <row r="27" spans="8:8" x14ac:dyDescent="0.2">
      <c r="H27" s="11"/>
    </row>
    <row r="28" spans="8:8" x14ac:dyDescent="0.2">
      <c r="H28" s="11"/>
    </row>
    <row r="29" spans="8:8" x14ac:dyDescent="0.2">
      <c r="H29" s="11"/>
    </row>
    <row r="30" spans="8:8" x14ac:dyDescent="0.2">
      <c r="H30" s="11"/>
    </row>
    <row r="31" spans="8:8" x14ac:dyDescent="0.2">
      <c r="H31" s="11"/>
    </row>
    <row r="32" spans="8:8" x14ac:dyDescent="0.2">
      <c r="H32" s="1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Configuration</vt:lpstr>
      <vt:lpstr>Movies</vt:lpstr>
      <vt:lpstr>TV</vt:lpstr>
      <vt:lpstr>audioChoices</vt:lpstr>
      <vt:lpstr>ffmpeg</vt:lpstr>
      <vt:lpstr>metaDesc</vt:lpstr>
      <vt:lpstr>TVshow</vt:lpstr>
      <vt:lpstr>videoOptions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Mathias</dc:creator>
  <cp:lastModifiedBy>Joel Mathias</cp:lastModifiedBy>
  <dcterms:created xsi:type="dcterms:W3CDTF">2020-01-19T14:11:09Z</dcterms:created>
  <dcterms:modified xsi:type="dcterms:W3CDTF">2020-01-26T16:28:18Z</dcterms:modified>
</cp:coreProperties>
</file>