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cbbfb47f665a68/Studium/Master/MA/Experiments/ELISA/"/>
    </mc:Choice>
  </mc:AlternateContent>
  <xr:revisionPtr revIDLastSave="353" documentId="8_{8CA8D4F5-F54A-2143-928C-D74BAE0794DA}" xr6:coauthVersionLast="47" xr6:coauthVersionMax="47" xr10:uidLastSave="{70A37814-E1BC-C648-8335-5F92144936CB}"/>
  <bookViews>
    <workbookView xWindow="0" yWindow="660" windowWidth="29400" windowHeight="18460" xr2:uid="{185B7D29-59FF-A747-8C6F-EEDF2120286F}"/>
  </bookViews>
  <sheets>
    <sheet name="ELISA_data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  <c r="T37" i="1"/>
  <c r="T38" i="1"/>
  <c r="T39" i="1"/>
  <c r="U39" i="1" s="1"/>
  <c r="T40" i="1"/>
  <c r="U40" i="1" s="1"/>
  <c r="T41" i="1"/>
  <c r="U41" i="1" s="1"/>
  <c r="T42" i="1"/>
  <c r="T43" i="1"/>
  <c r="U43" i="1" s="1"/>
  <c r="U42" i="1"/>
  <c r="U38" i="1"/>
  <c r="U37" i="1"/>
  <c r="B13" i="2"/>
  <c r="B3" i="2"/>
  <c r="B2" i="2"/>
  <c r="T24" i="1"/>
  <c r="T27" i="1"/>
  <c r="T26" i="1"/>
  <c r="B5" i="2"/>
  <c r="I47" i="1"/>
  <c r="U11" i="1" l="1"/>
  <c r="U9" i="1"/>
  <c r="U8" i="1"/>
  <c r="U7" i="1"/>
  <c r="V12" i="1"/>
  <c r="V11" i="1"/>
  <c r="V10" i="1"/>
  <c r="V9" i="1"/>
  <c r="V8" i="1"/>
  <c r="V7" i="1"/>
  <c r="V6" i="1"/>
  <c r="V5" i="1"/>
  <c r="B12" i="2"/>
</calcChain>
</file>

<file path=xl/sharedStrings.xml><?xml version="1.0" encoding="utf-8"?>
<sst xmlns="http://schemas.openxmlformats.org/spreadsheetml/2006/main" count="165" uniqueCount="92">
  <si>
    <t>A</t>
  </si>
  <si>
    <t>B</t>
  </si>
  <si>
    <t>C</t>
  </si>
  <si>
    <t>D</t>
  </si>
  <si>
    <t>E</t>
  </si>
  <si>
    <t>G</t>
  </si>
  <si>
    <t>F</t>
  </si>
  <si>
    <t>H</t>
  </si>
  <si>
    <t>Blk</t>
  </si>
  <si>
    <t>NSB</t>
  </si>
  <si>
    <t>TA</t>
  </si>
  <si>
    <t>B0</t>
  </si>
  <si>
    <t>C+</t>
  </si>
  <si>
    <t>C-</t>
  </si>
  <si>
    <t>KC</t>
  </si>
  <si>
    <t>X75</t>
  </si>
  <si>
    <t>X37</t>
  </si>
  <si>
    <t>X44</t>
  </si>
  <si>
    <t>X42</t>
  </si>
  <si>
    <t>X35</t>
  </si>
  <si>
    <t>(20 uM)</t>
  </si>
  <si>
    <t>(1 uM)</t>
  </si>
  <si>
    <t>AP1 PRETEST PGE2 ELISA</t>
  </si>
  <si>
    <t>1:10 Sample Dilution</t>
  </si>
  <si>
    <t>(90+10)</t>
  </si>
  <si>
    <t>Total Wells</t>
  </si>
  <si>
    <t xml:space="preserve">Used </t>
  </si>
  <si>
    <t>Wells left</t>
  </si>
  <si>
    <t>10.9.</t>
  </si>
  <si>
    <t>KC #1</t>
  </si>
  <si>
    <t>KC #2</t>
  </si>
  <si>
    <t>C- #1</t>
  </si>
  <si>
    <t>C- #2</t>
  </si>
  <si>
    <t>C+ #1</t>
  </si>
  <si>
    <t>C+ #2</t>
  </si>
  <si>
    <t>42 #1</t>
  </si>
  <si>
    <t>42 #2</t>
  </si>
  <si>
    <t>#2</t>
  </si>
  <si>
    <t>20 uM</t>
  </si>
  <si>
    <t>1 uM</t>
  </si>
  <si>
    <t>C- &amp; C+ switched!</t>
  </si>
  <si>
    <t>Tracer</t>
  </si>
  <si>
    <t>Antibody</t>
  </si>
  <si>
    <t>Eppis</t>
  </si>
  <si>
    <t>14.9.</t>
  </si>
  <si>
    <t>after about 1 hour at RT</t>
  </si>
  <si>
    <t>C- only about 20-30 ul!</t>
  </si>
  <si>
    <t>H5 a bit less antibody</t>
  </si>
  <si>
    <t>C+IL new</t>
  </si>
  <si>
    <t>(probably cause didnt centrifuge so originals should be fine)</t>
  </si>
  <si>
    <t>time gradient (PGE2 @ RT): about 60 mins -&gt; less PGE2 in C+ than real (estimated less than 1%)</t>
  </si>
  <si>
    <t>&lt;50 ul (maybe 30…??)</t>
  </si>
  <si>
    <t>Ellmans</t>
  </si>
  <si>
    <t>Wash Buffer</t>
  </si>
  <si>
    <r>
      <rPr>
        <b/>
        <sz val="12"/>
        <color theme="1"/>
        <rFont val="Aptos Narrow"/>
        <scheme val="minor"/>
      </rPr>
      <t>*</t>
    </r>
    <r>
      <rPr>
        <sz val="12"/>
        <color theme="1"/>
        <rFont val="Aptos Narrow"/>
        <family val="2"/>
        <scheme val="minor"/>
      </rPr>
      <t>measure 13&amp;14 in quick sucession, switch with 11&amp;12</t>
    </r>
  </si>
  <si>
    <t>X37 #1</t>
  </si>
  <si>
    <t>X37 #2</t>
  </si>
  <si>
    <t>X44 #1</t>
  </si>
  <si>
    <t>X44 #2</t>
  </si>
  <si>
    <t>X75 #1</t>
  </si>
  <si>
    <t>X75 #2</t>
  </si>
  <si>
    <t>X35 #1</t>
  </si>
  <si>
    <t>X35 #2</t>
  </si>
  <si>
    <t>Replikate</t>
  </si>
  <si>
    <t>Summe</t>
  </si>
  <si>
    <t>X44 1_4 less cells</t>
  </si>
  <si>
    <t>OLD</t>
  </si>
  <si>
    <t>NEW</t>
  </si>
  <si>
    <t>10_#4</t>
  </si>
  <si>
    <t>5_#4</t>
  </si>
  <si>
    <t>first 50 ul Tracer, then 50 ul ELISA Bfr -&gt; removed</t>
  </si>
  <si>
    <t>IL_#3_2</t>
  </si>
  <si>
    <t>AP1 #3/4 PGE2 ELISA</t>
  </si>
  <si>
    <t>AP1 #1/2 PGE2 ELISA</t>
  </si>
  <si>
    <t>1_#4</t>
  </si>
  <si>
    <t>0,01_#4</t>
  </si>
  <si>
    <t>0,1_#4</t>
  </si>
  <si>
    <t>21.9.</t>
  </si>
  <si>
    <t>Total Wells (Tr/AB)</t>
  </si>
  <si>
    <t>Wells (Tr/AB) left</t>
  </si>
  <si>
    <t>C+_#3</t>
  </si>
  <si>
    <t>C-_#3</t>
  </si>
  <si>
    <t>C-_#4</t>
  </si>
  <si>
    <t>C+_#4</t>
  </si>
  <si>
    <t>KIT C</t>
  </si>
  <si>
    <t>X24475</t>
  </si>
  <si>
    <t>X24437</t>
  </si>
  <si>
    <t>X24444</t>
  </si>
  <si>
    <t>X24442</t>
  </si>
  <si>
    <t>X24435</t>
  </si>
  <si>
    <t>Rep1</t>
  </si>
  <si>
    <t>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</si>
</sst>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0" tint="-0.14999847407452621"/>
      <name val="Aptos Narrow"/>
      <scheme val="minor"/>
    </font>
    <font>
      <b/>
      <sz val="12"/>
      <color rgb="FF00B050"/>
      <name val="Aptos Narrow"/>
      <scheme val="minor"/>
    </font>
    <font>
      <b/>
      <sz val="12"/>
      <color rgb="FFFF0000"/>
      <name val="Aptos Narrow"/>
      <scheme val="minor"/>
    </font>
    <font>
      <sz val="12"/>
      <color rgb="FFFFC000"/>
      <name val="Aptos Narrow"/>
      <family val="2"/>
      <scheme val="minor"/>
    </font>
    <font>
      <b/>
      <sz val="12"/>
      <color rgb="FFFFC000"/>
      <name val="Aptos Narrow"/>
      <scheme val="minor"/>
    </font>
    <font>
      <sz val="12"/>
      <color rgb="FFFFC000"/>
      <name val="Aptos Narrow"/>
      <scheme val="minor"/>
    </font>
    <font>
      <b/>
      <sz val="12"/>
      <color rgb="FF0070C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scheme val="minor"/>
    </font>
    <font>
      <sz val="12"/>
      <color theme="0" tint="-4.9989318521683403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9" fillId="0" borderId="20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20" xfId="0" applyFont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PGE2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ELISA_data!$U$4</c:f>
              <c:strCache>
                <c:ptCount val="1"/>
                <c:pt idx="0">
                  <c:v>1 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ELISA_data!$T$5:$T$12</c:f>
              <c:strCache>
                <c:ptCount val="8"/>
                <c:pt idx="0">
                  <c:v>C-</c:v>
                </c:pt>
                <c:pt idx="1">
                  <c:v>C+</c:v>
                </c:pt>
                <c:pt idx="2">
                  <c:v>KC</c:v>
                </c:pt>
                <c:pt idx="3">
                  <c:v>X75</c:v>
                </c:pt>
                <c:pt idx="4">
                  <c:v>X37</c:v>
                </c:pt>
                <c:pt idx="5">
                  <c:v>X44</c:v>
                </c:pt>
                <c:pt idx="6">
                  <c:v>X42</c:v>
                </c:pt>
                <c:pt idx="7">
                  <c:v>X35</c:v>
                </c:pt>
              </c:strCache>
            </c:strRef>
          </c:cat>
          <c:val>
            <c:numRef>
              <c:f>ELISA_data!$U$5:$U$12</c:f>
              <c:numCache>
                <c:formatCode>0%</c:formatCode>
                <c:ptCount val="8"/>
                <c:pt idx="2">
                  <c:v>0.60545746388443022</c:v>
                </c:pt>
                <c:pt idx="3">
                  <c:v>0.14317817014446227</c:v>
                </c:pt>
                <c:pt idx="4">
                  <c:v>1.0733547351524879</c:v>
                </c:pt>
                <c:pt idx="6">
                  <c:v>0.19823434991974317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C-9446-AD21-46F6391D9DDD}"/>
            </c:ext>
          </c:extLst>
        </c:ser>
        <c:ser>
          <c:idx val="1"/>
          <c:order val="1"/>
          <c:tx>
            <c:strRef>
              <c:f>ELISA_data!$V$4</c:f>
              <c:strCache>
                <c:ptCount val="1"/>
                <c:pt idx="0">
                  <c:v>20 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ELISA_data!$T$5:$T$12</c:f>
              <c:strCache>
                <c:ptCount val="8"/>
                <c:pt idx="0">
                  <c:v>C-</c:v>
                </c:pt>
                <c:pt idx="1">
                  <c:v>C+</c:v>
                </c:pt>
                <c:pt idx="2">
                  <c:v>KC</c:v>
                </c:pt>
                <c:pt idx="3">
                  <c:v>X75</c:v>
                </c:pt>
                <c:pt idx="4">
                  <c:v>X37</c:v>
                </c:pt>
                <c:pt idx="5">
                  <c:v>X44</c:v>
                </c:pt>
                <c:pt idx="6">
                  <c:v>X42</c:v>
                </c:pt>
                <c:pt idx="7">
                  <c:v>X35</c:v>
                </c:pt>
              </c:strCache>
            </c:strRef>
          </c:cat>
          <c:val>
            <c:numRef>
              <c:f>ELISA_data!$V$5:$V$12</c:f>
              <c:numCache>
                <c:formatCode>0%</c:formatCode>
                <c:ptCount val="8"/>
                <c:pt idx="0">
                  <c:v>3.1139646869983949E-2</c:v>
                </c:pt>
                <c:pt idx="1">
                  <c:v>1</c:v>
                </c:pt>
                <c:pt idx="2">
                  <c:v>8.2825040128410909E-2</c:v>
                </c:pt>
                <c:pt idx="3">
                  <c:v>4.510433386837881E-2</c:v>
                </c:pt>
                <c:pt idx="4">
                  <c:v>0.36324237560192618</c:v>
                </c:pt>
                <c:pt idx="5">
                  <c:v>0.21300160513643659</c:v>
                </c:pt>
                <c:pt idx="6">
                  <c:v>4.510433386837881E-2</c:v>
                </c:pt>
                <c:pt idx="7">
                  <c:v>0.4983948635634029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C-9446-AD21-46F6391D9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991552"/>
        <c:axId val="2108983936"/>
      </c:barChart>
      <c:catAx>
        <c:axId val="210899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8983936"/>
        <c:crosses val="autoZero"/>
        <c:auto val="1"/>
        <c:lblAlgn val="ctr"/>
        <c:lblOffset val="100"/>
        <c:noMultiLvlLbl val="0"/>
      </c:catAx>
      <c:valAx>
        <c:axId val="210898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899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574524</xdr:colOff>
      <xdr:row>4</xdr:row>
      <xdr:rowOff>194694</xdr:rowOff>
    </xdr:from>
    <xdr:to>
      <xdr:col>18</xdr:col>
      <xdr:colOff>625192</xdr:colOff>
      <xdr:row>11</xdr:row>
      <xdr:rowOff>99364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FF884B9-ABFC-FF9C-9DEA-08C53C94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0238" y="980884"/>
          <a:ext cx="1722967" cy="1280504"/>
        </a:xfrm>
        <a:prstGeom prst="rect">
          <a:avLst/>
        </a:prstGeom>
      </xdr:spPr>
    </xdr:pic>
    <xdr:clientData/>
  </xdr:twoCellAnchor>
  <xdr:twoCellAnchor>
    <xdr:from>
      <xdr:col>24</xdr:col>
      <xdr:colOff>226191</xdr:colOff>
      <xdr:row>0</xdr:row>
      <xdr:rowOff>162597</xdr:rowOff>
    </xdr:from>
    <xdr:to>
      <xdr:col>27</xdr:col>
      <xdr:colOff>797226</xdr:colOff>
      <xdr:row>14</xdr:row>
      <xdr:rowOff>50615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8608A8F-7BCD-F1E2-DB76-8D0875E2B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F7C3-6D4F-C94E-9FE2-6A2059E2861A}">
  <dimension ref="A1:X98"/>
  <sheetViews>
    <sheetView tabSelected="1" topLeftCell="A18" zoomScale="107" zoomScaleNormal="167" workbookViewId="0">
      <selection activeCell="B28" sqref="B28"/>
    </sheetView>
  </sheetViews>
  <sheetFormatPr baseColWidth="10" defaultRowHeight="16" x14ac:dyDescent="0.2"/>
  <cols>
    <col min="1" max="1" width="22" style="5" bestFit="1" customWidth="1"/>
    <col min="2" max="2" width="10.83203125" style="5" customWidth="1"/>
    <col min="3" max="3" width="2.5" style="1" bestFit="1" customWidth="1"/>
    <col min="4" max="14" width="11" style="5" bestFit="1" customWidth="1"/>
    <col min="15" max="16" width="11.1640625" style="5" bestFit="1" customWidth="1"/>
    <col min="17" max="17" width="11" style="5" bestFit="1" customWidth="1"/>
    <col min="18" max="19" width="10.83203125" style="5"/>
    <col min="20" max="20" width="7.6640625" style="5" bestFit="1" customWidth="1"/>
    <col min="21" max="21" width="6" style="17" bestFit="1" customWidth="1"/>
    <col min="22" max="22" width="5.6640625" style="5" bestFit="1" customWidth="1"/>
    <col min="23" max="23" width="5.33203125" style="5" bestFit="1" customWidth="1"/>
    <col min="24" max="24" width="5.83203125" style="5" bestFit="1" customWidth="1"/>
    <col min="25" max="25" width="5.33203125" style="5" bestFit="1" customWidth="1"/>
    <col min="26" max="16384" width="10.83203125" style="5"/>
  </cols>
  <sheetData>
    <row r="1" spans="1:24" x14ac:dyDescent="0.2">
      <c r="A1" s="1" t="s">
        <v>22</v>
      </c>
    </row>
    <row r="2" spans="1:24" x14ac:dyDescent="0.2">
      <c r="A2" s="11">
        <v>46275</v>
      </c>
    </row>
    <row r="3" spans="1:24" x14ac:dyDescent="0.2">
      <c r="A3" s="5" t="s">
        <v>23</v>
      </c>
    </row>
    <row r="4" spans="1:24" x14ac:dyDescent="0.2">
      <c r="A4" s="5" t="s">
        <v>24</v>
      </c>
      <c r="U4" s="1" t="s">
        <v>39</v>
      </c>
      <c r="V4" s="18" t="s">
        <v>38</v>
      </c>
    </row>
    <row r="5" spans="1:24" s="1" customFormat="1" x14ac:dyDescent="0.2"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T5" s="1" t="s">
        <v>13</v>
      </c>
      <c r="U5" s="19"/>
      <c r="V5" s="19">
        <f>W5/W6</f>
        <v>3.1139646869983949E-2</v>
      </c>
      <c r="W5" s="20">
        <v>194</v>
      </c>
      <c r="X5" s="20">
        <v>194</v>
      </c>
    </row>
    <row r="6" spans="1:24" x14ac:dyDescent="0.2">
      <c r="C6" s="1" t="s">
        <v>0</v>
      </c>
      <c r="D6" s="2">
        <v>1000</v>
      </c>
      <c r="E6" s="3" t="s">
        <v>8</v>
      </c>
      <c r="F6" s="3" t="s">
        <v>13</v>
      </c>
      <c r="G6" s="3"/>
      <c r="H6" s="3"/>
      <c r="I6" s="3"/>
      <c r="J6" s="3"/>
      <c r="K6" s="3"/>
      <c r="L6" s="3"/>
      <c r="M6" s="3"/>
      <c r="N6" s="3"/>
      <c r="O6" s="4"/>
      <c r="T6" s="1" t="s">
        <v>12</v>
      </c>
      <c r="V6" s="17">
        <f>W6/W6</f>
        <v>1</v>
      </c>
      <c r="W6" s="20">
        <v>6230</v>
      </c>
      <c r="X6" s="20">
        <v>6230</v>
      </c>
    </row>
    <row r="7" spans="1:24" x14ac:dyDescent="0.2">
      <c r="C7" s="1" t="s">
        <v>1</v>
      </c>
      <c r="D7" s="6">
        <v>500</v>
      </c>
      <c r="E7" s="5" t="s">
        <v>9</v>
      </c>
      <c r="F7" s="5" t="s">
        <v>12</v>
      </c>
      <c r="O7" s="7"/>
      <c r="T7" s="1" t="s">
        <v>14</v>
      </c>
      <c r="U7" s="17">
        <f>X7/X6</f>
        <v>0.60545746388443022</v>
      </c>
      <c r="V7" s="17">
        <f>W7/W6</f>
        <v>8.2825040128410909E-2</v>
      </c>
      <c r="W7" s="20">
        <v>516</v>
      </c>
      <c r="X7" s="20">
        <v>3772</v>
      </c>
    </row>
    <row r="8" spans="1:24" x14ac:dyDescent="0.2">
      <c r="C8" s="1" t="s">
        <v>2</v>
      </c>
      <c r="D8" s="6">
        <v>250</v>
      </c>
      <c r="E8" s="5" t="s">
        <v>11</v>
      </c>
      <c r="F8" s="5" t="s">
        <v>14</v>
      </c>
      <c r="O8" s="7"/>
      <c r="T8" s="1" t="s">
        <v>15</v>
      </c>
      <c r="U8" s="21">
        <f>X8/X6</f>
        <v>0.14317817014446227</v>
      </c>
      <c r="V8" s="21">
        <f>W8/W6</f>
        <v>4.510433386837881E-2</v>
      </c>
      <c r="W8" s="20">
        <v>281</v>
      </c>
      <c r="X8" s="20">
        <v>892</v>
      </c>
    </row>
    <row r="9" spans="1:24" x14ac:dyDescent="0.2">
      <c r="C9" s="1" t="s">
        <v>3</v>
      </c>
      <c r="D9" s="6">
        <v>125</v>
      </c>
      <c r="E9" s="5" t="s">
        <v>10</v>
      </c>
      <c r="F9" s="5" t="s">
        <v>15</v>
      </c>
      <c r="O9" s="7"/>
      <c r="T9" s="1" t="s">
        <v>16</v>
      </c>
      <c r="U9" s="17">
        <f>X9/X6</f>
        <v>1.0733547351524879</v>
      </c>
      <c r="V9" s="17">
        <f>W9/W6</f>
        <v>0.36324237560192618</v>
      </c>
      <c r="W9" s="20">
        <v>2263</v>
      </c>
      <c r="X9" s="20">
        <v>6687</v>
      </c>
    </row>
    <row r="10" spans="1:24" x14ac:dyDescent="0.2">
      <c r="C10" s="1" t="s">
        <v>4</v>
      </c>
      <c r="D10" s="6">
        <v>62.5</v>
      </c>
      <c r="E10" s="5" t="s">
        <v>14</v>
      </c>
      <c r="F10" s="5" t="s">
        <v>16</v>
      </c>
      <c r="O10" s="7"/>
      <c r="T10" s="1" t="s">
        <v>17</v>
      </c>
      <c r="U10" s="5"/>
      <c r="V10" s="17">
        <f>W10/W6</f>
        <v>0.21300160513643659</v>
      </c>
      <c r="W10" s="20">
        <v>1327</v>
      </c>
      <c r="X10" s="20">
        <v>1235</v>
      </c>
    </row>
    <row r="11" spans="1:24" x14ac:dyDescent="0.2">
      <c r="C11" s="1" t="s">
        <v>6</v>
      </c>
      <c r="D11" s="6">
        <v>31.25</v>
      </c>
      <c r="E11" s="5" t="s">
        <v>15</v>
      </c>
      <c r="F11" s="5" t="s">
        <v>17</v>
      </c>
      <c r="O11" s="7"/>
      <c r="T11" s="1" t="s">
        <v>18</v>
      </c>
      <c r="U11" s="17">
        <f>X10/X6</f>
        <v>0.19823434991974317</v>
      </c>
      <c r="V11" s="21">
        <f>W11/W6</f>
        <v>4.510433386837881E-2</v>
      </c>
      <c r="W11" s="20">
        <v>281</v>
      </c>
      <c r="X11" s="16"/>
    </row>
    <row r="12" spans="1:24" x14ac:dyDescent="0.2">
      <c r="C12" s="1" t="s">
        <v>5</v>
      </c>
      <c r="D12" s="6">
        <v>16.125</v>
      </c>
      <c r="E12" s="5" t="s">
        <v>16</v>
      </c>
      <c r="F12" s="5" t="s">
        <v>18</v>
      </c>
      <c r="O12" s="7"/>
      <c r="T12" s="1" t="s">
        <v>19</v>
      </c>
      <c r="U12" s="5"/>
      <c r="V12" s="17">
        <f>W12/W6</f>
        <v>0.4983948635634029</v>
      </c>
      <c r="W12" s="20">
        <v>3105</v>
      </c>
    </row>
    <row r="13" spans="1:24" x14ac:dyDescent="0.2">
      <c r="C13" s="1" t="s">
        <v>7</v>
      </c>
      <c r="D13" s="8">
        <v>0</v>
      </c>
      <c r="E13" s="9" t="s">
        <v>18</v>
      </c>
      <c r="F13" s="9" t="s">
        <v>19</v>
      </c>
      <c r="G13" s="9"/>
      <c r="H13" s="9"/>
      <c r="I13" s="9"/>
      <c r="J13" s="9"/>
      <c r="K13" s="9"/>
      <c r="L13" s="9"/>
      <c r="M13" s="9"/>
      <c r="N13" s="9"/>
      <c r="O13" s="10"/>
    </row>
    <row r="14" spans="1:24" x14ac:dyDescent="0.2">
      <c r="E14" s="5" t="s">
        <v>21</v>
      </c>
      <c r="F14" s="5" t="s">
        <v>20</v>
      </c>
      <c r="U14" s="5"/>
    </row>
    <row r="15" spans="1:24" x14ac:dyDescent="0.2">
      <c r="E15" s="5" t="s">
        <v>37</v>
      </c>
      <c r="F15" s="5" t="s">
        <v>37</v>
      </c>
      <c r="U15" s="5"/>
    </row>
    <row r="17" spans="1:22" x14ac:dyDescent="0.2">
      <c r="I17" s="22" t="s">
        <v>40</v>
      </c>
      <c r="O17" s="24" t="s">
        <v>50</v>
      </c>
    </row>
    <row r="18" spans="1:22" x14ac:dyDescent="0.2">
      <c r="A18" s="1" t="s">
        <v>73</v>
      </c>
      <c r="N18" s="24"/>
      <c r="O18" s="24" t="s">
        <v>45</v>
      </c>
    </row>
    <row r="19" spans="1:22" x14ac:dyDescent="0.2">
      <c r="A19" s="11">
        <v>46275</v>
      </c>
      <c r="O19" s="27" t="s">
        <v>46</v>
      </c>
    </row>
    <row r="20" spans="1:22" x14ac:dyDescent="0.2">
      <c r="A20" s="5" t="s">
        <v>23</v>
      </c>
      <c r="O20" s="28" t="s">
        <v>49</v>
      </c>
    </row>
    <row r="21" spans="1:22" x14ac:dyDescent="0.2">
      <c r="A21" s="5" t="s">
        <v>24</v>
      </c>
      <c r="P21" s="26" t="s">
        <v>51</v>
      </c>
    </row>
    <row r="22" spans="1:22" ht="17" thickBot="1" x14ac:dyDescent="0.25">
      <c r="A22" s="1"/>
      <c r="B22" s="1"/>
      <c r="D22" s="1">
        <v>1</v>
      </c>
      <c r="E22" s="1">
        <v>2</v>
      </c>
      <c r="F22" s="1">
        <v>3</v>
      </c>
      <c r="G22" s="1">
        <v>4</v>
      </c>
      <c r="H22" s="1">
        <v>5</v>
      </c>
      <c r="I22" s="1">
        <v>6</v>
      </c>
      <c r="J22" s="1">
        <v>7</v>
      </c>
      <c r="K22" s="1">
        <v>8</v>
      </c>
      <c r="L22" s="1">
        <v>9</v>
      </c>
      <c r="M22" s="1">
        <v>10</v>
      </c>
      <c r="N22" s="1">
        <v>11</v>
      </c>
      <c r="O22" s="1">
        <v>12</v>
      </c>
      <c r="P22" s="1">
        <v>13</v>
      </c>
      <c r="Q22" s="1">
        <v>14</v>
      </c>
    </row>
    <row r="23" spans="1:22" x14ac:dyDescent="0.2">
      <c r="C23" s="1" t="s">
        <v>0</v>
      </c>
      <c r="D23" s="39">
        <v>1000</v>
      </c>
      <c r="E23" s="40">
        <v>1000</v>
      </c>
      <c r="F23" s="41" t="s">
        <v>8</v>
      </c>
      <c r="G23" s="42" t="s">
        <v>31</v>
      </c>
      <c r="H23" s="43" t="s">
        <v>32</v>
      </c>
      <c r="I23" s="44">
        <v>0.01</v>
      </c>
      <c r="J23" s="41">
        <v>0.1</v>
      </c>
      <c r="K23" s="41">
        <v>1</v>
      </c>
      <c r="L23" s="41">
        <v>5</v>
      </c>
      <c r="M23" s="41">
        <v>10</v>
      </c>
      <c r="N23" s="40">
        <v>20</v>
      </c>
      <c r="Q23" s="29"/>
      <c r="R23" s="1" t="s">
        <v>35</v>
      </c>
      <c r="S23" s="5" t="s">
        <v>43</v>
      </c>
      <c r="U23" s="24"/>
      <c r="V23" s="26"/>
    </row>
    <row r="24" spans="1:22" x14ac:dyDescent="0.2">
      <c r="C24" s="1" t="s">
        <v>1</v>
      </c>
      <c r="D24" s="45">
        <v>500</v>
      </c>
      <c r="E24" s="7">
        <v>500</v>
      </c>
      <c r="F24" s="5" t="s">
        <v>8</v>
      </c>
      <c r="G24" s="13" t="s">
        <v>33</v>
      </c>
      <c r="H24" s="14" t="s">
        <v>34</v>
      </c>
      <c r="I24" s="8">
        <v>0.01</v>
      </c>
      <c r="J24" s="9">
        <v>0.1</v>
      </c>
      <c r="K24" s="9">
        <v>1</v>
      </c>
      <c r="L24" s="9">
        <v>5</v>
      </c>
      <c r="M24" s="9">
        <v>10</v>
      </c>
      <c r="N24" s="10">
        <v>20</v>
      </c>
      <c r="Q24" s="30"/>
      <c r="R24" s="1" t="s">
        <v>36</v>
      </c>
      <c r="S24" s="5" t="s">
        <v>41</v>
      </c>
      <c r="T24" s="5">
        <f>71*50</f>
        <v>3550</v>
      </c>
      <c r="U24" s="24"/>
      <c r="V24" s="26"/>
    </row>
    <row r="25" spans="1:22" x14ac:dyDescent="0.2">
      <c r="C25" s="1" t="s">
        <v>2</v>
      </c>
      <c r="D25" s="45">
        <v>250</v>
      </c>
      <c r="E25" s="7">
        <v>250</v>
      </c>
      <c r="F25" s="5" t="s">
        <v>9</v>
      </c>
      <c r="G25" s="2">
        <v>0.01</v>
      </c>
      <c r="H25" s="4">
        <v>0.01</v>
      </c>
      <c r="I25" s="2">
        <v>0.01</v>
      </c>
      <c r="J25" s="4">
        <v>0.01</v>
      </c>
      <c r="K25" s="2">
        <v>0.01</v>
      </c>
      <c r="L25" s="4">
        <v>0.01</v>
      </c>
      <c r="M25" s="2">
        <v>0.01</v>
      </c>
      <c r="N25" s="4">
        <v>0.01</v>
      </c>
      <c r="O25" s="46">
        <v>0.01</v>
      </c>
      <c r="P25" s="31">
        <v>0.01</v>
      </c>
      <c r="Q25" s="32" t="s">
        <v>48</v>
      </c>
      <c r="S25" s="5" t="s">
        <v>42</v>
      </c>
    </row>
    <row r="26" spans="1:22" x14ac:dyDescent="0.2">
      <c r="C26" s="1" t="s">
        <v>3</v>
      </c>
      <c r="D26" s="45">
        <v>125</v>
      </c>
      <c r="E26" s="7">
        <v>125</v>
      </c>
      <c r="F26" s="5" t="s">
        <v>9</v>
      </c>
      <c r="G26" s="6">
        <v>0.1</v>
      </c>
      <c r="H26" s="7">
        <v>0.1</v>
      </c>
      <c r="I26" s="6">
        <v>0.1</v>
      </c>
      <c r="J26" s="7">
        <v>0.1</v>
      </c>
      <c r="K26" s="6">
        <v>0.1</v>
      </c>
      <c r="L26" s="7">
        <v>0.1</v>
      </c>
      <c r="M26" s="6">
        <v>0.1</v>
      </c>
      <c r="N26" s="7">
        <v>0.1</v>
      </c>
      <c r="O26" s="30">
        <v>0.1</v>
      </c>
      <c r="P26" s="33">
        <v>0.1</v>
      </c>
      <c r="Q26" s="34"/>
      <c r="S26" s="5" t="s">
        <v>53</v>
      </c>
      <c r="T26" s="5">
        <f>71*350*5</f>
        <v>124250</v>
      </c>
    </row>
    <row r="27" spans="1:22" x14ac:dyDescent="0.2">
      <c r="C27" s="1" t="s">
        <v>4</v>
      </c>
      <c r="D27" s="45">
        <v>62.5</v>
      </c>
      <c r="E27" s="7">
        <v>62.5</v>
      </c>
      <c r="F27" s="5" t="s">
        <v>11</v>
      </c>
      <c r="G27" s="6">
        <v>1</v>
      </c>
      <c r="H27" s="7">
        <v>1</v>
      </c>
      <c r="I27" s="6">
        <v>1</v>
      </c>
      <c r="J27" s="7">
        <v>1</v>
      </c>
      <c r="K27" s="6">
        <v>1</v>
      </c>
      <c r="L27" s="7">
        <v>1</v>
      </c>
      <c r="M27" s="6">
        <v>1</v>
      </c>
      <c r="N27" s="7">
        <v>1</v>
      </c>
      <c r="O27" s="30">
        <v>1</v>
      </c>
      <c r="P27" s="35">
        <v>1</v>
      </c>
      <c r="Q27" s="36"/>
      <c r="S27" s="5" t="s">
        <v>52</v>
      </c>
      <c r="T27" s="5">
        <f>71*200</f>
        <v>14200</v>
      </c>
    </row>
    <row r="28" spans="1:22" x14ac:dyDescent="0.2">
      <c r="C28" s="1" t="s">
        <v>6</v>
      </c>
      <c r="D28" s="45">
        <v>31.25</v>
      </c>
      <c r="E28" s="7">
        <v>31.25</v>
      </c>
      <c r="F28" s="5" t="s">
        <v>11</v>
      </c>
      <c r="G28" s="6">
        <v>5</v>
      </c>
      <c r="H28" s="7">
        <v>5</v>
      </c>
      <c r="I28" s="6">
        <v>5</v>
      </c>
      <c r="J28" s="7">
        <v>5</v>
      </c>
      <c r="K28" s="6">
        <v>5</v>
      </c>
      <c r="L28" s="7">
        <v>5</v>
      </c>
      <c r="M28" s="6">
        <v>5</v>
      </c>
      <c r="N28" s="7">
        <v>5</v>
      </c>
      <c r="O28" s="30">
        <v>5</v>
      </c>
      <c r="P28" s="35">
        <v>5</v>
      </c>
      <c r="Q28" s="36"/>
    </row>
    <row r="29" spans="1:22" x14ac:dyDescent="0.2">
      <c r="C29" s="1" t="s">
        <v>5</v>
      </c>
      <c r="D29" s="45">
        <v>16.125</v>
      </c>
      <c r="E29" s="7">
        <v>16.125</v>
      </c>
      <c r="F29" s="5" t="s">
        <v>11</v>
      </c>
      <c r="G29" s="6">
        <v>10</v>
      </c>
      <c r="H29" s="7">
        <v>10</v>
      </c>
      <c r="I29" s="6">
        <v>10</v>
      </c>
      <c r="J29" s="7">
        <v>10</v>
      </c>
      <c r="K29" s="6">
        <v>10</v>
      </c>
      <c r="L29" s="7">
        <v>10</v>
      </c>
      <c r="M29" s="6">
        <v>10</v>
      </c>
      <c r="N29" s="7">
        <v>10</v>
      </c>
      <c r="O29" s="30">
        <v>10</v>
      </c>
      <c r="P29" s="35">
        <v>10</v>
      </c>
      <c r="Q29" s="36"/>
    </row>
    <row r="30" spans="1:22" ht="17" thickBot="1" x14ac:dyDescent="0.25">
      <c r="C30" s="1" t="s">
        <v>7</v>
      </c>
      <c r="D30" s="47">
        <v>0</v>
      </c>
      <c r="E30" s="48">
        <v>0</v>
      </c>
      <c r="F30" s="49" t="s">
        <v>10</v>
      </c>
      <c r="G30" s="50">
        <v>20</v>
      </c>
      <c r="H30" s="51">
        <v>20</v>
      </c>
      <c r="I30" s="50">
        <v>20</v>
      </c>
      <c r="J30" s="48">
        <v>20</v>
      </c>
      <c r="K30" s="50">
        <v>20</v>
      </c>
      <c r="L30" s="48">
        <v>20</v>
      </c>
      <c r="M30" s="50">
        <v>20</v>
      </c>
      <c r="N30" s="48">
        <v>20</v>
      </c>
      <c r="O30" s="52">
        <v>20</v>
      </c>
      <c r="P30" s="37">
        <v>20</v>
      </c>
      <c r="Q30" s="38"/>
    </row>
    <row r="31" spans="1:22" x14ac:dyDescent="0.2">
      <c r="G31" s="1" t="s">
        <v>29</v>
      </c>
      <c r="H31" s="1" t="s">
        <v>30</v>
      </c>
      <c r="I31" s="1" t="s">
        <v>55</v>
      </c>
      <c r="J31" s="1" t="s">
        <v>56</v>
      </c>
      <c r="K31" s="1" t="s">
        <v>57</v>
      </c>
      <c r="L31" s="1" t="s">
        <v>58</v>
      </c>
      <c r="M31" s="1" t="s">
        <v>59</v>
      </c>
      <c r="N31" s="1" t="s">
        <v>60</v>
      </c>
      <c r="O31" s="1" t="s">
        <v>61</v>
      </c>
      <c r="P31" s="12" t="s">
        <v>62</v>
      </c>
    </row>
    <row r="32" spans="1:22" x14ac:dyDescent="0.2">
      <c r="H32" s="26" t="s">
        <v>47</v>
      </c>
    </row>
    <row r="33" spans="2:22" x14ac:dyDescent="0.2">
      <c r="O33" s="15" t="s">
        <v>54</v>
      </c>
    </row>
    <row r="35" spans="2:22" x14ac:dyDescent="0.2">
      <c r="D35" s="1" t="s">
        <v>90</v>
      </c>
      <c r="E35" s="1" t="s">
        <v>91</v>
      </c>
    </row>
    <row r="36" spans="2:22" x14ac:dyDescent="0.2">
      <c r="B36" s="1" t="s">
        <v>13</v>
      </c>
      <c r="D36" s="5">
        <v>0</v>
      </c>
      <c r="E36" s="5">
        <v>0</v>
      </c>
      <c r="G36" s="54">
        <v>18.728999999999999</v>
      </c>
      <c r="H36" s="55">
        <v>0</v>
      </c>
      <c r="I36" s="58">
        <v>5480.8490000000002</v>
      </c>
      <c r="J36" s="65">
        <v>4820.4110000000001</v>
      </c>
      <c r="K36" s="65">
        <v>1019.025</v>
      </c>
      <c r="L36" s="65">
        <v>239.28800000000001</v>
      </c>
      <c r="M36" s="65">
        <v>91.004000000000005</v>
      </c>
      <c r="N36" s="59">
        <v>78.682000000000002</v>
      </c>
      <c r="Q36" s="24">
        <v>7264</v>
      </c>
      <c r="T36" s="5">
        <f>AVERAGE(D36:E36)</f>
        <v>0</v>
      </c>
      <c r="U36" s="27"/>
      <c r="V36" s="27"/>
    </row>
    <row r="37" spans="2:22" x14ac:dyDescent="0.2">
      <c r="B37" s="1" t="s">
        <v>12</v>
      </c>
      <c r="D37" s="5">
        <v>9339</v>
      </c>
      <c r="E37" s="5">
        <v>8335</v>
      </c>
      <c r="G37" s="56">
        <v>6494.6469999999999</v>
      </c>
      <c r="H37" s="57">
        <v>6445.3990000000003</v>
      </c>
      <c r="I37" s="62">
        <v>5759.5230000000001</v>
      </c>
      <c r="J37" s="66">
        <v>4647.8909999999996</v>
      </c>
      <c r="K37" s="66">
        <v>1513.155</v>
      </c>
      <c r="L37" s="66">
        <v>191.435</v>
      </c>
      <c r="M37" s="66">
        <v>122.902</v>
      </c>
      <c r="N37" s="63">
        <v>114.422</v>
      </c>
      <c r="Q37" s="24">
        <v>0</v>
      </c>
      <c r="T37" s="5">
        <f>AVERAGE(D37:E37)</f>
        <v>8837</v>
      </c>
      <c r="U37" s="5">
        <f>T37/T37</f>
        <v>1</v>
      </c>
      <c r="V37" s="27"/>
    </row>
    <row r="38" spans="2:22" x14ac:dyDescent="0.2">
      <c r="B38" s="1">
        <v>0.01</v>
      </c>
      <c r="D38" s="5">
        <v>10600</v>
      </c>
      <c r="E38" s="5">
        <v>11300</v>
      </c>
      <c r="G38" s="58">
        <v>6532.1840000000002</v>
      </c>
      <c r="H38" s="59">
        <v>5352.7719999999999</v>
      </c>
      <c r="I38" s="70">
        <v>7314.3050000000003</v>
      </c>
      <c r="J38" s="69">
        <v>5404.7240000000002</v>
      </c>
      <c r="K38" s="70">
        <v>8014.2939999999999</v>
      </c>
      <c r="L38" s="69">
        <v>6237.1440000000002</v>
      </c>
      <c r="M38" s="58">
        <v>4850.5190000000002</v>
      </c>
      <c r="N38" s="59">
        <v>3683.596</v>
      </c>
      <c r="O38" s="58">
        <v>9120.1329999999998</v>
      </c>
      <c r="P38" s="23">
        <v>8161</v>
      </c>
      <c r="Q38" s="24">
        <v>0</v>
      </c>
      <c r="T38" s="5">
        <f>AVERAGE(D38:E38)</f>
        <v>10950</v>
      </c>
      <c r="U38" s="5">
        <f>T38/T37</f>
        <v>1.2391082946701368</v>
      </c>
    </row>
    <row r="39" spans="2:22" x14ac:dyDescent="0.2">
      <c r="B39" s="1">
        <v>0.1</v>
      </c>
      <c r="D39" s="5">
        <v>8862</v>
      </c>
      <c r="E39" s="5">
        <v>9888</v>
      </c>
      <c r="G39" s="72">
        <v>7115.509</v>
      </c>
      <c r="H39" s="67">
        <v>4828.8280000000004</v>
      </c>
      <c r="I39" s="60">
        <v>3907.268</v>
      </c>
      <c r="J39" s="61">
        <v>4887.4979999999996</v>
      </c>
      <c r="K39" s="60">
        <v>4605.3360000000002</v>
      </c>
      <c r="L39" s="61">
        <v>4139.5020000000004</v>
      </c>
      <c r="M39" s="60">
        <v>2426.4290000000001</v>
      </c>
      <c r="N39" s="61">
        <v>2398.643</v>
      </c>
      <c r="O39" s="60">
        <v>7909.04</v>
      </c>
      <c r="P39" s="25">
        <v>5669</v>
      </c>
      <c r="Q39" s="24">
        <v>5588</v>
      </c>
      <c r="T39" s="5">
        <f>AVERAGE(D39:E39)</f>
        <v>9375</v>
      </c>
      <c r="U39" s="5">
        <f>T39/T37</f>
        <v>1.0608803892723775</v>
      </c>
    </row>
    <row r="40" spans="2:22" x14ac:dyDescent="0.2">
      <c r="B40" s="1">
        <v>1</v>
      </c>
      <c r="D40" s="5">
        <v>8632</v>
      </c>
      <c r="E40" s="5">
        <v>12600</v>
      </c>
      <c r="G40" s="60">
        <v>4141.6239999999998</v>
      </c>
      <c r="H40" s="61">
        <v>3909.3910000000001</v>
      </c>
      <c r="I40" s="68">
        <v>4383.0309999999999</v>
      </c>
      <c r="J40" s="71">
        <v>7512.8</v>
      </c>
      <c r="K40" s="68">
        <v>4264.3959999999997</v>
      </c>
      <c r="L40" s="71">
        <v>5870.933</v>
      </c>
      <c r="M40" s="60">
        <v>540.23299999999995</v>
      </c>
      <c r="N40" s="61">
        <v>944.072</v>
      </c>
      <c r="O40" s="60">
        <v>8477.9509999999991</v>
      </c>
      <c r="P40" s="25">
        <v>9107</v>
      </c>
      <c r="Q40" s="53"/>
      <c r="T40" s="5">
        <f>AVERAGE(D40:E40)</f>
        <v>10616</v>
      </c>
      <c r="U40" s="5">
        <f>T40/T37</f>
        <v>1.2013126626683264</v>
      </c>
    </row>
    <row r="41" spans="2:22" x14ac:dyDescent="0.2">
      <c r="B41" s="1">
        <v>5</v>
      </c>
      <c r="D41" s="5">
        <v>7795</v>
      </c>
      <c r="E41" s="5">
        <v>4850</v>
      </c>
      <c r="G41" s="68">
        <v>1769.6590000000001</v>
      </c>
      <c r="H41" s="71">
        <v>876.98800000000006</v>
      </c>
      <c r="I41" s="60">
        <v>4190.33</v>
      </c>
      <c r="J41" s="61">
        <v>5302.1729999999998</v>
      </c>
      <c r="K41" s="60">
        <v>4927.7870000000003</v>
      </c>
      <c r="L41" s="61">
        <v>4523.1409999999996</v>
      </c>
      <c r="M41" s="60">
        <v>300.96899999999999</v>
      </c>
      <c r="N41" s="61">
        <v>305.666</v>
      </c>
      <c r="O41" s="60">
        <v>6428.5820000000003</v>
      </c>
      <c r="P41" s="25">
        <v>3922</v>
      </c>
      <c r="Q41" s="53"/>
      <c r="T41" s="5">
        <f>AVERAGE(D41:E41)</f>
        <v>6322.5</v>
      </c>
      <c r="U41" s="5">
        <f>T41/T37</f>
        <v>0.71545773452529138</v>
      </c>
    </row>
    <row r="42" spans="2:22" x14ac:dyDescent="0.2">
      <c r="B42" s="1">
        <v>10</v>
      </c>
      <c r="D42" s="5">
        <v>3756</v>
      </c>
      <c r="E42" s="5">
        <v>3385</v>
      </c>
      <c r="G42" s="73">
        <v>1385.587</v>
      </c>
      <c r="H42" s="71">
        <v>405.21100000000001</v>
      </c>
      <c r="I42" s="60">
        <v>2786.317</v>
      </c>
      <c r="J42" s="61">
        <v>3742.6979999999999</v>
      </c>
      <c r="K42" s="60">
        <v>3389.9589999999998</v>
      </c>
      <c r="L42" s="61">
        <v>3699.7829999999999</v>
      </c>
      <c r="M42" s="60">
        <v>76.91</v>
      </c>
      <c r="N42" s="61">
        <v>222.46299999999999</v>
      </c>
      <c r="O42" s="60">
        <v>3093.0839999999998</v>
      </c>
      <c r="P42" s="25">
        <v>2239</v>
      </c>
      <c r="Q42" s="53"/>
      <c r="T42" s="5">
        <f>AVERAGE(D42:E42)</f>
        <v>3570.5</v>
      </c>
      <c r="U42" s="5">
        <f>T42/T37</f>
        <v>0.40403983252234921</v>
      </c>
    </row>
    <row r="43" spans="2:22" x14ac:dyDescent="0.2">
      <c r="B43" s="1">
        <v>20</v>
      </c>
      <c r="D43" s="5">
        <v>2836</v>
      </c>
      <c r="E43" s="5">
        <v>4531</v>
      </c>
      <c r="G43" s="62">
        <v>209.72200000000001</v>
      </c>
      <c r="H43" s="63">
        <v>485.78500000000003</v>
      </c>
      <c r="I43" s="62">
        <v>2044.3779999999999</v>
      </c>
      <c r="J43" s="63">
        <v>2215.2730000000001</v>
      </c>
      <c r="K43" s="62">
        <v>1742.056</v>
      </c>
      <c r="L43" s="63">
        <v>1881.492</v>
      </c>
      <c r="M43" s="62">
        <v>154.316</v>
      </c>
      <c r="N43" s="63">
        <v>190.45</v>
      </c>
      <c r="O43" s="62">
        <v>2393.1779999999999</v>
      </c>
      <c r="P43" s="64">
        <v>3100</v>
      </c>
      <c r="Q43" s="53"/>
      <c r="T43" s="5">
        <f>AVERAGE(D43:E43)</f>
        <v>3683.5</v>
      </c>
      <c r="U43" s="5">
        <f>T43/T37</f>
        <v>0.41682697748104558</v>
      </c>
    </row>
    <row r="46" spans="2:22" x14ac:dyDescent="0.2">
      <c r="F46" s="5" t="s">
        <v>63</v>
      </c>
      <c r="G46" s="5">
        <v>2</v>
      </c>
      <c r="H46" s="5">
        <v>1</v>
      </c>
      <c r="I46" s="5" t="s">
        <v>64</v>
      </c>
    </row>
    <row r="47" spans="2:22" x14ac:dyDescent="0.2">
      <c r="G47" s="5">
        <v>9</v>
      </c>
      <c r="H47" s="5">
        <v>29</v>
      </c>
      <c r="I47" s="1">
        <f>G46*G47+H47</f>
        <v>47</v>
      </c>
    </row>
    <row r="51" spans="1:18" x14ac:dyDescent="0.2">
      <c r="F51" s="24" t="s">
        <v>70</v>
      </c>
      <c r="J51" s="26" t="s">
        <v>65</v>
      </c>
    </row>
    <row r="53" spans="1:18" ht="17" thickBot="1" x14ac:dyDescent="0.25">
      <c r="A53" s="1" t="s">
        <v>72</v>
      </c>
      <c r="D53" s="1">
        <v>1</v>
      </c>
      <c r="E53" s="1">
        <v>2</v>
      </c>
      <c r="F53" s="1">
        <v>3</v>
      </c>
      <c r="G53" s="1">
        <v>4</v>
      </c>
      <c r="H53" s="1">
        <v>5</v>
      </c>
      <c r="I53" s="1">
        <v>6</v>
      </c>
      <c r="J53" s="1">
        <v>7</v>
      </c>
      <c r="K53" s="1">
        <v>8</v>
      </c>
      <c r="L53" s="1">
        <v>9</v>
      </c>
      <c r="M53" s="1">
        <v>10</v>
      </c>
    </row>
    <row r="54" spans="1:18" x14ac:dyDescent="0.2">
      <c r="A54" s="11">
        <v>46286</v>
      </c>
      <c r="C54" s="1" t="s">
        <v>0</v>
      </c>
      <c r="D54" s="39">
        <v>1000</v>
      </c>
      <c r="E54" s="40">
        <v>1000</v>
      </c>
      <c r="F54" s="81" t="s">
        <v>8</v>
      </c>
      <c r="G54" s="83" t="s">
        <v>81</v>
      </c>
      <c r="H54" s="84">
        <v>10</v>
      </c>
      <c r="I54" s="85">
        <v>20</v>
      </c>
      <c r="J54" s="86">
        <v>20</v>
      </c>
      <c r="K54" s="87">
        <v>20</v>
      </c>
      <c r="L54" s="93">
        <v>0.1</v>
      </c>
      <c r="M54" s="4" t="s">
        <v>8</v>
      </c>
    </row>
    <row r="55" spans="1:18" x14ac:dyDescent="0.2">
      <c r="A55" s="5" t="s">
        <v>23</v>
      </c>
      <c r="C55" s="1" t="s">
        <v>1</v>
      </c>
      <c r="D55" s="45">
        <v>500</v>
      </c>
      <c r="E55" s="7">
        <v>500</v>
      </c>
      <c r="F55" s="24" t="s">
        <v>8</v>
      </c>
      <c r="G55" s="1" t="s">
        <v>80</v>
      </c>
      <c r="H55" s="75" t="s">
        <v>68</v>
      </c>
      <c r="I55" s="77">
        <v>0.01</v>
      </c>
      <c r="J55" s="78">
        <v>0.01</v>
      </c>
      <c r="K55" s="79">
        <v>0.01</v>
      </c>
      <c r="L55" s="94">
        <v>1</v>
      </c>
      <c r="M55" s="7" t="s">
        <v>8</v>
      </c>
    </row>
    <row r="56" spans="1:18" x14ac:dyDescent="0.2">
      <c r="A56" s="5" t="s">
        <v>24</v>
      </c>
      <c r="C56" s="1" t="s">
        <v>2</v>
      </c>
      <c r="D56" s="45">
        <v>250</v>
      </c>
      <c r="E56" s="7">
        <v>250</v>
      </c>
      <c r="F56" s="5" t="s">
        <v>9</v>
      </c>
      <c r="G56" s="74">
        <v>0.01</v>
      </c>
      <c r="H56" s="74">
        <v>20</v>
      </c>
      <c r="I56" s="77" t="s">
        <v>75</v>
      </c>
      <c r="J56" s="78" t="s">
        <v>75</v>
      </c>
      <c r="K56" s="79">
        <v>0.1</v>
      </c>
      <c r="L56" s="94">
        <v>5</v>
      </c>
      <c r="M56" s="7" t="s">
        <v>8</v>
      </c>
    </row>
    <row r="57" spans="1:18" x14ac:dyDescent="0.2">
      <c r="C57" s="1" t="s">
        <v>3</v>
      </c>
      <c r="D57" s="45">
        <v>125</v>
      </c>
      <c r="E57" s="7">
        <v>125</v>
      </c>
      <c r="F57" s="5" t="s">
        <v>9</v>
      </c>
      <c r="G57" s="74">
        <v>0.1</v>
      </c>
      <c r="H57" s="76">
        <v>0.01</v>
      </c>
      <c r="I57" s="77">
        <v>0.1</v>
      </c>
      <c r="J57" s="78">
        <v>0.1</v>
      </c>
      <c r="K57" s="79">
        <v>1</v>
      </c>
      <c r="L57" s="94">
        <v>10</v>
      </c>
      <c r="M57" s="7" t="s">
        <v>8</v>
      </c>
    </row>
    <row r="58" spans="1:18" x14ac:dyDescent="0.2">
      <c r="C58" s="1" t="s">
        <v>4</v>
      </c>
      <c r="D58" s="45">
        <v>62.5</v>
      </c>
      <c r="E58" s="7">
        <v>62.5</v>
      </c>
      <c r="F58" s="5" t="s">
        <v>11</v>
      </c>
      <c r="G58" s="74" t="s">
        <v>76</v>
      </c>
      <c r="H58" s="76">
        <v>0.1</v>
      </c>
      <c r="I58" s="77">
        <v>1</v>
      </c>
      <c r="J58" s="78">
        <v>1</v>
      </c>
      <c r="K58" s="79">
        <v>5</v>
      </c>
      <c r="L58" s="94">
        <v>20</v>
      </c>
      <c r="M58" s="7" t="s">
        <v>8</v>
      </c>
    </row>
    <row r="59" spans="1:18" x14ac:dyDescent="0.2">
      <c r="C59" s="1" t="s">
        <v>6</v>
      </c>
      <c r="D59" s="45">
        <v>31.25</v>
      </c>
      <c r="E59" s="7">
        <v>31.25</v>
      </c>
      <c r="F59" s="5" t="s">
        <v>11</v>
      </c>
      <c r="G59" s="74">
        <v>1</v>
      </c>
      <c r="H59" s="76">
        <v>1</v>
      </c>
      <c r="I59" s="77" t="s">
        <v>74</v>
      </c>
      <c r="J59" s="82" t="s">
        <v>74</v>
      </c>
      <c r="K59" s="79">
        <v>10</v>
      </c>
      <c r="L59" s="95" t="s">
        <v>82</v>
      </c>
      <c r="M59" s="7" t="s">
        <v>8</v>
      </c>
      <c r="R59" s="102"/>
    </row>
    <row r="60" spans="1:18" x14ac:dyDescent="0.2">
      <c r="C60" s="1" t="s">
        <v>5</v>
      </c>
      <c r="D60" s="45">
        <v>16.125</v>
      </c>
      <c r="E60" s="7">
        <v>16.125</v>
      </c>
      <c r="F60" s="5" t="s">
        <v>11</v>
      </c>
      <c r="G60" s="74">
        <v>5</v>
      </c>
      <c r="H60" s="76">
        <v>5</v>
      </c>
      <c r="I60" s="77">
        <v>5</v>
      </c>
      <c r="J60" s="78">
        <v>5</v>
      </c>
      <c r="K60" s="79">
        <v>20</v>
      </c>
      <c r="L60" s="95" t="s">
        <v>83</v>
      </c>
      <c r="M60" s="7" t="s">
        <v>8</v>
      </c>
      <c r="R60" s="102"/>
    </row>
    <row r="61" spans="1:18" ht="17" thickBot="1" x14ac:dyDescent="0.25">
      <c r="C61" s="1" t="s">
        <v>7</v>
      </c>
      <c r="D61" s="47">
        <v>0</v>
      </c>
      <c r="E61" s="48">
        <v>0</v>
      </c>
      <c r="F61" s="49" t="s">
        <v>10</v>
      </c>
      <c r="G61" s="88" t="s">
        <v>69</v>
      </c>
      <c r="H61" s="89">
        <v>10</v>
      </c>
      <c r="I61" s="90">
        <v>10</v>
      </c>
      <c r="J61" s="91">
        <v>10</v>
      </c>
      <c r="K61" s="92">
        <v>0.01</v>
      </c>
      <c r="L61" s="38"/>
      <c r="M61" s="10" t="s">
        <v>8</v>
      </c>
      <c r="O61" s="49" t="s">
        <v>71</v>
      </c>
      <c r="R61" s="102"/>
    </row>
    <row r="62" spans="1:18" x14ac:dyDescent="0.2">
      <c r="G62" s="1"/>
      <c r="H62" s="1"/>
      <c r="I62" s="1"/>
      <c r="J62" s="1"/>
      <c r="K62" s="1"/>
      <c r="L62" s="1"/>
      <c r="M62" s="1"/>
      <c r="R62" s="102"/>
    </row>
    <row r="63" spans="1:18" x14ac:dyDescent="0.2">
      <c r="R63" s="102"/>
    </row>
    <row r="64" spans="1:18" x14ac:dyDescent="0.2">
      <c r="D64" s="101" t="s">
        <v>67</v>
      </c>
      <c r="E64" s="101" t="s">
        <v>66</v>
      </c>
      <c r="F64" s="101" t="s">
        <v>67</v>
      </c>
      <c r="G64" s="101" t="s">
        <v>66</v>
      </c>
      <c r="H64" s="101" t="s">
        <v>67</v>
      </c>
      <c r="I64" s="101" t="s">
        <v>66</v>
      </c>
      <c r="J64" s="101" t="s">
        <v>67</v>
      </c>
      <c r="K64" s="101" t="s">
        <v>66</v>
      </c>
      <c r="L64" s="101" t="s">
        <v>67</v>
      </c>
      <c r="M64" s="101" t="s">
        <v>66</v>
      </c>
      <c r="R64" s="102"/>
    </row>
    <row r="66" spans="4:14" x14ac:dyDescent="0.2">
      <c r="G66" s="74" t="s">
        <v>84</v>
      </c>
      <c r="H66" s="76" t="s">
        <v>85</v>
      </c>
      <c r="I66" s="77" t="s">
        <v>86</v>
      </c>
      <c r="J66" s="78" t="s">
        <v>87</v>
      </c>
      <c r="K66" s="79" t="s">
        <v>88</v>
      </c>
      <c r="L66" s="80" t="s">
        <v>89</v>
      </c>
    </row>
    <row r="70" spans="4:14" ht="17" thickBot="1" x14ac:dyDescent="0.25"/>
    <row r="71" spans="4:14" x14ac:dyDescent="0.2">
      <c r="D71" s="39"/>
      <c r="E71" s="41"/>
      <c r="F71" s="41"/>
      <c r="G71" s="42">
        <v>0</v>
      </c>
      <c r="H71" s="96">
        <v>2301.1689999999999</v>
      </c>
      <c r="I71" s="85">
        <v>0</v>
      </c>
      <c r="J71" s="86">
        <v>3649.6590000000001</v>
      </c>
      <c r="K71" s="87">
        <v>2269.3009999999999</v>
      </c>
      <c r="L71" s="93">
        <v>4833.808</v>
      </c>
    </row>
    <row r="72" spans="4:14" x14ac:dyDescent="0.2">
      <c r="D72" s="45"/>
      <c r="G72" s="97">
        <v>9677.4959999999992</v>
      </c>
      <c r="H72" s="74">
        <v>2053.9110000000001</v>
      </c>
      <c r="I72" s="77">
        <v>9578.1370000000006</v>
      </c>
      <c r="J72" s="78">
        <v>10900</v>
      </c>
      <c r="K72" s="79">
        <v>4920.2849999999999</v>
      </c>
      <c r="L72" s="94">
        <v>4286.7380000000003</v>
      </c>
    </row>
    <row r="73" spans="4:14" x14ac:dyDescent="0.2">
      <c r="D73" s="45"/>
      <c r="G73" s="98">
        <v>6832.0240000000003</v>
      </c>
      <c r="H73" s="74">
        <v>592.77800000000002</v>
      </c>
      <c r="I73" s="77">
        <v>9588.5300000000007</v>
      </c>
      <c r="J73" s="78">
        <v>11000</v>
      </c>
      <c r="K73" s="79">
        <v>4332.9250000000002</v>
      </c>
      <c r="L73" s="94">
        <v>2847.4119999999998</v>
      </c>
    </row>
    <row r="74" spans="4:14" x14ac:dyDescent="0.2">
      <c r="D74" s="45"/>
      <c r="G74" s="98">
        <v>5502.5150000000003</v>
      </c>
      <c r="H74" s="76">
        <v>3757.7249999999999</v>
      </c>
      <c r="I74" s="77">
        <v>7664.5259999999998</v>
      </c>
      <c r="J74" s="78">
        <v>11300</v>
      </c>
      <c r="K74" s="79">
        <v>4711.1360000000004</v>
      </c>
      <c r="L74" s="94">
        <v>2412.0540000000001</v>
      </c>
    </row>
    <row r="75" spans="4:14" x14ac:dyDescent="0.2">
      <c r="D75" s="45"/>
      <c r="G75" s="98">
        <v>5558.8469999999998</v>
      </c>
      <c r="H75" s="76">
        <v>4032.8049999999998</v>
      </c>
      <c r="I75" s="77">
        <v>8274.1959999999999</v>
      </c>
      <c r="J75" s="78">
        <v>8803.6290000000008</v>
      </c>
      <c r="K75" s="79">
        <v>295.19400000000002</v>
      </c>
      <c r="L75" s="94">
        <v>1998.5920000000001</v>
      </c>
    </row>
    <row r="76" spans="4:14" x14ac:dyDescent="0.2">
      <c r="D76" s="45"/>
      <c r="G76" s="98">
        <v>6534.36</v>
      </c>
      <c r="H76" s="76">
        <v>570.16</v>
      </c>
      <c r="I76" s="77">
        <v>8643.1569999999992</v>
      </c>
      <c r="J76" s="78"/>
      <c r="K76" s="79">
        <v>92.680999999999997</v>
      </c>
      <c r="L76" s="95">
        <v>198.43199999999999</v>
      </c>
      <c r="N76" s="5">
        <v>11200</v>
      </c>
    </row>
    <row r="77" spans="4:14" x14ac:dyDescent="0.2">
      <c r="D77" s="45"/>
      <c r="G77" s="98">
        <v>4238.4629999999997</v>
      </c>
      <c r="H77" s="76">
        <v>177.46199999999999</v>
      </c>
      <c r="I77" s="77">
        <v>4324.8190000000004</v>
      </c>
      <c r="J77" s="78">
        <v>4575.2610000000004</v>
      </c>
      <c r="K77" s="79">
        <v>53.768999999999998</v>
      </c>
      <c r="L77" s="95">
        <v>10100</v>
      </c>
    </row>
    <row r="78" spans="4:14" ht="17" thickBot="1" x14ac:dyDescent="0.25">
      <c r="D78" s="47"/>
      <c r="E78" s="49"/>
      <c r="F78" s="49"/>
      <c r="G78" s="99">
        <v>4198.616</v>
      </c>
      <c r="H78" s="89">
        <v>0</v>
      </c>
      <c r="I78" s="90">
        <v>3962.018</v>
      </c>
      <c r="J78" s="91">
        <v>4267.6769999999997</v>
      </c>
      <c r="K78" s="92">
        <v>6293.652</v>
      </c>
      <c r="L78" s="100"/>
      <c r="N78" s="5">
        <v>9782.2610000000004</v>
      </c>
    </row>
    <row r="81" spans="7:8" x14ac:dyDescent="0.2">
      <c r="G81" s="1">
        <v>1</v>
      </c>
      <c r="H81" s="1">
        <v>2</v>
      </c>
    </row>
    <row r="82" spans="7:8" x14ac:dyDescent="0.2">
      <c r="G82" s="5" t="s">
        <v>13</v>
      </c>
      <c r="H82" s="5" t="s">
        <v>13</v>
      </c>
    </row>
    <row r="83" spans="7:8" x14ac:dyDescent="0.2">
      <c r="G83" s="5" t="s">
        <v>12</v>
      </c>
      <c r="H83" s="5" t="s">
        <v>12</v>
      </c>
    </row>
    <row r="84" spans="7:8" x14ac:dyDescent="0.2">
      <c r="G84" s="5">
        <v>0.01</v>
      </c>
      <c r="H84" s="5">
        <v>0.01</v>
      </c>
    </row>
    <row r="85" spans="7:8" x14ac:dyDescent="0.2">
      <c r="G85" s="5">
        <v>0.1</v>
      </c>
      <c r="H85" s="5">
        <v>0.1</v>
      </c>
    </row>
    <row r="86" spans="7:8" x14ac:dyDescent="0.2">
      <c r="G86" s="5">
        <v>1</v>
      </c>
      <c r="H86" s="5">
        <v>1</v>
      </c>
    </row>
    <row r="87" spans="7:8" x14ac:dyDescent="0.2">
      <c r="G87" s="5">
        <v>5</v>
      </c>
      <c r="H87" s="5">
        <v>5</v>
      </c>
    </row>
    <row r="88" spans="7:8" x14ac:dyDescent="0.2">
      <c r="G88" s="5">
        <v>10</v>
      </c>
      <c r="H88" s="5">
        <v>10</v>
      </c>
    </row>
    <row r="89" spans="7:8" x14ac:dyDescent="0.2">
      <c r="G89" s="5">
        <v>20</v>
      </c>
      <c r="H89" s="5">
        <v>20</v>
      </c>
    </row>
    <row r="91" spans="7:8" x14ac:dyDescent="0.2">
      <c r="G91" s="5">
        <v>0</v>
      </c>
      <c r="H91" s="5">
        <v>0</v>
      </c>
    </row>
    <row r="92" spans="7:8" x14ac:dyDescent="0.2">
      <c r="G92" s="5">
        <v>9339</v>
      </c>
      <c r="H92" s="5">
        <v>8335</v>
      </c>
    </row>
    <row r="93" spans="7:8" x14ac:dyDescent="0.2">
      <c r="G93" s="5">
        <v>10600</v>
      </c>
      <c r="H93" s="5">
        <v>11300</v>
      </c>
    </row>
    <row r="94" spans="7:8" x14ac:dyDescent="0.2">
      <c r="G94" s="5">
        <v>8862</v>
      </c>
      <c r="H94" s="5">
        <v>9888</v>
      </c>
    </row>
    <row r="95" spans="7:8" x14ac:dyDescent="0.2">
      <c r="G95" s="5">
        <v>8632</v>
      </c>
      <c r="H95" s="5">
        <v>12600</v>
      </c>
    </row>
    <row r="96" spans="7:8" x14ac:dyDescent="0.2">
      <c r="G96" s="5">
        <v>7795</v>
      </c>
      <c r="H96" s="5">
        <v>4850</v>
      </c>
    </row>
    <row r="97" spans="7:8" x14ac:dyDescent="0.2">
      <c r="G97" s="5">
        <v>3756</v>
      </c>
      <c r="H97" s="5">
        <v>3385</v>
      </c>
    </row>
    <row r="98" spans="7:8" x14ac:dyDescent="0.2">
      <c r="G98" s="5">
        <v>2836</v>
      </c>
      <c r="H98" s="5">
        <v>4531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EA22-1C1F-DB43-9072-7E0BA8818797}">
  <dimension ref="A1:C13"/>
  <sheetViews>
    <sheetView zoomScale="156" workbookViewId="0">
      <selection activeCell="B17" sqref="B17"/>
    </sheetView>
  </sheetViews>
  <sheetFormatPr baseColWidth="10" defaultRowHeight="16" x14ac:dyDescent="0.2"/>
  <cols>
    <col min="1" max="1" width="18.5" style="5" bestFit="1" customWidth="1"/>
    <col min="2" max="16384" width="10.83203125" style="5"/>
  </cols>
  <sheetData>
    <row r="1" spans="1:3" x14ac:dyDescent="0.2">
      <c r="A1" s="5" t="s">
        <v>78</v>
      </c>
      <c r="B1" s="5">
        <v>300</v>
      </c>
    </row>
    <row r="2" spans="1:3" x14ac:dyDescent="0.2">
      <c r="A2" s="5" t="s">
        <v>25</v>
      </c>
      <c r="B2" s="5">
        <f>SUM(B3:B5)+16</f>
        <v>211</v>
      </c>
    </row>
    <row r="3" spans="1:3" x14ac:dyDescent="0.2">
      <c r="A3" s="5" t="s">
        <v>26</v>
      </c>
      <c r="B3" s="5">
        <f>3*8</f>
        <v>24</v>
      </c>
      <c r="C3" s="5" t="s">
        <v>28</v>
      </c>
    </row>
    <row r="4" spans="1:3" x14ac:dyDescent="0.2">
      <c r="B4" s="5">
        <v>100</v>
      </c>
      <c r="C4" s="5" t="s">
        <v>44</v>
      </c>
    </row>
    <row r="5" spans="1:3" x14ac:dyDescent="0.2">
      <c r="B5" s="5">
        <f>47+24</f>
        <v>71</v>
      </c>
      <c r="C5" s="5" t="s">
        <v>77</v>
      </c>
    </row>
    <row r="12" spans="1:3" x14ac:dyDescent="0.2">
      <c r="A12" s="5" t="s">
        <v>79</v>
      </c>
      <c r="B12" s="1">
        <f>B1-SUM(B3:B11)</f>
        <v>105</v>
      </c>
    </row>
    <row r="13" spans="1:3" x14ac:dyDescent="0.2">
      <c r="A13" s="5" t="s">
        <v>27</v>
      </c>
      <c r="B13" s="1">
        <f>B2-B3-B4-B5</f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ELISA_data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Klein</dc:creator>
  <cp:lastModifiedBy>Julius Klein</cp:lastModifiedBy>
  <dcterms:created xsi:type="dcterms:W3CDTF">2026-09-10T13:30:56Z</dcterms:created>
  <dcterms:modified xsi:type="dcterms:W3CDTF">2026-09-23T13:50:32Z</dcterms:modified>
</cp:coreProperties>
</file>