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638" documentId="11_7F4755BF84DCCE43E268565A8931F45BFA75341E" xr6:coauthVersionLast="47" xr6:coauthVersionMax="47" xr10:uidLastSave="{C9DE0EAB-D89E-48A7-BFAE-A736E3C04CDC}"/>
  <bookViews>
    <workbookView xWindow="240" yWindow="105" windowWidth="14805" windowHeight="8010" xr2:uid="{00000000-000D-0000-FFFF-FFFF00000000}"/>
  </bookViews>
  <sheets>
    <sheet name="APP" sheetId="1" r:id="rId1"/>
    <sheet name="Tabela apoio" sheetId="3" r:id="rId2"/>
  </sheets>
  <definedNames>
    <definedName name="aporte">APP!$D$14:$D$14</definedName>
    <definedName name="patrimonio">APP!$D$17:$D$17</definedName>
    <definedName name="qtde_anos">APP!$D$15:$D$15</definedName>
    <definedName name="rendimento_carteira">APP!$D$10:$D$10</definedName>
    <definedName name="salario">APP!$D$9:$D$9</definedName>
    <definedName name="sugestao_investimento">APP!$D$11:$D$11</definedName>
    <definedName name="taxa_rendimento_mensal">APP!$D$16:$D$16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4" i="1"/>
  <c r="C35" i="1"/>
  <c r="C36" i="1"/>
  <c r="C31" i="1"/>
  <c r="H4" i="3"/>
  <c r="A9" i="3"/>
  <c r="A10" i="3"/>
  <c r="A11" i="3"/>
  <c r="A12" i="3"/>
  <c r="A13" i="3"/>
  <c r="A14" i="3"/>
  <c r="A15" i="3"/>
  <c r="A16" i="3"/>
  <c r="A17" i="3"/>
  <c r="A18" i="3"/>
  <c r="A19" i="3"/>
  <c r="A20" i="3"/>
  <c r="A4" i="3"/>
  <c r="A5" i="3"/>
  <c r="A6" i="3"/>
  <c r="A7" i="3"/>
  <c r="A8" i="3"/>
  <c r="A3" i="3"/>
  <c r="D11" i="1"/>
  <c r="D14" i="1" s="1"/>
  <c r="C22" i="1"/>
  <c r="D22" i="1" s="1" a="1"/>
  <c r="D22" i="1" s="1"/>
  <c r="C23" i="1"/>
  <c r="D23" i="1" s="1" a="1"/>
  <c r="D23" i="1" s="1"/>
  <c r="C24" i="1"/>
  <c r="D24" i="1" s="1" a="1"/>
  <c r="D24" i="1" s="1"/>
  <c r="C25" i="1"/>
  <c r="D25" i="1" s="1" a="1"/>
  <c r="D25" i="1" s="1"/>
  <c r="C21" i="1"/>
  <c r="D21" i="1" s="1" a="1"/>
  <c r="D21" i="1" s="1"/>
  <c r="D28" i="1" l="1" a="1"/>
  <c r="D28" i="1" s="1"/>
  <c r="D17" i="1" a="1"/>
  <c r="D17" i="1" s="1"/>
  <c r="D18" i="1" s="1" a="1"/>
  <c r="D18" i="1" s="1"/>
  <c r="D32" i="1"/>
  <c r="D33" i="1"/>
  <c r="D34" i="1"/>
  <c r="D35" i="1"/>
  <c r="D36" i="1"/>
  <c r="D31" i="1"/>
  <c r="D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<sst xmlns="http://schemas.openxmlformats.org/spreadsheetml/2006/main" count="71" uniqueCount="34">
  <si>
    <t>CONFIGURAÇÕES</t>
  </si>
  <si>
    <t>Salário</t>
  </si>
  <si>
    <t>Rendimento Carteira</t>
  </si>
  <si>
    <t>Sugestão de Investimento (30%)</t>
  </si>
  <si>
    <t>INVESTIMENTO MENSAL</t>
  </si>
  <si>
    <t>Quanto investir por mês</t>
  </si>
  <si>
    <t>Por quantos anos</t>
  </si>
  <si>
    <t>Taxa de rendimento mensal</t>
  </si>
  <si>
    <t>Patrimônio acumulado</t>
  </si>
  <si>
    <t>Dividendos mensais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</si>
  <si>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</si>
  <si>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</si>
  <si>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</si>
  <si>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</si>
  <si>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</si>
  <si>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</si>
  <si>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</si>
  <si>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</si>
  <si>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</si>
  <si>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</si>
  <si>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</si>
  <si>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</si>
  <si>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</si>
  <si>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</si>
  <si>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</si>
  <si>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</si>
  <si>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FOF's</t>
  </si>
  <si>
    <t>DESENVOLVIMENTO</t>
  </si>
  <si>
    <t>HOTELARIAS</t>
  </si>
  <si>
    <t>CHAVE</t>
  </si>
  <si>
    <t>%</t>
  </si>
  <si>
    <t>Moderado-TIJOLO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</si>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</sst>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8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rgb="FFFFFFFF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831221"/>
        <bgColor indexed="64"/>
      </patternFill>
    </fill>
    <fill>
      <patternFill patternType="solid">
        <fgColor theme="2" tint="-0.749992370372631"/>
        <bgColor indexed="64"/>
      </patternFill>
    </fill>
  </fills>
  <borders count="21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2"/>
      </left>
      <right/>
      <top/>
      <bottom/>
      <diagonal/>
    </border>
    <border>
      <left style="thin">
        <color theme="2"/>
      </left>
      <right style="medium">
        <color theme="2"/>
      </right>
      <top style="thin">
        <color theme="2"/>
      </top>
      <bottom style="thin">
        <color theme="2"/>
      </bottom>
      <diagonal/>
    </border>
    <border>
      <left/>
      <right style="medium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theme="2"/>
      </bottom>
      <diagonal/>
    </border>
    <border>
      <left style="medium">
        <color theme="2"/>
      </left>
      <right style="thin">
        <color theme="2"/>
      </right>
      <top style="thin">
        <color theme="2"/>
      </top>
      <bottom/>
      <diagonal/>
    </border>
    <border>
      <left style="medium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2"/>
      </left>
      <right style="thin">
        <color theme="2"/>
      </right>
      <top style="thin">
        <color theme="2"/>
      </top>
      <bottom style="medium">
        <color theme="2"/>
      </bottom>
      <diagonal/>
    </border>
    <border>
      <left style="thin">
        <color theme="2"/>
      </left>
      <right style="medium">
        <color theme="2"/>
      </right>
      <top style="thin">
        <color theme="2"/>
      </top>
      <bottom style="medium">
        <color theme="2"/>
      </bottom>
      <diagonal/>
    </border>
    <border>
      <left style="thin">
        <color theme="2"/>
      </left>
      <right style="medium">
        <color theme="2"/>
      </right>
      <top/>
      <bottom style="thin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thin">
        <color theme="2"/>
      </right>
      <top style="medium">
        <color theme="2"/>
      </top>
      <bottom style="medium">
        <color theme="2"/>
      </bottom>
      <diagonal/>
    </border>
    <border>
      <left style="thin">
        <color theme="2"/>
      </left>
      <right style="thin">
        <color theme="2"/>
      </right>
      <top style="medium">
        <color theme="2"/>
      </top>
      <bottom style="medium">
        <color theme="2"/>
      </bottom>
      <diagonal/>
    </border>
    <border>
      <left style="thin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8" fontId="1" fillId="3" borderId="18" xfId="0" applyNumberFormat="1" applyFont="1" applyFill="1" applyBorder="1" applyAlignment="1">
      <alignment horizontal="center"/>
    </xf>
    <xf numFmtId="8" fontId="1" fillId="3" borderId="2" xfId="0" applyNumberFormat="1" applyFont="1" applyFill="1" applyBorder="1" applyAlignment="1">
      <alignment horizontal="center"/>
    </xf>
    <xf numFmtId="8" fontId="1" fillId="3" borderId="6" xfId="0" applyNumberFormat="1" applyFont="1" applyFill="1" applyBorder="1" applyAlignment="1">
      <alignment horizontal="center"/>
    </xf>
    <xf numFmtId="10" fontId="0" fillId="0" borderId="4" xfId="0" applyNumberFormat="1" applyFont="1" applyBorder="1" applyAlignment="1">
      <alignment horizontal="right"/>
    </xf>
    <xf numFmtId="164" fontId="0" fillId="0" borderId="10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8" fontId="3" fillId="3" borderId="4" xfId="0" applyNumberFormat="1" applyFont="1" applyFill="1" applyBorder="1" applyAlignment="1">
      <alignment horizontal="center"/>
    </xf>
    <xf numFmtId="8" fontId="3" fillId="3" borderId="10" xfId="0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horizontal="left" indent="1"/>
    </xf>
    <xf numFmtId="0" fontId="1" fillId="3" borderId="8" xfId="0" applyFont="1" applyFill="1" applyBorder="1" applyAlignment="1">
      <alignment horizontal="left" indent="1"/>
    </xf>
    <xf numFmtId="0" fontId="1" fillId="3" borderId="9" xfId="0" applyFont="1" applyFill="1" applyBorder="1" applyAlignment="1">
      <alignment horizontal="left" indent="1"/>
    </xf>
    <xf numFmtId="0" fontId="0" fillId="0" borderId="0" xfId="0" applyAlignment="1">
      <alignment horizontal="center"/>
    </xf>
    <xf numFmtId="164" fontId="0" fillId="0" borderId="0" xfId="0" applyNumberFormat="1"/>
    <xf numFmtId="9" fontId="0" fillId="0" borderId="0" xfId="0" applyNumberFormat="1"/>
    <xf numFmtId="0" fontId="4" fillId="5" borderId="0" xfId="0" applyFont="1" applyFill="1"/>
    <xf numFmtId="164" fontId="4" fillId="5" borderId="0" xfId="0" applyNumberFormat="1" applyFont="1" applyFill="1"/>
    <xf numFmtId="0" fontId="0" fillId="0" borderId="20" xfId="0" applyBorder="1"/>
    <xf numFmtId="0" fontId="0" fillId="0" borderId="20" xfId="0" applyBorder="1" applyAlignment="1">
      <alignment horizontal="center"/>
    </xf>
    <xf numFmtId="9" fontId="0" fillId="0" borderId="20" xfId="0" applyNumberFormat="1" applyBorder="1"/>
    <xf numFmtId="0" fontId="5" fillId="2" borderId="1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6" fillId="5" borderId="0" xfId="0" applyFont="1" applyFill="1"/>
    <xf numFmtId="0" fontId="5" fillId="5" borderId="0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left" wrapText="1" indent="1"/>
    </xf>
    <xf numFmtId="0" fontId="3" fillId="3" borderId="2" xfId="0" applyFont="1" applyFill="1" applyBorder="1" applyAlignment="1">
      <alignment horizontal="left" wrapText="1" indent="1"/>
    </xf>
    <xf numFmtId="0" fontId="3" fillId="3" borderId="7" xfId="0" applyFont="1" applyFill="1" applyBorder="1" applyAlignment="1">
      <alignment horizontal="left" wrapText="1" indent="1"/>
    </xf>
    <xf numFmtId="0" fontId="3" fillId="3" borderId="1" xfId="0" applyFont="1" applyFill="1" applyBorder="1" applyAlignment="1">
      <alignment horizontal="left" wrapText="1" indent="1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left" indent="1"/>
    </xf>
    <xf numFmtId="0" fontId="0" fillId="3" borderId="18" xfId="0" applyFont="1" applyFill="1" applyBorder="1" applyAlignment="1">
      <alignment horizontal="left" indent="1"/>
    </xf>
    <xf numFmtId="0" fontId="0" fillId="3" borderId="8" xfId="0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0" fontId="0" fillId="3" borderId="7" xfId="0" applyFont="1" applyFill="1" applyBorder="1" applyAlignment="1">
      <alignment horizontal="left" indent="1"/>
    </xf>
    <xf numFmtId="0" fontId="0" fillId="3" borderId="1" xfId="0" applyFont="1" applyFill="1" applyBorder="1" applyAlignment="1">
      <alignment horizontal="left" inden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wrapText="1" indent="1"/>
    </xf>
    <xf numFmtId="0" fontId="1" fillId="0" borderId="18" xfId="0" applyFont="1" applyBorder="1" applyAlignment="1">
      <alignment horizontal="left" wrapText="1" indent="1"/>
    </xf>
    <xf numFmtId="0" fontId="1" fillId="0" borderId="8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wrapText="1" indent="1"/>
    </xf>
    <xf numFmtId="164" fontId="1" fillId="0" borderId="11" xfId="0" applyNumberFormat="1" applyFont="1" applyBorder="1" applyAlignment="1">
      <alignment horizontal="center"/>
    </xf>
    <xf numFmtId="8" fontId="1" fillId="3" borderId="1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 wrapText="1"/>
    </xf>
    <xf numFmtId="164" fontId="1" fillId="0" borderId="0" xfId="0" applyNumberFormat="1" applyFo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F5F5"/>
      <color rgb="FF8312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APP!$B$31:$B$36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APP!$C$31:$C$36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1D-4C43-8597-2D32E632B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APP!$B$31:$B$36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APP!$C$31:$C$36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D7-464C-ADCB-BB0DA9DC4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APP!$B$31:$B$36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APP!$C$31:$C$36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EA-452C-98E3-A80868E0F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APP!$B$31:$B$36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APP!$C$31:$C$36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E1-43F2-A7D7-429494A84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4</xdr:col>
      <xdr:colOff>180975</xdr:colOff>
      <xdr:row>5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700AC0-2F9F-8520-DC9E-8D77DDED1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3263"/>
        <a:stretch>
          <a:fillRect/>
        </a:stretch>
      </xdr:blipFill>
      <xdr:spPr>
        <a:xfrm>
          <a:off x="95250" y="0"/>
          <a:ext cx="5334000" cy="1076325"/>
        </a:xfrm>
        <a:prstGeom prst="rect">
          <a:avLst/>
        </a:prstGeom>
      </xdr:spPr>
    </xdr:pic>
    <xdr:clientData/>
  </xdr:twoCellAnchor>
  <xdr:twoCellAnchor>
    <xdr:from>
      <xdr:col>16384</xdr:col>
      <xdr:colOff>1143000</xdr:colOff>
      <xdr:row>27</xdr:row>
      <xdr:rowOff>133350</xdr:rowOff>
    </xdr:from>
    <xdr:to>
      <xdr:col>16384</xdr:col>
      <xdr:colOff>5715000</xdr:colOff>
      <xdr:row>41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D91BB3-B98E-096B-EB12-7EE71BA233FE}"/>
            </a:ext>
            <a:ext uri="{147F2762-F138-4A5C-976F-8EAC2B608ADB}">
              <a16:predDERef xmlns:a16="http://schemas.microsoft.com/office/drawing/2014/main" pred="{F0700AC0-2F9F-8520-DC9E-8D77DDED1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16384</xdr:col>
      <xdr:colOff>1143000</xdr:colOff>
      <xdr:row>36</xdr:row>
      <xdr:rowOff>123825</xdr:rowOff>
    </xdr:from>
    <xdr:to>
      <xdr:col>16384</xdr:col>
      <xdr:colOff>5715000</xdr:colOff>
      <xdr:row>51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B08601C-0ADB-0269-24DD-A85370AE75D7}"/>
            </a:ext>
            <a:ext uri="{147F2762-F138-4A5C-976F-8EAC2B608ADB}">
              <a16:predDERef xmlns:a16="http://schemas.microsoft.com/office/drawing/2014/main" pred="{33D91BB3-B98E-096B-EB12-7EE71BA23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16384</xdr:col>
      <xdr:colOff>1143000</xdr:colOff>
      <xdr:row>30</xdr:row>
      <xdr:rowOff>85725</xdr:rowOff>
    </xdr:from>
    <xdr:to>
      <xdr:col>16384</xdr:col>
      <xdr:colOff>5715000</xdr:colOff>
      <xdr:row>44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245B7A2-19EB-8547-8B76-E788AC688842}"/>
            </a:ext>
            <a:ext uri="{147F2762-F138-4A5C-976F-8EAC2B608ADB}">
              <a16:predDERef xmlns:a16="http://schemas.microsoft.com/office/drawing/2014/main" pred="{0B08601C-0ADB-0269-24DD-A85370AE7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16384</xdr:col>
      <xdr:colOff>1162050</xdr:colOff>
      <xdr:row>35</xdr:row>
      <xdr:rowOff>38100</xdr:rowOff>
    </xdr:from>
    <xdr:to>
      <xdr:col>16384</xdr:col>
      <xdr:colOff>5734050</xdr:colOff>
      <xdr:row>49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4B681CC-B4D1-2343-F76B-B5C6BEFA329F}"/>
            </a:ext>
            <a:ext uri="{147F2762-F138-4A5C-976F-8EAC2B608ADB}">
              <a16:predDERef xmlns:a16="http://schemas.microsoft.com/office/drawing/2014/main" pred="{9245B7A2-19EB-8547-8B76-E788AC688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K37"/>
  <sheetViews>
    <sheetView showGridLines="0" tabSelected="1" workbookViewId="0">
      <selection activeCell="D14" sqref="D14"/>
    </sheetView>
  </sheetViews>
  <sheetFormatPr defaultColWidth="0" defaultRowHeight="15"/>
  <cols>
    <col min="1" max="1" width="4" customWidth="1"/>
    <col min="2" max="2" width="29.42578125" customWidth="1"/>
    <col min="3" max="3" width="24.28515625" customWidth="1"/>
    <col min="4" max="4" width="21" customWidth="1"/>
    <col min="5" max="5" width="2.85546875" customWidth="1"/>
    <col min="6" max="7" width="3.28515625" hidden="1" customWidth="1"/>
    <col min="8" max="11" width="9.140625" hidden="1" customWidth="1"/>
    <col min="12" max="12" width="0" hidden="1" customWidth="1"/>
  </cols>
  <sheetData>
    <row r="8" spans="2:4" ht="18.75">
      <c r="B8" s="35" t="s">
        <v>0</v>
      </c>
      <c r="C8" s="36"/>
      <c r="D8" s="37"/>
    </row>
    <row r="9" spans="2:4">
      <c r="B9" s="38" t="s">
        <v>1</v>
      </c>
      <c r="C9" s="39"/>
      <c r="D9" s="17">
        <v>4200</v>
      </c>
    </row>
    <row r="10" spans="2:4">
      <c r="B10" s="40" t="s">
        <v>2</v>
      </c>
      <c r="C10" s="41"/>
      <c r="D10" s="7">
        <v>6.0000000000000001E-3</v>
      </c>
    </row>
    <row r="11" spans="2:4">
      <c r="B11" s="42" t="s">
        <v>3</v>
      </c>
      <c r="C11" s="43"/>
      <c r="D11" s="8">
        <f>D9*30%</f>
        <v>1260</v>
      </c>
    </row>
    <row r="12" spans="2:4" ht="14.25" customHeight="1"/>
    <row r="13" spans="2:4" s="1" customFormat="1" ht="31.5" customHeight="1">
      <c r="B13" s="32" t="s">
        <v>4</v>
      </c>
      <c r="C13" s="33"/>
      <c r="D13" s="34"/>
    </row>
    <row r="14" spans="2:4" ht="15.75" customHeight="1">
      <c r="B14" s="46" t="s">
        <v>5</v>
      </c>
      <c r="C14" s="47"/>
      <c r="D14" s="50">
        <f>D11</f>
        <v>1260</v>
      </c>
    </row>
    <row r="15" spans="2:4" ht="15.75" customHeight="1">
      <c r="B15" s="48" t="s">
        <v>6</v>
      </c>
      <c r="C15" s="49"/>
      <c r="D15" s="9">
        <v>10</v>
      </c>
    </row>
    <row r="16" spans="2:4" ht="15.75" customHeight="1">
      <c r="B16" s="48" t="s">
        <v>7</v>
      </c>
      <c r="C16" s="49"/>
      <c r="D16" s="10">
        <v>1.0789999999999999E-2</v>
      </c>
    </row>
    <row r="17" spans="1:9" ht="15.75" customHeight="1">
      <c r="B17" s="28" t="s">
        <v>8</v>
      </c>
      <c r="C17" s="29"/>
      <c r="D17" s="11" cm="1">
        <f t="array" ref="D17">FV(taxa_rendimento_mensal,qtde_anos*12,aporte*-1)</f>
        <v>306538.10778801696</v>
      </c>
    </row>
    <row r="18" spans="1:9" ht="15.75" customHeight="1">
      <c r="B18" s="30" t="s">
        <v>9</v>
      </c>
      <c r="C18" s="31"/>
      <c r="D18" s="12" cm="1">
        <f t="array" ref="D18">patrimonio*rendimento_carteira</f>
        <v>1839.2286467281017</v>
      </c>
    </row>
    <row r="20" spans="1:9" ht="18.75">
      <c r="B20" s="44" t="s">
        <v>10</v>
      </c>
      <c r="C20" s="45"/>
      <c r="D20" s="24" t="s">
        <v>11</v>
      </c>
      <c r="I20" s="3"/>
    </row>
    <row r="21" spans="1:9" ht="15.75">
      <c r="A21" s="2">
        <v>2</v>
      </c>
      <c r="B21" s="13" t="s">
        <v>12</v>
      </c>
      <c r="C21" s="4">
        <f>FV($D$16,$A21*12,$D$14*-1)</f>
        <v>34306.810395032975</v>
      </c>
      <c r="D21" s="51" cm="1">
        <f t="array" ref="D21">C21*rendimento_carteira</f>
        <v>205.84086237019787</v>
      </c>
    </row>
    <row r="22" spans="1:9" ht="15.75">
      <c r="A22" s="2">
        <v>5</v>
      </c>
      <c r="B22" s="14" t="s">
        <v>13</v>
      </c>
      <c r="C22" s="5">
        <f>FV($D$16,$A22*12,$D$14*-1)</f>
        <v>105558.91163809443</v>
      </c>
      <c r="D22" s="51" cm="1">
        <f t="array" ref="D22">C22*rendimento_carteira</f>
        <v>633.35346982856663</v>
      </c>
    </row>
    <row r="23" spans="1:9" ht="15.75">
      <c r="A23" s="2">
        <v>10</v>
      </c>
      <c r="B23" s="14" t="s">
        <v>14</v>
      </c>
      <c r="C23" s="5">
        <f>FV($D$16,$A23*12,$D$14*-1)</f>
        <v>306538.10778801696</v>
      </c>
      <c r="D23" s="51" cm="1">
        <f t="array" ref="D23">C23*rendimento_carteira</f>
        <v>1839.2286467281017</v>
      </c>
    </row>
    <row r="24" spans="1:9" ht="15.75">
      <c r="A24" s="2">
        <v>20</v>
      </c>
      <c r="B24" s="14" t="s">
        <v>15</v>
      </c>
      <c r="C24" s="5">
        <f>FV($D$16,$A24*12,$D$14*-1)</f>
        <v>1417749.9841223215</v>
      </c>
      <c r="D24" s="51" cm="1">
        <f t="array" ref="D24">C24*rendimento_carteira</f>
        <v>8506.4999047339297</v>
      </c>
    </row>
    <row r="25" spans="1:9" ht="15.75">
      <c r="A25" s="2">
        <v>30</v>
      </c>
      <c r="B25" s="15" t="s">
        <v>16</v>
      </c>
      <c r="C25" s="6">
        <f>FV($D$16,$A25*12,$D$14*-1)</f>
        <v>5445933.7653059401</v>
      </c>
      <c r="D25" s="51" cm="1">
        <f t="array" ref="D25">C25*rendimento_carteira</f>
        <v>32675.602591835643</v>
      </c>
    </row>
    <row r="27" spans="1:9" ht="18.75">
      <c r="B27" s="25" t="s">
        <v>17</v>
      </c>
      <c r="C27" s="26"/>
      <c r="D27" s="27" t="s">
        <v>18</v>
      </c>
    </row>
    <row r="28" spans="1:9" ht="15.75">
      <c r="B28" s="55" t="s">
        <v>19</v>
      </c>
      <c r="C28" s="55"/>
      <c r="D28" s="56" cm="1">
        <f t="array" ref="D28">aporte</f>
        <v>1260</v>
      </c>
    </row>
    <row r="30" spans="1:9" ht="18.75">
      <c r="B30" s="57" t="s">
        <v>20</v>
      </c>
      <c r="C30" s="57" t="s">
        <v>21</v>
      </c>
      <c r="D30" s="57" t="s">
        <v>22</v>
      </c>
    </row>
    <row r="31" spans="1:9" ht="15.75">
      <c r="B31" s="52" t="s">
        <v>23</v>
      </c>
      <c r="C31" s="53">
        <f>VLOOKUP($D$27&amp;"-"&amp;B31,'Tabela apoio'!A$1:D$20,4,FALSE)</f>
        <v>0.3</v>
      </c>
      <c r="D31" s="54">
        <f>C31*$D$28</f>
        <v>378</v>
      </c>
    </row>
    <row r="32" spans="1:9" ht="15.75">
      <c r="B32" s="52" t="s">
        <v>24</v>
      </c>
      <c r="C32" s="53">
        <f>VLOOKUP($D$27&amp;"-"&amp;B32,'Tabela apoio'!A$1:D$20,4,FALSE)</f>
        <v>0.5</v>
      </c>
      <c r="D32" s="54">
        <f t="shared" ref="D32:D36" si="0">C32*$D$28</f>
        <v>630</v>
      </c>
    </row>
    <row r="33" spans="2:4" ht="15.75">
      <c r="B33" s="52" t="s">
        <v>25</v>
      </c>
      <c r="C33" s="53">
        <f>VLOOKUP($D$27&amp;"-"&amp;B33,'Tabela apoio'!A$1:D$20,4,FALSE)</f>
        <v>0.1</v>
      </c>
      <c r="D33" s="54">
        <f t="shared" si="0"/>
        <v>126</v>
      </c>
    </row>
    <row r="34" spans="2:4" ht="15.75">
      <c r="B34" s="52" t="s">
        <v>26</v>
      </c>
      <c r="C34" s="53">
        <f>VLOOKUP($D$27&amp;"-"&amp;B34,'Tabela apoio'!A$1:D$20,4,FALSE)</f>
        <v>0.1</v>
      </c>
      <c r="D34" s="54">
        <f t="shared" si="0"/>
        <v>126</v>
      </c>
    </row>
    <row r="35" spans="2:4" ht="15.75">
      <c r="B35" s="52" t="s">
        <v>27</v>
      </c>
      <c r="C35" s="53">
        <f>VLOOKUP($D$27&amp;"-"&amp;B35,'Tabela apoio'!A$1:D$20,4,FALSE)</f>
        <v>0</v>
      </c>
      <c r="D35" s="54">
        <f t="shared" si="0"/>
        <v>0</v>
      </c>
    </row>
    <row r="36" spans="2:4" ht="15.75">
      <c r="B36" s="52" t="s">
        <v>28</v>
      </c>
      <c r="C36" s="53">
        <f>VLOOKUP($D$27&amp;"-"&amp;B36,'Tabela apoio'!A$1:D$20,4,FALSE)</f>
        <v>0</v>
      </c>
      <c r="D36" s="54">
        <f t="shared" si="0"/>
        <v>0</v>
      </c>
    </row>
    <row r="37" spans="2:4">
      <c r="B37" s="19"/>
      <c r="C37" s="19"/>
      <c r="D37" s="20">
        <f>SUM(D31:D36)</f>
        <v>1260</v>
      </c>
    </row>
  </sheetData>
  <mergeCells count="12">
    <mergeCell ref="B28:C28"/>
    <mergeCell ref="B17:C17"/>
    <mergeCell ref="B18:C18"/>
    <mergeCell ref="B13:D13"/>
    <mergeCell ref="B8:D8"/>
    <mergeCell ref="B9:C9"/>
    <mergeCell ref="B10:C10"/>
    <mergeCell ref="B11:C11"/>
    <mergeCell ref="B20:C20"/>
    <mergeCell ref="B14:C14"/>
    <mergeCell ref="B15:C15"/>
    <mergeCell ref="B16:C16"/>
  </mergeCells>
  <dataValidations count="1">
    <dataValidation type="list" allowBlank="1" showInputMessage="1" showErrorMessage="1" sqref="D27" xr:uid="{7A6B457E-B5B9-4564-9E8A-421451591B89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118F-099F-408B-A6B7-5633C148D983}">
  <dimension ref="A2:H20"/>
  <sheetViews>
    <sheetView workbookViewId="0">
      <selection activeCell="D25" sqref="D25"/>
    </sheetView>
  </sheetViews>
  <sheetFormatPr defaultRowHeight="15"/>
  <cols>
    <col min="1" max="1" width="30.140625" bestFit="1" customWidth="1"/>
    <col min="2" max="2" width="11.85546875" bestFit="1" customWidth="1"/>
    <col min="3" max="3" width="18.42578125" bestFit="1" customWidth="1"/>
    <col min="4" max="4" width="9.5703125" bestFit="1" customWidth="1"/>
    <col min="7" max="7" width="16.140625" bestFit="1" customWidth="1"/>
  </cols>
  <sheetData>
    <row r="2" spans="1:8">
      <c r="A2" t="s">
        <v>29</v>
      </c>
      <c r="B2" t="s">
        <v>17</v>
      </c>
      <c r="C2" t="s">
        <v>20</v>
      </c>
      <c r="D2" t="s">
        <v>30</v>
      </c>
    </row>
    <row r="3" spans="1:8">
      <c r="A3" t="str">
        <f>B3&amp;"-"&amp;C3</f>
        <v>Conservador-PAPEL</v>
      </c>
      <c r="B3" t="s">
        <v>18</v>
      </c>
      <c r="C3" s="16" t="s">
        <v>23</v>
      </c>
      <c r="D3" s="18">
        <v>0.3</v>
      </c>
      <c r="H3" s="16" t="s">
        <v>30</v>
      </c>
    </row>
    <row r="4" spans="1:8">
      <c r="A4" t="str">
        <f t="shared" ref="A4:A20" si="0">B4&amp;"-"&amp;C4</f>
        <v>Conservador-TIJOLO</v>
      </c>
      <c r="B4" t="s">
        <v>18</v>
      </c>
      <c r="C4" s="16" t="s">
        <v>24</v>
      </c>
      <c r="D4" s="18">
        <v>0.5</v>
      </c>
      <c r="G4" t="s">
        <v>31</v>
      </c>
      <c r="H4" s="18">
        <f>VLOOKUP(A10,A$1:D$20,4,FALSE)</f>
        <v>0.4</v>
      </c>
    </row>
    <row r="5" spans="1:8">
      <c r="A5" t="str">
        <f t="shared" si="0"/>
        <v>Conservador-HÍBRIDOS</v>
      </c>
      <c r="B5" t="s">
        <v>18</v>
      </c>
      <c r="C5" s="16" t="s">
        <v>25</v>
      </c>
      <c r="D5" s="18">
        <v>0.1</v>
      </c>
    </row>
    <row r="6" spans="1:8">
      <c r="A6" t="str">
        <f t="shared" si="0"/>
        <v>Conservador-FOF's</v>
      </c>
      <c r="B6" t="s">
        <v>18</v>
      </c>
      <c r="C6" s="16" t="s">
        <v>26</v>
      </c>
      <c r="D6" s="18">
        <v>0.1</v>
      </c>
    </row>
    <row r="7" spans="1:8">
      <c r="A7" t="str">
        <f t="shared" si="0"/>
        <v>Conservador-DESENVOLVIMENTO</v>
      </c>
      <c r="B7" t="s">
        <v>18</v>
      </c>
      <c r="C7" s="16" t="s">
        <v>27</v>
      </c>
      <c r="D7" s="18">
        <v>0</v>
      </c>
    </row>
    <row r="8" spans="1:8">
      <c r="A8" s="21" t="str">
        <f t="shared" si="0"/>
        <v>Conservador-HOTELARIAS</v>
      </c>
      <c r="B8" s="21" t="s">
        <v>18</v>
      </c>
      <c r="C8" s="22" t="s">
        <v>28</v>
      </c>
      <c r="D8" s="23">
        <v>0</v>
      </c>
    </row>
    <row r="9" spans="1:8">
      <c r="A9" t="str">
        <f t="shared" si="0"/>
        <v>Moderado-PAPEL</v>
      </c>
      <c r="B9" t="s">
        <v>32</v>
      </c>
      <c r="C9" s="16" t="s">
        <v>23</v>
      </c>
      <c r="D9" s="18">
        <v>0.32</v>
      </c>
    </row>
    <row r="10" spans="1:8">
      <c r="A10" t="str">
        <f t="shared" si="0"/>
        <v>Moderado-TIJOLO</v>
      </c>
      <c r="B10" t="s">
        <v>32</v>
      </c>
      <c r="C10" s="16" t="s">
        <v>24</v>
      </c>
      <c r="D10" s="18">
        <v>0.4</v>
      </c>
    </row>
    <row r="11" spans="1:8">
      <c r="A11" t="str">
        <f t="shared" si="0"/>
        <v>Moderado-HÍBRIDOS</v>
      </c>
      <c r="B11" t="s">
        <v>32</v>
      </c>
      <c r="C11" s="16" t="s">
        <v>25</v>
      </c>
      <c r="D11" s="18">
        <v>0.08</v>
      </c>
    </row>
    <row r="12" spans="1:8">
      <c r="A12" t="str">
        <f t="shared" si="0"/>
        <v>Moderado-FOF's</v>
      </c>
      <c r="B12" t="s">
        <v>32</v>
      </c>
      <c r="C12" s="16" t="s">
        <v>26</v>
      </c>
      <c r="D12" s="18">
        <v>0.05</v>
      </c>
    </row>
    <row r="13" spans="1:8">
      <c r="A13" t="str">
        <f t="shared" si="0"/>
        <v>Moderado-DESENVOLVIMENTO</v>
      </c>
      <c r="B13" t="s">
        <v>32</v>
      </c>
      <c r="C13" s="16" t="s">
        <v>27</v>
      </c>
      <c r="D13" s="18">
        <v>0.05</v>
      </c>
    </row>
    <row r="14" spans="1:8">
      <c r="A14" s="21" t="str">
        <f t="shared" si="0"/>
        <v>Moderado-HOTELARIAS</v>
      </c>
      <c r="B14" s="21" t="s">
        <v>32</v>
      </c>
      <c r="C14" s="22" t="s">
        <v>28</v>
      </c>
      <c r="D14" s="23">
        <v>0.1</v>
      </c>
    </row>
    <row r="15" spans="1:8">
      <c r="A15" t="str">
        <f t="shared" si="0"/>
        <v>Agressivo-PAPEL</v>
      </c>
      <c r="B15" t="s">
        <v>33</v>
      </c>
      <c r="C15" s="16" t="s">
        <v>23</v>
      </c>
      <c r="D15" s="18">
        <v>0.5</v>
      </c>
    </row>
    <row r="16" spans="1:8">
      <c r="A16" t="str">
        <f t="shared" si="0"/>
        <v>Agressivo-TIJOLO</v>
      </c>
      <c r="B16" t="s">
        <v>33</v>
      </c>
      <c r="C16" s="16" t="s">
        <v>24</v>
      </c>
      <c r="D16" s="18">
        <v>0.1</v>
      </c>
    </row>
    <row r="17" spans="1:4">
      <c r="A17" t="str">
        <f t="shared" si="0"/>
        <v>Agressivo-HÍBRIDOS</v>
      </c>
      <c r="B17" t="s">
        <v>33</v>
      </c>
      <c r="C17" s="16" t="s">
        <v>25</v>
      </c>
      <c r="D17" s="18">
        <v>0.05</v>
      </c>
    </row>
    <row r="18" spans="1:4">
      <c r="A18" t="str">
        <f t="shared" si="0"/>
        <v>Agressivo-FOF's</v>
      </c>
      <c r="B18" t="s">
        <v>33</v>
      </c>
      <c r="C18" s="16" t="s">
        <v>26</v>
      </c>
      <c r="D18" s="18">
        <v>0.05</v>
      </c>
    </row>
    <row r="19" spans="1:4">
      <c r="A19" t="str">
        <f t="shared" si="0"/>
        <v>Agressivo-DESENVOLVIMENTO</v>
      </c>
      <c r="B19" t="s">
        <v>33</v>
      </c>
      <c r="C19" s="16" t="s">
        <v>27</v>
      </c>
      <c r="D19" s="18">
        <v>0.2</v>
      </c>
    </row>
    <row r="20" spans="1:4">
      <c r="A20" t="str">
        <f t="shared" si="0"/>
        <v>Agressivo-HOTELARIAS</v>
      </c>
      <c r="B20" t="s">
        <v>33</v>
      </c>
      <c r="C20" s="16" t="s">
        <v>28</v>
      </c>
      <c r="D20" s="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Juliane Moreira</cp:lastModifiedBy>
  <cp:revision/>
  <dcterms:created xsi:type="dcterms:W3CDTF">2025-06-09T13:21:34Z</dcterms:created>
  <dcterms:modified xsi:type="dcterms:W3CDTF">2025-06-09T19:35:16Z</dcterms:modified>
  <cp:category/>
  <cp:contentStatus/>
</cp:coreProperties>
</file>