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leonardomoctezuma/Desktop/FOLDER_MAIN/Data_Analytics/Amazon_Files/GITHUB_UPDATE/DATA_FILES/"/>
    </mc:Choice>
  </mc:AlternateContent>
  <xr:revisionPtr revIDLastSave="0" documentId="13_ncr:1_{01A332A4-F6F6-1D45-9159-7E34DB750D40}" xr6:coauthVersionLast="46" xr6:coauthVersionMax="46" xr10:uidLastSave="{00000000-0000-0000-0000-000000000000}"/>
  <bookViews>
    <workbookView xWindow="29060" yWindow="2240" windowWidth="37000" windowHeight="17940" xr2:uid="{032FE984-98EB-A04A-BE09-09820A61829E}"/>
  </bookViews>
  <sheets>
    <sheet name="AMAZON-FLEX_RAW_DATA" sheetId="1" r:id="rId1"/>
    <sheet name="KPI_REPORT-CDF_OUTCOME" sheetId="2" r:id="rId2"/>
    <sheet name="IDEAL_FUEL_ANALYSIS-CDF_OUTCOME" sheetId="9" r:id="rId3"/>
    <sheet name="FUEL_EXPENSES-HISTORICAL" sheetId="3" r:id="rId4"/>
    <sheet name="JETTA_VW_CAR_MILEAGE-HISTORICAL" sheetId="4" r:id="rId5"/>
    <sheet name="MILES_VS_PACKAGES_ANALYSIS" sheetId="5" r:id="rId6"/>
    <sheet name="DISTANCES_ANALYSIS" sheetId="6" r:id="rId7"/>
    <sheet name="NEIGHBORHOOD_ANALYSIS" sheetId="7" r:id="rId8"/>
    <sheet name="ON-TIME_DELIVERY_ANALYSI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8" l="1"/>
  <c r="C17" i="7"/>
  <c r="J17" i="7" s="1"/>
  <c r="G17" i="9"/>
  <c r="H17" i="9" s="1"/>
  <c r="N17" i="2"/>
  <c r="H17" i="1"/>
  <c r="U17" i="1"/>
  <c r="Y17" i="1" s="1"/>
  <c r="W17" i="1"/>
  <c r="X17" i="1"/>
  <c r="Z17" i="1"/>
  <c r="D16" i="8"/>
  <c r="C16" i="7"/>
  <c r="H16" i="7"/>
  <c r="J16" i="7" s="1"/>
  <c r="G16" i="9"/>
  <c r="H16" i="9" s="1"/>
  <c r="N16" i="2"/>
  <c r="H16" i="1"/>
  <c r="U16" i="1"/>
  <c r="Y16" i="1" s="1"/>
  <c r="W16" i="1"/>
  <c r="X16" i="1"/>
  <c r="Z16" i="1"/>
  <c r="D15" i="8"/>
  <c r="H2" i="7"/>
  <c r="H3" i="7"/>
  <c r="H4" i="7"/>
  <c r="H5" i="7"/>
  <c r="H6" i="7"/>
  <c r="H7" i="7"/>
  <c r="H8" i="7"/>
  <c r="H9" i="7"/>
  <c r="H10" i="7"/>
  <c r="H11" i="7"/>
  <c r="H12" i="7"/>
  <c r="H13" i="7"/>
  <c r="H14" i="7"/>
  <c r="J14" i="7" s="1"/>
  <c r="H15" i="7"/>
  <c r="C15" i="7"/>
  <c r="G15" i="9"/>
  <c r="H15" i="9" s="1"/>
  <c r="N15" i="2"/>
  <c r="H15" i="1"/>
  <c r="U15" i="1"/>
  <c r="Y15" i="1" s="1"/>
  <c r="W15" i="1"/>
  <c r="X15" i="1"/>
  <c r="Z15" i="1"/>
  <c r="D14" i="8"/>
  <c r="G14" i="9"/>
  <c r="H14" i="9" s="1"/>
  <c r="N14" i="2"/>
  <c r="H14" i="1"/>
  <c r="U14" i="1"/>
  <c r="Y14" i="1" s="1"/>
  <c r="W14" i="1"/>
  <c r="X14" i="1"/>
  <c r="Z14" i="1"/>
  <c r="J15" i="7" l="1"/>
  <c r="H2" i="9"/>
  <c r="H3" i="9"/>
  <c r="H4" i="9"/>
  <c r="H5" i="9"/>
  <c r="H6" i="9"/>
  <c r="H7" i="9"/>
  <c r="H8" i="9"/>
  <c r="H9" i="9"/>
  <c r="H10" i="9"/>
  <c r="H11" i="9"/>
  <c r="H12" i="9"/>
  <c r="H13" i="9"/>
  <c r="G2" i="9"/>
  <c r="G3" i="9"/>
  <c r="G4" i="9"/>
  <c r="G5" i="9"/>
  <c r="G6" i="9"/>
  <c r="G7" i="9"/>
  <c r="G8" i="9"/>
  <c r="G9" i="9"/>
  <c r="G10" i="9"/>
  <c r="G11" i="9"/>
  <c r="G12" i="9"/>
  <c r="G13" i="9"/>
  <c r="D13" i="8"/>
  <c r="C13" i="7"/>
  <c r="J13" i="7" s="1"/>
  <c r="N13" i="2"/>
  <c r="H13" i="1"/>
  <c r="U13" i="1"/>
  <c r="Y13" i="1" s="1"/>
  <c r="W13" i="1"/>
  <c r="X13" i="1"/>
  <c r="Z13" i="1"/>
  <c r="D2" i="8"/>
  <c r="D3" i="8"/>
  <c r="D4" i="8"/>
  <c r="D5" i="8"/>
  <c r="D6" i="8"/>
  <c r="D7" i="8"/>
  <c r="D8" i="8"/>
  <c r="D9" i="8"/>
  <c r="D10" i="8"/>
  <c r="D11" i="8"/>
  <c r="D12" i="8"/>
  <c r="I12" i="7"/>
  <c r="J12" i="7" s="1"/>
  <c r="I7" i="7"/>
  <c r="J7" i="7" s="1"/>
  <c r="I10" i="7"/>
  <c r="J10" i="7" s="1"/>
  <c r="C2" i="7"/>
  <c r="J2" i="7" s="1"/>
  <c r="C3" i="7"/>
  <c r="J3" i="7" s="1"/>
  <c r="C4" i="7"/>
  <c r="J4" i="7" s="1"/>
  <c r="C5" i="7"/>
  <c r="I5" i="7" s="1"/>
  <c r="J5" i="7" s="1"/>
  <c r="C6" i="7"/>
  <c r="I6" i="7" s="1"/>
  <c r="J6" i="7" s="1"/>
  <c r="C8" i="7"/>
  <c r="I8" i="7" s="1"/>
  <c r="J8" i="7" s="1"/>
  <c r="C9" i="7"/>
  <c r="I9" i="7" s="1"/>
  <c r="J9" i="7" s="1"/>
  <c r="C11" i="7"/>
  <c r="I11" i="7" s="1"/>
  <c r="J11" i="7" s="1"/>
  <c r="N12" i="2"/>
  <c r="H12" i="1"/>
  <c r="U12" i="1"/>
  <c r="Y12" i="1" s="1"/>
  <c r="W12" i="1"/>
  <c r="X12" i="1"/>
  <c r="Z12" i="1"/>
  <c r="N11" i="2"/>
  <c r="H11" i="1"/>
  <c r="U11" i="1"/>
  <c r="Y11" i="1" s="1"/>
  <c r="W11" i="1"/>
  <c r="X11" i="1"/>
  <c r="Z11" i="1"/>
  <c r="N10" i="2"/>
  <c r="H10" i="1"/>
  <c r="U10" i="1"/>
  <c r="Y10" i="1" s="1"/>
  <c r="W10" i="1"/>
  <c r="X10" i="1"/>
  <c r="Z10" i="1"/>
  <c r="N8" i="2"/>
  <c r="N2" i="2"/>
  <c r="N3" i="2"/>
  <c r="N4" i="2"/>
  <c r="N5" i="2"/>
  <c r="N6" i="2"/>
  <c r="N7" i="2"/>
  <c r="N9" i="2"/>
  <c r="H9" i="1" l="1"/>
  <c r="U9" i="1"/>
  <c r="Y9" i="1" s="1"/>
  <c r="W9" i="1"/>
  <c r="X9" i="1"/>
  <c r="Z9" i="1"/>
  <c r="H8" i="1"/>
  <c r="U8" i="1"/>
  <c r="Y8" i="1" s="1"/>
  <c r="W8" i="1"/>
  <c r="X8" i="1"/>
  <c r="Z8" i="1"/>
  <c r="Z2" i="1" l="1"/>
  <c r="Z3" i="1"/>
  <c r="Z4" i="1"/>
  <c r="Z5" i="1"/>
  <c r="Z6" i="1"/>
  <c r="Z7" i="1"/>
  <c r="H7" i="1"/>
  <c r="U7" i="1"/>
  <c r="Y7" i="1" s="1"/>
  <c r="W7" i="1"/>
  <c r="X7" i="1"/>
  <c r="U2" i="1"/>
  <c r="Y2" i="1" s="1"/>
  <c r="U3" i="1"/>
  <c r="Y3" i="1" s="1"/>
  <c r="U4" i="1"/>
  <c r="Y4" i="1" s="1"/>
  <c r="U5" i="1"/>
  <c r="Y5" i="1" s="1"/>
  <c r="U6" i="1"/>
  <c r="Y6" i="1" s="1"/>
  <c r="X2" i="1"/>
  <c r="X3" i="1"/>
  <c r="X4" i="1"/>
  <c r="X5" i="1"/>
  <c r="X6" i="1"/>
  <c r="W2" i="1"/>
  <c r="W3" i="1"/>
  <c r="W4" i="1"/>
  <c r="W5" i="1"/>
  <c r="W6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<sst xmlns="http://schemas.openxmlformats.org/spreadsheetml/2006/main" count="452" uniqueCount="102">
  <si>
    <t>DATE</t>
  </si>
  <si>
    <t>WAREHOUSE</t>
  </si>
  <si>
    <t>FINAL_MILEAGE</t>
  </si>
  <si>
    <t>STARTING_MILEAGE</t>
  </si>
  <si>
    <t>ROUTE_MILEAGE</t>
  </si>
  <si>
    <t>FUEL_TOTAL</t>
  </si>
  <si>
    <t>OIL_COMPANY</t>
  </si>
  <si>
    <t>GAS_CATEGORY</t>
  </si>
  <si>
    <t>GAS_STATION_ADDRESS</t>
  </si>
  <si>
    <t>DSD3 (National City)</t>
  </si>
  <si>
    <t>Shell Oil Company</t>
  </si>
  <si>
    <t>3230 National City Blvd</t>
  </si>
  <si>
    <t>GS-WHS_DIST</t>
  </si>
  <si>
    <t>SHIFT_DURATION_HR</t>
  </si>
  <si>
    <t>BONITA / NATIONAL CITY</t>
  </si>
  <si>
    <t>MISSION BEACH / OCEAN BEACH</t>
  </si>
  <si>
    <t>DOWNTOWN AREA / LOGAN</t>
  </si>
  <si>
    <t>HILLCREST / MONTECITO POINT</t>
  </si>
  <si>
    <t>WHS-NBHD_MIN-APPROX-DIST</t>
  </si>
  <si>
    <t>TRAFFIC (Y/N)</t>
  </si>
  <si>
    <t>NO</t>
  </si>
  <si>
    <t>START_TIME</t>
  </si>
  <si>
    <t>WHS_DELAY (Y/N)</t>
  </si>
  <si>
    <t>YES</t>
  </si>
  <si>
    <t>OPERATING_VEHICLE</t>
  </si>
  <si>
    <t>Sedan (Jetta VW)</t>
  </si>
  <si>
    <t>OTHER_DELAYS (Y/N)</t>
  </si>
  <si>
    <t>NEIGHBORHOOD(S)</t>
  </si>
  <si>
    <t>FUEL_GAL</t>
  </si>
  <si>
    <t>PRICE_PER_GAL</t>
  </si>
  <si>
    <t>ON-TIME_RATIO</t>
  </si>
  <si>
    <t>PDD_FAIL_RATIO</t>
  </si>
  <si>
    <t>BAD_WEATHER (Y/N)</t>
  </si>
  <si>
    <t>NORTH PARK</t>
  </si>
  <si>
    <t>LATE-PKGE_RATIO</t>
  </si>
  <si>
    <t>TOTAL_PKGS</t>
  </si>
  <si>
    <t>ON-TIME_PKGS</t>
  </si>
  <si>
    <t>RETURNED_PKGS</t>
  </si>
  <si>
    <t>LATE_PKGS</t>
  </si>
  <si>
    <t>MISSING_ORDERS</t>
  </si>
  <si>
    <t>RCVD-PKGE_RATIO</t>
  </si>
  <si>
    <t>ON-TIME_ARR (Y/N)</t>
  </si>
  <si>
    <t>KPI_RESULT</t>
  </si>
  <si>
    <t>FUEL_COST</t>
  </si>
  <si>
    <t>BRAND</t>
  </si>
  <si>
    <t>Mobil</t>
  </si>
  <si>
    <t>Chevron Corporation</t>
  </si>
  <si>
    <t>RAW_DATA (Y/N)</t>
  </si>
  <si>
    <t>MILEAGE</t>
  </si>
  <si>
    <t>EL CAJON</t>
  </si>
  <si>
    <t>Regular</t>
  </si>
  <si>
    <t>V-Power</t>
  </si>
  <si>
    <t>Plus</t>
  </si>
  <si>
    <t>604 Dennery Rd</t>
  </si>
  <si>
    <t>DIST_LESS_THAN_TEN</t>
  </si>
  <si>
    <t>NEIGHBORHOOD_1</t>
  </si>
  <si>
    <t>NEIGHBORHOOD_2</t>
  </si>
  <si>
    <t>NEIGHBORHOOD_3</t>
  </si>
  <si>
    <t>EL CAJON /  SPRING VALLEY / LA MESA</t>
  </si>
  <si>
    <t>SAN YSIDRO / OTAY MESA / OCEAN VIEW</t>
  </si>
  <si>
    <t>PALM CITY / OTAY / OCEAN VIEW</t>
  </si>
  <si>
    <t xml:space="preserve">  SPRING VALLEY </t>
  </si>
  <si>
    <t xml:space="preserve"> LA MESA</t>
  </si>
  <si>
    <t xml:space="preserve"> OTAY MESA </t>
  </si>
  <si>
    <t xml:space="preserve"> OCEAN VIEW</t>
  </si>
  <si>
    <t xml:space="preserve"> OTAY </t>
  </si>
  <si>
    <t>NATIONAL CITY</t>
  </si>
  <si>
    <t>OCEAN BEACH</t>
  </si>
  <si>
    <t>LOGAN</t>
  </si>
  <si>
    <t>MONTECITO POINT</t>
  </si>
  <si>
    <t>NA</t>
  </si>
  <si>
    <t>TOTAL_NBHD_COUNT</t>
  </si>
  <si>
    <t>NON-DWTN_EMPIRICAL_PROBABILITY</t>
  </si>
  <si>
    <t>NON-DWTN_COUNT</t>
  </si>
  <si>
    <t>IDEAL_DURATION_HR</t>
  </si>
  <si>
    <t>DURATION_DIFFERENCE</t>
  </si>
  <si>
    <t>BONITA  /  NATIONAL CITY</t>
  </si>
  <si>
    <t>EL CAJON / SPRING VALLEY / LA MESA</t>
  </si>
  <si>
    <t>CASTLE PARK / PALM CITY / IMPERIAL BEACH</t>
  </si>
  <si>
    <t>PALM CITY</t>
  </si>
  <si>
    <t>IMPERIAL BEACH</t>
  </si>
  <si>
    <t>ON-TIME_ARR</t>
  </si>
  <si>
    <t>NO_TRAFFIC</t>
  </si>
  <si>
    <t>NO_WHS_DELAY</t>
  </si>
  <si>
    <t>NO_BAD_WEATHER</t>
  </si>
  <si>
    <t>NO_OTHER_DELAYS</t>
  </si>
  <si>
    <t>IDEAL_FUEL_GAL</t>
  </si>
  <si>
    <t>IDEAL_FUEL_COST</t>
  </si>
  <si>
    <t>IDEAL_ACTUAL_DIFFERENCE</t>
  </si>
  <si>
    <t>OLD CHULA VISTA</t>
  </si>
  <si>
    <t>MT HOPE / STOCKTON / E. SD / FAIRMOUNT / N. PARK</t>
  </si>
  <si>
    <t>NEIGHBORHOOD_4</t>
  </si>
  <si>
    <t>NEIGHBORHOOD_5</t>
  </si>
  <si>
    <t>STOCKTON</t>
  </si>
  <si>
    <t>E. SD</t>
  </si>
  <si>
    <t>FAIRMOUNT</t>
  </si>
  <si>
    <t>LEMON GROVE / SPRING VALLEY</t>
  </si>
  <si>
    <t>SPRING VALLEY</t>
  </si>
  <si>
    <t>OAK PARK / COLINA DEL SOL / NORMAL HEIGHTS</t>
  </si>
  <si>
    <t>COLINA DEL SOL</t>
  </si>
  <si>
    <t>NORMAL HEIGHTS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</si>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</sst>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&quot;$&quot;#,##0.000"/>
    <numFmt numFmtId="166" formatCode="0.0"/>
    <numFmt numFmtId="167" formatCode="yyyy\-mm\-dd;@"/>
    <numFmt numFmtId="168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18" fontId="0" fillId="0" borderId="0" xfId="1" applyNumberFormat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9" fontId="0" fillId="0" borderId="0" xfId="1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/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106">
    <dxf>
      <numFmt numFmtId="0" formatCode="General"/>
      <alignment horizontal="center" vertical="center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7" formatCode="yyyy\-mm\-dd;@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yyyy\-mm\-dd;@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yyyy\-mm\-dd;@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yyyy\-mm\-dd;@"/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7" formatCode="yyyy\-mm\-dd;@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ck">
          <color theme="0"/>
        </bottom>
      </border>
    </dxf>
    <dxf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numFmt numFmtId="167" formatCode="yyyy\-mm\-dd;@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ck">
          <color theme="0"/>
        </bottom>
      </border>
    </dxf>
    <dxf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8" formatCode="0.000"/>
      <alignment horizontal="center" vertical="bottom" textRotation="0" wrapText="0" indent="0" justifyLastLine="0" shrinkToFit="0" readingOrder="0"/>
    </dxf>
    <dxf>
      <numFmt numFmtId="165" formatCode="&quot;$&quot;#,##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yyyy\-mm\-dd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7" formatCode="yyyy\-mm\-dd;@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&quot;$&quot;#,##0.000"/>
      <alignment horizontal="center" vertical="center" textRotation="0" wrapText="0" indent="0" justifyLastLine="0" shrinkToFit="0" readingOrder="0"/>
    </dxf>
    <dxf>
      <numFmt numFmtId="165" formatCode="&quot;$&quot;#,##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C6E3B-8AF7-834E-AF1C-0ADA14ED31B8}" name="Table1" displayName="Table1" ref="A1:AE17" totalsRowShown="0" headerRowDxfId="105" dataDxfId="104">
  <autoFilter ref="A1:AE17" xr:uid="{4E9CD61C-605E-2D44-A292-9CAB24FA314A}"/>
  <tableColumns count="31">
    <tableColumn id="1" xr3:uid="{1C992213-594D-A241-BE2D-032DDBEE6333}" name="DATE" dataDxfId="103"/>
    <tableColumn id="2" xr3:uid="{102A23F3-2F5F-6640-B90A-B2C58384C707}" name="WAREHOUSE" dataDxfId="102"/>
    <tableColumn id="31" xr3:uid="{8FAD0896-10DB-3F42-9EE3-C6B1A5492CA2}" name="START_TIME" dataDxfId="101" dataCellStyle="Percent"/>
    <tableColumn id="30" xr3:uid="{880462FC-9C08-F446-9A70-F32D1D5870D8}" name="SHIFT_DURATION_HR" dataDxfId="100"/>
    <tableColumn id="27" xr3:uid="{808473C7-C812-FB4E-88D8-024A798ECBB8}" name="OPERATING_VEHICLE" dataDxfId="99"/>
    <tableColumn id="3" xr3:uid="{BAD96104-B9A9-854D-ABA9-352E88A1BB34}" name="STARTING_MILEAGE" dataDxfId="98"/>
    <tableColumn id="4" xr3:uid="{67B1D12C-D0EB-0842-98D1-D1675078BA38}" name="FINAL_MILEAGE" dataDxfId="97"/>
    <tableColumn id="5" xr3:uid="{39E1F0C7-470A-204E-BBE9-DE5D9292CD07}" name="ROUTE_MILEAGE" dataDxfId="96">
      <calculatedColumnFormula>G2-F2</calculatedColumnFormula>
    </tableColumn>
    <tableColumn id="20" xr3:uid="{A87BD3F1-C408-114E-BA1C-084AB0C90DB6}" name="NEIGHBORHOOD(S)" dataDxfId="95"/>
    <tableColumn id="21" xr3:uid="{5E3DDE52-FA39-7143-9557-65D6C5580309}" name="WHS-NBHD_MIN-APPROX-DIST" dataDxfId="94"/>
    <tableColumn id="6" xr3:uid="{E7D7E9C3-0DE7-534A-AFA6-AF26DB8CED8E}" name="FUEL_TOTAL" dataDxfId="93"/>
    <tableColumn id="7" xr3:uid="{96CCBE0B-6EE1-2944-86FE-FDB3E27AFD5D}" name="FUEL_GAL" dataDxfId="92"/>
    <tableColumn id="8" xr3:uid="{39197427-910F-3647-AC4D-546585EB9B86}" name="PRICE_PER_GAL" dataDxfId="91"/>
    <tableColumn id="26" xr3:uid="{C45B7AC5-3920-024B-9CEA-1CCAA8BA948A}" name="OIL_COMPANY" dataDxfId="90"/>
    <tableColumn id="9" xr3:uid="{3DCFBCF0-BA5D-BE48-B1A5-A3BF786BE7A5}" name="GAS_CATEGORY" dataDxfId="89"/>
    <tableColumn id="11" xr3:uid="{D88C1C5F-1F51-1640-B2A6-AFFA72C24C9F}" name="GAS_STATION_ADDRESS" dataDxfId="88"/>
    <tableColumn id="12" xr3:uid="{1224D78A-A8AF-E341-9315-4D22A1A72804}" name="GS-WHS_DIST" dataDxfId="87"/>
    <tableColumn id="14" xr3:uid="{3D00297F-6C5B-9244-AC92-AFF9F13F1620}" name="TOTAL_PKGS" dataDxfId="86"/>
    <tableColumn id="15" xr3:uid="{A8DA238B-4025-7645-8B74-99E09884135F}" name="ON-TIME_PKGS" dataDxfId="85"/>
    <tableColumn id="32" xr3:uid="{77907650-D112-284F-8A13-0EFBAE4FB852}" name="RETURNED_PKGS" dataDxfId="84" dataCellStyle="Percent"/>
    <tableColumn id="33" xr3:uid="{6B4B4268-ED01-4442-BD2E-2B530FF3DAA0}" name="LATE_PKGS" dataDxfId="83" dataCellStyle="Percent">
      <calculatedColumnFormula>(R2-T2)-S2</calculatedColumnFormula>
    </tableColumn>
    <tableColumn id="34" xr3:uid="{D2E7A874-81BB-8F42-9677-8EB2EFFB0325}" name="MISSING_ORDERS" dataDxfId="82" dataCellStyle="Percent"/>
    <tableColumn id="16" xr3:uid="{766186E1-44AE-4A40-9CA9-99A22FED8A87}" name="ON-TIME_RATIO" dataDxfId="81" dataCellStyle="Percent">
      <calculatedColumnFormula>S2/(R2-T2)</calculatedColumnFormula>
    </tableColumn>
    <tableColumn id="13" xr3:uid="{68C38CA8-699E-5142-843D-B56A63D4C049}" name="PDD_FAIL_RATIO" dataDxfId="80" dataCellStyle="Percent">
      <calculatedColumnFormula>T2/R2</calculatedColumnFormula>
    </tableColumn>
    <tableColumn id="18" xr3:uid="{EB942750-08E8-514E-B7FA-FE8A45DC753B}" name="LATE-PKGE_RATIO" dataDxfId="79" dataCellStyle="Percent">
      <calculatedColumnFormula>U2/(R2-T2)</calculatedColumnFormula>
    </tableColumn>
    <tableColumn id="10" xr3:uid="{3D206B2B-A73C-5F4E-8D22-8D0DC19BB32D}" name="RCVD-PKGE_RATIO" dataDxfId="78" dataCellStyle="Percent">
      <calculatedColumnFormula>(R2-(T2+V2))/R2</calculatedColumnFormula>
    </tableColumn>
    <tableColumn id="17" xr3:uid="{26F5ADCA-CF92-3944-A08C-BCE6F00DE420}" name="ON-TIME_ARR (Y/N)" dataDxfId="77" dataCellStyle="Percent"/>
    <tableColumn id="22" xr3:uid="{5F57778D-BCB3-BD4B-A136-FE621A637A32}" name="TRAFFIC (Y/N)" dataDxfId="76"/>
    <tableColumn id="24" xr3:uid="{83DAC092-0011-A141-BB94-1D850077DCBD}" name="WHS_DELAY (Y/N)" dataDxfId="75"/>
    <tableColumn id="28" xr3:uid="{9770925C-A3CD-3749-979A-EAD20686E828}" name="BAD_WEATHER (Y/N)" dataDxfId="74"/>
    <tableColumn id="29" xr3:uid="{62E77DF3-5AB3-5A49-B7C5-1101AA6BB8C0}" name="OTHER_DELAYS (Y/N)" dataDxfId="7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14D1C-CD97-D948-902A-C23BB50BC79C}" name="Table2" displayName="Table2" ref="A1:N17" totalsRowShown="0">
  <autoFilter ref="A1:N17" xr:uid="{77477771-1B8F-4847-80EE-1BAE07A29467}"/>
  <tableColumns count="14">
    <tableColumn id="1" xr3:uid="{12061AC0-038B-994D-B733-35E3B504D122}" name="DATE" dataDxfId="71" dataCellStyle="Percent"/>
    <tableColumn id="13" xr3:uid="{EEC79C41-96C1-3542-988B-8C2CBB022CA8}" name="TOTAL_PKGS" dataDxfId="70"/>
    <tableColumn id="12" xr3:uid="{EA65B6DD-AF0C-7D48-9CCE-F45C0D376DF3}" name="ON-TIME_PKGS" dataDxfId="69"/>
    <tableColumn id="11" xr3:uid="{BEC440D2-747E-084D-B3DD-A4DAA77324AD}" name="RETURNED_PKGS" dataDxfId="68"/>
    <tableColumn id="14" xr3:uid="{4615B3BC-71DF-2B42-84F1-C0743BE5BFCE}" name="LATE_PKGS" dataDxfId="67"/>
    <tableColumn id="10" xr3:uid="{4EB98118-2BDE-F842-8545-F8077AAC9F61}" name="MISSING_ORDERS" dataDxfId="66"/>
    <tableColumn id="9" xr3:uid="{D7F547F2-7C6D-2844-8C63-ACA1A7FA7531}" name="ON-TIME_RATIO" dataDxfId="65" dataCellStyle="Percent"/>
    <tableColumn id="2" xr3:uid="{E3B42239-CC09-BB40-AABA-3246B357FE77}" name="RCVD-PKGE_RATIO" dataDxfId="64" dataCellStyle="Percent"/>
    <tableColumn id="3" xr3:uid="{55B7506C-78B0-524B-9205-51D802307897}" name="ON-TIME_ARR" dataDxfId="63"/>
    <tableColumn id="4" xr3:uid="{4F22A82E-BC1F-7846-925E-9A3DE9893557}" name="NO_TRAFFIC" dataDxfId="62"/>
    <tableColumn id="5" xr3:uid="{4C165793-6CC9-5946-A3D4-6BC5AB80D915}" name="NO_WHS_DELAY" dataDxfId="61"/>
    <tableColumn id="6" xr3:uid="{608EF712-2326-F947-B6E3-3B1E871C14B9}" name="NO_BAD_WEATHER" dataDxfId="60"/>
    <tableColumn id="7" xr3:uid="{123C6633-ECF8-6743-82AE-AE4574531E0A}" name="NO_OTHER_DELAYS" dataDxfId="59"/>
    <tableColumn id="8" xr3:uid="{A7EDB42F-508B-0247-9983-5CCBD230E3F5}" name="KPI_RESULT" dataDxfId="58" dataCellStyle="Percent">
      <calculatedColumnFormula>AVERAGE(Table2[[#This Row],[ON-TIME_RATIO]:[NO_OTHER_DELAYS]])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A44AED-8F6F-A949-B9DE-26DECB85511D}" name="Table8" displayName="Table8" ref="A1:H17" totalsRowShown="0" headerRowDxfId="57" dataDxfId="56">
  <autoFilter ref="A1:H17" xr:uid="{C763580C-86BA-3447-A84D-EE8786BCC9F3}"/>
  <tableColumns count="8">
    <tableColumn id="1" xr3:uid="{88641B7B-1F15-4E42-8459-D171E9DF13C2}" name="DATE" dataDxfId="55" dataCellStyle="Percent"/>
    <tableColumn id="6" xr3:uid="{B70DCB30-B7F6-2F4C-9A5B-245E5C6773A4}" name="ROUTE_MILEAGE" dataDxfId="54"/>
    <tableColumn id="2" xr3:uid="{64DA75CB-C373-A447-9AE5-85C0B5AE5269}" name="FUEL_TOTAL" dataDxfId="53"/>
    <tableColumn id="3" xr3:uid="{DC5C47C0-D9CA-4F4D-AB1F-DA351B8FD2F2}" name="FUEL_GAL" dataDxfId="52"/>
    <tableColumn id="4" xr3:uid="{38537A64-16A6-CA41-A81D-F4DD80F6DED5}" name="PRICE_PER_GAL" dataDxfId="51"/>
    <tableColumn id="7" xr3:uid="{0EEF0A85-9EE8-C140-9C81-552914F07F65}" name="IDEAL_FUEL_GAL" dataDxfId="50"/>
    <tableColumn id="8" xr3:uid="{161457CD-6522-3740-8D6E-0011C97FAEB4}" name="IDEAL_FUEL_COST" dataDxfId="49">
      <calculatedColumnFormula>E2*F2</calculatedColumnFormula>
    </tableColumn>
    <tableColumn id="9" xr3:uid="{71D908EF-BAE9-0A4C-BED7-2AD4681672F8}" name="IDEAL_ACTUAL_DIFFERENCE" dataDxfId="48">
      <calculatedColumnFormula>C2-G2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D89363-E279-A04C-9836-FF69118A9015}" name="Table3" displayName="Table3" ref="A1:D32" totalsRowShown="0" headerRowDxfId="45" dataDxfId="43" headerRowBorderDxfId="44">
  <autoFilter ref="A1:D32" xr:uid="{1DF1C905-FC40-BF44-B0B9-674DE374522F}"/>
  <tableColumns count="4">
    <tableColumn id="1" xr3:uid="{C2C8E06E-F855-B242-A88D-369C69C78D2D}" name="DATE" dataDxfId="42"/>
    <tableColumn id="4" xr3:uid="{1742AD31-567A-DB49-BAA0-1724A39EAB95}" name="RAW_DATA (Y/N)" dataDxfId="41"/>
    <tableColumn id="2" xr3:uid="{D260DF09-41D1-7D48-9ECF-76B4F4E9B56F}" name="FUEL_COST" dataDxfId="40"/>
    <tableColumn id="3" xr3:uid="{CBFEC273-09EA-2947-8AE2-0E9C4C877264}" name="BRAND" dataDxfId="3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BD9B49-C0EF-2549-8712-C11E9D3F240A}" name="Table4" displayName="Table4" ref="A1:C32" totalsRowShown="0" headerRowDxfId="36" dataDxfId="34" headerRowBorderDxfId="35">
  <autoFilter ref="A1:C32" xr:uid="{84DEA59C-C34F-7749-94C4-53B888973F32}"/>
  <tableColumns count="3">
    <tableColumn id="1" xr3:uid="{891655FD-C162-8944-A0BA-B032F2C2ED42}" name="DATE" dataDxfId="33"/>
    <tableColumn id="2" xr3:uid="{B95F700F-3B21-4F4F-A87E-CF939404488B}" name="RAW_DATA (Y/N)" dataDxfId="32"/>
    <tableColumn id="3" xr3:uid="{1DE39F69-BDE0-9246-A00D-A9D981381CA9}" name="MILEAGE" dataDxfId="3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8E0B7D-9A92-8F4D-A5D8-8BC69F673E84}" name="Table5" displayName="Table5" ref="A1:C17" totalsRowShown="0" headerRowDxfId="30" headerRowBorderDxfId="29">
  <autoFilter ref="A1:C17" xr:uid="{13DA948B-3A49-7841-AB97-C8B1CA803322}"/>
  <tableColumns count="3">
    <tableColumn id="1" xr3:uid="{CE9673D9-9350-784D-A71A-37732D1B8045}" name="DATE" dataDxfId="28"/>
    <tableColumn id="3" xr3:uid="{490D0A83-EEF8-2943-9927-CD2E043EA42A}" name="ROUTE_MILEAGE" dataDxfId="27"/>
    <tableColumn id="4" xr3:uid="{0AE88805-12FB-2B42-8A7B-46B2F8B2ECBF}" name="TOTAL_PKGS" dataDxfId="2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85F2DC-8EBA-BF44-A94E-31618AFF1030}" name="Table6" displayName="Table6" ref="A1:E17" totalsRowShown="0" headerRowDxfId="25" dataDxfId="24">
  <autoFilter ref="A1:E17" xr:uid="{27E1136D-DCF3-9641-BDD7-F79F9C8FF871}"/>
  <tableColumns count="5">
    <tableColumn id="1" xr3:uid="{B897D334-7809-D94E-A141-CEB5DDC53C7E}" name="DATE" dataDxfId="23"/>
    <tableColumn id="2" xr3:uid="{57100F8C-9BB3-E241-8B0B-D10E8FCF7B00}" name="NEIGHBORHOOD(S)" dataDxfId="22"/>
    <tableColumn id="3" xr3:uid="{10CF1393-2D9C-2347-93AB-33840B8172C9}" name="WHS-NBHD_MIN-APPROX-DIST" dataDxfId="21"/>
    <tableColumn id="4" xr3:uid="{67935195-43ED-D84E-A58F-668AD713291F}" name="TOTAL_PKGS" dataDxfId="20"/>
    <tableColumn id="5" xr3:uid="{9CF8F5E5-3582-2D48-8E4C-2F969108FE3C}" name="DIST_LESS_THAN_TEN" dataDxfId="1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9CEEF5-B9A0-FC44-88F7-8202F0973DB4}" name="Table7" displayName="Table7" ref="A1:J17" totalsRowShown="0" headerRowDxfId="18" dataDxfId="17">
  <autoFilter ref="A1:J17" xr:uid="{5EC3B20C-BC30-8243-B02C-5ACBBC105F36}"/>
  <tableColumns count="10">
    <tableColumn id="1" xr3:uid="{69B29DC1-9ECE-C242-A6E8-F807B1066FE8}" name="DATE" dataDxfId="16"/>
    <tableColumn id="7" xr3:uid="{6A893DC3-589C-E14A-924D-7DA3D38DCC0F}" name="NEIGHBORHOOD(S)" dataDxfId="15"/>
    <tableColumn id="3" xr3:uid="{FC0FC580-BE5F-6D40-BADC-A8FF88810385}" name="NEIGHBORHOOD_1" dataDxfId="14">
      <calculatedColumnFormula>LEFT(B2,SEARCH("/",B2,1)-1)</calculatedColumnFormula>
    </tableColumn>
    <tableColumn id="4" xr3:uid="{56429636-CD4E-694D-B692-D0372A0360FB}" name="NEIGHBORHOOD_2" dataDxfId="13"/>
    <tableColumn id="5" xr3:uid="{1CBFD8D0-FABD-7240-A356-4FCE721A592B}" name="NEIGHBORHOOD_3" dataDxfId="12"/>
    <tableColumn id="6" xr3:uid="{40721FD5-0AB7-DB4F-ABE5-39044BAF33C5}" name="NEIGHBORHOOD_4" dataDxfId="11"/>
    <tableColumn id="2" xr3:uid="{C4C67097-C5B6-824F-8450-478925E46A61}" name="NEIGHBORHOOD_5" dataDxfId="10"/>
    <tableColumn id="8" xr3:uid="{D7E9305E-2AB0-9140-8AF9-6499C57E1E2A}" name="TOTAL_NBHD_COUNT" dataDxfId="9">
      <calculatedColumnFormula>COUNTIF(C2:G2,"&lt;&gt;NA")</calculatedColumnFormula>
    </tableColumn>
    <tableColumn id="10" xr3:uid="{691C22C7-B99F-C94E-B200-B3A9D8D9E205}" name="NON-DWTN_COUNT" dataDxfId="8"/>
    <tableColumn id="9" xr3:uid="{0A5F1024-60F5-2242-AD75-C22C287F7CF0}" name="NON-DWTN_EMPIRICAL_PROBABILITY" dataDxfId="7" dataCellStyle="Percent">
      <calculatedColumnFormula>I2/H2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ADB0D1-1C8E-3043-88C1-9380576D064F}" name="Table9" displayName="Table9" ref="A1:E17" totalsRowShown="0" headerRowDxfId="6" dataDxfId="5">
  <autoFilter ref="A1:E17" xr:uid="{561B06C5-9E32-A543-A315-D1362610F621}"/>
  <tableColumns count="5">
    <tableColumn id="1" xr3:uid="{19F69FED-4E0A-CD45-A059-87BF6B16224D}" name="DATE" dataDxfId="4"/>
    <tableColumn id="2" xr3:uid="{1C6FDA5B-0CAE-E043-8B68-F65BA890B90E}" name="SHIFT_DURATION_HR" dataDxfId="3"/>
    <tableColumn id="3" xr3:uid="{E6E92A81-7BEA-6C44-81A6-E0CC8AEF2473}" name="IDEAL_DURATION_HR" dataDxfId="2"/>
    <tableColumn id="7" xr3:uid="{4E2C2763-44E8-9649-8178-FFE69FE8F20E}" name="DURATION_DIFFERENCE" dataDxfId="1">
      <calculatedColumnFormula>B2-C2</calculatedColumnFormula>
    </tableColumn>
    <tableColumn id="6" xr3:uid="{8B52D337-C00B-0840-9D89-D378555FF7F8}" name="TOTAL_PK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0CA9-4165-D144-9ED8-B13E757FE0E2}">
  <dimension ref="A1:AE17"/>
  <sheetViews>
    <sheetView tabSelected="1" zoomScaleNormal="100" workbookViewId="0">
      <selection activeCell="A18" sqref="A18"/>
    </sheetView>
  </sheetViews>
  <sheetFormatPr baseColWidth="10" defaultRowHeight="16" x14ac:dyDescent="0.2"/>
  <cols>
    <col min="1" max="1" width="10.6640625" style="1" bestFit="1" customWidth="1"/>
    <col min="2" max="2" width="18.1640625" style="1" bestFit="1" customWidth="1"/>
    <col min="3" max="3" width="16.6640625" style="1" bestFit="1" customWidth="1"/>
    <col min="4" max="4" width="24.83203125" style="1" bestFit="1" customWidth="1"/>
    <col min="5" max="5" width="24" style="1" bestFit="1" customWidth="1"/>
    <col min="6" max="6" width="23.33203125" style="1" bestFit="1" customWidth="1"/>
    <col min="7" max="7" width="19.5" style="1" bestFit="1" customWidth="1"/>
    <col min="8" max="8" width="20.5" style="1" bestFit="1" customWidth="1"/>
    <col min="9" max="9" width="47.6640625" style="1" bestFit="1" customWidth="1"/>
    <col min="10" max="10" width="33.1640625" style="1" bestFit="1" customWidth="1"/>
    <col min="11" max="11" width="16.6640625" style="1" bestFit="1" customWidth="1"/>
    <col min="12" max="12" width="14.6640625" style="1" bestFit="1" customWidth="1"/>
    <col min="13" max="13" width="19.33203125" style="1" bestFit="1" customWidth="1"/>
    <col min="14" max="14" width="18.5" style="1" bestFit="1" customWidth="1"/>
    <col min="15" max="15" width="19.6640625" style="1" bestFit="1" customWidth="1"/>
    <col min="16" max="16" width="27.33203125" style="1" bestFit="1" customWidth="1"/>
    <col min="17" max="17" width="18.1640625" style="1" bestFit="1" customWidth="1"/>
    <col min="18" max="18" width="17" style="1" bestFit="1" customWidth="1"/>
    <col min="19" max="19" width="19.1640625" style="1" bestFit="1" customWidth="1"/>
    <col min="20" max="20" width="21" style="1" bestFit="1" customWidth="1"/>
    <col min="21" max="21" width="15.6640625" style="1" bestFit="1" customWidth="1"/>
    <col min="22" max="22" width="21.6640625" style="1" bestFit="1" customWidth="1"/>
    <col min="23" max="23" width="19.83203125" style="1" bestFit="1" customWidth="1"/>
    <col min="24" max="24" width="20.5" style="1" customWidth="1"/>
    <col min="25" max="25" width="21.6640625" style="1" customWidth="1"/>
    <col min="26" max="26" width="22.33203125" style="1" bestFit="1" customWidth="1"/>
    <col min="27" max="27" width="23.33203125" style="1" bestFit="1" customWidth="1"/>
    <col min="28" max="28" width="18" style="1" bestFit="1" customWidth="1"/>
    <col min="29" max="29" width="21.83203125" style="1" bestFit="1" customWidth="1"/>
    <col min="30" max="31" width="24.5" style="1" bestFit="1" customWidth="1"/>
    <col min="32" max="16384" width="10.83203125" style="1"/>
  </cols>
  <sheetData>
    <row r="1" spans="1:31" x14ac:dyDescent="0.2">
      <c r="A1" s="1" t="s">
        <v>0</v>
      </c>
      <c r="B1" s="1" t="s">
        <v>1</v>
      </c>
      <c r="C1" s="1" t="s">
        <v>21</v>
      </c>
      <c r="D1" s="1" t="s">
        <v>13</v>
      </c>
      <c r="E1" s="1" t="s">
        <v>24</v>
      </c>
      <c r="F1" s="1" t="s">
        <v>3</v>
      </c>
      <c r="G1" s="1" t="s">
        <v>2</v>
      </c>
      <c r="H1" s="1" t="s">
        <v>4</v>
      </c>
      <c r="I1" s="1" t="s">
        <v>27</v>
      </c>
      <c r="J1" s="1" t="s">
        <v>18</v>
      </c>
      <c r="K1" s="1" t="s">
        <v>5</v>
      </c>
      <c r="L1" s="1" t="s">
        <v>28</v>
      </c>
      <c r="M1" s="1" t="s">
        <v>29</v>
      </c>
      <c r="N1" s="1" t="s">
        <v>6</v>
      </c>
      <c r="O1" s="1" t="s">
        <v>7</v>
      </c>
      <c r="P1" s="1" t="s">
        <v>8</v>
      </c>
      <c r="Q1" s="1" t="s">
        <v>12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30</v>
      </c>
      <c r="X1" s="1" t="s">
        <v>31</v>
      </c>
      <c r="Y1" s="1" t="s">
        <v>34</v>
      </c>
      <c r="Z1" s="1" t="s">
        <v>40</v>
      </c>
      <c r="AA1" s="1" t="s">
        <v>41</v>
      </c>
      <c r="AB1" s="1" t="s">
        <v>19</v>
      </c>
      <c r="AC1" s="1" t="s">
        <v>22</v>
      </c>
      <c r="AD1" s="1" t="s">
        <v>32</v>
      </c>
      <c r="AE1" s="1" t="s">
        <v>26</v>
      </c>
    </row>
    <row r="2" spans="1:31" x14ac:dyDescent="0.2">
      <c r="A2" s="2">
        <v>44198</v>
      </c>
      <c r="B2" s="1" t="s">
        <v>9</v>
      </c>
      <c r="C2" s="9">
        <v>0.70833333333333337</v>
      </c>
      <c r="D2" s="12">
        <v>3</v>
      </c>
      <c r="E2" s="1" t="s">
        <v>25</v>
      </c>
      <c r="F2" s="3">
        <v>94918</v>
      </c>
      <c r="G2" s="3">
        <v>94939</v>
      </c>
      <c r="H2" s="3">
        <f t="shared" ref="H2:H3" si="0">G2-F2</f>
        <v>21</v>
      </c>
      <c r="I2" s="3" t="s">
        <v>76</v>
      </c>
      <c r="J2" s="7">
        <v>4.5</v>
      </c>
      <c r="K2" s="4">
        <v>11.04</v>
      </c>
      <c r="L2" s="1">
        <v>3.085</v>
      </c>
      <c r="M2" s="6">
        <v>3.5790000000000002</v>
      </c>
      <c r="N2" s="1" t="s">
        <v>10</v>
      </c>
      <c r="O2" s="1" t="s">
        <v>51</v>
      </c>
      <c r="P2" s="1" t="s">
        <v>11</v>
      </c>
      <c r="Q2" s="1">
        <v>1.3</v>
      </c>
      <c r="R2" s="1">
        <v>54</v>
      </c>
      <c r="S2" s="1">
        <v>54</v>
      </c>
      <c r="T2" s="8">
        <v>0</v>
      </c>
      <c r="U2" s="1">
        <f t="shared" ref="U2:U6" si="1">(R2-T2)-S2</f>
        <v>0</v>
      </c>
      <c r="V2" s="8">
        <v>0</v>
      </c>
      <c r="W2" s="5">
        <f t="shared" ref="W2:W6" si="2">S2/(R2-T2)</f>
        <v>1</v>
      </c>
      <c r="X2" s="5">
        <f t="shared" ref="X2:X6" si="3">T2/R2</f>
        <v>0</v>
      </c>
      <c r="Y2" s="5">
        <f t="shared" ref="Y2:Y6" si="4">U2/(R2-T2)</f>
        <v>0</v>
      </c>
      <c r="Z2" s="5">
        <f t="shared" ref="Z2:Z7" si="5">(R2-(T2+V2))/R2</f>
        <v>1</v>
      </c>
      <c r="AA2" s="5" t="s">
        <v>23</v>
      </c>
      <c r="AB2" s="1" t="s">
        <v>20</v>
      </c>
      <c r="AC2" s="1" t="s">
        <v>20</v>
      </c>
      <c r="AD2" s="1" t="s">
        <v>20</v>
      </c>
      <c r="AE2" s="1" t="s">
        <v>20</v>
      </c>
    </row>
    <row r="3" spans="1:31" x14ac:dyDescent="0.2">
      <c r="A3" s="2">
        <v>44204</v>
      </c>
      <c r="B3" s="1" t="s">
        <v>9</v>
      </c>
      <c r="C3" s="9">
        <v>0.70833333333333337</v>
      </c>
      <c r="D3" s="12">
        <v>4</v>
      </c>
      <c r="E3" s="1" t="s">
        <v>25</v>
      </c>
      <c r="F3" s="3">
        <v>94975</v>
      </c>
      <c r="G3" s="3">
        <v>95001</v>
      </c>
      <c r="H3" s="3">
        <f t="shared" si="0"/>
        <v>26</v>
      </c>
      <c r="I3" s="3" t="s">
        <v>15</v>
      </c>
      <c r="J3" s="7">
        <v>13.7</v>
      </c>
      <c r="K3" s="4">
        <v>11.02</v>
      </c>
      <c r="L3" s="1">
        <v>3.0619999999999998</v>
      </c>
      <c r="M3" s="6">
        <v>3.5990000000000002</v>
      </c>
      <c r="N3" s="1" t="s">
        <v>10</v>
      </c>
      <c r="O3" s="1" t="s">
        <v>51</v>
      </c>
      <c r="P3" s="1" t="s">
        <v>11</v>
      </c>
      <c r="Q3" s="1">
        <v>1.3</v>
      </c>
      <c r="R3" s="1">
        <v>38</v>
      </c>
      <c r="S3" s="1">
        <v>38</v>
      </c>
      <c r="T3" s="8">
        <v>0</v>
      </c>
      <c r="U3" s="8">
        <f t="shared" si="1"/>
        <v>0</v>
      </c>
      <c r="V3" s="8">
        <v>0</v>
      </c>
      <c r="W3" s="5">
        <f t="shared" si="2"/>
        <v>1</v>
      </c>
      <c r="X3" s="5">
        <f t="shared" si="3"/>
        <v>0</v>
      </c>
      <c r="Y3" s="5">
        <f t="shared" si="4"/>
        <v>0</v>
      </c>
      <c r="Z3" s="5">
        <f t="shared" si="5"/>
        <v>1</v>
      </c>
      <c r="AA3" s="5" t="s">
        <v>23</v>
      </c>
      <c r="AB3" s="1" t="s">
        <v>20</v>
      </c>
      <c r="AC3" s="1" t="s">
        <v>20</v>
      </c>
      <c r="AD3" s="1" t="s">
        <v>20</v>
      </c>
      <c r="AE3" s="1" t="s">
        <v>20</v>
      </c>
    </row>
    <row r="4" spans="1:31" x14ac:dyDescent="0.2">
      <c r="A4" s="2">
        <v>44211</v>
      </c>
      <c r="B4" s="1" t="s">
        <v>9</v>
      </c>
      <c r="C4" s="9">
        <v>0.72916666666666663</v>
      </c>
      <c r="D4" s="12">
        <v>5.5</v>
      </c>
      <c r="E4" s="1" t="s">
        <v>25</v>
      </c>
      <c r="F4" s="3">
        <v>95145</v>
      </c>
      <c r="G4" s="3">
        <v>95177</v>
      </c>
      <c r="H4" s="3">
        <f t="shared" ref="H4:H9" si="6">G4-F4</f>
        <v>32</v>
      </c>
      <c r="I4" s="3" t="s">
        <v>16</v>
      </c>
      <c r="J4" s="7">
        <v>7.6</v>
      </c>
      <c r="K4" s="4">
        <v>20.22</v>
      </c>
      <c r="L4" s="1">
        <v>5.5250000000000004</v>
      </c>
      <c r="M4" s="6">
        <v>3.6589999999999998</v>
      </c>
      <c r="N4" s="1" t="s">
        <v>10</v>
      </c>
      <c r="O4" s="1" t="s">
        <v>51</v>
      </c>
      <c r="P4" s="1" t="s">
        <v>11</v>
      </c>
      <c r="Q4" s="1">
        <v>1.3</v>
      </c>
      <c r="R4" s="1">
        <v>33</v>
      </c>
      <c r="S4" s="1">
        <v>27</v>
      </c>
      <c r="T4" s="8">
        <v>2</v>
      </c>
      <c r="U4" s="8">
        <f t="shared" si="1"/>
        <v>4</v>
      </c>
      <c r="V4" s="8">
        <v>0</v>
      </c>
      <c r="W4" s="5">
        <f t="shared" si="2"/>
        <v>0.87096774193548387</v>
      </c>
      <c r="X4" s="5">
        <f t="shared" si="3"/>
        <v>6.0606060606060608E-2</v>
      </c>
      <c r="Y4" s="5">
        <f t="shared" si="4"/>
        <v>0.12903225806451613</v>
      </c>
      <c r="Z4" s="5">
        <f t="shared" si="5"/>
        <v>0.93939393939393945</v>
      </c>
      <c r="AA4" s="5" t="s">
        <v>23</v>
      </c>
      <c r="AB4" s="1" t="s">
        <v>20</v>
      </c>
      <c r="AC4" s="1" t="s">
        <v>23</v>
      </c>
      <c r="AD4" s="1" t="s">
        <v>20</v>
      </c>
      <c r="AE4" s="1" t="s">
        <v>20</v>
      </c>
    </row>
    <row r="5" spans="1:31" x14ac:dyDescent="0.2">
      <c r="A5" s="2">
        <v>44218</v>
      </c>
      <c r="B5" s="1" t="s">
        <v>9</v>
      </c>
      <c r="C5" s="9">
        <v>0.70833333333333337</v>
      </c>
      <c r="D5" s="12">
        <v>4</v>
      </c>
      <c r="E5" s="1" t="s">
        <v>25</v>
      </c>
      <c r="F5" s="3">
        <v>95217</v>
      </c>
      <c r="G5" s="3">
        <v>95234</v>
      </c>
      <c r="H5" s="3">
        <f t="shared" si="6"/>
        <v>17</v>
      </c>
      <c r="I5" s="3" t="s">
        <v>17</v>
      </c>
      <c r="J5" s="7">
        <v>8.6999999999999993</v>
      </c>
      <c r="K5" s="4">
        <v>11.1</v>
      </c>
      <c r="L5" s="1">
        <v>3.0019999999999998</v>
      </c>
      <c r="M5" s="6">
        <v>3.6989999999999998</v>
      </c>
      <c r="N5" s="1" t="s">
        <v>10</v>
      </c>
      <c r="O5" s="1" t="s">
        <v>51</v>
      </c>
      <c r="P5" s="1" t="s">
        <v>11</v>
      </c>
      <c r="Q5" s="1">
        <v>1.3</v>
      </c>
      <c r="R5" s="1">
        <v>40</v>
      </c>
      <c r="S5" s="1">
        <v>40</v>
      </c>
      <c r="T5" s="8">
        <v>0</v>
      </c>
      <c r="U5" s="8">
        <f t="shared" si="1"/>
        <v>0</v>
      </c>
      <c r="V5" s="8">
        <v>0</v>
      </c>
      <c r="W5" s="5">
        <f t="shared" si="2"/>
        <v>1</v>
      </c>
      <c r="X5" s="5">
        <f t="shared" si="3"/>
        <v>0</v>
      </c>
      <c r="Y5" s="5">
        <f t="shared" si="4"/>
        <v>0</v>
      </c>
      <c r="Z5" s="5">
        <f t="shared" si="5"/>
        <v>1</v>
      </c>
      <c r="AA5" s="5" t="s">
        <v>23</v>
      </c>
      <c r="AB5" s="1" t="s">
        <v>20</v>
      </c>
      <c r="AC5" s="1" t="s">
        <v>20</v>
      </c>
      <c r="AD5" s="1" t="s">
        <v>20</v>
      </c>
      <c r="AE5" s="1" t="s">
        <v>20</v>
      </c>
    </row>
    <row r="6" spans="1:31" x14ac:dyDescent="0.2">
      <c r="A6" s="2">
        <v>44225</v>
      </c>
      <c r="B6" s="1" t="s">
        <v>9</v>
      </c>
      <c r="C6" s="9">
        <v>0.70833333333333337</v>
      </c>
      <c r="D6" s="12">
        <v>3.5</v>
      </c>
      <c r="E6" s="1" t="s">
        <v>25</v>
      </c>
      <c r="F6" s="3">
        <v>95275</v>
      </c>
      <c r="G6" s="3">
        <v>95312</v>
      </c>
      <c r="H6" s="3">
        <f t="shared" si="6"/>
        <v>37</v>
      </c>
      <c r="I6" s="3" t="s">
        <v>77</v>
      </c>
      <c r="J6" s="7">
        <v>13</v>
      </c>
      <c r="K6" s="4">
        <v>11.5</v>
      </c>
      <c r="L6" s="1">
        <v>3.0270000000000001</v>
      </c>
      <c r="M6" s="6">
        <v>3.7989999999999999</v>
      </c>
      <c r="N6" s="6" t="s">
        <v>10</v>
      </c>
      <c r="O6" s="1" t="s">
        <v>51</v>
      </c>
      <c r="P6" s="1" t="s">
        <v>11</v>
      </c>
      <c r="Q6" s="1">
        <v>1.3</v>
      </c>
      <c r="R6" s="1">
        <v>30</v>
      </c>
      <c r="S6" s="1">
        <v>30</v>
      </c>
      <c r="T6" s="11">
        <v>0</v>
      </c>
      <c r="U6" s="11">
        <f t="shared" si="1"/>
        <v>0</v>
      </c>
      <c r="V6" s="8">
        <v>0</v>
      </c>
      <c r="W6" s="10">
        <f t="shared" si="2"/>
        <v>1</v>
      </c>
      <c r="X6" s="5">
        <f t="shared" si="3"/>
        <v>0</v>
      </c>
      <c r="Y6" s="10">
        <f t="shared" si="4"/>
        <v>0</v>
      </c>
      <c r="Z6" s="10">
        <f t="shared" si="5"/>
        <v>1</v>
      </c>
      <c r="AA6" s="5" t="s">
        <v>23</v>
      </c>
      <c r="AB6" s="1" t="s">
        <v>20</v>
      </c>
      <c r="AC6" s="1" t="s">
        <v>20</v>
      </c>
      <c r="AD6" s="1" t="s">
        <v>23</v>
      </c>
      <c r="AE6" s="1" t="s">
        <v>20</v>
      </c>
    </row>
    <row r="7" spans="1:31" x14ac:dyDescent="0.2">
      <c r="A7" s="2">
        <v>44232</v>
      </c>
      <c r="B7" s="1" t="s">
        <v>9</v>
      </c>
      <c r="C7" s="9">
        <v>0.70833333333333337</v>
      </c>
      <c r="D7" s="12">
        <v>4.5</v>
      </c>
      <c r="E7" s="1" t="s">
        <v>25</v>
      </c>
      <c r="F7" s="3">
        <v>95362</v>
      </c>
      <c r="G7" s="3">
        <v>95385</v>
      </c>
      <c r="H7" s="3">
        <f t="shared" si="6"/>
        <v>23</v>
      </c>
      <c r="I7" s="3" t="s">
        <v>33</v>
      </c>
      <c r="J7" s="7">
        <v>8.5</v>
      </c>
      <c r="K7" s="4">
        <v>11.3</v>
      </c>
      <c r="L7" s="1">
        <v>2.9740000000000002</v>
      </c>
      <c r="M7" s="6">
        <v>3.7989999999999999</v>
      </c>
      <c r="N7" s="6" t="s">
        <v>10</v>
      </c>
      <c r="O7" s="1" t="s">
        <v>51</v>
      </c>
      <c r="P7" s="1" t="s">
        <v>11</v>
      </c>
      <c r="Q7" s="1">
        <v>1.3</v>
      </c>
      <c r="R7" s="1">
        <v>39</v>
      </c>
      <c r="S7" s="1">
        <v>39</v>
      </c>
      <c r="T7" s="8">
        <v>0</v>
      </c>
      <c r="U7" s="8">
        <f t="shared" ref="U7:U12" si="7">(R7-T7)-S7</f>
        <v>0</v>
      </c>
      <c r="V7" s="8">
        <v>0</v>
      </c>
      <c r="W7" s="10">
        <f t="shared" ref="W7:W12" si="8">S7/(R7-T7)</f>
        <v>1</v>
      </c>
      <c r="X7" s="5">
        <f t="shared" ref="X7:X12" si="9">T7/R7</f>
        <v>0</v>
      </c>
      <c r="Y7" s="10">
        <f t="shared" ref="Y7:Y12" si="10">U7/(R7-T7)</f>
        <v>0</v>
      </c>
      <c r="Z7" s="10">
        <f t="shared" si="5"/>
        <v>1</v>
      </c>
      <c r="AA7" s="5" t="s">
        <v>23</v>
      </c>
      <c r="AB7" s="1" t="s">
        <v>20</v>
      </c>
      <c r="AC7" s="1" t="s">
        <v>20</v>
      </c>
      <c r="AD7" s="1" t="s">
        <v>20</v>
      </c>
      <c r="AE7" s="1" t="s">
        <v>20</v>
      </c>
    </row>
    <row r="8" spans="1:31" x14ac:dyDescent="0.2">
      <c r="A8" s="2">
        <v>44239</v>
      </c>
      <c r="B8" s="1" t="s">
        <v>9</v>
      </c>
      <c r="C8" s="9">
        <v>0.70833333333333337</v>
      </c>
      <c r="D8" s="12">
        <v>4.5</v>
      </c>
      <c r="E8" s="1" t="s">
        <v>25</v>
      </c>
      <c r="F8" s="3">
        <v>95422</v>
      </c>
      <c r="G8" s="3">
        <v>95471</v>
      </c>
      <c r="H8" s="3">
        <f t="shared" si="6"/>
        <v>49</v>
      </c>
      <c r="I8" s="3" t="s">
        <v>59</v>
      </c>
      <c r="J8" s="7">
        <v>9.3000000000000007</v>
      </c>
      <c r="K8" s="4">
        <v>11.37</v>
      </c>
      <c r="L8" s="1">
        <v>3.133</v>
      </c>
      <c r="M8" s="6">
        <v>3.629</v>
      </c>
      <c r="N8" s="6" t="s">
        <v>10</v>
      </c>
      <c r="O8" s="1" t="s">
        <v>52</v>
      </c>
      <c r="P8" s="1" t="s">
        <v>11</v>
      </c>
      <c r="Q8" s="1">
        <v>1.3</v>
      </c>
      <c r="R8" s="1">
        <v>31</v>
      </c>
      <c r="S8" s="1">
        <v>30</v>
      </c>
      <c r="T8" s="8">
        <v>1</v>
      </c>
      <c r="U8" s="8">
        <f t="shared" si="7"/>
        <v>0</v>
      </c>
      <c r="V8" s="8">
        <v>0</v>
      </c>
      <c r="W8" s="10">
        <f t="shared" si="8"/>
        <v>1</v>
      </c>
      <c r="X8" s="5">
        <f t="shared" si="9"/>
        <v>3.2258064516129031E-2</v>
      </c>
      <c r="Y8" s="10">
        <f t="shared" si="10"/>
        <v>0</v>
      </c>
      <c r="Z8" s="10">
        <f t="shared" ref="Z8:Z13" si="11">(R8-(T8+V8))/R8</f>
        <v>0.967741935483871</v>
      </c>
      <c r="AA8" s="5" t="s">
        <v>23</v>
      </c>
      <c r="AB8" s="1" t="s">
        <v>20</v>
      </c>
      <c r="AC8" s="1" t="s">
        <v>20</v>
      </c>
      <c r="AD8" s="1" t="s">
        <v>20</v>
      </c>
      <c r="AE8" s="1" t="s">
        <v>20</v>
      </c>
    </row>
    <row r="9" spans="1:31" x14ac:dyDescent="0.2">
      <c r="A9" s="2">
        <v>44240</v>
      </c>
      <c r="B9" s="1" t="s">
        <v>9</v>
      </c>
      <c r="C9" s="9">
        <v>0.70833333333333337</v>
      </c>
      <c r="D9" s="12">
        <v>3.5</v>
      </c>
      <c r="E9" s="1" t="s">
        <v>25</v>
      </c>
      <c r="F9" s="3">
        <v>95501</v>
      </c>
      <c r="G9" s="3">
        <v>95532</v>
      </c>
      <c r="H9" s="3">
        <f t="shared" si="6"/>
        <v>31</v>
      </c>
      <c r="I9" s="3" t="s">
        <v>60</v>
      </c>
      <c r="J9" s="7">
        <v>6</v>
      </c>
      <c r="K9" s="4">
        <v>11.3</v>
      </c>
      <c r="L9" s="1">
        <v>3.1139999999999999</v>
      </c>
      <c r="M9" s="6">
        <v>3.629</v>
      </c>
      <c r="N9" s="6" t="s">
        <v>10</v>
      </c>
      <c r="O9" s="1" t="s">
        <v>52</v>
      </c>
      <c r="P9" s="1" t="s">
        <v>11</v>
      </c>
      <c r="Q9" s="1">
        <v>1.3</v>
      </c>
      <c r="R9" s="1">
        <v>46</v>
      </c>
      <c r="S9" s="1">
        <v>46</v>
      </c>
      <c r="T9" s="8">
        <v>0</v>
      </c>
      <c r="U9" s="8">
        <f t="shared" si="7"/>
        <v>0</v>
      </c>
      <c r="V9" s="8">
        <v>0</v>
      </c>
      <c r="W9" s="10">
        <f t="shared" si="8"/>
        <v>1</v>
      </c>
      <c r="X9" s="5">
        <f t="shared" si="9"/>
        <v>0</v>
      </c>
      <c r="Y9" s="10">
        <f t="shared" si="10"/>
        <v>0</v>
      </c>
      <c r="Z9" s="10">
        <f t="shared" si="11"/>
        <v>1</v>
      </c>
      <c r="AA9" s="5" t="s">
        <v>23</v>
      </c>
      <c r="AB9" s="1" t="s">
        <v>20</v>
      </c>
      <c r="AC9" s="1" t="s">
        <v>20</v>
      </c>
      <c r="AD9" s="1" t="s">
        <v>20</v>
      </c>
      <c r="AE9" s="1" t="s">
        <v>20</v>
      </c>
    </row>
    <row r="10" spans="1:31" x14ac:dyDescent="0.2">
      <c r="A10" s="2">
        <v>44246</v>
      </c>
      <c r="B10" s="1" t="s">
        <v>9</v>
      </c>
      <c r="C10" s="9">
        <v>0.70833333333333337</v>
      </c>
      <c r="D10" s="12">
        <v>2.8</v>
      </c>
      <c r="E10" s="1" t="s">
        <v>25</v>
      </c>
      <c r="F10" s="3">
        <v>95557</v>
      </c>
      <c r="G10" s="3">
        <v>95588</v>
      </c>
      <c r="H10" s="3">
        <f t="shared" ref="H10:H15" si="12">G10-F10</f>
        <v>31</v>
      </c>
      <c r="I10" s="3" t="s">
        <v>49</v>
      </c>
      <c r="J10" s="7">
        <v>13</v>
      </c>
      <c r="K10" s="4">
        <v>11.4</v>
      </c>
      <c r="L10" s="1">
        <v>2.9540000000000002</v>
      </c>
      <c r="M10" s="6">
        <v>3.859</v>
      </c>
      <c r="N10" s="6" t="s">
        <v>46</v>
      </c>
      <c r="O10" s="1" t="s">
        <v>50</v>
      </c>
      <c r="P10" s="1" t="s">
        <v>53</v>
      </c>
      <c r="Q10" s="1">
        <v>9</v>
      </c>
      <c r="R10" s="1">
        <v>26</v>
      </c>
      <c r="S10" s="1">
        <v>26</v>
      </c>
      <c r="T10" s="8">
        <v>0</v>
      </c>
      <c r="U10" s="8">
        <f t="shared" si="7"/>
        <v>0</v>
      </c>
      <c r="V10" s="8">
        <v>0</v>
      </c>
      <c r="W10" s="10">
        <f t="shared" si="8"/>
        <v>1</v>
      </c>
      <c r="X10" s="5">
        <f t="shared" si="9"/>
        <v>0</v>
      </c>
      <c r="Y10" s="10">
        <f t="shared" si="10"/>
        <v>0</v>
      </c>
      <c r="Z10" s="10">
        <f t="shared" si="11"/>
        <v>1</v>
      </c>
      <c r="AA10" s="5" t="s">
        <v>23</v>
      </c>
      <c r="AB10" s="1" t="s">
        <v>20</v>
      </c>
      <c r="AC10" s="1" t="s">
        <v>20</v>
      </c>
      <c r="AD10" s="1" t="s">
        <v>20</v>
      </c>
      <c r="AE10" s="1" t="s">
        <v>20</v>
      </c>
    </row>
    <row r="11" spans="1:31" x14ac:dyDescent="0.2">
      <c r="A11" s="2">
        <v>44253</v>
      </c>
      <c r="B11" s="1" t="s">
        <v>9</v>
      </c>
      <c r="C11" s="9">
        <v>0.70833333333333337</v>
      </c>
      <c r="D11" s="12">
        <v>2.9</v>
      </c>
      <c r="E11" s="1" t="s">
        <v>25</v>
      </c>
      <c r="F11" s="3">
        <v>95642</v>
      </c>
      <c r="G11" s="3">
        <v>95676</v>
      </c>
      <c r="H11" s="3">
        <f t="shared" si="12"/>
        <v>34</v>
      </c>
      <c r="I11" s="3" t="s">
        <v>59</v>
      </c>
      <c r="J11" s="7">
        <v>9.3000000000000007</v>
      </c>
      <c r="K11" s="4">
        <v>11.23</v>
      </c>
      <c r="L11" s="1">
        <v>3.1030000000000002</v>
      </c>
      <c r="M11" s="6">
        <v>3.6190000000000002</v>
      </c>
      <c r="N11" s="6" t="s">
        <v>10</v>
      </c>
      <c r="O11" s="1" t="s">
        <v>50</v>
      </c>
      <c r="P11" s="1" t="s">
        <v>11</v>
      </c>
      <c r="Q11" s="1">
        <v>1.3</v>
      </c>
      <c r="R11" s="1">
        <v>28</v>
      </c>
      <c r="S11" s="1">
        <v>28</v>
      </c>
      <c r="T11" s="8">
        <v>0</v>
      </c>
      <c r="U11" s="8">
        <f t="shared" si="7"/>
        <v>0</v>
      </c>
      <c r="V11" s="8">
        <v>0</v>
      </c>
      <c r="W11" s="10">
        <f t="shared" si="8"/>
        <v>1</v>
      </c>
      <c r="X11" s="5">
        <f t="shared" si="9"/>
        <v>0</v>
      </c>
      <c r="Y11" s="10">
        <f t="shared" si="10"/>
        <v>0</v>
      </c>
      <c r="Z11" s="10">
        <f t="shared" si="11"/>
        <v>1</v>
      </c>
      <c r="AA11" s="5" t="s">
        <v>23</v>
      </c>
      <c r="AB11" s="1" t="s">
        <v>20</v>
      </c>
      <c r="AC11" s="1" t="s">
        <v>20</v>
      </c>
      <c r="AD11" s="1" t="s">
        <v>20</v>
      </c>
      <c r="AE11" s="1" t="s">
        <v>20</v>
      </c>
    </row>
    <row r="12" spans="1:31" x14ac:dyDescent="0.2">
      <c r="A12" s="2">
        <v>44260</v>
      </c>
      <c r="B12" s="1" t="s">
        <v>9</v>
      </c>
      <c r="C12" s="9">
        <v>0.70833333333333337</v>
      </c>
      <c r="D12" s="12">
        <v>3.5</v>
      </c>
      <c r="E12" s="1" t="s">
        <v>25</v>
      </c>
      <c r="F12" s="3">
        <v>95708</v>
      </c>
      <c r="G12" s="3">
        <v>95756</v>
      </c>
      <c r="H12" s="3">
        <f t="shared" si="12"/>
        <v>48</v>
      </c>
      <c r="I12" s="3" t="s">
        <v>49</v>
      </c>
      <c r="J12" s="7">
        <v>13</v>
      </c>
      <c r="K12" s="4">
        <v>11.28</v>
      </c>
      <c r="L12" s="1">
        <v>3.117</v>
      </c>
      <c r="M12" s="6">
        <v>3.6190000000000002</v>
      </c>
      <c r="N12" s="6" t="s">
        <v>10</v>
      </c>
      <c r="O12" s="1" t="s">
        <v>50</v>
      </c>
      <c r="P12" s="1" t="s">
        <v>11</v>
      </c>
      <c r="Q12" s="1">
        <v>1.3</v>
      </c>
      <c r="R12" s="1">
        <v>25</v>
      </c>
      <c r="S12" s="1">
        <v>25</v>
      </c>
      <c r="T12" s="8">
        <v>0</v>
      </c>
      <c r="U12" s="8">
        <f t="shared" si="7"/>
        <v>0</v>
      </c>
      <c r="V12" s="8">
        <v>0</v>
      </c>
      <c r="W12" s="10">
        <f t="shared" si="8"/>
        <v>1</v>
      </c>
      <c r="X12" s="5">
        <f t="shared" si="9"/>
        <v>0</v>
      </c>
      <c r="Y12" s="10">
        <f t="shared" si="10"/>
        <v>0</v>
      </c>
      <c r="Z12" s="10">
        <f t="shared" si="11"/>
        <v>1</v>
      </c>
      <c r="AA12" s="5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</row>
    <row r="13" spans="1:31" x14ac:dyDescent="0.2">
      <c r="A13" s="2">
        <v>44267</v>
      </c>
      <c r="B13" s="1" t="s">
        <v>9</v>
      </c>
      <c r="C13" s="9">
        <v>0.70833333333333337</v>
      </c>
      <c r="D13" s="12">
        <v>3.5</v>
      </c>
      <c r="E13" s="1" t="s">
        <v>25</v>
      </c>
      <c r="F13" s="3">
        <v>95809</v>
      </c>
      <c r="G13" s="3">
        <v>95829</v>
      </c>
      <c r="H13" s="3">
        <f t="shared" si="12"/>
        <v>20</v>
      </c>
      <c r="I13" s="3" t="s">
        <v>78</v>
      </c>
      <c r="J13" s="7">
        <v>4.3</v>
      </c>
      <c r="K13" s="4">
        <v>11.38</v>
      </c>
      <c r="L13" s="1">
        <v>3.0350000000000001</v>
      </c>
      <c r="M13" s="6">
        <v>3.7490000000000001</v>
      </c>
      <c r="N13" s="6" t="s">
        <v>10</v>
      </c>
      <c r="O13" s="1" t="s">
        <v>50</v>
      </c>
      <c r="P13" s="1" t="s">
        <v>11</v>
      </c>
      <c r="Q13" s="1">
        <v>1.3</v>
      </c>
      <c r="R13" s="1">
        <v>37</v>
      </c>
      <c r="S13" s="1">
        <v>37</v>
      </c>
      <c r="T13" s="8">
        <v>0</v>
      </c>
      <c r="U13" s="8">
        <f>(R13-T13)-S13</f>
        <v>0</v>
      </c>
      <c r="V13" s="8">
        <v>0</v>
      </c>
      <c r="W13" s="10">
        <f>S13/(R13-T13)</f>
        <v>1</v>
      </c>
      <c r="X13" s="5">
        <f>T13/R13</f>
        <v>0</v>
      </c>
      <c r="Y13" s="10">
        <f>U13/(R13-T13)</f>
        <v>0</v>
      </c>
      <c r="Z13" s="10">
        <f t="shared" si="11"/>
        <v>1</v>
      </c>
      <c r="AA13" s="5" t="s">
        <v>23</v>
      </c>
      <c r="AB13" s="1" t="s">
        <v>20</v>
      </c>
      <c r="AC13" s="1" t="s">
        <v>20</v>
      </c>
      <c r="AD13" s="1" t="s">
        <v>20</v>
      </c>
      <c r="AE13" s="1" t="s">
        <v>20</v>
      </c>
    </row>
    <row r="14" spans="1:31" x14ac:dyDescent="0.2">
      <c r="A14" s="2">
        <v>44274</v>
      </c>
      <c r="B14" s="1" t="s">
        <v>9</v>
      </c>
      <c r="C14" s="9">
        <v>0.70833333333333337</v>
      </c>
      <c r="D14" s="12">
        <v>3.3</v>
      </c>
      <c r="E14" s="1" t="s">
        <v>25</v>
      </c>
      <c r="F14" s="3">
        <v>95866</v>
      </c>
      <c r="G14" s="3">
        <v>95881</v>
      </c>
      <c r="H14" s="3">
        <f t="shared" si="12"/>
        <v>15</v>
      </c>
      <c r="I14" s="3" t="s">
        <v>89</v>
      </c>
      <c r="J14" s="7">
        <v>3.2</v>
      </c>
      <c r="K14" s="4">
        <v>12.23</v>
      </c>
      <c r="L14" s="1">
        <v>3.2360000000000002</v>
      </c>
      <c r="M14" s="6">
        <v>3.7789999999999999</v>
      </c>
      <c r="N14" s="6" t="s">
        <v>10</v>
      </c>
      <c r="O14" s="1" t="s">
        <v>50</v>
      </c>
      <c r="P14" s="1" t="s">
        <v>11</v>
      </c>
      <c r="Q14" s="1">
        <v>1.3</v>
      </c>
      <c r="R14" s="1">
        <v>33</v>
      </c>
      <c r="S14" s="1">
        <v>33</v>
      </c>
      <c r="T14" s="8">
        <v>0</v>
      </c>
      <c r="U14" s="8">
        <f>(R14-T14)-S14</f>
        <v>0</v>
      </c>
      <c r="V14" s="8">
        <v>0</v>
      </c>
      <c r="W14" s="10">
        <f>S14/(R14-T14)</f>
        <v>1</v>
      </c>
      <c r="X14" s="5">
        <f>T14/R14</f>
        <v>0</v>
      </c>
      <c r="Y14" s="10">
        <f>U14/(R14-T14)</f>
        <v>0</v>
      </c>
      <c r="Z14" s="10">
        <f>(R14-(T14+V14))/R14</f>
        <v>1</v>
      </c>
      <c r="AA14" s="5" t="s">
        <v>23</v>
      </c>
      <c r="AB14" s="1" t="s">
        <v>20</v>
      </c>
      <c r="AC14" s="1" t="s">
        <v>20</v>
      </c>
      <c r="AD14" s="1" t="s">
        <v>20</v>
      </c>
      <c r="AE14" s="1" t="s">
        <v>20</v>
      </c>
    </row>
    <row r="15" spans="1:31" x14ac:dyDescent="0.2">
      <c r="A15" s="2">
        <v>44279</v>
      </c>
      <c r="B15" s="1" t="s">
        <v>9</v>
      </c>
      <c r="C15" s="9">
        <v>0.71875</v>
      </c>
      <c r="D15" s="12">
        <v>4.5</v>
      </c>
      <c r="E15" s="1" t="s">
        <v>25</v>
      </c>
      <c r="F15" s="3">
        <v>95918</v>
      </c>
      <c r="G15" s="3">
        <v>95941</v>
      </c>
      <c r="H15" s="3">
        <f t="shared" si="12"/>
        <v>23</v>
      </c>
      <c r="I15" s="3" t="s">
        <v>90</v>
      </c>
      <c r="J15" s="7">
        <v>4.5999999999999996</v>
      </c>
      <c r="K15" s="4">
        <v>11.71</v>
      </c>
      <c r="L15" s="33">
        <v>3.1</v>
      </c>
      <c r="M15" s="6">
        <v>3.7789999999999999</v>
      </c>
      <c r="N15" s="6" t="s">
        <v>10</v>
      </c>
      <c r="O15" s="1" t="s">
        <v>50</v>
      </c>
      <c r="P15" s="1" t="s">
        <v>11</v>
      </c>
      <c r="Q15" s="1">
        <v>1.3</v>
      </c>
      <c r="R15" s="1">
        <v>37</v>
      </c>
      <c r="S15" s="1">
        <v>37</v>
      </c>
      <c r="T15" s="8">
        <v>0</v>
      </c>
      <c r="U15" s="8">
        <f>(R15-T15)-S15</f>
        <v>0</v>
      </c>
      <c r="V15" s="8">
        <v>0</v>
      </c>
      <c r="W15" s="10">
        <f>S15/(R15-T15)</f>
        <v>1</v>
      </c>
      <c r="X15" s="5">
        <f>T15/R15</f>
        <v>0</v>
      </c>
      <c r="Y15" s="10">
        <f>U15/(R15-T15)</f>
        <v>0</v>
      </c>
      <c r="Z15" s="10">
        <f>(R15-(T15+V15))/R15</f>
        <v>1</v>
      </c>
      <c r="AA15" s="5" t="s">
        <v>23</v>
      </c>
      <c r="AB15" s="1" t="s">
        <v>20</v>
      </c>
      <c r="AC15" s="1" t="s">
        <v>20</v>
      </c>
      <c r="AD15" s="1" t="s">
        <v>20</v>
      </c>
      <c r="AE15" s="1" t="s">
        <v>20</v>
      </c>
    </row>
    <row r="16" spans="1:31" x14ac:dyDescent="0.2">
      <c r="A16" s="2">
        <v>44284</v>
      </c>
      <c r="B16" s="1" t="s">
        <v>9</v>
      </c>
      <c r="C16" s="9">
        <v>0.70833333333333337</v>
      </c>
      <c r="D16" s="12">
        <v>4</v>
      </c>
      <c r="E16" s="1" t="s">
        <v>25</v>
      </c>
      <c r="F16" s="3">
        <v>95980</v>
      </c>
      <c r="G16" s="3">
        <v>96005</v>
      </c>
      <c r="H16" s="3">
        <f>G16-F16</f>
        <v>25</v>
      </c>
      <c r="I16" s="3" t="s">
        <v>96</v>
      </c>
      <c r="J16" s="7">
        <v>10.3</v>
      </c>
      <c r="K16" s="4">
        <v>12.29</v>
      </c>
      <c r="L16" s="1">
        <v>3.218</v>
      </c>
      <c r="M16" s="6">
        <v>3.819</v>
      </c>
      <c r="N16" s="6" t="s">
        <v>10</v>
      </c>
      <c r="O16" s="1" t="s">
        <v>50</v>
      </c>
      <c r="P16" s="1" t="s">
        <v>11</v>
      </c>
      <c r="Q16" s="1">
        <v>1.3</v>
      </c>
      <c r="R16" s="1">
        <v>36</v>
      </c>
      <c r="S16" s="1">
        <v>36</v>
      </c>
      <c r="T16" s="8">
        <v>0</v>
      </c>
      <c r="U16" s="8">
        <f>(R16-T16)-S16</f>
        <v>0</v>
      </c>
      <c r="V16" s="8">
        <v>0</v>
      </c>
      <c r="W16" s="10">
        <f>S16/(R16-T16)</f>
        <v>1</v>
      </c>
      <c r="X16" s="5">
        <f>T16/R16</f>
        <v>0</v>
      </c>
      <c r="Y16" s="10">
        <f>U16/(R16-T16)</f>
        <v>0</v>
      </c>
      <c r="Z16" s="10">
        <f>(R16-(T16+V16))/R16</f>
        <v>1</v>
      </c>
      <c r="AA16" s="5" t="s">
        <v>23</v>
      </c>
      <c r="AB16" s="1" t="s">
        <v>20</v>
      </c>
      <c r="AC16" s="1" t="s">
        <v>20</v>
      </c>
      <c r="AD16" s="1" t="s">
        <v>20</v>
      </c>
      <c r="AE16" s="1" t="s">
        <v>20</v>
      </c>
    </row>
    <row r="17" spans="1:31" x14ac:dyDescent="0.2">
      <c r="A17" s="2">
        <v>44288</v>
      </c>
      <c r="B17" s="1" t="s">
        <v>9</v>
      </c>
      <c r="C17" s="9">
        <v>0.70833333333333337</v>
      </c>
      <c r="D17" s="12">
        <v>4.5</v>
      </c>
      <c r="E17" s="1" t="s">
        <v>25</v>
      </c>
      <c r="F17" s="3">
        <v>96045</v>
      </c>
      <c r="G17" s="3">
        <v>96068</v>
      </c>
      <c r="H17" s="3">
        <f>G17-F17</f>
        <v>23</v>
      </c>
      <c r="I17" s="3" t="s">
        <v>98</v>
      </c>
      <c r="J17" s="7">
        <v>9.1999999999999993</v>
      </c>
      <c r="K17" s="4">
        <v>12.47</v>
      </c>
      <c r="L17" s="1">
        <v>3.2389999999999999</v>
      </c>
      <c r="M17" s="6">
        <v>3.8490000000000002</v>
      </c>
      <c r="N17" s="6" t="s">
        <v>10</v>
      </c>
      <c r="O17" s="1" t="s">
        <v>50</v>
      </c>
      <c r="P17" s="1" t="s">
        <v>11</v>
      </c>
      <c r="Q17" s="1">
        <v>1.3</v>
      </c>
      <c r="R17" s="1">
        <v>34</v>
      </c>
      <c r="S17" s="1">
        <v>34</v>
      </c>
      <c r="T17" s="8">
        <v>0</v>
      </c>
      <c r="U17" s="8">
        <f>(R17-T17)-S17</f>
        <v>0</v>
      </c>
      <c r="V17" s="8">
        <v>0</v>
      </c>
      <c r="W17" s="10">
        <f>S17/(R17-T17)</f>
        <v>1</v>
      </c>
      <c r="X17" s="5">
        <f>T17/R17</f>
        <v>0</v>
      </c>
      <c r="Y17" s="10">
        <f>U17/(R17-T17)</f>
        <v>0</v>
      </c>
      <c r="Z17" s="10">
        <f>(R17-(T17+V17))/R17</f>
        <v>1</v>
      </c>
      <c r="AA17" s="5" t="s">
        <v>23</v>
      </c>
      <c r="AB17" s="1" t="s">
        <v>20</v>
      </c>
      <c r="AC17" s="1" t="s">
        <v>20</v>
      </c>
      <c r="AD17" s="1" t="s">
        <v>20</v>
      </c>
      <c r="AE17" s="1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3A5-370D-4E4F-920F-4A79D656D837}">
  <dimension ref="A1:N17"/>
  <sheetViews>
    <sheetView zoomScaleNormal="100" workbookViewId="0">
      <selection activeCell="A18" sqref="A18"/>
    </sheetView>
  </sheetViews>
  <sheetFormatPr baseColWidth="10" defaultRowHeight="16" x14ac:dyDescent="0.2"/>
  <cols>
    <col min="1" max="1" width="10.6640625" style="27" bestFit="1" customWidth="1"/>
    <col min="2" max="2" width="17" style="24" bestFit="1" customWidth="1"/>
    <col min="3" max="3" width="19.1640625" style="24" bestFit="1" customWidth="1"/>
    <col min="4" max="4" width="21" style="24" bestFit="1" customWidth="1"/>
    <col min="5" max="5" width="15.6640625" style="24" bestFit="1" customWidth="1"/>
    <col min="6" max="6" width="21.6640625" style="24" bestFit="1" customWidth="1"/>
    <col min="7" max="7" width="17.33203125" customWidth="1"/>
    <col min="8" max="8" width="19.83203125" bestFit="1" customWidth="1"/>
    <col min="9" max="9" width="18.1640625" bestFit="1" customWidth="1"/>
    <col min="10" max="10" width="16.6640625" bestFit="1" customWidth="1"/>
    <col min="11" max="11" width="20.33203125" bestFit="1" customWidth="1"/>
    <col min="12" max="13" width="23.1640625" bestFit="1" customWidth="1"/>
    <col min="14" max="14" width="16.1640625" bestFit="1" customWidth="1"/>
    <col min="16" max="16" width="11.1640625" bestFit="1" customWidth="1"/>
  </cols>
  <sheetData>
    <row r="1" spans="1:14" x14ac:dyDescent="0.2">
      <c r="A1" s="22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t="s">
        <v>30</v>
      </c>
      <c r="H1" t="s">
        <v>40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42</v>
      </c>
    </row>
    <row r="2" spans="1:14" x14ac:dyDescent="0.2">
      <c r="A2" s="25">
        <v>44198</v>
      </c>
      <c r="B2" s="23">
        <v>54</v>
      </c>
      <c r="C2" s="23">
        <v>54</v>
      </c>
      <c r="D2" s="23">
        <v>0</v>
      </c>
      <c r="E2" s="23">
        <v>0</v>
      </c>
      <c r="F2" s="23">
        <v>0</v>
      </c>
      <c r="G2" s="14">
        <v>1</v>
      </c>
      <c r="H2" s="14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13">
        <f>AVERAGE(Table2[[#This Row],[ON-TIME_RATIO]:[NO_OTHER_DELAYS]])</f>
        <v>1</v>
      </c>
    </row>
    <row r="3" spans="1:14" x14ac:dyDescent="0.2">
      <c r="A3" s="25">
        <v>44204</v>
      </c>
      <c r="B3" s="23">
        <v>38</v>
      </c>
      <c r="C3" s="23">
        <v>38</v>
      </c>
      <c r="D3" s="23">
        <v>0</v>
      </c>
      <c r="E3" s="23">
        <v>0</v>
      </c>
      <c r="F3" s="23">
        <v>0</v>
      </c>
      <c r="G3" s="14">
        <v>1</v>
      </c>
      <c r="H3" s="14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13">
        <f>AVERAGE(Table2[[#This Row],[ON-TIME_RATIO]:[NO_OTHER_DELAYS]])</f>
        <v>1</v>
      </c>
    </row>
    <row r="4" spans="1:14" x14ac:dyDescent="0.2">
      <c r="A4" s="25">
        <v>44211</v>
      </c>
      <c r="B4" s="23">
        <v>33</v>
      </c>
      <c r="C4" s="23">
        <v>27</v>
      </c>
      <c r="D4" s="23">
        <v>2</v>
      </c>
      <c r="E4" s="23">
        <v>4</v>
      </c>
      <c r="F4" s="23">
        <v>0</v>
      </c>
      <c r="G4" s="15">
        <v>0.87096774193548387</v>
      </c>
      <c r="H4" s="15">
        <v>0.93939393939393945</v>
      </c>
      <c r="I4" s="3">
        <v>1</v>
      </c>
      <c r="J4" s="3">
        <v>1</v>
      </c>
      <c r="K4" s="3">
        <v>0</v>
      </c>
      <c r="L4" s="3">
        <v>1</v>
      </c>
      <c r="M4" s="3">
        <v>1</v>
      </c>
      <c r="N4" s="13">
        <f>AVERAGE(Table2[[#This Row],[ON-TIME_RATIO]:[NO_OTHER_DELAYS]])</f>
        <v>0.83005166876134617</v>
      </c>
    </row>
    <row r="5" spans="1:14" x14ac:dyDescent="0.2">
      <c r="A5" s="25">
        <v>44218</v>
      </c>
      <c r="B5" s="23">
        <v>40</v>
      </c>
      <c r="C5" s="23">
        <v>40</v>
      </c>
      <c r="D5" s="23">
        <v>0</v>
      </c>
      <c r="E5" s="23">
        <v>0</v>
      </c>
      <c r="F5" s="23">
        <v>0</v>
      </c>
      <c r="G5" s="14">
        <v>1</v>
      </c>
      <c r="H5" s="14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13">
        <f>AVERAGE(Table2[[#This Row],[ON-TIME_RATIO]:[NO_OTHER_DELAYS]])</f>
        <v>1</v>
      </c>
    </row>
    <row r="6" spans="1:14" x14ac:dyDescent="0.2">
      <c r="A6" s="25">
        <v>44225</v>
      </c>
      <c r="B6" s="23">
        <v>30</v>
      </c>
      <c r="C6" s="23">
        <v>30</v>
      </c>
      <c r="D6" s="23">
        <v>0</v>
      </c>
      <c r="E6" s="23">
        <v>0</v>
      </c>
      <c r="F6" s="23">
        <v>0</v>
      </c>
      <c r="G6" s="14">
        <v>1</v>
      </c>
      <c r="H6" s="14">
        <v>1</v>
      </c>
      <c r="I6" s="3">
        <v>1</v>
      </c>
      <c r="J6" s="3">
        <v>1</v>
      </c>
      <c r="K6" s="3">
        <v>1</v>
      </c>
      <c r="L6" s="3">
        <v>0</v>
      </c>
      <c r="M6" s="3">
        <v>1</v>
      </c>
      <c r="N6" s="13">
        <f>AVERAGE(Table2[[#This Row],[ON-TIME_RATIO]:[NO_OTHER_DELAYS]])</f>
        <v>0.8571428571428571</v>
      </c>
    </row>
    <row r="7" spans="1:14" x14ac:dyDescent="0.2">
      <c r="A7" s="25">
        <v>44232</v>
      </c>
      <c r="B7" s="23">
        <v>39</v>
      </c>
      <c r="C7" s="23">
        <v>39</v>
      </c>
      <c r="D7" s="23">
        <v>0</v>
      </c>
      <c r="E7" s="23">
        <v>0</v>
      </c>
      <c r="F7" s="23">
        <v>0</v>
      </c>
      <c r="G7" s="14">
        <v>1</v>
      </c>
      <c r="H7" s="14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13">
        <f>AVERAGE(Table2[[#This Row],[ON-TIME_RATIO]:[NO_OTHER_DELAYS]])</f>
        <v>1</v>
      </c>
    </row>
    <row r="8" spans="1:14" x14ac:dyDescent="0.2">
      <c r="A8" s="25">
        <v>44239</v>
      </c>
      <c r="B8" s="23">
        <v>31</v>
      </c>
      <c r="C8" s="23">
        <v>30</v>
      </c>
      <c r="D8" s="23">
        <v>1</v>
      </c>
      <c r="E8" s="23">
        <v>0</v>
      </c>
      <c r="F8" s="23">
        <v>0</v>
      </c>
      <c r="G8" s="14">
        <v>1</v>
      </c>
      <c r="H8" s="15">
        <v>0.967741935483871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13">
        <f>AVERAGE(Table2[[#This Row],[ON-TIME_RATIO]:[NO_OTHER_DELAYS]])</f>
        <v>0.99539170506912444</v>
      </c>
    </row>
    <row r="9" spans="1:14" x14ac:dyDescent="0.2">
      <c r="A9" s="25">
        <v>44240</v>
      </c>
      <c r="B9" s="23">
        <v>46</v>
      </c>
      <c r="C9" s="23">
        <v>46</v>
      </c>
      <c r="D9" s="23">
        <v>0</v>
      </c>
      <c r="E9" s="23">
        <v>0</v>
      </c>
      <c r="F9" s="23">
        <v>0</v>
      </c>
      <c r="G9" s="14">
        <v>1</v>
      </c>
      <c r="H9" s="14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13">
        <f>AVERAGE(Table2[[#This Row],[ON-TIME_RATIO]:[NO_OTHER_DELAYS]])</f>
        <v>1</v>
      </c>
    </row>
    <row r="10" spans="1:14" x14ac:dyDescent="0.2">
      <c r="A10" s="26">
        <v>44246</v>
      </c>
      <c r="B10" s="8">
        <v>26</v>
      </c>
      <c r="C10" s="8">
        <v>26</v>
      </c>
      <c r="D10" s="8">
        <v>0</v>
      </c>
      <c r="E10" s="8">
        <v>0</v>
      </c>
      <c r="F10" s="8">
        <v>0</v>
      </c>
      <c r="G10" s="14">
        <v>1</v>
      </c>
      <c r="H10" s="14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20">
        <f>AVERAGE(Table2[[#This Row],[ON-TIME_RATIO]:[NO_OTHER_DELAYS]])</f>
        <v>1</v>
      </c>
    </row>
    <row r="11" spans="1:14" x14ac:dyDescent="0.2">
      <c r="A11" s="26">
        <v>44253</v>
      </c>
      <c r="B11" s="8">
        <v>28</v>
      </c>
      <c r="C11" s="8">
        <v>28</v>
      </c>
      <c r="D11" s="8">
        <v>0</v>
      </c>
      <c r="E11" s="8">
        <v>0</v>
      </c>
      <c r="F11" s="8">
        <v>0</v>
      </c>
      <c r="G11" s="14">
        <v>1</v>
      </c>
      <c r="H11" s="14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0">
        <f>AVERAGE(Table2[[#This Row],[ON-TIME_RATIO]:[NO_OTHER_DELAYS]])</f>
        <v>1</v>
      </c>
    </row>
    <row r="12" spans="1:14" x14ac:dyDescent="0.2">
      <c r="A12" s="26">
        <v>44260</v>
      </c>
      <c r="B12" s="23">
        <v>25</v>
      </c>
      <c r="C12" s="23">
        <v>25</v>
      </c>
      <c r="D12" s="23">
        <v>0</v>
      </c>
      <c r="E12" s="23">
        <v>0</v>
      </c>
      <c r="F12" s="23">
        <v>0</v>
      </c>
      <c r="G12" s="14">
        <v>1</v>
      </c>
      <c r="H12" s="14">
        <v>1</v>
      </c>
      <c r="I12" s="3">
        <v>0</v>
      </c>
      <c r="J12" s="3">
        <v>1</v>
      </c>
      <c r="K12" s="3">
        <v>1</v>
      </c>
      <c r="L12" s="3">
        <v>1</v>
      </c>
      <c r="M12" s="3">
        <v>1</v>
      </c>
      <c r="N12" s="20">
        <f>AVERAGE(Table2[[#This Row],[ON-TIME_RATIO]:[NO_OTHER_DELAYS]])</f>
        <v>0.8571428571428571</v>
      </c>
    </row>
    <row r="13" spans="1:14" x14ac:dyDescent="0.2">
      <c r="A13" s="26">
        <v>44267</v>
      </c>
      <c r="B13" s="1">
        <v>37</v>
      </c>
      <c r="C13" s="23">
        <v>37</v>
      </c>
      <c r="D13" s="23">
        <v>0</v>
      </c>
      <c r="E13" s="23">
        <v>0</v>
      </c>
      <c r="F13" s="23">
        <v>0</v>
      </c>
      <c r="G13" s="14">
        <v>1</v>
      </c>
      <c r="H13" s="14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0">
        <f>AVERAGE(Table2[[#This Row],[ON-TIME_RATIO]:[NO_OTHER_DELAYS]])</f>
        <v>1</v>
      </c>
    </row>
    <row r="14" spans="1:14" x14ac:dyDescent="0.2">
      <c r="A14" s="26">
        <v>44274</v>
      </c>
      <c r="B14" s="23">
        <v>33</v>
      </c>
      <c r="C14" s="23">
        <v>33</v>
      </c>
      <c r="D14" s="23">
        <v>0</v>
      </c>
      <c r="E14" s="23">
        <v>0</v>
      </c>
      <c r="F14" s="23">
        <v>0</v>
      </c>
      <c r="G14" s="14">
        <v>1</v>
      </c>
      <c r="H14" s="14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0">
        <f>AVERAGE(Table2[[#This Row],[ON-TIME_RATIO]:[NO_OTHER_DELAYS]])</f>
        <v>1</v>
      </c>
    </row>
    <row r="15" spans="1:14" x14ac:dyDescent="0.2">
      <c r="A15" s="26">
        <v>44279</v>
      </c>
      <c r="B15" s="23">
        <v>37</v>
      </c>
      <c r="C15" s="23">
        <v>37</v>
      </c>
      <c r="D15" s="23">
        <v>0</v>
      </c>
      <c r="E15" s="23">
        <v>0</v>
      </c>
      <c r="F15" s="23">
        <v>0</v>
      </c>
      <c r="G15" s="14">
        <v>1</v>
      </c>
      <c r="H15" s="14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0">
        <f>AVERAGE(Table2[[#This Row],[ON-TIME_RATIO]:[NO_OTHER_DELAYS]])</f>
        <v>1</v>
      </c>
    </row>
    <row r="16" spans="1:14" x14ac:dyDescent="0.2">
      <c r="A16" s="26">
        <v>44284</v>
      </c>
      <c r="B16" s="23">
        <v>36</v>
      </c>
      <c r="C16" s="23">
        <v>36</v>
      </c>
      <c r="D16" s="23">
        <v>0</v>
      </c>
      <c r="E16" s="23">
        <v>0</v>
      </c>
      <c r="F16" s="23">
        <v>0</v>
      </c>
      <c r="G16" s="14">
        <v>1</v>
      </c>
      <c r="H16" s="14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0">
        <f>AVERAGE(Table2[[#This Row],[ON-TIME_RATIO]:[NO_OTHER_DELAYS]])</f>
        <v>1</v>
      </c>
    </row>
    <row r="17" spans="1:14" x14ac:dyDescent="0.2">
      <c r="A17" s="26">
        <v>44288</v>
      </c>
      <c r="B17" s="23">
        <v>34</v>
      </c>
      <c r="C17" s="23">
        <v>34</v>
      </c>
      <c r="D17" s="23">
        <v>0</v>
      </c>
      <c r="E17" s="23">
        <v>0</v>
      </c>
      <c r="F17" s="23">
        <v>0</v>
      </c>
      <c r="G17" s="14">
        <v>1</v>
      </c>
      <c r="H17" s="14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0">
        <f>AVERAGE(Table2[[#This Row],[ON-TIME_RATIO]:[NO_OTHER_DELAYS]])</f>
        <v>1</v>
      </c>
    </row>
  </sheetData>
  <phoneticPr fontId="2" type="noConversion"/>
  <conditionalFormatting sqref="N2:N17">
    <cfRule type="top10" dxfId="72" priority="1" percent="1" bottom="1" rank="10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3F4E-2D3B-2947-9638-037A1521045A}">
  <dimension ref="A1:H17"/>
  <sheetViews>
    <sheetView workbookViewId="0">
      <selection activeCell="A18" sqref="A18"/>
    </sheetView>
  </sheetViews>
  <sheetFormatPr baseColWidth="10" defaultRowHeight="16" x14ac:dyDescent="0.2"/>
  <cols>
    <col min="1" max="1" width="10.6640625" style="3" bestFit="1" customWidth="1"/>
    <col min="2" max="2" width="20.5" style="3" bestFit="1" customWidth="1"/>
    <col min="3" max="3" width="16.6640625" style="4" bestFit="1" customWidth="1"/>
    <col min="4" max="4" width="14.6640625" style="3" bestFit="1" customWidth="1"/>
    <col min="5" max="5" width="19.33203125" style="31" bestFit="1" customWidth="1"/>
    <col min="6" max="6" width="20.5" style="3" bestFit="1" customWidth="1"/>
    <col min="7" max="7" width="21.6640625" style="3" bestFit="1" customWidth="1"/>
    <col min="8" max="8" width="30.1640625" style="3" bestFit="1" customWidth="1"/>
    <col min="9" max="16384" width="10.83203125" style="3"/>
  </cols>
  <sheetData>
    <row r="1" spans="1:8" x14ac:dyDescent="0.2">
      <c r="A1" s="3" t="s">
        <v>0</v>
      </c>
      <c r="B1" s="3" t="s">
        <v>4</v>
      </c>
      <c r="C1" s="4" t="s">
        <v>5</v>
      </c>
      <c r="D1" s="3" t="s">
        <v>28</v>
      </c>
      <c r="E1" s="31" t="s">
        <v>29</v>
      </c>
      <c r="F1" s="3" t="s">
        <v>86</v>
      </c>
      <c r="G1" s="3" t="s">
        <v>87</v>
      </c>
      <c r="H1" s="3" t="s">
        <v>88</v>
      </c>
    </row>
    <row r="2" spans="1:8" x14ac:dyDescent="0.2">
      <c r="A2" s="22">
        <v>44198</v>
      </c>
      <c r="B2" s="3">
        <v>21</v>
      </c>
      <c r="C2" s="4">
        <v>11.04</v>
      </c>
      <c r="D2" s="3">
        <v>3.085</v>
      </c>
      <c r="E2" s="31">
        <v>3.5790000000000002</v>
      </c>
      <c r="F2" s="32">
        <v>3</v>
      </c>
      <c r="G2" s="4">
        <f t="shared" ref="G2:G13" si="0">E2*F2</f>
        <v>10.737</v>
      </c>
      <c r="H2" s="4">
        <f t="shared" ref="H2:H13" si="1">C2-G2</f>
        <v>0.30299999999999905</v>
      </c>
    </row>
    <row r="3" spans="1:8" x14ac:dyDescent="0.2">
      <c r="A3" s="22">
        <v>44204</v>
      </c>
      <c r="B3" s="3">
        <v>26</v>
      </c>
      <c r="C3" s="4">
        <v>11.02</v>
      </c>
      <c r="D3" s="3">
        <v>3.0619999999999998</v>
      </c>
      <c r="E3" s="31">
        <v>3.5990000000000002</v>
      </c>
      <c r="F3" s="32">
        <v>3</v>
      </c>
      <c r="G3" s="4">
        <f t="shared" si="0"/>
        <v>10.797000000000001</v>
      </c>
      <c r="H3" s="4">
        <f t="shared" si="1"/>
        <v>0.22299999999999898</v>
      </c>
    </row>
    <row r="4" spans="1:8" x14ac:dyDescent="0.2">
      <c r="A4" s="22">
        <v>44211</v>
      </c>
      <c r="B4" s="3">
        <v>32</v>
      </c>
      <c r="C4" s="4">
        <v>20.22</v>
      </c>
      <c r="D4" s="3">
        <v>5.5250000000000004</v>
      </c>
      <c r="E4" s="31">
        <v>3.6589999999999998</v>
      </c>
      <c r="F4" s="32">
        <v>3</v>
      </c>
      <c r="G4" s="4">
        <f t="shared" si="0"/>
        <v>10.977</v>
      </c>
      <c r="H4" s="4">
        <f t="shared" si="1"/>
        <v>9.2429999999999986</v>
      </c>
    </row>
    <row r="5" spans="1:8" x14ac:dyDescent="0.2">
      <c r="A5" s="22">
        <v>44218</v>
      </c>
      <c r="B5" s="3">
        <v>17</v>
      </c>
      <c r="C5" s="4">
        <v>11.1</v>
      </c>
      <c r="D5" s="3">
        <v>3.0019999999999998</v>
      </c>
      <c r="E5" s="31">
        <v>3.6989999999999998</v>
      </c>
      <c r="F5" s="32">
        <v>3</v>
      </c>
      <c r="G5" s="4">
        <f t="shared" si="0"/>
        <v>11.097</v>
      </c>
      <c r="H5" s="4">
        <f t="shared" si="1"/>
        <v>3.0000000000001137E-3</v>
      </c>
    </row>
    <row r="6" spans="1:8" x14ac:dyDescent="0.2">
      <c r="A6" s="22">
        <v>44225</v>
      </c>
      <c r="B6" s="3">
        <v>37</v>
      </c>
      <c r="C6" s="4">
        <v>11.5</v>
      </c>
      <c r="D6" s="3">
        <v>3.0270000000000001</v>
      </c>
      <c r="E6" s="31">
        <v>3.7989999999999999</v>
      </c>
      <c r="F6" s="32">
        <v>3</v>
      </c>
      <c r="G6" s="4">
        <f t="shared" si="0"/>
        <v>11.397</v>
      </c>
      <c r="H6" s="4">
        <f t="shared" si="1"/>
        <v>0.10299999999999976</v>
      </c>
    </row>
    <row r="7" spans="1:8" x14ac:dyDescent="0.2">
      <c r="A7" s="22">
        <v>44232</v>
      </c>
      <c r="B7" s="3">
        <v>23</v>
      </c>
      <c r="C7" s="4">
        <v>11.3</v>
      </c>
      <c r="D7" s="3">
        <v>2.9740000000000002</v>
      </c>
      <c r="E7" s="31">
        <v>3.7989999999999999</v>
      </c>
      <c r="F7" s="32">
        <v>3</v>
      </c>
      <c r="G7" s="4">
        <f t="shared" si="0"/>
        <v>11.397</v>
      </c>
      <c r="H7" s="4">
        <f t="shared" si="1"/>
        <v>-9.6999999999999531E-2</v>
      </c>
    </row>
    <row r="8" spans="1:8" x14ac:dyDescent="0.2">
      <c r="A8" s="22">
        <v>44239</v>
      </c>
      <c r="B8" s="3">
        <v>49</v>
      </c>
      <c r="C8" s="4">
        <v>11.37</v>
      </c>
      <c r="D8" s="3">
        <v>3.133</v>
      </c>
      <c r="E8" s="31">
        <v>3.629</v>
      </c>
      <c r="F8" s="32">
        <v>3</v>
      </c>
      <c r="G8" s="4">
        <f t="shared" si="0"/>
        <v>10.887</v>
      </c>
      <c r="H8" s="4">
        <f t="shared" si="1"/>
        <v>0.48299999999999876</v>
      </c>
    </row>
    <row r="9" spans="1:8" x14ac:dyDescent="0.2">
      <c r="A9" s="22">
        <v>44240</v>
      </c>
      <c r="B9" s="3">
        <v>31</v>
      </c>
      <c r="C9" s="4">
        <v>11.3</v>
      </c>
      <c r="D9" s="3">
        <v>3.1139999999999999</v>
      </c>
      <c r="E9" s="31">
        <v>3.629</v>
      </c>
      <c r="F9" s="32">
        <v>3</v>
      </c>
      <c r="G9" s="4">
        <f t="shared" si="0"/>
        <v>10.887</v>
      </c>
      <c r="H9" s="4">
        <f t="shared" si="1"/>
        <v>0.41300000000000026</v>
      </c>
    </row>
    <row r="10" spans="1:8" x14ac:dyDescent="0.2">
      <c r="A10" s="30">
        <v>44246</v>
      </c>
      <c r="B10" s="3">
        <v>31</v>
      </c>
      <c r="C10" s="4">
        <v>11.4</v>
      </c>
      <c r="D10" s="3">
        <v>2.9540000000000002</v>
      </c>
      <c r="E10" s="31">
        <v>3.859</v>
      </c>
      <c r="F10" s="32">
        <v>3</v>
      </c>
      <c r="G10" s="4">
        <f t="shared" si="0"/>
        <v>11.577</v>
      </c>
      <c r="H10" s="4">
        <f t="shared" si="1"/>
        <v>-0.1769999999999996</v>
      </c>
    </row>
    <row r="11" spans="1:8" x14ac:dyDescent="0.2">
      <c r="A11" s="30">
        <v>44253</v>
      </c>
      <c r="B11" s="3">
        <v>34</v>
      </c>
      <c r="C11" s="4">
        <v>11.23</v>
      </c>
      <c r="D11" s="3">
        <v>3.1030000000000002</v>
      </c>
      <c r="E11" s="31">
        <v>3.6190000000000002</v>
      </c>
      <c r="F11" s="32">
        <v>3</v>
      </c>
      <c r="G11" s="4">
        <f t="shared" si="0"/>
        <v>10.857000000000001</v>
      </c>
      <c r="H11" s="4">
        <f t="shared" si="1"/>
        <v>0.37299999999999933</v>
      </c>
    </row>
    <row r="12" spans="1:8" x14ac:dyDescent="0.2">
      <c r="A12" s="30">
        <v>44260</v>
      </c>
      <c r="B12" s="3">
        <v>48</v>
      </c>
      <c r="C12" s="4">
        <v>11.28</v>
      </c>
      <c r="D12" s="3">
        <v>3.117</v>
      </c>
      <c r="E12" s="31">
        <v>3.6190000000000002</v>
      </c>
      <c r="F12" s="32">
        <v>3</v>
      </c>
      <c r="G12" s="4">
        <f t="shared" si="0"/>
        <v>10.857000000000001</v>
      </c>
      <c r="H12" s="4">
        <f t="shared" si="1"/>
        <v>0.42299999999999827</v>
      </c>
    </row>
    <row r="13" spans="1:8" x14ac:dyDescent="0.2">
      <c r="A13" s="30">
        <v>44267</v>
      </c>
      <c r="B13" s="3">
        <v>20</v>
      </c>
      <c r="C13" s="4">
        <v>11.38</v>
      </c>
      <c r="D13" s="3">
        <v>3.0350000000000001</v>
      </c>
      <c r="E13" s="31">
        <v>3.7490000000000001</v>
      </c>
      <c r="F13" s="32">
        <v>3</v>
      </c>
      <c r="G13" s="4">
        <f t="shared" si="0"/>
        <v>11.247</v>
      </c>
      <c r="H13" s="4">
        <f t="shared" si="1"/>
        <v>0.1330000000000009</v>
      </c>
    </row>
    <row r="14" spans="1:8" x14ac:dyDescent="0.2">
      <c r="A14" s="30">
        <v>44274</v>
      </c>
      <c r="B14" s="3">
        <v>15</v>
      </c>
      <c r="C14" s="4">
        <v>12.23</v>
      </c>
      <c r="D14" s="3">
        <v>3.2360000000000002</v>
      </c>
      <c r="E14" s="31">
        <v>3.7789999999999999</v>
      </c>
      <c r="F14" s="32">
        <v>3</v>
      </c>
      <c r="G14" s="4">
        <f>E14*F14</f>
        <v>11.337</v>
      </c>
      <c r="H14" s="4">
        <f>C14-G14</f>
        <v>0.89300000000000068</v>
      </c>
    </row>
    <row r="15" spans="1:8" x14ac:dyDescent="0.2">
      <c r="A15" s="30">
        <v>44279</v>
      </c>
      <c r="B15" s="3">
        <v>23</v>
      </c>
      <c r="C15" s="4">
        <v>11.71</v>
      </c>
      <c r="D15" s="32">
        <v>3.1</v>
      </c>
      <c r="E15" s="31">
        <v>3.7789999999999999</v>
      </c>
      <c r="F15" s="32">
        <v>3</v>
      </c>
      <c r="G15" s="4">
        <f>E15*F15</f>
        <v>11.337</v>
      </c>
      <c r="H15" s="4">
        <f>C15-G15</f>
        <v>0.37300000000000111</v>
      </c>
    </row>
    <row r="16" spans="1:8" x14ac:dyDescent="0.2">
      <c r="A16" s="30">
        <v>44284</v>
      </c>
      <c r="B16" s="3">
        <v>25</v>
      </c>
      <c r="C16" s="4">
        <v>12.29</v>
      </c>
      <c r="D16" s="3">
        <v>3.218</v>
      </c>
      <c r="E16" s="31">
        <v>3.819</v>
      </c>
      <c r="F16" s="32">
        <v>3</v>
      </c>
      <c r="G16" s="4">
        <f>E16*F16</f>
        <v>11.457000000000001</v>
      </c>
      <c r="H16" s="4">
        <f>C16-G16</f>
        <v>0.83299999999999841</v>
      </c>
    </row>
    <row r="17" spans="1:8" x14ac:dyDescent="0.2">
      <c r="A17" s="30">
        <v>44288</v>
      </c>
      <c r="B17" s="3">
        <v>23</v>
      </c>
      <c r="C17" s="4">
        <v>12.47</v>
      </c>
      <c r="D17" s="3">
        <v>3.2389999999999999</v>
      </c>
      <c r="E17" s="31">
        <v>3.8490000000000002</v>
      </c>
      <c r="F17" s="32">
        <v>3</v>
      </c>
      <c r="G17" s="4">
        <f>E17*F17</f>
        <v>11.547000000000001</v>
      </c>
      <c r="H17" s="4">
        <f>C17-G17</f>
        <v>0.92300000000000004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BDEB-BC12-0047-9B7F-EA21389565C4}">
  <dimension ref="A1:D32"/>
  <sheetViews>
    <sheetView workbookViewId="0">
      <selection activeCell="A33" sqref="A33"/>
    </sheetView>
  </sheetViews>
  <sheetFormatPr baseColWidth="10" defaultRowHeight="16" x14ac:dyDescent="0.2"/>
  <cols>
    <col min="1" max="1" width="10.6640625" style="22" bestFit="1" customWidth="1"/>
    <col min="2" max="2" width="21" style="3" bestFit="1" customWidth="1"/>
    <col min="3" max="3" width="15.6640625" style="3" bestFit="1" customWidth="1"/>
    <col min="4" max="4" width="17.83203125" style="3" bestFit="1" customWidth="1"/>
    <col min="7" max="7" width="15.33203125" bestFit="1" customWidth="1"/>
  </cols>
  <sheetData>
    <row r="1" spans="1:4" ht="17" thickBot="1" x14ac:dyDescent="0.25">
      <c r="A1" s="21" t="s">
        <v>0</v>
      </c>
      <c r="B1" s="16" t="s">
        <v>47</v>
      </c>
      <c r="C1" s="17" t="s">
        <v>43</v>
      </c>
      <c r="D1" s="17" t="s">
        <v>44</v>
      </c>
    </row>
    <row r="2" spans="1:4" ht="17" thickTop="1" x14ac:dyDescent="0.2">
      <c r="A2" s="22">
        <v>44137</v>
      </c>
      <c r="B2" s="18" t="s">
        <v>20</v>
      </c>
      <c r="C2" s="4">
        <v>10</v>
      </c>
      <c r="D2" s="3" t="s">
        <v>46</v>
      </c>
    </row>
    <row r="3" spans="1:4" x14ac:dyDescent="0.2">
      <c r="A3" s="22">
        <v>44138</v>
      </c>
      <c r="B3" s="18" t="s">
        <v>20</v>
      </c>
      <c r="C3" s="4">
        <v>10</v>
      </c>
      <c r="D3" s="3" t="s">
        <v>46</v>
      </c>
    </row>
    <row r="4" spans="1:4" x14ac:dyDescent="0.2">
      <c r="A4" s="22">
        <v>44139</v>
      </c>
      <c r="B4" s="18" t="s">
        <v>20</v>
      </c>
      <c r="C4" s="4">
        <v>10</v>
      </c>
      <c r="D4" s="3" t="s">
        <v>45</v>
      </c>
    </row>
    <row r="5" spans="1:4" x14ac:dyDescent="0.2">
      <c r="A5" s="22">
        <v>44140</v>
      </c>
      <c r="B5" s="18" t="s">
        <v>20</v>
      </c>
      <c r="C5" s="4">
        <v>10</v>
      </c>
      <c r="D5" s="3" t="s">
        <v>46</v>
      </c>
    </row>
    <row r="6" spans="1:4" x14ac:dyDescent="0.2">
      <c r="A6" s="22">
        <v>44141</v>
      </c>
      <c r="B6" s="18" t="s">
        <v>20</v>
      </c>
      <c r="C6" s="4">
        <v>10</v>
      </c>
      <c r="D6" s="3" t="s">
        <v>46</v>
      </c>
    </row>
    <row r="7" spans="1:4" x14ac:dyDescent="0.2">
      <c r="A7" s="22">
        <v>44144</v>
      </c>
      <c r="B7" s="18" t="s">
        <v>20</v>
      </c>
      <c r="C7" s="4">
        <v>10.16</v>
      </c>
      <c r="D7" s="6" t="s">
        <v>10</v>
      </c>
    </row>
    <row r="8" spans="1:4" x14ac:dyDescent="0.2">
      <c r="A8" s="22">
        <v>44145</v>
      </c>
      <c r="B8" s="18" t="s">
        <v>20</v>
      </c>
      <c r="C8" s="4">
        <v>10.1</v>
      </c>
      <c r="D8" s="6" t="s">
        <v>10</v>
      </c>
    </row>
    <row r="9" spans="1:4" x14ac:dyDescent="0.2">
      <c r="A9" s="22">
        <v>44149</v>
      </c>
      <c r="B9" s="18" t="s">
        <v>20</v>
      </c>
      <c r="C9" s="4">
        <v>10</v>
      </c>
      <c r="D9" s="6" t="s">
        <v>10</v>
      </c>
    </row>
    <row r="10" spans="1:4" x14ac:dyDescent="0.2">
      <c r="A10" s="22">
        <v>44152</v>
      </c>
      <c r="B10" s="18" t="s">
        <v>20</v>
      </c>
      <c r="C10" s="4">
        <v>10</v>
      </c>
      <c r="D10" s="6" t="s">
        <v>10</v>
      </c>
    </row>
    <row r="11" spans="1:4" x14ac:dyDescent="0.2">
      <c r="A11" s="22">
        <v>44154</v>
      </c>
      <c r="B11" s="18" t="s">
        <v>20</v>
      </c>
      <c r="C11" s="4">
        <v>14.02</v>
      </c>
      <c r="D11" s="6" t="s">
        <v>10</v>
      </c>
    </row>
    <row r="12" spans="1:4" x14ac:dyDescent="0.2">
      <c r="A12" s="22">
        <v>44158</v>
      </c>
      <c r="B12" s="18" t="s">
        <v>20</v>
      </c>
      <c r="C12" s="4">
        <v>7.3</v>
      </c>
      <c r="D12" s="6" t="s">
        <v>10</v>
      </c>
    </row>
    <row r="13" spans="1:4" x14ac:dyDescent="0.2">
      <c r="A13" s="22">
        <v>44169</v>
      </c>
      <c r="B13" s="18" t="s">
        <v>20</v>
      </c>
      <c r="C13" s="4">
        <v>12</v>
      </c>
      <c r="D13" s="6" t="s">
        <v>10</v>
      </c>
    </row>
    <row r="14" spans="1:4" x14ac:dyDescent="0.2">
      <c r="A14" s="22">
        <v>44183</v>
      </c>
      <c r="B14" s="18" t="s">
        <v>20</v>
      </c>
      <c r="C14" s="4">
        <v>20.07</v>
      </c>
      <c r="D14" s="6" t="s">
        <v>10</v>
      </c>
    </row>
    <row r="15" spans="1:4" x14ac:dyDescent="0.2">
      <c r="A15" s="22">
        <v>44193</v>
      </c>
      <c r="B15" s="18" t="s">
        <v>20</v>
      </c>
      <c r="C15" s="4">
        <v>10.01</v>
      </c>
      <c r="D15" s="6" t="s">
        <v>10</v>
      </c>
    </row>
    <row r="16" spans="1:4" x14ac:dyDescent="0.2">
      <c r="A16" s="22">
        <v>44198</v>
      </c>
      <c r="B16" s="18" t="s">
        <v>23</v>
      </c>
      <c r="C16" s="4">
        <v>11.04</v>
      </c>
      <c r="D16" s="6" t="s">
        <v>10</v>
      </c>
    </row>
    <row r="17" spans="1:4" x14ac:dyDescent="0.2">
      <c r="A17" s="22">
        <v>44204</v>
      </c>
      <c r="B17" s="18" t="s">
        <v>23</v>
      </c>
      <c r="C17" s="4">
        <v>11.02</v>
      </c>
      <c r="D17" s="6" t="s">
        <v>10</v>
      </c>
    </row>
    <row r="18" spans="1:4" x14ac:dyDescent="0.2">
      <c r="A18" s="22">
        <v>44205</v>
      </c>
      <c r="B18" s="18" t="s">
        <v>20</v>
      </c>
      <c r="C18" s="4">
        <v>17.2</v>
      </c>
      <c r="D18" s="6" t="s">
        <v>10</v>
      </c>
    </row>
    <row r="19" spans="1:4" x14ac:dyDescent="0.2">
      <c r="A19" s="22">
        <v>44211</v>
      </c>
      <c r="B19" s="18" t="s">
        <v>23</v>
      </c>
      <c r="C19" s="4">
        <v>20.22</v>
      </c>
      <c r="D19" s="6" t="s">
        <v>10</v>
      </c>
    </row>
    <row r="20" spans="1:4" x14ac:dyDescent="0.2">
      <c r="A20" s="22">
        <v>44218</v>
      </c>
      <c r="B20" s="18" t="s">
        <v>23</v>
      </c>
      <c r="C20" s="4">
        <v>11.1</v>
      </c>
      <c r="D20" s="6" t="s">
        <v>10</v>
      </c>
    </row>
    <row r="21" spans="1:4" x14ac:dyDescent="0.2">
      <c r="A21" s="22">
        <v>44225</v>
      </c>
      <c r="B21" s="18" t="s">
        <v>23</v>
      </c>
      <c r="C21" s="4">
        <v>11.5</v>
      </c>
      <c r="D21" s="6" t="s">
        <v>10</v>
      </c>
    </row>
    <row r="22" spans="1:4" x14ac:dyDescent="0.2">
      <c r="A22" s="22">
        <v>44232</v>
      </c>
      <c r="B22" s="18" t="s">
        <v>23</v>
      </c>
      <c r="C22" s="4">
        <v>11.3</v>
      </c>
      <c r="D22" s="6" t="s">
        <v>10</v>
      </c>
    </row>
    <row r="23" spans="1:4" x14ac:dyDescent="0.2">
      <c r="A23" s="22">
        <v>44239</v>
      </c>
      <c r="B23" s="18" t="s">
        <v>23</v>
      </c>
      <c r="C23" s="4">
        <v>11.37</v>
      </c>
      <c r="D23" s="6" t="s">
        <v>10</v>
      </c>
    </row>
    <row r="24" spans="1:4" x14ac:dyDescent="0.2">
      <c r="A24" s="22">
        <v>44240</v>
      </c>
      <c r="B24" s="18" t="s">
        <v>23</v>
      </c>
      <c r="C24" s="4">
        <v>11.3</v>
      </c>
      <c r="D24" s="6" t="s">
        <v>10</v>
      </c>
    </row>
    <row r="25" spans="1:4" x14ac:dyDescent="0.2">
      <c r="A25" s="22">
        <v>44246</v>
      </c>
      <c r="B25" s="18" t="s">
        <v>23</v>
      </c>
      <c r="C25" s="4">
        <v>11.4</v>
      </c>
      <c r="D25" s="3" t="s">
        <v>46</v>
      </c>
    </row>
    <row r="26" spans="1:4" x14ac:dyDescent="0.2">
      <c r="A26" s="22">
        <v>44253</v>
      </c>
      <c r="B26" s="18" t="s">
        <v>23</v>
      </c>
      <c r="C26" s="4">
        <v>11.23</v>
      </c>
      <c r="D26" s="3" t="s">
        <v>10</v>
      </c>
    </row>
    <row r="27" spans="1:4" x14ac:dyDescent="0.2">
      <c r="A27" s="22">
        <v>44260</v>
      </c>
      <c r="B27" s="18" t="s">
        <v>23</v>
      </c>
      <c r="C27" s="4">
        <v>11.28</v>
      </c>
      <c r="D27" s="3" t="s">
        <v>10</v>
      </c>
    </row>
    <row r="28" spans="1:4" x14ac:dyDescent="0.2">
      <c r="A28" s="22">
        <v>44267</v>
      </c>
      <c r="B28" s="18" t="s">
        <v>23</v>
      </c>
      <c r="C28" s="4">
        <v>11.38</v>
      </c>
      <c r="D28" s="3" t="s">
        <v>10</v>
      </c>
    </row>
    <row r="29" spans="1:4" x14ac:dyDescent="0.2">
      <c r="A29" s="22">
        <v>44274</v>
      </c>
      <c r="B29" s="18" t="s">
        <v>23</v>
      </c>
      <c r="C29" s="4">
        <v>12.23</v>
      </c>
      <c r="D29" s="3" t="s">
        <v>10</v>
      </c>
    </row>
    <row r="30" spans="1:4" x14ac:dyDescent="0.2">
      <c r="A30" s="22">
        <v>44279</v>
      </c>
      <c r="B30" s="18" t="s">
        <v>23</v>
      </c>
      <c r="C30" s="4">
        <v>11.71</v>
      </c>
      <c r="D30" s="3" t="s">
        <v>10</v>
      </c>
    </row>
    <row r="31" spans="1:4" x14ac:dyDescent="0.2">
      <c r="A31" s="22">
        <v>44284</v>
      </c>
      <c r="B31" s="18" t="s">
        <v>23</v>
      </c>
      <c r="C31" s="4">
        <v>12.29</v>
      </c>
      <c r="D31" s="3" t="s">
        <v>10</v>
      </c>
    </row>
    <row r="32" spans="1:4" x14ac:dyDescent="0.2">
      <c r="A32" s="22">
        <v>44288</v>
      </c>
      <c r="B32" s="18" t="s">
        <v>23</v>
      </c>
      <c r="C32" s="4">
        <v>12.47</v>
      </c>
      <c r="D32" s="3" t="s">
        <v>10</v>
      </c>
    </row>
  </sheetData>
  <conditionalFormatting sqref="C1 C25:C1048576">
    <cfRule type="top10" dxfId="47" priority="2" percent="1" rank="20"/>
  </conditionalFormatting>
  <conditionalFormatting sqref="C2:C32">
    <cfRule type="aboveAverage" dxfId="46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1549-3F7D-ED48-BA75-9BFBEDB1638F}">
  <dimension ref="A1:C32"/>
  <sheetViews>
    <sheetView workbookViewId="0">
      <selection activeCell="A33" sqref="A33"/>
    </sheetView>
  </sheetViews>
  <sheetFormatPr baseColWidth="10" defaultRowHeight="16" x14ac:dyDescent="0.2"/>
  <cols>
    <col min="1" max="1" width="10.6640625" style="3" bestFit="1" customWidth="1"/>
    <col min="2" max="2" width="21" style="3" bestFit="1" customWidth="1"/>
    <col min="3" max="3" width="15.6640625" style="3" bestFit="1" customWidth="1"/>
  </cols>
  <sheetData>
    <row r="1" spans="1:3" ht="17" thickBot="1" x14ac:dyDescent="0.25">
      <c r="A1" s="16" t="s">
        <v>0</v>
      </c>
      <c r="B1" s="19" t="s">
        <v>47</v>
      </c>
      <c r="C1" s="17" t="s">
        <v>48</v>
      </c>
    </row>
    <row r="2" spans="1:3" ht="17" thickTop="1" x14ac:dyDescent="0.2">
      <c r="A2" s="22">
        <v>44137</v>
      </c>
      <c r="B2" s="3" t="s">
        <v>20</v>
      </c>
      <c r="C2" s="3">
        <v>31</v>
      </c>
    </row>
    <row r="3" spans="1:3" x14ac:dyDescent="0.2">
      <c r="A3" s="22">
        <v>44138</v>
      </c>
      <c r="B3" s="3" t="s">
        <v>20</v>
      </c>
      <c r="C3" s="3">
        <v>24</v>
      </c>
    </row>
    <row r="4" spans="1:3" x14ac:dyDescent="0.2">
      <c r="A4" s="22">
        <v>44139</v>
      </c>
      <c r="B4" s="3" t="s">
        <v>20</v>
      </c>
      <c r="C4" s="3">
        <v>26</v>
      </c>
    </row>
    <row r="5" spans="1:3" x14ac:dyDescent="0.2">
      <c r="A5" s="22">
        <v>44140</v>
      </c>
      <c r="B5" s="3" t="s">
        <v>20</v>
      </c>
      <c r="C5" s="3">
        <v>21</v>
      </c>
    </row>
    <row r="6" spans="1:3" x14ac:dyDescent="0.2">
      <c r="A6" s="22">
        <v>44141</v>
      </c>
      <c r="B6" s="3" t="s">
        <v>20</v>
      </c>
      <c r="C6" s="3">
        <v>40</v>
      </c>
    </row>
    <row r="7" spans="1:3" x14ac:dyDescent="0.2">
      <c r="A7" s="22">
        <v>44144</v>
      </c>
      <c r="B7" s="3" t="s">
        <v>20</v>
      </c>
      <c r="C7" s="3">
        <v>23</v>
      </c>
    </row>
    <row r="8" spans="1:3" x14ac:dyDescent="0.2">
      <c r="A8" s="22">
        <v>44145</v>
      </c>
      <c r="B8" s="3" t="s">
        <v>20</v>
      </c>
      <c r="C8" s="3">
        <v>23</v>
      </c>
    </row>
    <row r="9" spans="1:3" x14ac:dyDescent="0.2">
      <c r="A9" s="22">
        <v>44149</v>
      </c>
      <c r="B9" s="3" t="s">
        <v>20</v>
      </c>
      <c r="C9" s="3">
        <v>21</v>
      </c>
    </row>
    <row r="10" spans="1:3" x14ac:dyDescent="0.2">
      <c r="A10" s="22">
        <v>44152</v>
      </c>
      <c r="B10" s="3" t="s">
        <v>20</v>
      </c>
      <c r="C10" s="3">
        <v>15</v>
      </c>
    </row>
    <row r="11" spans="1:3" x14ac:dyDescent="0.2">
      <c r="A11" s="22">
        <v>44154</v>
      </c>
      <c r="B11" s="3" t="s">
        <v>20</v>
      </c>
      <c r="C11" s="3">
        <v>20</v>
      </c>
    </row>
    <row r="12" spans="1:3" x14ac:dyDescent="0.2">
      <c r="A12" s="22">
        <v>44158</v>
      </c>
      <c r="B12" s="3" t="s">
        <v>20</v>
      </c>
      <c r="C12" s="3">
        <v>35</v>
      </c>
    </row>
    <row r="13" spans="1:3" x14ac:dyDescent="0.2">
      <c r="A13" s="22">
        <v>44169</v>
      </c>
      <c r="B13" s="3" t="s">
        <v>20</v>
      </c>
      <c r="C13" s="3">
        <v>52</v>
      </c>
    </row>
    <row r="14" spans="1:3" x14ac:dyDescent="0.2">
      <c r="A14" s="22">
        <v>44183</v>
      </c>
      <c r="B14" s="3" t="s">
        <v>20</v>
      </c>
      <c r="C14" s="3">
        <v>20</v>
      </c>
    </row>
    <row r="15" spans="1:3" x14ac:dyDescent="0.2">
      <c r="A15" s="22">
        <v>44193</v>
      </c>
      <c r="B15" s="3" t="s">
        <v>20</v>
      </c>
      <c r="C15" s="3">
        <v>27</v>
      </c>
    </row>
    <row r="16" spans="1:3" x14ac:dyDescent="0.2">
      <c r="A16" s="22">
        <v>44198</v>
      </c>
      <c r="B16" s="3" t="s">
        <v>23</v>
      </c>
      <c r="C16" s="3">
        <v>21</v>
      </c>
    </row>
    <row r="17" spans="1:3" x14ac:dyDescent="0.2">
      <c r="A17" s="22">
        <v>44204</v>
      </c>
      <c r="B17" s="3" t="s">
        <v>23</v>
      </c>
      <c r="C17" s="3">
        <v>26</v>
      </c>
    </row>
    <row r="18" spans="1:3" x14ac:dyDescent="0.2">
      <c r="A18" s="22">
        <v>44205</v>
      </c>
      <c r="B18" s="3" t="s">
        <v>20</v>
      </c>
      <c r="C18" s="3">
        <v>27</v>
      </c>
    </row>
    <row r="19" spans="1:3" x14ac:dyDescent="0.2">
      <c r="A19" s="22">
        <v>44211</v>
      </c>
      <c r="B19" s="3" t="s">
        <v>23</v>
      </c>
      <c r="C19" s="3">
        <v>32</v>
      </c>
    </row>
    <row r="20" spans="1:3" x14ac:dyDescent="0.2">
      <c r="A20" s="22">
        <v>44218</v>
      </c>
      <c r="B20" s="3" t="s">
        <v>23</v>
      </c>
      <c r="C20" s="3">
        <v>17</v>
      </c>
    </row>
    <row r="21" spans="1:3" x14ac:dyDescent="0.2">
      <c r="A21" s="22">
        <v>44225</v>
      </c>
      <c r="B21" s="3" t="s">
        <v>23</v>
      </c>
      <c r="C21" s="3">
        <v>37</v>
      </c>
    </row>
    <row r="22" spans="1:3" x14ac:dyDescent="0.2">
      <c r="A22" s="22">
        <v>44232</v>
      </c>
      <c r="B22" s="3" t="s">
        <v>23</v>
      </c>
      <c r="C22" s="3">
        <v>23</v>
      </c>
    </row>
    <row r="23" spans="1:3" x14ac:dyDescent="0.2">
      <c r="A23" s="22">
        <v>44239</v>
      </c>
      <c r="B23" s="3" t="s">
        <v>23</v>
      </c>
      <c r="C23" s="3">
        <v>49</v>
      </c>
    </row>
    <row r="24" spans="1:3" x14ac:dyDescent="0.2">
      <c r="A24" s="22">
        <v>44240</v>
      </c>
      <c r="B24" s="3" t="s">
        <v>23</v>
      </c>
      <c r="C24" s="3">
        <v>31</v>
      </c>
    </row>
    <row r="25" spans="1:3" x14ac:dyDescent="0.2">
      <c r="A25" s="22">
        <v>44246</v>
      </c>
      <c r="B25" s="3" t="s">
        <v>23</v>
      </c>
      <c r="C25" s="3">
        <v>31</v>
      </c>
    </row>
    <row r="26" spans="1:3" x14ac:dyDescent="0.2">
      <c r="A26" s="22">
        <v>44253</v>
      </c>
      <c r="B26" s="3" t="s">
        <v>23</v>
      </c>
      <c r="C26" s="3">
        <v>34</v>
      </c>
    </row>
    <row r="27" spans="1:3" x14ac:dyDescent="0.2">
      <c r="A27" s="22">
        <v>44260</v>
      </c>
      <c r="B27" s="3" t="s">
        <v>23</v>
      </c>
      <c r="C27" s="3">
        <v>48</v>
      </c>
    </row>
    <row r="28" spans="1:3" x14ac:dyDescent="0.2">
      <c r="A28" s="22">
        <v>44267</v>
      </c>
      <c r="B28" s="3" t="s">
        <v>23</v>
      </c>
      <c r="C28" s="3">
        <v>20</v>
      </c>
    </row>
    <row r="29" spans="1:3" x14ac:dyDescent="0.2">
      <c r="A29" s="22">
        <v>44274</v>
      </c>
      <c r="B29" s="3" t="s">
        <v>23</v>
      </c>
      <c r="C29" s="3">
        <v>15</v>
      </c>
    </row>
    <row r="30" spans="1:3" x14ac:dyDescent="0.2">
      <c r="A30" s="22">
        <v>44279</v>
      </c>
      <c r="B30" s="3" t="s">
        <v>23</v>
      </c>
      <c r="C30" s="3">
        <v>23</v>
      </c>
    </row>
    <row r="31" spans="1:3" x14ac:dyDescent="0.2">
      <c r="A31" s="22">
        <v>44284</v>
      </c>
      <c r="B31" s="3" t="s">
        <v>23</v>
      </c>
      <c r="C31" s="3">
        <v>25</v>
      </c>
    </row>
    <row r="32" spans="1:3" x14ac:dyDescent="0.2">
      <c r="A32" s="22">
        <v>44288</v>
      </c>
      <c r="B32" s="3" t="s">
        <v>23</v>
      </c>
      <c r="C32" s="3">
        <v>23</v>
      </c>
    </row>
  </sheetData>
  <conditionalFormatting sqref="C1">
    <cfRule type="top10" dxfId="38" priority="3" percent="1" rank="20"/>
  </conditionalFormatting>
  <conditionalFormatting sqref="C2:C32">
    <cfRule type="top10" dxfId="37" priority="4" percent="1" rank="25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2495-BD81-5E40-A739-4BB75BD924DB}">
  <dimension ref="A1:C17"/>
  <sheetViews>
    <sheetView workbookViewId="0">
      <selection activeCell="A18" sqref="A18"/>
    </sheetView>
  </sheetViews>
  <sheetFormatPr baseColWidth="10" defaultRowHeight="16" x14ac:dyDescent="0.2"/>
  <cols>
    <col min="1" max="1" width="10.6640625" bestFit="1" customWidth="1"/>
    <col min="2" max="2" width="20.5" bestFit="1" customWidth="1"/>
    <col min="3" max="3" width="17" bestFit="1" customWidth="1"/>
  </cols>
  <sheetData>
    <row r="1" spans="1:3" ht="17" thickBot="1" x14ac:dyDescent="0.25">
      <c r="A1" s="16" t="s">
        <v>0</v>
      </c>
      <c r="B1" s="19" t="s">
        <v>4</v>
      </c>
      <c r="C1" s="19" t="s">
        <v>35</v>
      </c>
    </row>
    <row r="2" spans="1:3" ht="17" thickTop="1" x14ac:dyDescent="0.2">
      <c r="A2" s="25">
        <v>44198</v>
      </c>
      <c r="B2" s="3">
        <v>21</v>
      </c>
      <c r="C2" s="3">
        <v>54</v>
      </c>
    </row>
    <row r="3" spans="1:3" x14ac:dyDescent="0.2">
      <c r="A3" s="25">
        <v>44204</v>
      </c>
      <c r="B3" s="3">
        <v>26</v>
      </c>
      <c r="C3" s="3">
        <v>38</v>
      </c>
    </row>
    <row r="4" spans="1:3" x14ac:dyDescent="0.2">
      <c r="A4" s="25">
        <v>44211</v>
      </c>
      <c r="B4" s="3">
        <v>32</v>
      </c>
      <c r="C4" s="3">
        <v>33</v>
      </c>
    </row>
    <row r="5" spans="1:3" x14ac:dyDescent="0.2">
      <c r="A5" s="25">
        <v>44218</v>
      </c>
      <c r="B5" s="3">
        <v>17</v>
      </c>
      <c r="C5" s="3">
        <v>40</v>
      </c>
    </row>
    <row r="6" spans="1:3" x14ac:dyDescent="0.2">
      <c r="A6" s="25">
        <v>44225</v>
      </c>
      <c r="B6" s="3">
        <v>37</v>
      </c>
      <c r="C6" s="3">
        <v>30</v>
      </c>
    </row>
    <row r="7" spans="1:3" x14ac:dyDescent="0.2">
      <c r="A7" s="25">
        <v>44232</v>
      </c>
      <c r="B7" s="3">
        <v>23</v>
      </c>
      <c r="C7" s="3">
        <v>39</v>
      </c>
    </row>
    <row r="8" spans="1:3" x14ac:dyDescent="0.2">
      <c r="A8" s="25">
        <v>44239</v>
      </c>
      <c r="B8" s="3">
        <v>49</v>
      </c>
      <c r="C8" s="3">
        <v>31</v>
      </c>
    </row>
    <row r="9" spans="1:3" x14ac:dyDescent="0.2">
      <c r="A9" s="25">
        <v>44240</v>
      </c>
      <c r="B9" s="3">
        <v>31</v>
      </c>
      <c r="C9" s="3">
        <v>46</v>
      </c>
    </row>
    <row r="10" spans="1:3" x14ac:dyDescent="0.2">
      <c r="A10" s="26">
        <v>44246</v>
      </c>
      <c r="B10" s="3">
        <v>31</v>
      </c>
      <c r="C10" s="3">
        <v>26</v>
      </c>
    </row>
    <row r="11" spans="1:3" x14ac:dyDescent="0.2">
      <c r="A11" s="26">
        <v>44253</v>
      </c>
      <c r="B11" s="3">
        <v>34</v>
      </c>
      <c r="C11" s="3">
        <v>28</v>
      </c>
    </row>
    <row r="12" spans="1:3" x14ac:dyDescent="0.2">
      <c r="A12" s="25">
        <v>44260</v>
      </c>
      <c r="B12" s="3">
        <v>48</v>
      </c>
      <c r="C12" s="3">
        <v>25</v>
      </c>
    </row>
    <row r="13" spans="1:3" x14ac:dyDescent="0.2">
      <c r="A13" s="25">
        <v>44267</v>
      </c>
      <c r="B13" s="3">
        <v>20</v>
      </c>
      <c r="C13" s="3">
        <v>37</v>
      </c>
    </row>
    <row r="14" spans="1:3" x14ac:dyDescent="0.2">
      <c r="A14" s="25">
        <v>44274</v>
      </c>
      <c r="B14" s="3">
        <v>15</v>
      </c>
      <c r="C14" s="3">
        <v>33</v>
      </c>
    </row>
    <row r="15" spans="1:3" x14ac:dyDescent="0.2">
      <c r="A15" s="25">
        <v>44279</v>
      </c>
      <c r="B15" s="3">
        <v>23</v>
      </c>
      <c r="C15" s="3">
        <v>37</v>
      </c>
    </row>
    <row r="16" spans="1:3" x14ac:dyDescent="0.2">
      <c r="A16" s="25">
        <v>44284</v>
      </c>
      <c r="B16" s="3">
        <v>25</v>
      </c>
      <c r="C16" s="3">
        <v>36</v>
      </c>
    </row>
    <row r="17" spans="1:3" x14ac:dyDescent="0.2">
      <c r="A17" s="25">
        <v>44288</v>
      </c>
      <c r="B17" s="3">
        <v>23</v>
      </c>
      <c r="C17" s="3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5510-40C2-C24E-914C-80538CF0194E}">
  <dimension ref="A1:E17"/>
  <sheetViews>
    <sheetView workbookViewId="0">
      <selection activeCell="A18" sqref="A18"/>
    </sheetView>
  </sheetViews>
  <sheetFormatPr baseColWidth="10" defaultRowHeight="16" x14ac:dyDescent="0.2"/>
  <cols>
    <col min="1" max="1" width="10.6640625" style="3" bestFit="1" customWidth="1"/>
    <col min="2" max="2" width="47.6640625" style="3" bestFit="1" customWidth="1"/>
    <col min="3" max="3" width="33.1640625" style="3" bestFit="1" customWidth="1"/>
    <col min="4" max="4" width="17" style="3" bestFit="1" customWidth="1"/>
    <col min="5" max="5" width="25.1640625" style="3" bestFit="1" customWidth="1"/>
    <col min="6" max="16384" width="10.83203125" style="3"/>
  </cols>
  <sheetData>
    <row r="1" spans="1:5" x14ac:dyDescent="0.2">
      <c r="A1" s="3" t="s">
        <v>0</v>
      </c>
      <c r="B1" s="3" t="s">
        <v>27</v>
      </c>
      <c r="C1" s="3" t="s">
        <v>18</v>
      </c>
      <c r="D1" s="3" t="s">
        <v>35</v>
      </c>
      <c r="E1" s="3" t="s">
        <v>54</v>
      </c>
    </row>
    <row r="2" spans="1:5" x14ac:dyDescent="0.2">
      <c r="A2" s="25">
        <v>44198</v>
      </c>
      <c r="B2" s="3" t="s">
        <v>14</v>
      </c>
      <c r="C2" s="7">
        <v>4.5</v>
      </c>
      <c r="D2" s="1">
        <v>54</v>
      </c>
      <c r="E2" s="3">
        <v>1</v>
      </c>
    </row>
    <row r="3" spans="1:5" x14ac:dyDescent="0.2">
      <c r="A3" s="25">
        <v>44204</v>
      </c>
      <c r="B3" s="3" t="s">
        <v>15</v>
      </c>
      <c r="C3" s="7">
        <v>13.7</v>
      </c>
      <c r="D3" s="1">
        <v>38</v>
      </c>
      <c r="E3" s="3">
        <v>0</v>
      </c>
    </row>
    <row r="4" spans="1:5" x14ac:dyDescent="0.2">
      <c r="A4" s="25">
        <v>44211</v>
      </c>
      <c r="B4" s="3" t="s">
        <v>16</v>
      </c>
      <c r="C4" s="7">
        <v>7.6</v>
      </c>
      <c r="D4" s="1">
        <v>33</v>
      </c>
      <c r="E4" s="3">
        <v>1</v>
      </c>
    </row>
    <row r="5" spans="1:5" x14ac:dyDescent="0.2">
      <c r="A5" s="25">
        <v>44218</v>
      </c>
      <c r="B5" s="3" t="s">
        <v>17</v>
      </c>
      <c r="C5" s="7">
        <v>8.6999999999999993</v>
      </c>
      <c r="D5" s="1">
        <v>40</v>
      </c>
      <c r="E5" s="3">
        <v>1</v>
      </c>
    </row>
    <row r="6" spans="1:5" x14ac:dyDescent="0.2">
      <c r="A6" s="25">
        <v>44225</v>
      </c>
      <c r="B6" s="3" t="s">
        <v>77</v>
      </c>
      <c r="C6" s="7">
        <v>13</v>
      </c>
      <c r="D6" s="1">
        <v>30</v>
      </c>
      <c r="E6" s="3">
        <v>0</v>
      </c>
    </row>
    <row r="7" spans="1:5" x14ac:dyDescent="0.2">
      <c r="A7" s="25">
        <v>44232</v>
      </c>
      <c r="B7" s="3" t="s">
        <v>33</v>
      </c>
      <c r="C7" s="7">
        <v>8.5</v>
      </c>
      <c r="D7" s="1">
        <v>39</v>
      </c>
      <c r="E7" s="3">
        <v>1</v>
      </c>
    </row>
    <row r="8" spans="1:5" x14ac:dyDescent="0.2">
      <c r="A8" s="25">
        <v>44239</v>
      </c>
      <c r="B8" s="3" t="s">
        <v>59</v>
      </c>
      <c r="C8" s="7">
        <v>9.3000000000000007</v>
      </c>
      <c r="D8" s="1">
        <v>31</v>
      </c>
      <c r="E8" s="3">
        <v>1</v>
      </c>
    </row>
    <row r="9" spans="1:5" x14ac:dyDescent="0.2">
      <c r="A9" s="25">
        <v>44240</v>
      </c>
      <c r="B9" s="3" t="s">
        <v>60</v>
      </c>
      <c r="C9" s="7">
        <v>6</v>
      </c>
      <c r="D9" s="1">
        <v>46</v>
      </c>
      <c r="E9" s="3">
        <v>1</v>
      </c>
    </row>
    <row r="10" spans="1:5" x14ac:dyDescent="0.2">
      <c r="A10" s="26">
        <v>44246</v>
      </c>
      <c r="B10" s="3" t="s">
        <v>49</v>
      </c>
      <c r="C10" s="7">
        <v>13</v>
      </c>
      <c r="D10" s="1">
        <v>26</v>
      </c>
      <c r="E10" s="3">
        <v>0</v>
      </c>
    </row>
    <row r="11" spans="1:5" x14ac:dyDescent="0.2">
      <c r="A11" s="26">
        <v>44253</v>
      </c>
      <c r="B11" s="3" t="s">
        <v>59</v>
      </c>
      <c r="C11" s="7">
        <v>9.3000000000000007</v>
      </c>
      <c r="D11" s="1">
        <v>28</v>
      </c>
      <c r="E11" s="3">
        <v>1</v>
      </c>
    </row>
    <row r="12" spans="1:5" x14ac:dyDescent="0.2">
      <c r="A12" s="25">
        <v>44260</v>
      </c>
      <c r="B12" s="3" t="s">
        <v>49</v>
      </c>
      <c r="C12" s="7">
        <v>13</v>
      </c>
      <c r="D12" s="1">
        <v>25</v>
      </c>
      <c r="E12" s="3">
        <v>0</v>
      </c>
    </row>
    <row r="13" spans="1:5" x14ac:dyDescent="0.2">
      <c r="A13" s="25">
        <v>44267</v>
      </c>
      <c r="B13" s="3" t="s">
        <v>78</v>
      </c>
      <c r="C13" s="7">
        <v>4.3</v>
      </c>
      <c r="D13" s="1">
        <v>37</v>
      </c>
      <c r="E13" s="3">
        <v>1</v>
      </c>
    </row>
    <row r="14" spans="1:5" x14ac:dyDescent="0.2">
      <c r="A14" s="25">
        <v>44274</v>
      </c>
      <c r="B14" s="3" t="s">
        <v>89</v>
      </c>
      <c r="C14" s="7">
        <v>3.2</v>
      </c>
      <c r="D14" s="1">
        <v>33</v>
      </c>
      <c r="E14" s="3">
        <v>1</v>
      </c>
    </row>
    <row r="15" spans="1:5" x14ac:dyDescent="0.2">
      <c r="A15" s="25">
        <v>44279</v>
      </c>
      <c r="B15" s="3" t="s">
        <v>90</v>
      </c>
      <c r="C15" s="7">
        <v>4.5999999999999996</v>
      </c>
      <c r="D15" s="1">
        <v>37</v>
      </c>
      <c r="E15" s="3">
        <v>1</v>
      </c>
    </row>
    <row r="16" spans="1:5" x14ac:dyDescent="0.2">
      <c r="A16" s="25">
        <v>44284</v>
      </c>
      <c r="B16" s="3" t="s">
        <v>96</v>
      </c>
      <c r="C16" s="7">
        <v>10.3</v>
      </c>
      <c r="D16" s="1">
        <v>36</v>
      </c>
      <c r="E16" s="3">
        <v>0</v>
      </c>
    </row>
    <row r="17" spans="1:5" x14ac:dyDescent="0.2">
      <c r="A17" s="25">
        <v>44288</v>
      </c>
      <c r="B17" s="3" t="s">
        <v>98</v>
      </c>
      <c r="C17" s="7">
        <v>9.1999999999999993</v>
      </c>
      <c r="D17" s="1">
        <v>34</v>
      </c>
      <c r="E17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A499-EDC2-CB4E-B2B8-3E9497EB7BDD}">
  <dimension ref="A1:J17"/>
  <sheetViews>
    <sheetView workbookViewId="0">
      <selection activeCell="A18" sqref="A18"/>
    </sheetView>
  </sheetViews>
  <sheetFormatPr baseColWidth="10" defaultRowHeight="16" x14ac:dyDescent="0.2"/>
  <cols>
    <col min="1" max="1" width="10.6640625" style="3" bestFit="1" customWidth="1"/>
    <col min="2" max="2" width="47.6640625" style="3" bestFit="1" customWidth="1"/>
    <col min="3" max="5" width="22.83203125" style="3" bestFit="1" customWidth="1"/>
    <col min="6" max="7" width="22.83203125" style="3" customWidth="1"/>
    <col min="8" max="8" width="24.83203125" style="3" bestFit="1" customWidth="1"/>
    <col min="9" max="9" width="23.5" style="3" bestFit="1" customWidth="1"/>
    <col min="10" max="10" width="38.6640625" style="3" bestFit="1" customWidth="1"/>
    <col min="11" max="16384" width="10.83203125" style="3"/>
  </cols>
  <sheetData>
    <row r="1" spans="1:10" x14ac:dyDescent="0.2">
      <c r="A1" s="3" t="s">
        <v>0</v>
      </c>
      <c r="B1" s="3" t="s">
        <v>27</v>
      </c>
      <c r="C1" s="3" t="s">
        <v>55</v>
      </c>
      <c r="D1" s="3" t="s">
        <v>56</v>
      </c>
      <c r="E1" s="3" t="s">
        <v>57</v>
      </c>
      <c r="F1" s="3" t="s">
        <v>91</v>
      </c>
      <c r="G1" s="3" t="s">
        <v>92</v>
      </c>
      <c r="H1" s="3" t="s">
        <v>71</v>
      </c>
      <c r="I1" s="3" t="s">
        <v>73</v>
      </c>
      <c r="J1" s="3" t="s">
        <v>72</v>
      </c>
    </row>
    <row r="2" spans="1:10" x14ac:dyDescent="0.2">
      <c r="A2" s="25">
        <v>44198</v>
      </c>
      <c r="B2" s="3" t="s">
        <v>14</v>
      </c>
      <c r="C2" s="3" t="str">
        <f t="shared" ref="C2:C11" si="0">LEFT(B2,SEARCH("/",B2,1)-1)</f>
        <v xml:space="preserve">BONITA </v>
      </c>
      <c r="D2" s="3" t="s">
        <v>66</v>
      </c>
      <c r="E2" s="3" t="s">
        <v>70</v>
      </c>
      <c r="F2" s="3" t="s">
        <v>70</v>
      </c>
      <c r="G2" s="3" t="s">
        <v>70</v>
      </c>
      <c r="H2" s="28">
        <f t="shared" ref="H2:H15" si="1">COUNTIF(C2:G2,"&lt;&gt;NA")</f>
        <v>2</v>
      </c>
      <c r="I2" s="28">
        <v>2</v>
      </c>
      <c r="J2" s="15">
        <f>I2/H2</f>
        <v>1</v>
      </c>
    </row>
    <row r="3" spans="1:10" x14ac:dyDescent="0.2">
      <c r="A3" s="25">
        <v>44204</v>
      </c>
      <c r="B3" s="3" t="s">
        <v>15</v>
      </c>
      <c r="C3" s="3" t="str">
        <f t="shared" si="0"/>
        <v xml:space="preserve">MISSION BEACH </v>
      </c>
      <c r="D3" s="3" t="s">
        <v>67</v>
      </c>
      <c r="E3" s="3" t="s">
        <v>70</v>
      </c>
      <c r="F3" s="3" t="s">
        <v>70</v>
      </c>
      <c r="G3" s="3" t="s">
        <v>70</v>
      </c>
      <c r="H3" s="28">
        <f t="shared" si="1"/>
        <v>2</v>
      </c>
      <c r="I3" s="28">
        <v>2</v>
      </c>
      <c r="J3" s="15">
        <f t="shared" ref="J3:J12" si="2">I3/H3</f>
        <v>1</v>
      </c>
    </row>
    <row r="4" spans="1:10" x14ac:dyDescent="0.2">
      <c r="A4" s="25">
        <v>44211</v>
      </c>
      <c r="B4" s="3" t="s">
        <v>16</v>
      </c>
      <c r="C4" s="3" t="str">
        <f t="shared" si="0"/>
        <v xml:space="preserve">DOWNTOWN AREA </v>
      </c>
      <c r="D4" s="3" t="s">
        <v>68</v>
      </c>
      <c r="E4" s="3" t="s">
        <v>70</v>
      </c>
      <c r="F4" s="3" t="s">
        <v>70</v>
      </c>
      <c r="G4" s="3" t="s">
        <v>70</v>
      </c>
      <c r="H4" s="28">
        <f t="shared" si="1"/>
        <v>2</v>
      </c>
      <c r="I4" s="28">
        <v>1</v>
      </c>
      <c r="J4" s="15">
        <f t="shared" si="2"/>
        <v>0.5</v>
      </c>
    </row>
    <row r="5" spans="1:10" x14ac:dyDescent="0.2">
      <c r="A5" s="25">
        <v>44218</v>
      </c>
      <c r="B5" s="3" t="s">
        <v>17</v>
      </c>
      <c r="C5" s="3" t="str">
        <f t="shared" si="0"/>
        <v xml:space="preserve">HILLCREST </v>
      </c>
      <c r="D5" s="3" t="s">
        <v>69</v>
      </c>
      <c r="E5" s="3" t="s">
        <v>70</v>
      </c>
      <c r="F5" s="3" t="s">
        <v>70</v>
      </c>
      <c r="G5" s="3" t="s">
        <v>70</v>
      </c>
      <c r="H5" s="28">
        <f t="shared" si="1"/>
        <v>2</v>
      </c>
      <c r="I5" s="28">
        <f t="shared" ref="I5:I12" si="3">COUNTIF(D5:H5,"&lt;&gt;NA")</f>
        <v>2</v>
      </c>
      <c r="J5" s="15">
        <f t="shared" si="2"/>
        <v>1</v>
      </c>
    </row>
    <row r="6" spans="1:10" x14ac:dyDescent="0.2">
      <c r="A6" s="25">
        <v>44225</v>
      </c>
      <c r="B6" s="3" t="s">
        <v>58</v>
      </c>
      <c r="C6" s="3" t="str">
        <f t="shared" si="0"/>
        <v xml:space="preserve">EL CAJON </v>
      </c>
      <c r="D6" s="3" t="s">
        <v>61</v>
      </c>
      <c r="E6" s="3" t="s">
        <v>62</v>
      </c>
      <c r="F6" s="3" t="s">
        <v>70</v>
      </c>
      <c r="G6" s="3" t="s">
        <v>70</v>
      </c>
      <c r="H6" s="28">
        <f t="shared" si="1"/>
        <v>3</v>
      </c>
      <c r="I6" s="28">
        <f t="shared" si="3"/>
        <v>3</v>
      </c>
      <c r="J6" s="15">
        <f t="shared" si="2"/>
        <v>1</v>
      </c>
    </row>
    <row r="7" spans="1:10" x14ac:dyDescent="0.2">
      <c r="A7" s="25">
        <v>44232</v>
      </c>
      <c r="B7" s="3" t="s">
        <v>33</v>
      </c>
      <c r="C7" s="3" t="s">
        <v>33</v>
      </c>
      <c r="D7" s="3" t="s">
        <v>70</v>
      </c>
      <c r="E7" s="3" t="s">
        <v>70</v>
      </c>
      <c r="F7" s="3" t="s">
        <v>70</v>
      </c>
      <c r="G7" s="3" t="s">
        <v>70</v>
      </c>
      <c r="H7" s="28">
        <f t="shared" si="1"/>
        <v>1</v>
      </c>
      <c r="I7" s="28">
        <f t="shared" si="3"/>
        <v>1</v>
      </c>
      <c r="J7" s="15">
        <f t="shared" si="2"/>
        <v>1</v>
      </c>
    </row>
    <row r="8" spans="1:10" x14ac:dyDescent="0.2">
      <c r="A8" s="25">
        <v>44239</v>
      </c>
      <c r="B8" s="3" t="s">
        <v>59</v>
      </c>
      <c r="C8" s="3" t="str">
        <f t="shared" si="0"/>
        <v xml:space="preserve">SAN YSIDRO </v>
      </c>
      <c r="D8" s="3" t="s">
        <v>63</v>
      </c>
      <c r="E8" s="3" t="s">
        <v>64</v>
      </c>
      <c r="F8" s="3" t="s">
        <v>70</v>
      </c>
      <c r="G8" s="3" t="s">
        <v>70</v>
      </c>
      <c r="H8" s="28">
        <f t="shared" si="1"/>
        <v>3</v>
      </c>
      <c r="I8" s="28">
        <f t="shared" si="3"/>
        <v>3</v>
      </c>
      <c r="J8" s="15">
        <f t="shared" si="2"/>
        <v>1</v>
      </c>
    </row>
    <row r="9" spans="1:10" x14ac:dyDescent="0.2">
      <c r="A9" s="25">
        <v>44240</v>
      </c>
      <c r="B9" s="3" t="s">
        <v>60</v>
      </c>
      <c r="C9" s="3" t="str">
        <f t="shared" si="0"/>
        <v xml:space="preserve">PALM CITY </v>
      </c>
      <c r="D9" s="3" t="s">
        <v>65</v>
      </c>
      <c r="E9" s="3" t="s">
        <v>64</v>
      </c>
      <c r="F9" s="3" t="s">
        <v>70</v>
      </c>
      <c r="G9" s="3" t="s">
        <v>70</v>
      </c>
      <c r="H9" s="28">
        <f t="shared" si="1"/>
        <v>3</v>
      </c>
      <c r="I9" s="28">
        <f t="shared" si="3"/>
        <v>3</v>
      </c>
      <c r="J9" s="15">
        <f t="shared" si="2"/>
        <v>1</v>
      </c>
    </row>
    <row r="10" spans="1:10" x14ac:dyDescent="0.2">
      <c r="A10" s="26">
        <v>44246</v>
      </c>
      <c r="B10" s="3" t="s">
        <v>49</v>
      </c>
      <c r="C10" s="3" t="s">
        <v>49</v>
      </c>
      <c r="D10" s="3" t="s">
        <v>70</v>
      </c>
      <c r="E10" s="3" t="s">
        <v>70</v>
      </c>
      <c r="F10" s="3" t="s">
        <v>70</v>
      </c>
      <c r="G10" s="3" t="s">
        <v>70</v>
      </c>
      <c r="H10" s="28">
        <f t="shared" si="1"/>
        <v>1</v>
      </c>
      <c r="I10" s="28">
        <f t="shared" si="3"/>
        <v>1</v>
      </c>
      <c r="J10" s="15">
        <f t="shared" si="2"/>
        <v>1</v>
      </c>
    </row>
    <row r="11" spans="1:10" x14ac:dyDescent="0.2">
      <c r="A11" s="26">
        <v>44253</v>
      </c>
      <c r="B11" s="3" t="s">
        <v>59</v>
      </c>
      <c r="C11" s="3" t="str">
        <f t="shared" si="0"/>
        <v xml:space="preserve">SAN YSIDRO </v>
      </c>
      <c r="D11" s="3" t="s">
        <v>63</v>
      </c>
      <c r="E11" s="3" t="s">
        <v>64</v>
      </c>
      <c r="F11" s="3" t="s">
        <v>70</v>
      </c>
      <c r="G11" s="3" t="s">
        <v>70</v>
      </c>
      <c r="H11" s="28">
        <f t="shared" si="1"/>
        <v>3</v>
      </c>
      <c r="I11" s="28">
        <f t="shared" si="3"/>
        <v>3</v>
      </c>
      <c r="J11" s="15">
        <f t="shared" si="2"/>
        <v>1</v>
      </c>
    </row>
    <row r="12" spans="1:10" x14ac:dyDescent="0.2">
      <c r="A12" s="25">
        <v>44260</v>
      </c>
      <c r="B12" s="3" t="s">
        <v>49</v>
      </c>
      <c r="C12" s="3" t="s">
        <v>49</v>
      </c>
      <c r="D12" s="3" t="s">
        <v>70</v>
      </c>
      <c r="E12" s="3" t="s">
        <v>70</v>
      </c>
      <c r="F12" s="3" t="s">
        <v>70</v>
      </c>
      <c r="G12" s="3" t="s">
        <v>70</v>
      </c>
      <c r="H12" s="28">
        <f t="shared" si="1"/>
        <v>1</v>
      </c>
      <c r="I12" s="28">
        <f t="shared" si="3"/>
        <v>1</v>
      </c>
      <c r="J12" s="15">
        <f t="shared" si="2"/>
        <v>1</v>
      </c>
    </row>
    <row r="13" spans="1:10" x14ac:dyDescent="0.2">
      <c r="A13" s="25">
        <v>44267</v>
      </c>
      <c r="B13" s="3" t="s">
        <v>78</v>
      </c>
      <c r="C13" s="28" t="str">
        <f>LEFT(B13,SEARCH("/",B13,1)-1)</f>
        <v xml:space="preserve">CASTLE PARK </v>
      </c>
      <c r="D13" s="28" t="s">
        <v>79</v>
      </c>
      <c r="E13" s="28" t="s">
        <v>80</v>
      </c>
      <c r="F13" s="3" t="s">
        <v>70</v>
      </c>
      <c r="G13" s="3" t="s">
        <v>70</v>
      </c>
      <c r="H13" s="28">
        <f t="shared" si="1"/>
        <v>3</v>
      </c>
      <c r="I13" s="28">
        <v>3</v>
      </c>
      <c r="J13" s="15">
        <f>I13/H13</f>
        <v>1</v>
      </c>
    </row>
    <row r="14" spans="1:10" x14ac:dyDescent="0.2">
      <c r="A14" s="25">
        <v>44274</v>
      </c>
      <c r="B14" s="3" t="s">
        <v>89</v>
      </c>
      <c r="C14" s="28" t="s">
        <v>89</v>
      </c>
      <c r="D14" s="28" t="s">
        <v>70</v>
      </c>
      <c r="E14" s="28" t="s">
        <v>70</v>
      </c>
      <c r="F14" s="3" t="s">
        <v>70</v>
      </c>
      <c r="G14" s="3" t="s">
        <v>70</v>
      </c>
      <c r="H14" s="28">
        <f t="shared" si="1"/>
        <v>1</v>
      </c>
      <c r="I14" s="28">
        <v>1</v>
      </c>
      <c r="J14" s="15">
        <f>I14/H14</f>
        <v>1</v>
      </c>
    </row>
    <row r="15" spans="1:10" x14ac:dyDescent="0.2">
      <c r="A15" s="25">
        <v>44279</v>
      </c>
      <c r="B15" s="3" t="s">
        <v>90</v>
      </c>
      <c r="C15" s="28" t="str">
        <f>LEFT(B15,SEARCH("/",B15,1)-1)</f>
        <v xml:space="preserve">MT HOPE </v>
      </c>
      <c r="D15" s="28" t="s">
        <v>93</v>
      </c>
      <c r="E15" s="28" t="s">
        <v>94</v>
      </c>
      <c r="F15" s="3" t="s">
        <v>95</v>
      </c>
      <c r="G15" s="3" t="s">
        <v>33</v>
      </c>
      <c r="H15" s="28">
        <f t="shared" si="1"/>
        <v>5</v>
      </c>
      <c r="I15" s="28">
        <v>5</v>
      </c>
      <c r="J15" s="15">
        <f>I15/H15</f>
        <v>1</v>
      </c>
    </row>
    <row r="16" spans="1:10" x14ac:dyDescent="0.2">
      <c r="A16" s="25">
        <v>44284</v>
      </c>
      <c r="B16" s="3" t="s">
        <v>96</v>
      </c>
      <c r="C16" s="28" t="str">
        <f>LEFT(B16,SEARCH("/",B16,1)-1)</f>
        <v xml:space="preserve">LEMON GROVE </v>
      </c>
      <c r="D16" s="28" t="s">
        <v>97</v>
      </c>
      <c r="E16" s="28" t="s">
        <v>70</v>
      </c>
      <c r="F16" s="28" t="s">
        <v>70</v>
      </c>
      <c r="G16" s="28" t="s">
        <v>70</v>
      </c>
      <c r="H16" s="28">
        <f>COUNTIF(C16:G16,"&lt;&gt;NA")</f>
        <v>2</v>
      </c>
      <c r="I16" s="28">
        <v>2</v>
      </c>
      <c r="J16" s="15">
        <f>I16/H16</f>
        <v>1</v>
      </c>
    </row>
    <row r="17" spans="1:10" x14ac:dyDescent="0.2">
      <c r="A17" s="25">
        <v>44288</v>
      </c>
      <c r="B17" s="3" t="s">
        <v>98</v>
      </c>
      <c r="C17" s="28" t="str">
        <f>LEFT(B17,SEARCH("/",B17,1)-1)</f>
        <v xml:space="preserve">OAK PARK </v>
      </c>
      <c r="D17" s="28" t="s">
        <v>99</v>
      </c>
      <c r="E17" s="28" t="s">
        <v>100</v>
      </c>
      <c r="F17" s="28" t="s">
        <v>70</v>
      </c>
      <c r="G17" s="28" t="s">
        <v>101</v>
      </c>
      <c r="H17" s="28">
        <v>3</v>
      </c>
      <c r="I17" s="28">
        <v>3</v>
      </c>
      <c r="J17" s="15">
        <f>I17/H17</f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E571-283C-2D46-805F-4B8F3F852AAA}">
  <dimension ref="A1:E17"/>
  <sheetViews>
    <sheetView workbookViewId="0">
      <selection activeCell="A18" sqref="A18"/>
    </sheetView>
  </sheetViews>
  <sheetFormatPr baseColWidth="10" defaultRowHeight="16" x14ac:dyDescent="0.2"/>
  <cols>
    <col min="1" max="1" width="10.6640625" style="3" bestFit="1" customWidth="1"/>
    <col min="2" max="3" width="24.83203125" style="3" bestFit="1" customWidth="1"/>
    <col min="4" max="4" width="27" style="3" bestFit="1" customWidth="1"/>
    <col min="5" max="5" width="17" style="3" bestFit="1" customWidth="1"/>
    <col min="6" max="16384" width="10.83203125" style="3"/>
  </cols>
  <sheetData>
    <row r="1" spans="1:5" x14ac:dyDescent="0.2">
      <c r="A1" s="3" t="s">
        <v>0</v>
      </c>
      <c r="B1" s="3" t="s">
        <v>13</v>
      </c>
      <c r="C1" s="3" t="s">
        <v>74</v>
      </c>
      <c r="D1" s="3" t="s">
        <v>75</v>
      </c>
      <c r="E1" s="1" t="s">
        <v>35</v>
      </c>
    </row>
    <row r="2" spans="1:5" x14ac:dyDescent="0.2">
      <c r="A2" s="25">
        <v>44198</v>
      </c>
      <c r="B2" s="29">
        <v>3</v>
      </c>
      <c r="C2" s="29">
        <v>3</v>
      </c>
      <c r="D2" s="29">
        <f t="shared" ref="D2:D12" si="0">B2-C2</f>
        <v>0</v>
      </c>
      <c r="E2" s="23">
        <v>54</v>
      </c>
    </row>
    <row r="3" spans="1:5" x14ac:dyDescent="0.2">
      <c r="A3" s="25">
        <v>44204</v>
      </c>
      <c r="B3" s="29">
        <v>4</v>
      </c>
      <c r="C3" s="29">
        <v>3</v>
      </c>
      <c r="D3" s="29">
        <f t="shared" si="0"/>
        <v>1</v>
      </c>
      <c r="E3" s="23">
        <v>38</v>
      </c>
    </row>
    <row r="4" spans="1:5" x14ac:dyDescent="0.2">
      <c r="A4" s="25">
        <v>44211</v>
      </c>
      <c r="B4" s="29">
        <v>5.5</v>
      </c>
      <c r="C4" s="29">
        <v>3</v>
      </c>
      <c r="D4" s="29">
        <f t="shared" si="0"/>
        <v>2.5</v>
      </c>
      <c r="E4" s="23">
        <v>33</v>
      </c>
    </row>
    <row r="5" spans="1:5" x14ac:dyDescent="0.2">
      <c r="A5" s="25">
        <v>44218</v>
      </c>
      <c r="B5" s="29">
        <v>4</v>
      </c>
      <c r="C5" s="29">
        <v>3</v>
      </c>
      <c r="D5" s="29">
        <f t="shared" si="0"/>
        <v>1</v>
      </c>
      <c r="E5" s="23">
        <v>40</v>
      </c>
    </row>
    <row r="6" spans="1:5" x14ac:dyDescent="0.2">
      <c r="A6" s="25">
        <v>44225</v>
      </c>
      <c r="B6" s="29">
        <v>3.5</v>
      </c>
      <c r="C6" s="29">
        <v>3</v>
      </c>
      <c r="D6" s="29">
        <f t="shared" si="0"/>
        <v>0.5</v>
      </c>
      <c r="E6" s="23">
        <v>30</v>
      </c>
    </row>
    <row r="7" spans="1:5" x14ac:dyDescent="0.2">
      <c r="A7" s="25">
        <v>44232</v>
      </c>
      <c r="B7" s="29">
        <v>4.5</v>
      </c>
      <c r="C7" s="29">
        <v>3</v>
      </c>
      <c r="D7" s="29">
        <f t="shared" si="0"/>
        <v>1.5</v>
      </c>
      <c r="E7" s="23">
        <v>39</v>
      </c>
    </row>
    <row r="8" spans="1:5" x14ac:dyDescent="0.2">
      <c r="A8" s="25">
        <v>44239</v>
      </c>
      <c r="B8" s="29">
        <v>4.5</v>
      </c>
      <c r="C8" s="29">
        <v>3</v>
      </c>
      <c r="D8" s="29">
        <f t="shared" si="0"/>
        <v>1.5</v>
      </c>
      <c r="E8" s="23">
        <v>31</v>
      </c>
    </row>
    <row r="9" spans="1:5" x14ac:dyDescent="0.2">
      <c r="A9" s="25">
        <v>44240</v>
      </c>
      <c r="B9" s="29">
        <v>3.5</v>
      </c>
      <c r="C9" s="29">
        <v>3</v>
      </c>
      <c r="D9" s="29">
        <f t="shared" si="0"/>
        <v>0.5</v>
      </c>
      <c r="E9" s="23">
        <v>46</v>
      </c>
    </row>
    <row r="10" spans="1:5" x14ac:dyDescent="0.2">
      <c r="A10" s="26">
        <v>44246</v>
      </c>
      <c r="B10" s="29">
        <v>2.8</v>
      </c>
      <c r="C10" s="29">
        <v>3</v>
      </c>
      <c r="D10" s="29">
        <f t="shared" si="0"/>
        <v>-0.20000000000000018</v>
      </c>
      <c r="E10" s="8">
        <v>26</v>
      </c>
    </row>
    <row r="11" spans="1:5" x14ac:dyDescent="0.2">
      <c r="A11" s="26">
        <v>44253</v>
      </c>
      <c r="B11" s="29">
        <v>2.9</v>
      </c>
      <c r="C11" s="29">
        <v>3</v>
      </c>
      <c r="D11" s="29">
        <f t="shared" si="0"/>
        <v>-0.10000000000000009</v>
      </c>
      <c r="E11" s="8">
        <v>28</v>
      </c>
    </row>
    <row r="12" spans="1:5" x14ac:dyDescent="0.2">
      <c r="A12" s="25">
        <v>44260</v>
      </c>
      <c r="B12" s="29">
        <v>3.5</v>
      </c>
      <c r="C12" s="29">
        <v>3</v>
      </c>
      <c r="D12" s="29">
        <f t="shared" si="0"/>
        <v>0.5</v>
      </c>
      <c r="E12" s="23">
        <v>25</v>
      </c>
    </row>
    <row r="13" spans="1:5" x14ac:dyDescent="0.2">
      <c r="A13" s="25">
        <v>44267</v>
      </c>
      <c r="B13" s="29">
        <v>3.5</v>
      </c>
      <c r="C13" s="29">
        <v>3</v>
      </c>
      <c r="D13" s="29">
        <f>B13-C13</f>
        <v>0.5</v>
      </c>
      <c r="E13" s="23">
        <v>37</v>
      </c>
    </row>
    <row r="14" spans="1:5" x14ac:dyDescent="0.2">
      <c r="A14" s="25">
        <v>44274</v>
      </c>
      <c r="B14" s="29">
        <v>3.3</v>
      </c>
      <c r="C14" s="29">
        <v>3</v>
      </c>
      <c r="D14" s="29">
        <f>B14-C14</f>
        <v>0.29999999999999982</v>
      </c>
      <c r="E14" s="23">
        <v>33</v>
      </c>
    </row>
    <row r="15" spans="1:5" x14ac:dyDescent="0.2">
      <c r="A15" s="25">
        <v>44279</v>
      </c>
      <c r="B15" s="29">
        <v>4.5</v>
      </c>
      <c r="C15" s="29">
        <v>3</v>
      </c>
      <c r="D15" s="29">
        <f>B15-C15</f>
        <v>1.5</v>
      </c>
      <c r="E15" s="23">
        <v>37</v>
      </c>
    </row>
    <row r="16" spans="1:5" x14ac:dyDescent="0.2">
      <c r="A16" s="25">
        <v>44284</v>
      </c>
      <c r="B16" s="29">
        <v>4</v>
      </c>
      <c r="C16" s="29">
        <v>3</v>
      </c>
      <c r="D16" s="29">
        <f>B16-C16</f>
        <v>1</v>
      </c>
      <c r="E16" s="23">
        <v>36</v>
      </c>
    </row>
    <row r="17" spans="1:5" x14ac:dyDescent="0.2">
      <c r="A17" s="25">
        <v>44288</v>
      </c>
      <c r="B17" s="29">
        <v>4.5</v>
      </c>
      <c r="C17" s="29">
        <v>3</v>
      </c>
      <c r="D17" s="29">
        <f>B17-C17</f>
        <v>1.5</v>
      </c>
      <c r="E17" s="2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AMAZON-FLEX_RAW_DATA</vt:lpstr>
      <vt:lpstr>KPI_REPORT-CDF_OUTCOME</vt:lpstr>
      <vt:lpstr>IDEAL_FUEL_ANALYSIS-CDF_OUTCOME</vt:lpstr>
      <vt:lpstr>FUEL_EXPENSES-HISTORICAL</vt:lpstr>
      <vt:lpstr>JETTA_VW_CAR_MILEAGE-HISTORICAL</vt:lpstr>
      <vt:lpstr>MILES_VS_PACKAGES_ANALYSIS</vt:lpstr>
      <vt:lpstr>DISTANCES_ANALYSIS</vt:lpstr>
      <vt:lpstr>NEIGHBORHOOD_ANALYSIS</vt:lpstr>
      <vt:lpstr>ON-TIME_DELIVERY_ANALYSIS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Moctezuma Flores</dc:creator>
  <cp:lastModifiedBy>Leonardo Moctezuma Flores</cp:lastModifiedBy>
  <dcterms:created xsi:type="dcterms:W3CDTF">2021-01-23T21:10:11Z</dcterms:created>
  <dcterms:modified xsi:type="dcterms:W3CDTF">2021-04-05T19:38:17Z</dcterms:modified>
</cp:coreProperties>
</file>