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blic\Documents\UNCUYO\3-Geometría Analítica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C9" i="1" l="1"/>
  <c r="B9" i="1"/>
  <c r="X2" i="1" l="1"/>
  <c r="K15" i="1" l="1"/>
  <c r="T15" i="1" s="1"/>
  <c r="J15" i="1"/>
  <c r="I15" i="1"/>
  <c r="G15" i="1"/>
  <c r="F15" i="1"/>
  <c r="K14" i="1"/>
  <c r="T14" i="1" s="1"/>
  <c r="J14" i="1"/>
  <c r="I14" i="1"/>
  <c r="G14" i="1"/>
  <c r="F14" i="1"/>
  <c r="K13" i="1"/>
  <c r="T13" i="1" s="1"/>
  <c r="J13" i="1"/>
  <c r="I13" i="1"/>
  <c r="G13" i="1"/>
  <c r="F13" i="1"/>
  <c r="H13" i="1" s="1"/>
  <c r="K12" i="1"/>
  <c r="T12" i="1" s="1"/>
  <c r="J12" i="1"/>
  <c r="I12" i="1"/>
  <c r="F12" i="1"/>
  <c r="K11" i="1"/>
  <c r="T11" i="1" s="1"/>
  <c r="J11" i="1"/>
  <c r="I11" i="1"/>
  <c r="G11" i="1"/>
  <c r="F11" i="1"/>
  <c r="H11" i="1" s="1"/>
  <c r="K10" i="1"/>
  <c r="T10" i="1" s="1"/>
  <c r="J10" i="1"/>
  <c r="I10" i="1"/>
  <c r="F10" i="1"/>
  <c r="K8" i="1"/>
  <c r="T8" i="1" s="1"/>
  <c r="I8" i="1"/>
  <c r="F8" i="1"/>
  <c r="K7" i="1"/>
  <c r="T7" i="1" s="1"/>
  <c r="J7" i="1"/>
  <c r="J8" i="1" s="1"/>
  <c r="I7" i="1"/>
  <c r="H7" i="1"/>
  <c r="H8" i="1" s="1"/>
  <c r="G7" i="1"/>
  <c r="G8" i="1" s="1"/>
  <c r="F7" i="1"/>
  <c r="K6" i="1"/>
  <c r="G6" i="1"/>
  <c r="G9" i="1" s="1"/>
  <c r="J6" i="1"/>
  <c r="J9" i="1" s="1"/>
  <c r="I6" i="1"/>
  <c r="F6" i="1"/>
  <c r="F9" i="1" s="1"/>
  <c r="K5" i="1"/>
  <c r="T5" i="1" s="1"/>
  <c r="I5" i="1"/>
  <c r="F5" i="1"/>
  <c r="K4" i="1"/>
  <c r="T4" i="1" s="1"/>
  <c r="J4" i="1"/>
  <c r="J5" i="1" s="1"/>
  <c r="I4" i="1"/>
  <c r="G4" i="1"/>
  <c r="G5" i="1" s="1"/>
  <c r="H4" i="1"/>
  <c r="H5" i="1" s="1"/>
  <c r="F4" i="1"/>
  <c r="T6" i="1" l="1"/>
  <c r="A5" i="1"/>
  <c r="C5" i="1"/>
  <c r="L10" i="1"/>
  <c r="N10" i="1" s="1"/>
  <c r="M10" i="1"/>
  <c r="H15" i="1"/>
  <c r="M15" i="1" s="1"/>
  <c r="M4" i="1"/>
  <c r="P4" i="1" s="1"/>
  <c r="L4" i="1"/>
  <c r="N4" i="1" s="1"/>
  <c r="M7" i="1"/>
  <c r="P7" i="1" s="1"/>
  <c r="L7" i="1"/>
  <c r="N11" i="1"/>
  <c r="O11" i="1" s="1"/>
  <c r="R11" i="1" s="1"/>
  <c r="L11" i="1"/>
  <c r="M11" i="1"/>
  <c r="P11" i="1" s="1"/>
  <c r="M13" i="1"/>
  <c r="L13" i="1"/>
  <c r="N13" i="1" s="1"/>
  <c r="M8" i="1"/>
  <c r="L8" i="1"/>
  <c r="N8" i="1" s="1"/>
  <c r="O8" i="1" s="1"/>
  <c r="R8" i="1" s="1"/>
  <c r="H14" i="1"/>
  <c r="M14" i="1" s="1"/>
  <c r="M12" i="1"/>
  <c r="L12" i="1"/>
  <c r="N12" i="1" s="1"/>
  <c r="M5" i="1"/>
  <c r="P5" i="1" s="1"/>
  <c r="L5" i="1"/>
  <c r="N5" i="1" s="1"/>
  <c r="O5" i="1" s="1"/>
  <c r="H6" i="1"/>
  <c r="H9" i="1" s="1"/>
  <c r="M9" i="1" s="1"/>
  <c r="K9" i="1"/>
  <c r="T9" i="1" s="1"/>
  <c r="I9" i="1"/>
  <c r="C6" i="1" l="1"/>
  <c r="L14" i="1"/>
  <c r="N14" i="1" s="1"/>
  <c r="P12" i="1"/>
  <c r="Q12" i="1" s="1"/>
  <c r="S12" i="1" s="1"/>
  <c r="O10" i="1"/>
  <c r="R10" i="1" s="1"/>
  <c r="P15" i="1"/>
  <c r="Q15" i="1" s="1"/>
  <c r="L15" i="1"/>
  <c r="M6" i="1"/>
  <c r="P6" i="1" s="1"/>
  <c r="P10" i="1"/>
  <c r="Q10" i="1" s="1"/>
  <c r="Q11" i="1"/>
  <c r="S11" i="1" s="1"/>
  <c r="Y11" i="1" s="1"/>
  <c r="O13" i="1"/>
  <c r="R13" i="1" s="1"/>
  <c r="P13" i="1"/>
  <c r="Q13" i="1" s="1"/>
  <c r="N7" i="1"/>
  <c r="Q7" i="1"/>
  <c r="S7" i="1" s="1"/>
  <c r="O4" i="1"/>
  <c r="R4" i="1" s="1"/>
  <c r="Q4" i="1"/>
  <c r="S4" i="1" s="1"/>
  <c r="P9" i="1"/>
  <c r="Q9" i="1" s="1"/>
  <c r="S9" i="1" s="1"/>
  <c r="O12" i="1"/>
  <c r="R12" i="1" s="1"/>
  <c r="P14" i="1"/>
  <c r="Q14" i="1" s="1"/>
  <c r="L9" i="1"/>
  <c r="P8" i="1"/>
  <c r="Q5" i="1"/>
  <c r="S5" i="1" s="1"/>
  <c r="R5" i="1"/>
  <c r="L6" i="1"/>
  <c r="Z11" i="1" l="1"/>
  <c r="Z4" i="1"/>
  <c r="Y4" i="1"/>
  <c r="V5" i="1"/>
  <c r="W5" i="1"/>
  <c r="U5" i="1" s="1"/>
  <c r="Y12" i="1"/>
  <c r="Z12" i="1"/>
  <c r="Q6" i="1"/>
  <c r="S6" i="1" s="1"/>
  <c r="N15" i="1"/>
  <c r="O15" i="1" s="1"/>
  <c r="S10" i="1"/>
  <c r="Z10" i="1" s="1"/>
  <c r="S15" i="1"/>
  <c r="W4" i="1"/>
  <c r="V4" i="1"/>
  <c r="V11" i="1"/>
  <c r="W11" i="1"/>
  <c r="U11" i="1" s="1"/>
  <c r="S13" i="1"/>
  <c r="V13" i="1" s="1"/>
  <c r="O7" i="1"/>
  <c r="R7" i="1" s="1"/>
  <c r="V12" i="1"/>
  <c r="W12" i="1"/>
  <c r="U12" i="1" s="1"/>
  <c r="N9" i="1"/>
  <c r="N6" i="1"/>
  <c r="O6" i="1" s="1"/>
  <c r="S14" i="1"/>
  <c r="Q8" i="1"/>
  <c r="S8" i="1" s="1"/>
  <c r="O14" i="1"/>
  <c r="R14" i="1" s="1"/>
  <c r="Y10" i="1" l="1"/>
  <c r="Y13" i="1"/>
  <c r="Z13" i="1"/>
  <c r="Y7" i="1"/>
  <c r="Z7" i="1"/>
  <c r="X5" i="1"/>
  <c r="Z5" i="1" s="1"/>
  <c r="Y8" i="1"/>
  <c r="Z8" i="1"/>
  <c r="Z14" i="1"/>
  <c r="Y14" i="1"/>
  <c r="U4" i="1"/>
  <c r="R15" i="1"/>
  <c r="V10" i="1"/>
  <c r="W10" i="1"/>
  <c r="U10" i="1" s="1"/>
  <c r="W13" i="1"/>
  <c r="U13" i="1" s="1"/>
  <c r="W7" i="1"/>
  <c r="V7" i="1"/>
  <c r="V8" i="1"/>
  <c r="W8" i="1"/>
  <c r="U8" i="1" s="1"/>
  <c r="W14" i="1"/>
  <c r="U14" i="1" s="1"/>
  <c r="V14" i="1"/>
  <c r="R6" i="1"/>
  <c r="O9" i="1"/>
  <c r="R9" i="1" s="1"/>
  <c r="Z15" i="1" l="1"/>
  <c r="Y15" i="1"/>
  <c r="Y5" i="1"/>
  <c r="Z9" i="1"/>
  <c r="Y9" i="1"/>
  <c r="Z6" i="1"/>
  <c r="Z2" i="1" s="1"/>
  <c r="Y6" i="1"/>
  <c r="Y2" i="1" s="1"/>
  <c r="W15" i="1"/>
  <c r="U15" i="1" s="1"/>
  <c r="V15" i="1"/>
  <c r="U7" i="1"/>
  <c r="V9" i="1"/>
  <c r="W9" i="1"/>
  <c r="W6" i="1"/>
  <c r="V6" i="1"/>
  <c r="U9" i="1" l="1"/>
  <c r="U6" i="1"/>
</calcChain>
</file>

<file path=xl/sharedStrings.xml><?xml version="1.0" encoding="utf-8"?>
<sst xmlns="http://schemas.openxmlformats.org/spreadsheetml/2006/main" count="41" uniqueCount="36">
  <si>
    <t>CÓNICA</t>
  </si>
  <si>
    <t>ELIPSE</t>
  </si>
  <si>
    <t>HIPÉRBOLA</t>
  </si>
  <si>
    <t>PLANO</t>
  </si>
  <si>
    <t>f</t>
  </si>
  <si>
    <r>
      <t>a</t>
    </r>
    <r>
      <rPr>
        <b/>
        <sz val="14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^2</t>
    </r>
  </si>
  <si>
    <r>
      <t>2b</t>
    </r>
    <r>
      <rPr>
        <b/>
        <sz val="14"/>
        <color theme="1"/>
        <rFont val="Calibri"/>
        <family val="2"/>
        <scheme val="minor"/>
      </rPr>
      <t>xy</t>
    </r>
  </si>
  <si>
    <r>
      <t>c</t>
    </r>
    <r>
      <rPr>
        <b/>
        <sz val="14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^2</t>
    </r>
  </si>
  <si>
    <r>
      <t>d</t>
    </r>
    <r>
      <rPr>
        <b/>
        <sz val="14"/>
        <color theme="1"/>
        <rFont val="Calibri"/>
        <family val="2"/>
        <scheme val="minor"/>
      </rPr>
      <t>x</t>
    </r>
  </si>
  <si>
    <r>
      <t>e</t>
    </r>
    <r>
      <rPr>
        <b/>
        <sz val="14"/>
        <color theme="1"/>
        <rFont val="Calibri"/>
        <family val="2"/>
        <scheme val="minor"/>
      </rPr>
      <t>y</t>
    </r>
  </si>
  <si>
    <t>xy</t>
  </si>
  <si>
    <t>yz</t>
  </si>
  <si>
    <t>xz</t>
  </si>
  <si>
    <t>λ1</t>
  </si>
  <si>
    <t>λ2</t>
  </si>
  <si>
    <t>u1</t>
  </si>
  <si>
    <t>u2</t>
  </si>
  <si>
    <t>v1</t>
  </si>
  <si>
    <t>v2</t>
  </si>
  <si>
    <t>d'</t>
  </si>
  <si>
    <t>e'</t>
  </si>
  <si>
    <t>f'</t>
  </si>
  <si>
    <t xml:space="preserve">PARÁBOLA </t>
  </si>
  <si>
    <t>yz (eje paralelo eje z)</t>
  </si>
  <si>
    <t>yz (eje paralelo eje y)</t>
  </si>
  <si>
    <t>xy (eje paralelo eje x)</t>
  </si>
  <si>
    <t>xz (eje paralelo eje z)</t>
  </si>
  <si>
    <t>xz (eje paralelo eje x)</t>
  </si>
  <si>
    <t>xy (eje paralelo eje y)</t>
  </si>
  <si>
    <t>y'</t>
  </si>
  <si>
    <t>x'</t>
  </si>
  <si>
    <t>ÁMBITO DE X</t>
  </si>
  <si>
    <t>EXTREMO</t>
  </si>
  <si>
    <t>x</t>
  </si>
  <si>
    <t>mas Y</t>
  </si>
  <si>
    <t>menos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</si>
</sst>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2" borderId="0" xfId="0" applyFill="1"/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workbookViewId="0">
      <selection activeCell="B7" sqref="B7"/>
    </sheetView>
  </sheetViews>
  <sheetFormatPr baseColWidth="10" defaultRowHeight="15" x14ac:dyDescent="0.25"/>
  <cols>
    <col min="2" max="2" width="11.85546875" bestFit="1" customWidth="1"/>
    <col min="4" max="4" width="13.85546875" customWidth="1"/>
    <col min="5" max="5" width="24.5703125" customWidth="1"/>
    <col min="21" max="21" width="16.28515625" customWidth="1"/>
  </cols>
  <sheetData>
    <row r="1" spans="1:26" x14ac:dyDescent="0.25">
      <c r="A1" s="10">
        <v>5</v>
      </c>
      <c r="B1" s="10">
        <v>5</v>
      </c>
      <c r="C1" s="10">
        <v>0</v>
      </c>
      <c r="H1" s="10">
        <v>0</v>
      </c>
      <c r="K1" s="10">
        <v>0</v>
      </c>
      <c r="L1" s="10">
        <v>0</v>
      </c>
      <c r="P1" s="10">
        <v>1</v>
      </c>
    </row>
    <row r="2" spans="1:26" ht="15.75" thickBot="1" x14ac:dyDescent="0.3">
      <c r="X2">
        <f>X6/2</f>
        <v>-3.6672867500000002</v>
      </c>
      <c r="Y2" t="e">
        <f>Y6/2</f>
        <v>#DIV/0!</v>
      </c>
      <c r="Z2" t="e">
        <f>Z6/2</f>
        <v>#DIV/0!</v>
      </c>
    </row>
    <row r="3" spans="1:26" ht="19.5" thickBot="1" x14ac:dyDescent="0.35">
      <c r="D3" s="1" t="s">
        <v>0</v>
      </c>
      <c r="E3" s="1" t="s">
        <v>3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</v>
      </c>
      <c r="L3" s="6" t="s">
        <v>13</v>
      </c>
      <c r="M3" s="7" t="s">
        <v>14</v>
      </c>
      <c r="N3" s="8" t="s">
        <v>15</v>
      </c>
      <c r="O3" s="8" t="s">
        <v>16</v>
      </c>
      <c r="P3" s="9" t="s">
        <v>17</v>
      </c>
      <c r="Q3" s="9" t="s">
        <v>18</v>
      </c>
      <c r="R3" s="6" t="s">
        <v>19</v>
      </c>
      <c r="S3" s="6" t="s">
        <v>20</v>
      </c>
      <c r="T3" s="6" t="s">
        <v>21</v>
      </c>
      <c r="U3" s="20" t="s">
        <v>31</v>
      </c>
      <c r="V3" s="21" t="s">
        <v>32</v>
      </c>
      <c r="W3" s="21" t="s">
        <v>32</v>
      </c>
      <c r="X3" s="22" t="s">
        <v>30</v>
      </c>
      <c r="Y3" s="23" t="s">
        <v>29</v>
      </c>
      <c r="Z3" s="23" t="s">
        <v>29</v>
      </c>
    </row>
    <row r="4" spans="1:26" ht="19.5" customHeight="1" x14ac:dyDescent="0.25">
      <c r="D4" s="2"/>
      <c r="E4" s="2" t="s">
        <v>11</v>
      </c>
      <c r="F4" s="2" t="e">
        <f>((4/(B1^2) + 1/(C1^2))/3)</f>
        <v>#DIV/0!</v>
      </c>
      <c r="G4" s="2" t="e">
        <f>(2/(SQRT(3)*(C1^2)))</f>
        <v>#DIV/0!</v>
      </c>
      <c r="H4" s="2" t="e">
        <f>1/(C1^2)</f>
        <v>#DIV/0!</v>
      </c>
      <c r="I4" s="2" t="e">
        <f>((-2/SQRT(3))*((2*K1)/(B1^2) + L1/(C1^2)))</f>
        <v>#DIV/0!</v>
      </c>
      <c r="J4" s="2" t="e">
        <f>-2*L1/(C1^2)</f>
        <v>#DIV/0!</v>
      </c>
      <c r="K4" s="2" t="e">
        <f>((K1^2)/(B1^2) + (L1^2)/(C1^2) - 1)</f>
        <v>#DIV/0!</v>
      </c>
      <c r="L4" s="11" t="e">
        <f>(((F4+H4)+SQRT(((F4-H4)^2)+(G4^2)))/2)</f>
        <v>#DIV/0!</v>
      </c>
      <c r="M4" s="11" t="e">
        <f>(((F4+H4)-SQRT(((F4-H4)^2)+(G4^2)))/2)</f>
        <v>#DIV/0!</v>
      </c>
      <c r="N4" s="12" t="e">
        <f>1/SQRT(1 + 4*((F4-L4)^2)/(G4^2))</f>
        <v>#DIV/0!</v>
      </c>
      <c r="O4" s="12" t="e">
        <f>-(2*(F4-L4)*N4/G4)</f>
        <v>#DIV/0!</v>
      </c>
      <c r="P4" s="13" t="e">
        <f>(SIGN(-(F4-M4)/G4))*(1/SQRT(1 + 4*((F4-M4)^2)/(G4^2)))</f>
        <v>#DIV/0!</v>
      </c>
      <c r="Q4" s="13" t="e">
        <f>(-2)*((F4-M4)*P4/G4)</f>
        <v>#DIV/0!</v>
      </c>
      <c r="R4" s="11" t="e">
        <f>((I4*N4)+(J4*O4))</f>
        <v>#DIV/0!</v>
      </c>
      <c r="S4" s="11" t="e">
        <f>((I4*P4)+(J4*Q4))</f>
        <v>#DIV/0!</v>
      </c>
      <c r="T4" s="11" t="e">
        <f>K4</f>
        <v>#DIV/0!</v>
      </c>
      <c r="U4" s="24" t="e">
        <f>IF(NOT(_xlfn.XOR(GESTEP(SIGN(L4)*SIGN(M4),0),GESTEP(V4,W4))),"DENTRO","FUERA")</f>
        <v>#DIV/0!</v>
      </c>
      <c r="V4" s="25" t="e">
        <f>((SQRT((((R4^2)/(4*L4)) +((S4^2)/(4*M4)) - T4 )*(1/L4)))-(R4/(2*L4)))</f>
        <v>#DIV/0!</v>
      </c>
      <c r="W4" s="25" t="e">
        <f>(-(SQRT((((R4^2)/(4*L4)) +((S4^2)/(4*M4)) - T4 )*(1/L4)))-(R4/(2*L4)))</f>
        <v>#DIV/0!</v>
      </c>
      <c r="X4" s="26">
        <v>1</v>
      </c>
      <c r="Y4" s="30" t="e">
        <f>(SQRT(((R4^2)/(4*L4) +(S4^2)/(4*M4) - T4 - L4*((X4 + R4/(2*L4))^2))/M4)-S4/(2*M4))</f>
        <v>#DIV/0!</v>
      </c>
      <c r="Z4" s="30" t="e">
        <f>(-SQRT(((R4^2)/(4*L4) +(S4^2)/(4*M4) - T4 - L4*((X4 + R4/(2*L4))^2))/M4)-S4/(2*M4))</f>
        <v>#DIV/0!</v>
      </c>
    </row>
    <row r="5" spans="1:26" ht="19.5" customHeight="1" x14ac:dyDescent="0.25">
      <c r="A5">
        <f>-SQRT(-K6/F6)</f>
        <v>-6.1237243569579451</v>
      </c>
      <c r="C5">
        <f>SQRT(-K6/F6)</f>
        <v>6.1237243569579451</v>
      </c>
      <c r="D5" s="4" t="s">
        <v>1</v>
      </c>
      <c r="E5" s="3" t="s">
        <v>12</v>
      </c>
      <c r="F5" s="3" t="e">
        <f>((4/(A1^2) + 1/(C1^2))/3)</f>
        <v>#DIV/0!</v>
      </c>
      <c r="G5" s="3" t="e">
        <f>-G4</f>
        <v>#DIV/0!</v>
      </c>
      <c r="H5" s="3" t="e">
        <f>H4</f>
        <v>#DIV/0!</v>
      </c>
      <c r="I5" s="3" t="e">
        <f>((2/SQRT(3))*((2*H1)/(A1^2) + L1/(C1^2)))</f>
        <v>#DIV/0!</v>
      </c>
      <c r="J5" s="3" t="e">
        <f>J4</f>
        <v>#DIV/0!</v>
      </c>
      <c r="K5" s="3" t="e">
        <f>((H1^2)/(A1^2) + (L1^2)/(C1^2) - 1)</f>
        <v>#DIV/0!</v>
      </c>
      <c r="L5" s="14" t="e">
        <f t="shared" ref="L5:L15" si="0">(((F5+H5)+SQRT(((F5-H5)^2)+(G5^2)))/2)</f>
        <v>#DIV/0!</v>
      </c>
      <c r="M5" s="14" t="e">
        <f t="shared" ref="M5:M15" si="1">(((F5+H5)-SQRT(((F5-H5)^2)+(G5^2)))/2)</f>
        <v>#DIV/0!</v>
      </c>
      <c r="N5" s="15" t="e">
        <f t="shared" ref="N5:N15" si="2">1/SQRT(1 + 4*((F5-L5)^2)/(G5^2))</f>
        <v>#DIV/0!</v>
      </c>
      <c r="O5" s="15" t="e">
        <f t="shared" ref="O5:O15" si="3">-(2*(F5-L5)*N5/G5)</f>
        <v>#DIV/0!</v>
      </c>
      <c r="P5" s="16" t="e">
        <f t="shared" ref="P5:P15" si="4">(SIGN(-(F5-M5)/G5))*(1/SQRT(1 + 4*((F5-M5)^2)/(G5^2)))</f>
        <v>#DIV/0!</v>
      </c>
      <c r="Q5" s="16" t="e">
        <f t="shared" ref="Q5:Q15" si="5">(-2)*((F5-M5)*P5/G5)</f>
        <v>#DIV/0!</v>
      </c>
      <c r="R5" s="14" t="e">
        <f t="shared" ref="R5:R15" si="6">((I5*N5)+(J5*O5))</f>
        <v>#DIV/0!</v>
      </c>
      <c r="S5" s="14" t="e">
        <f t="shared" ref="S5:S15" si="7">((I5*P5)+(J5*Q5))</f>
        <v>#DIV/0!</v>
      </c>
      <c r="T5" s="14" t="e">
        <f t="shared" ref="T5:T15" si="8">K5</f>
        <v>#DIV/0!</v>
      </c>
      <c r="U5" s="27" t="e">
        <f t="shared" ref="U5:U15" si="9">IF(NOT(_xlfn.XOR(GESTEP(SIGN(L5)*SIGN(M5),0),GESTEP(V5,W5))),"DENTRO","FUERA")</f>
        <v>#DIV/0!</v>
      </c>
      <c r="V5" s="28" t="e">
        <f>(SQRT(((R5^2)/(4*L5) +(S5^2)/(4*M5) - T5)*(1/L5))-(R5/(2*L5)))</f>
        <v>#DIV/0!</v>
      </c>
      <c r="W5" s="28" t="e">
        <f>(-SQRT(((R5^2)/(4*L5) + (S5^2)/(4*M5) - T5 )*(1/L5))-(R5/(2*L5)))</f>
        <v>#DIV/0!</v>
      </c>
      <c r="X5" s="29" t="e">
        <f>(V5+W5)/2</f>
        <v>#DIV/0!</v>
      </c>
      <c r="Y5" s="30" t="e">
        <f>(SQRT(((R5^2)/(4*L5) +(S5^2)/(4*M5) - T5 - L5*((X5 + R5/(2*L5))^2))/M5)-S5/(2*M5))</f>
        <v>#DIV/0!</v>
      </c>
      <c r="Z5" s="30" t="e">
        <f>(-SQRT(((R5^2)/(4*L5) +(S5^2)/(4*M5) - T5 - L5*((X5 + R5/(2*L5))^2))/M5)-S5/(2*M5))</f>
        <v>#DIV/0!</v>
      </c>
    </row>
    <row r="6" spans="1:26" ht="18.75" customHeight="1" thickBot="1" x14ac:dyDescent="0.3">
      <c r="A6">
        <f>-SQRT(-(K6+F6*(B6^2))/H6)</f>
        <v>-3.5355339059327378</v>
      </c>
      <c r="B6">
        <v>0</v>
      </c>
      <c r="C6">
        <f>SQRT(-(K6+F6*(B6^2))/H6)</f>
        <v>3.5355339059327378</v>
      </c>
      <c r="D6" s="5"/>
      <c r="E6" s="5" t="s">
        <v>10</v>
      </c>
      <c r="F6" s="5">
        <f>((1/(A1^2) +1/(B1^2))/3)</f>
        <v>2.6666666666666668E-2</v>
      </c>
      <c r="G6" s="5">
        <f>((2/SQRT(3))*(1/(A1^2) -1/(B1^2)))</f>
        <v>0</v>
      </c>
      <c r="H6" s="5">
        <f>3*F6</f>
        <v>0.08</v>
      </c>
      <c r="I6" s="5">
        <f>((2/SQRT(3))*(H1/(A1^2) -K1/(B1^2)))</f>
        <v>0</v>
      </c>
      <c r="J6" s="5">
        <f>(2*(H1/(A1^2) +K1/(B1^2)))</f>
        <v>0</v>
      </c>
      <c r="K6" s="5">
        <f>((H1^2)/(A1^2) + (K1^2)/(B1^2) - 1)</f>
        <v>-1</v>
      </c>
      <c r="L6" s="17">
        <f t="shared" si="0"/>
        <v>0.08</v>
      </c>
      <c r="M6" s="17">
        <f t="shared" si="1"/>
        <v>2.6666666666666672E-2</v>
      </c>
      <c r="N6" s="18" t="e">
        <f t="shared" si="2"/>
        <v>#DIV/0!</v>
      </c>
      <c r="O6" s="18" t="e">
        <f t="shared" si="3"/>
        <v>#DIV/0!</v>
      </c>
      <c r="P6" s="19" t="e">
        <f t="shared" si="4"/>
        <v>#DIV/0!</v>
      </c>
      <c r="Q6" s="19" t="e">
        <f t="shared" si="5"/>
        <v>#DIV/0!</v>
      </c>
      <c r="R6" s="17" t="e">
        <f t="shared" si="6"/>
        <v>#DIV/0!</v>
      </c>
      <c r="S6" s="17" t="e">
        <f t="shared" si="7"/>
        <v>#DIV/0!</v>
      </c>
      <c r="T6" s="17">
        <f t="shared" si="8"/>
        <v>-1</v>
      </c>
      <c r="U6" s="27" t="e">
        <f t="shared" si="9"/>
        <v>#DIV/0!</v>
      </c>
      <c r="V6" s="28" t="e">
        <f t="shared" ref="V6:V15" si="10">((SQRT((((R6^2)/(4*L6)) +((S6^2)/(4*M6)) - T6 )*(1/L6)))-(R6/(2*L6)))</f>
        <v>#DIV/0!</v>
      </c>
      <c r="W6" s="28" t="e">
        <f t="shared" ref="W6:W15" si="11">(-(SQRT((((R6^2)/(4*L6)) +((S6^2)/(4*M6)) - T6 )*(1/L6)))-(R6/(2*L6)))</f>
        <v>#DIV/0!</v>
      </c>
      <c r="X6" s="29">
        <v>-7.3345735000000003</v>
      </c>
      <c r="Y6" s="30" t="e">
        <f t="shared" ref="Y6:Y15" si="12">(SQRT(((R6^2)/(4*L6) +(S6^2)/(4*M6) - T6 - L6*((X6 + R6/(2*L6))^2))/M6)-S6/(2*M6))</f>
        <v>#DIV/0!</v>
      </c>
      <c r="Z6" s="30" t="e">
        <f t="shared" ref="Z6:Z15" si="13">(-SQRT(((R6^2)/(4*L6) +(S6^2)/(4*M6) - T6 - L6*((X6 + R6/(2*L6))^2))/M6)-S6/(2*M6))</f>
        <v>#DIV/0!</v>
      </c>
    </row>
    <row r="7" spans="1:26" ht="20.25" customHeight="1" x14ac:dyDescent="0.25">
      <c r="D7" s="2"/>
      <c r="E7" s="2" t="s">
        <v>11</v>
      </c>
      <c r="F7" s="2" t="e">
        <f>((4/(B1^2) - 1/(C1^2))/3)</f>
        <v>#DIV/0!</v>
      </c>
      <c r="G7" s="2" t="e">
        <f>(-2/(SQRT(3)*(C1^2)))</f>
        <v>#DIV/0!</v>
      </c>
      <c r="H7" s="2" t="e">
        <f>-1/(C1^2)</f>
        <v>#DIV/0!</v>
      </c>
      <c r="I7" s="2" t="e">
        <f>((-2/SQRT(3))*((2*K1)/(B1^2) - L1/(C1^2)))</f>
        <v>#DIV/0!</v>
      </c>
      <c r="J7" s="2" t="e">
        <f>2*L1/(C1^2)</f>
        <v>#DIV/0!</v>
      </c>
      <c r="K7" s="2" t="e">
        <f>((K1^2)/(B1^2) - (L1^2)/(C1^2) - 1)</f>
        <v>#DIV/0!</v>
      </c>
      <c r="L7" s="11" t="e">
        <f t="shared" si="0"/>
        <v>#DIV/0!</v>
      </c>
      <c r="M7" s="11" t="e">
        <f t="shared" si="1"/>
        <v>#DIV/0!</v>
      </c>
      <c r="N7" s="12" t="e">
        <f t="shared" si="2"/>
        <v>#DIV/0!</v>
      </c>
      <c r="O7" s="12" t="e">
        <f t="shared" si="3"/>
        <v>#DIV/0!</v>
      </c>
      <c r="P7" s="13" t="e">
        <f t="shared" si="4"/>
        <v>#DIV/0!</v>
      </c>
      <c r="Q7" s="13" t="e">
        <f t="shared" si="5"/>
        <v>#DIV/0!</v>
      </c>
      <c r="R7" s="11" t="e">
        <f t="shared" si="6"/>
        <v>#DIV/0!</v>
      </c>
      <c r="S7" s="11" t="e">
        <f t="shared" si="7"/>
        <v>#DIV/0!</v>
      </c>
      <c r="T7" s="11" t="e">
        <f t="shared" si="8"/>
        <v>#DIV/0!</v>
      </c>
      <c r="U7" s="27" t="e">
        <f t="shared" si="9"/>
        <v>#DIV/0!</v>
      </c>
      <c r="V7" s="28" t="e">
        <f t="shared" si="10"/>
        <v>#DIV/0!</v>
      </c>
      <c r="W7" s="28" t="e">
        <f t="shared" si="11"/>
        <v>#DIV/0!</v>
      </c>
      <c r="X7" s="29">
        <v>1</v>
      </c>
      <c r="Y7" s="30" t="e">
        <f t="shared" si="12"/>
        <v>#DIV/0!</v>
      </c>
      <c r="Z7" s="30" t="e">
        <f t="shared" si="13"/>
        <v>#DIV/0!</v>
      </c>
    </row>
    <row r="8" spans="1:26" ht="22.5" customHeight="1" x14ac:dyDescent="0.25">
      <c r="A8" s="34" t="s">
        <v>33</v>
      </c>
      <c r="B8" t="s">
        <v>34</v>
      </c>
      <c r="C8" t="s">
        <v>35</v>
      </c>
      <c r="D8" s="4" t="s">
        <v>2</v>
      </c>
      <c r="E8" s="3" t="s">
        <v>12</v>
      </c>
      <c r="F8" s="3" t="e">
        <f>((4/(A1^2) - 1/(C1^2))/3)</f>
        <v>#DIV/0!</v>
      </c>
      <c r="G8" s="3" t="e">
        <f>-G7</f>
        <v>#DIV/0!</v>
      </c>
      <c r="H8" s="3" t="e">
        <f>H7</f>
        <v>#DIV/0!</v>
      </c>
      <c r="I8" s="3" t="e">
        <f>((2/SQRT(3))*((2*H1)/(A1^2) - L1/(C1^2)))</f>
        <v>#DIV/0!</v>
      </c>
      <c r="J8" s="3" t="e">
        <f>J7</f>
        <v>#DIV/0!</v>
      </c>
      <c r="K8" s="3" t="e">
        <f>((H1^2)/(A1^2) - (L1^2)/(C1^2) - 1)</f>
        <v>#DIV/0!</v>
      </c>
      <c r="L8" s="14" t="e">
        <f t="shared" si="0"/>
        <v>#DIV/0!</v>
      </c>
      <c r="M8" s="14" t="e">
        <f t="shared" si="1"/>
        <v>#DIV/0!</v>
      </c>
      <c r="N8" s="15" t="e">
        <f t="shared" si="2"/>
        <v>#DIV/0!</v>
      </c>
      <c r="O8" s="15" t="e">
        <f t="shared" si="3"/>
        <v>#DIV/0!</v>
      </c>
      <c r="P8" s="16" t="e">
        <f t="shared" si="4"/>
        <v>#DIV/0!</v>
      </c>
      <c r="Q8" s="16" t="e">
        <f t="shared" si="5"/>
        <v>#DIV/0!</v>
      </c>
      <c r="R8" s="14" t="e">
        <f t="shared" si="6"/>
        <v>#DIV/0!</v>
      </c>
      <c r="S8" s="14" t="e">
        <f t="shared" si="7"/>
        <v>#DIV/0!</v>
      </c>
      <c r="T8" s="14" t="e">
        <f t="shared" si="8"/>
        <v>#DIV/0!</v>
      </c>
      <c r="U8" s="27" t="e">
        <f t="shared" si="9"/>
        <v>#DIV/0!</v>
      </c>
      <c r="V8" s="28" t="e">
        <f t="shared" si="10"/>
        <v>#DIV/0!</v>
      </c>
      <c r="W8" s="28" t="e">
        <f t="shared" si="11"/>
        <v>#DIV/0!</v>
      </c>
      <c r="X8" s="29">
        <v>1</v>
      </c>
      <c r="Y8" s="30" t="e">
        <f t="shared" si="12"/>
        <v>#DIV/0!</v>
      </c>
      <c r="Z8" s="30" t="e">
        <f t="shared" si="13"/>
        <v>#DIV/0!</v>
      </c>
    </row>
    <row r="9" spans="1:26" ht="24.75" customHeight="1" thickBot="1" x14ac:dyDescent="0.3">
      <c r="A9">
        <v>7</v>
      </c>
      <c r="B9">
        <f>SQRT(((A9^2)-4)/1.5)</f>
        <v>5.4772255750516612</v>
      </c>
      <c r="C9">
        <f>-SQRT(((A9^2)-4)/1.5)</f>
        <v>-5.4772255750516612</v>
      </c>
      <c r="D9" s="5"/>
      <c r="E9" s="5" t="s">
        <v>10</v>
      </c>
      <c r="F9" s="5">
        <f t="shared" ref="F9:K9" si="14">F6</f>
        <v>2.6666666666666668E-2</v>
      </c>
      <c r="G9" s="5">
        <f t="shared" si="14"/>
        <v>0</v>
      </c>
      <c r="H9" s="5">
        <f t="shared" si="14"/>
        <v>0.08</v>
      </c>
      <c r="I9" s="5">
        <f t="shared" si="14"/>
        <v>0</v>
      </c>
      <c r="J9" s="5">
        <f t="shared" si="14"/>
        <v>0</v>
      </c>
      <c r="K9" s="5">
        <f t="shared" si="14"/>
        <v>-1</v>
      </c>
      <c r="L9" s="17">
        <f t="shared" si="0"/>
        <v>0.08</v>
      </c>
      <c r="M9" s="17">
        <f t="shared" si="1"/>
        <v>2.6666666666666672E-2</v>
      </c>
      <c r="N9" s="18" t="e">
        <f t="shared" si="2"/>
        <v>#DIV/0!</v>
      </c>
      <c r="O9" s="18" t="e">
        <f t="shared" si="3"/>
        <v>#DIV/0!</v>
      </c>
      <c r="P9" s="19" t="e">
        <f t="shared" si="4"/>
        <v>#DIV/0!</v>
      </c>
      <c r="Q9" s="19" t="e">
        <f t="shared" si="5"/>
        <v>#DIV/0!</v>
      </c>
      <c r="R9" s="17" t="e">
        <f t="shared" si="6"/>
        <v>#DIV/0!</v>
      </c>
      <c r="S9" s="17" t="e">
        <f t="shared" si="7"/>
        <v>#DIV/0!</v>
      </c>
      <c r="T9" s="17">
        <f t="shared" si="8"/>
        <v>-1</v>
      </c>
      <c r="U9" s="27" t="e">
        <f t="shared" si="9"/>
        <v>#DIV/0!</v>
      </c>
      <c r="V9" s="28" t="e">
        <f t="shared" si="10"/>
        <v>#DIV/0!</v>
      </c>
      <c r="W9" s="28" t="e">
        <f t="shared" si="11"/>
        <v>#DIV/0!</v>
      </c>
      <c r="X9" s="29">
        <v>1</v>
      </c>
      <c r="Y9" s="30" t="e">
        <f t="shared" si="12"/>
        <v>#DIV/0!</v>
      </c>
      <c r="Z9" s="30" t="e">
        <f t="shared" si="13"/>
        <v>#DIV/0!</v>
      </c>
    </row>
    <row r="10" spans="1:26" ht="18" customHeight="1" x14ac:dyDescent="0.25">
      <c r="D10" s="35" t="s">
        <v>22</v>
      </c>
      <c r="E10" s="2" t="s">
        <v>23</v>
      </c>
      <c r="F10" s="2">
        <f>4/(3*(B1^2))</f>
        <v>5.3333333333333337E-2</v>
      </c>
      <c r="G10" s="2">
        <v>0</v>
      </c>
      <c r="H10" s="2">
        <v>0</v>
      </c>
      <c r="I10" s="2">
        <f>((-2/SQRT(3))*(2*K1 + P1))</f>
        <v>-1.1547005383792517</v>
      </c>
      <c r="J10" s="2">
        <f>-2*P1</f>
        <v>-2</v>
      </c>
      <c r="K10" s="2">
        <f xml:space="preserve"> (K1^2)/(B1^2) + (2*P1*L1)</f>
        <v>0</v>
      </c>
      <c r="L10" s="11">
        <f t="shared" si="0"/>
        <v>5.3333333333333337E-2</v>
      </c>
      <c r="M10" s="11">
        <f t="shared" si="1"/>
        <v>0</v>
      </c>
      <c r="N10" s="12" t="e">
        <f t="shared" si="2"/>
        <v>#DIV/0!</v>
      </c>
      <c r="O10" s="12" t="e">
        <f t="shared" si="3"/>
        <v>#DIV/0!</v>
      </c>
      <c r="P10" s="13" t="e">
        <f t="shared" si="4"/>
        <v>#DIV/0!</v>
      </c>
      <c r="Q10" s="13" t="e">
        <f t="shared" si="5"/>
        <v>#DIV/0!</v>
      </c>
      <c r="R10" s="11" t="e">
        <f t="shared" si="6"/>
        <v>#DIV/0!</v>
      </c>
      <c r="S10" s="11" t="e">
        <f t="shared" si="7"/>
        <v>#DIV/0!</v>
      </c>
      <c r="T10" s="11">
        <f t="shared" si="8"/>
        <v>0</v>
      </c>
      <c r="U10" s="27" t="e">
        <f t="shared" si="9"/>
        <v>#DIV/0!</v>
      </c>
      <c r="V10" s="28" t="e">
        <f t="shared" si="10"/>
        <v>#DIV/0!</v>
      </c>
      <c r="W10" s="28" t="e">
        <f t="shared" si="11"/>
        <v>#DIV/0!</v>
      </c>
      <c r="X10" s="29">
        <v>1</v>
      </c>
      <c r="Y10" s="30" t="e">
        <f t="shared" si="12"/>
        <v>#DIV/0!</v>
      </c>
      <c r="Z10" s="30" t="e">
        <f t="shared" si="13"/>
        <v>#DIV/0!</v>
      </c>
    </row>
    <row r="11" spans="1:26" ht="19.5" customHeight="1" thickBot="1" x14ac:dyDescent="0.3">
      <c r="D11" s="36"/>
      <c r="E11" s="5" t="s">
        <v>24</v>
      </c>
      <c r="F11" s="5" t="e">
        <f>1/(3*(C1^2))</f>
        <v>#DIV/0!</v>
      </c>
      <c r="G11" s="5" t="e">
        <f>2/(SQRT(3)*(C1^2))</f>
        <v>#DIV/0!</v>
      </c>
      <c r="H11" s="5" t="e">
        <f>3*F11</f>
        <v>#DIV/0!</v>
      </c>
      <c r="I11" s="5" t="e">
        <f>(-2/SQRT(3))*(L1/(C1^2) + (2*P1))</f>
        <v>#DIV/0!</v>
      </c>
      <c r="J11" s="5" t="e">
        <f>-2*L1/(C1^2)</f>
        <v>#DIV/0!</v>
      </c>
      <c r="K11" s="5" t="e">
        <f>(L1^2)/(C1^2) + (2*P1*K1)</f>
        <v>#DIV/0!</v>
      </c>
      <c r="L11" s="17" t="e">
        <f t="shared" si="0"/>
        <v>#DIV/0!</v>
      </c>
      <c r="M11" s="17" t="e">
        <f t="shared" si="1"/>
        <v>#DIV/0!</v>
      </c>
      <c r="N11" s="18" t="e">
        <f t="shared" si="2"/>
        <v>#DIV/0!</v>
      </c>
      <c r="O11" s="18" t="e">
        <f t="shared" si="3"/>
        <v>#DIV/0!</v>
      </c>
      <c r="P11" s="19" t="e">
        <f t="shared" si="4"/>
        <v>#DIV/0!</v>
      </c>
      <c r="Q11" s="19" t="e">
        <f t="shared" si="5"/>
        <v>#DIV/0!</v>
      </c>
      <c r="R11" s="17" t="e">
        <f t="shared" si="6"/>
        <v>#DIV/0!</v>
      </c>
      <c r="S11" s="17" t="e">
        <f t="shared" si="7"/>
        <v>#DIV/0!</v>
      </c>
      <c r="T11" s="17" t="e">
        <f t="shared" si="8"/>
        <v>#DIV/0!</v>
      </c>
      <c r="U11" s="27" t="e">
        <f t="shared" si="9"/>
        <v>#DIV/0!</v>
      </c>
      <c r="V11" s="28" t="e">
        <f t="shared" si="10"/>
        <v>#DIV/0!</v>
      </c>
      <c r="W11" s="28" t="e">
        <f t="shared" si="11"/>
        <v>#DIV/0!</v>
      </c>
      <c r="X11" s="29">
        <v>1</v>
      </c>
      <c r="Y11" s="30" t="e">
        <f t="shared" si="12"/>
        <v>#DIV/0!</v>
      </c>
      <c r="Z11" s="30" t="e">
        <f t="shared" si="13"/>
        <v>#DIV/0!</v>
      </c>
    </row>
    <row r="12" spans="1:26" ht="18" customHeight="1" x14ac:dyDescent="0.25">
      <c r="D12" s="36"/>
      <c r="E12" s="3" t="s">
        <v>26</v>
      </c>
      <c r="F12" s="3">
        <f>4/(3*(A1^2))</f>
        <v>5.3333333333333337E-2</v>
      </c>
      <c r="G12" s="3">
        <v>0</v>
      </c>
      <c r="H12" s="3">
        <v>0</v>
      </c>
      <c r="I12" s="3">
        <f>(2/SQRT(3))*((2*H1)/(A1^2) + P1)</f>
        <v>1.1547005383792517</v>
      </c>
      <c r="J12" s="3">
        <f>-2*P1</f>
        <v>-2</v>
      </c>
      <c r="K12" s="3">
        <f>(H1^2)/(A1^2) + (2*P1*L1)</f>
        <v>0</v>
      </c>
      <c r="L12" s="11">
        <f t="shared" si="0"/>
        <v>5.3333333333333337E-2</v>
      </c>
      <c r="M12" s="11">
        <f t="shared" si="1"/>
        <v>0</v>
      </c>
      <c r="N12" s="12" t="e">
        <f t="shared" si="2"/>
        <v>#DIV/0!</v>
      </c>
      <c r="O12" s="12" t="e">
        <f t="shared" si="3"/>
        <v>#DIV/0!</v>
      </c>
      <c r="P12" s="13" t="e">
        <f t="shared" si="4"/>
        <v>#DIV/0!</v>
      </c>
      <c r="Q12" s="13" t="e">
        <f t="shared" si="5"/>
        <v>#DIV/0!</v>
      </c>
      <c r="R12" s="11" t="e">
        <f t="shared" si="6"/>
        <v>#DIV/0!</v>
      </c>
      <c r="S12" s="11" t="e">
        <f t="shared" si="7"/>
        <v>#DIV/0!</v>
      </c>
      <c r="T12" s="11">
        <f t="shared" si="8"/>
        <v>0</v>
      </c>
      <c r="U12" s="27" t="e">
        <f t="shared" si="9"/>
        <v>#DIV/0!</v>
      </c>
      <c r="V12" s="28" t="e">
        <f t="shared" si="10"/>
        <v>#DIV/0!</v>
      </c>
      <c r="W12" s="28" t="e">
        <f t="shared" si="11"/>
        <v>#DIV/0!</v>
      </c>
      <c r="X12" s="29">
        <v>1</v>
      </c>
      <c r="Y12" s="30" t="e">
        <f t="shared" si="12"/>
        <v>#DIV/0!</v>
      </c>
      <c r="Z12" s="30" t="e">
        <f t="shared" si="13"/>
        <v>#DIV/0!</v>
      </c>
    </row>
    <row r="13" spans="1:26" ht="21" customHeight="1" thickBot="1" x14ac:dyDescent="0.3">
      <c r="D13" s="36"/>
      <c r="E13" s="5" t="s">
        <v>27</v>
      </c>
      <c r="F13" s="5" t="e">
        <f>1/(3*(C1^2))</f>
        <v>#DIV/0!</v>
      </c>
      <c r="G13" s="5" t="e">
        <f>2/(SQRT(3)*(C1^2))</f>
        <v>#DIV/0!</v>
      </c>
      <c r="H13" s="5" t="e">
        <f>3*F13</f>
        <v>#DIV/0!</v>
      </c>
      <c r="I13" s="5" t="e">
        <f>(2/SQRT(3))*(L1/(C1^2) + (2*P1))</f>
        <v>#DIV/0!</v>
      </c>
      <c r="J13" s="5" t="e">
        <f>((-2*L1)/(C1^2))</f>
        <v>#DIV/0!</v>
      </c>
      <c r="K13" s="5" t="e">
        <f>(L1^2)/(C1^2) + (2*P1*H1)</f>
        <v>#DIV/0!</v>
      </c>
      <c r="L13" s="17" t="e">
        <f t="shared" si="0"/>
        <v>#DIV/0!</v>
      </c>
      <c r="M13" s="17" t="e">
        <f t="shared" si="1"/>
        <v>#DIV/0!</v>
      </c>
      <c r="N13" s="18" t="e">
        <f t="shared" si="2"/>
        <v>#DIV/0!</v>
      </c>
      <c r="O13" s="18" t="e">
        <f t="shared" si="3"/>
        <v>#DIV/0!</v>
      </c>
      <c r="P13" s="19" t="e">
        <f t="shared" si="4"/>
        <v>#DIV/0!</v>
      </c>
      <c r="Q13" s="19" t="e">
        <f t="shared" si="5"/>
        <v>#DIV/0!</v>
      </c>
      <c r="R13" s="17" t="e">
        <f t="shared" si="6"/>
        <v>#DIV/0!</v>
      </c>
      <c r="S13" s="17" t="e">
        <f t="shared" si="7"/>
        <v>#DIV/0!</v>
      </c>
      <c r="T13" s="17" t="e">
        <f t="shared" si="8"/>
        <v>#DIV/0!</v>
      </c>
      <c r="U13" s="27" t="e">
        <f t="shared" si="9"/>
        <v>#DIV/0!</v>
      </c>
      <c r="V13" s="28" t="e">
        <f t="shared" si="10"/>
        <v>#DIV/0!</v>
      </c>
      <c r="W13" s="28" t="e">
        <f t="shared" si="11"/>
        <v>#DIV/0!</v>
      </c>
      <c r="X13" s="29">
        <v>1</v>
      </c>
      <c r="Y13" s="30" t="e">
        <f t="shared" si="12"/>
        <v>#DIV/0!</v>
      </c>
      <c r="Z13" s="30" t="e">
        <f t="shared" si="13"/>
        <v>#DIV/0!</v>
      </c>
    </row>
    <row r="14" spans="1:26" ht="19.5" customHeight="1" x14ac:dyDescent="0.25">
      <c r="D14" s="36"/>
      <c r="E14" s="3" t="s">
        <v>28</v>
      </c>
      <c r="F14" s="3">
        <f>1/(3*(A1^2))</f>
        <v>1.3333333333333334E-2</v>
      </c>
      <c r="G14" s="3">
        <f>2/(SQRT(3)*(A1^2))</f>
        <v>4.6188021535170064E-2</v>
      </c>
      <c r="H14" s="3">
        <f>3*F14</f>
        <v>0.04</v>
      </c>
      <c r="I14" s="3">
        <f>(2/SQRT(3))*(H1/(A1^2) - P1)</f>
        <v>-1.1547005383792517</v>
      </c>
      <c r="J14" s="3">
        <f>2*(H1/(A1^2) + P1)</f>
        <v>2</v>
      </c>
      <c r="K14" s="3">
        <f>(H1^2)/(A1^2) + (2*P1*K1)</f>
        <v>0</v>
      </c>
      <c r="L14" s="11">
        <f t="shared" si="0"/>
        <v>5.3333333333333337E-2</v>
      </c>
      <c r="M14" s="11">
        <f t="shared" si="1"/>
        <v>0</v>
      </c>
      <c r="N14" s="12">
        <f t="shared" si="2"/>
        <v>0.5</v>
      </c>
      <c r="O14" s="12">
        <f t="shared" si="3"/>
        <v>0.8660254037844386</v>
      </c>
      <c r="P14" s="13">
        <f t="shared" si="4"/>
        <v>-0.86602540378443849</v>
      </c>
      <c r="Q14" s="13">
        <f t="shared" si="5"/>
        <v>0.49999999999999994</v>
      </c>
      <c r="R14" s="11">
        <f t="shared" si="6"/>
        <v>1.1547005383792515</v>
      </c>
      <c r="S14" s="11">
        <f t="shared" si="7"/>
        <v>2</v>
      </c>
      <c r="T14" s="11">
        <f t="shared" si="8"/>
        <v>0</v>
      </c>
      <c r="U14" s="27" t="e">
        <f t="shared" si="9"/>
        <v>#DIV/0!</v>
      </c>
      <c r="V14" s="28" t="e">
        <f t="shared" si="10"/>
        <v>#DIV/0!</v>
      </c>
      <c r="W14" s="28" t="e">
        <f t="shared" si="11"/>
        <v>#DIV/0!</v>
      </c>
      <c r="X14" s="29">
        <v>1</v>
      </c>
      <c r="Y14" s="30" t="e">
        <f t="shared" si="12"/>
        <v>#DIV/0!</v>
      </c>
      <c r="Z14" s="30" t="e">
        <f t="shared" si="13"/>
        <v>#DIV/0!</v>
      </c>
    </row>
    <row r="15" spans="1:26" ht="21" customHeight="1" thickBot="1" x14ac:dyDescent="0.3">
      <c r="D15" s="37"/>
      <c r="E15" s="5" t="s">
        <v>25</v>
      </c>
      <c r="F15" s="5">
        <f>1/(3*(B1^2))</f>
        <v>1.3333333333333334E-2</v>
      </c>
      <c r="G15" s="5">
        <f>-2/(SQRT(3)*(B1^2))</f>
        <v>-4.6188021535170064E-2</v>
      </c>
      <c r="H15" s="5">
        <f>3*F15</f>
        <v>0.04</v>
      </c>
      <c r="I15" s="5">
        <f>(-2/SQRT(3))*(K1/(B1^2) + P1)</f>
        <v>-1.1547005383792517</v>
      </c>
      <c r="J15" s="5">
        <f>2*(K1/(B1^2) - P1)</f>
        <v>-2</v>
      </c>
      <c r="K15" s="5">
        <f>(K1^2)/(B1^2) - (2*P1*H1)</f>
        <v>0</v>
      </c>
      <c r="L15" s="17">
        <f t="shared" si="0"/>
        <v>5.3333333333333337E-2</v>
      </c>
      <c r="M15" s="17">
        <f t="shared" si="1"/>
        <v>0</v>
      </c>
      <c r="N15" s="18">
        <f t="shared" si="2"/>
        <v>0.5</v>
      </c>
      <c r="O15" s="18">
        <f t="shared" si="3"/>
        <v>-0.8660254037844386</v>
      </c>
      <c r="P15" s="19">
        <f t="shared" si="4"/>
        <v>0.86602540378443849</v>
      </c>
      <c r="Q15" s="19">
        <f t="shared" si="5"/>
        <v>0.49999999999999994</v>
      </c>
      <c r="R15" s="17">
        <f t="shared" si="6"/>
        <v>1.1547005383792515</v>
      </c>
      <c r="S15" s="17">
        <f t="shared" si="7"/>
        <v>-2</v>
      </c>
      <c r="T15" s="17">
        <f t="shared" si="8"/>
        <v>0</v>
      </c>
      <c r="U15" s="31" t="e">
        <f t="shared" si="9"/>
        <v>#DIV/0!</v>
      </c>
      <c r="V15" s="32" t="e">
        <f t="shared" si="10"/>
        <v>#DIV/0!</v>
      </c>
      <c r="W15" s="32" t="e">
        <f t="shared" si="11"/>
        <v>#DIV/0!</v>
      </c>
      <c r="X15" s="33">
        <v>1</v>
      </c>
      <c r="Y15" s="30" t="e">
        <f t="shared" si="12"/>
        <v>#DIV/0!</v>
      </c>
      <c r="Z15" s="30" t="e">
        <f t="shared" si="13"/>
        <v>#DIV/0!</v>
      </c>
    </row>
  </sheetData>
  <mergeCells count="1">
    <mergeCell ref="D10:D15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TuSoft.org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TuSoft</dc:creator>
  <cp:lastModifiedBy>TuSoft</cp:lastModifiedBy>
  <dcterms:created xsi:type="dcterms:W3CDTF">2020-06-24T00:29:05Z</dcterms:created>
  <dcterms:modified xsi:type="dcterms:W3CDTF">2020-07-03T04:19:35Z</dcterms:modified>
</cp:coreProperties>
</file>