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C:\Users\Juuan\Dropbox\Desarrollo de Software\"/>
    </mc:Choice>
  </mc:AlternateContent>
  <xr:revisionPtr revIDLastSave="0" documentId="13_ncr:1_{0AC1AB80-95E9-4FBB-ADCA-C1E3CA832330}" xr6:coauthVersionLast="36" xr6:coauthVersionMax="40" xr10:uidLastSave="{00000000-0000-0000-0000-000000000000}"/>
  <bookViews>
    <workbookView xWindow="-120" yWindow="-120" windowWidth="20730" windowHeight="11310" tabRatio="752" activeTab="3" xr2:uid="{00000000-000D-0000-FFFF-FFFF00000000}"/>
  </bookViews>
  <sheets>
    <sheet name="Inf.Gral" sheetId="38" r:id="rId1"/>
    <sheet name="Instrucciones" sheetId="36" r:id="rId2"/>
    <sheet name="Factor de complejidad Téc y Amb" sheetId="37" r:id="rId3"/>
    <sheet name="Estimación de Tamaño UCP" sheetId="35" r:id="rId4"/>
    <sheet name="Estimación de Esfuerzo" sheetId="26" r:id="rId5"/>
    <sheet name="Recursos" sheetId="40" r:id="rId6"/>
  </sheets>
  <externalReferences>
    <externalReference r:id="rId7"/>
    <externalReference r:id="rId8"/>
    <externalReference r:id="rId9"/>
    <externalReference r:id="rId10"/>
  </externalReferences>
  <definedNames>
    <definedName name="AvanceEstFecha">'[1]Métricas Base Workflow'!$F$95</definedName>
    <definedName name="BACHrs">'[2]Esfuerzo, Costos y Tamaño'!#REF!</definedName>
    <definedName name="BACPesos">'[2]Esfuerzo, Costos y Tamaño'!#REF!</definedName>
    <definedName name="Complej.">#REF!</definedName>
    <definedName name="Concluido">#REF!</definedName>
    <definedName name="CVHrs">'[2]Esfuerzo, Costos y Tamaño'!#REF!</definedName>
    <definedName name="Desicion">#REF!</definedName>
    <definedName name="Desición">#REF!</definedName>
    <definedName name="EACHrs">'[2]Esfuerzo, Costos y Tamaño'!#REF!</definedName>
    <definedName name="Entregables">#REF!</definedName>
    <definedName name="Locacion">[3]Parámetros!$B$1:$B$4</definedName>
    <definedName name="mstProjectResources">OFFSET([4]Masters!$N$2,0,0,COUNTA([4]Masters!$N$1:$N$65536)-1)</definedName>
    <definedName name="Ocupacion">#REF!</definedName>
    <definedName name="SPIHrs">'[2]Esfuerzo, Costos y Tamaño'!#REF!</definedName>
    <definedName name="SVHrs">'[2]Esfuerzo, Costos y Tamaño'!#REF!</definedName>
    <definedName name="UEN">[3]Parámetros!$A$1:$A$2</definedName>
    <definedName name="ValorActualHrs">'[2]Esfuerzo, Costos y Tamaño'!#REF!</definedName>
    <definedName name="ValorActualPesos">'[2]Esfuerzo, Costos y Tamaño'!#REF!</definedName>
    <definedName name="ValorGanadoHrs">'[2]Esfuerzo, Costos y Tamaño'!#REF!</definedName>
    <definedName name="ValorPlaneadoHrs">'[2]Esfuerzo, Costos y Tamaño'!#REF!</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34" i="35" l="1"/>
  <c r="G134" i="35"/>
  <c r="F135" i="35"/>
  <c r="G135" i="35"/>
  <c r="F136" i="35"/>
  <c r="G136" i="35"/>
  <c r="F130" i="35" l="1"/>
  <c r="G130" i="35" s="1"/>
  <c r="F131" i="35"/>
  <c r="G131" i="35" s="1"/>
  <c r="F132" i="35"/>
  <c r="G132" i="35" s="1"/>
  <c r="F133" i="35"/>
  <c r="G133" i="35" s="1"/>
  <c r="F51" i="35"/>
  <c r="G51" i="35" s="1"/>
  <c r="F52" i="35"/>
  <c r="G52" i="35"/>
  <c r="F53" i="35"/>
  <c r="G53" i="35"/>
  <c r="F54" i="35"/>
  <c r="G54" i="35"/>
  <c r="F55" i="35"/>
  <c r="G55" i="35"/>
  <c r="F56" i="35"/>
  <c r="G56" i="35"/>
  <c r="F57" i="35"/>
  <c r="G57" i="35"/>
  <c r="F58" i="35"/>
  <c r="G58" i="35"/>
  <c r="F59" i="35"/>
  <c r="G59" i="35"/>
  <c r="F60" i="35"/>
  <c r="G60" i="35"/>
  <c r="F61" i="35"/>
  <c r="G61" i="35" s="1"/>
  <c r="F62" i="35"/>
  <c r="G62" i="35"/>
  <c r="F63" i="35"/>
  <c r="G63" i="35" s="1"/>
  <c r="F64" i="35"/>
  <c r="G64" i="35"/>
  <c r="F65" i="35"/>
  <c r="G65" i="35" s="1"/>
  <c r="F66" i="35"/>
  <c r="G66" i="35"/>
  <c r="F67" i="35"/>
  <c r="G67" i="35" s="1"/>
  <c r="F68" i="35"/>
  <c r="G68" i="35"/>
  <c r="F69" i="35"/>
  <c r="G69" i="35"/>
  <c r="F70" i="35"/>
  <c r="G70" i="35"/>
  <c r="F71" i="35"/>
  <c r="G71" i="35"/>
  <c r="F72" i="35"/>
  <c r="G72" i="35"/>
  <c r="F73" i="35"/>
  <c r="G73" i="35"/>
  <c r="F74" i="35"/>
  <c r="G74" i="35"/>
  <c r="F75" i="35"/>
  <c r="G75" i="35" s="1"/>
  <c r="F76" i="35"/>
  <c r="G76" i="35"/>
  <c r="F77" i="35"/>
  <c r="G77" i="35" s="1"/>
  <c r="F78" i="35"/>
  <c r="G78" i="35"/>
  <c r="F79" i="35"/>
  <c r="G79" i="35" s="1"/>
  <c r="F80" i="35"/>
  <c r="G80" i="35"/>
  <c r="F81" i="35"/>
  <c r="G81" i="35" s="1"/>
  <c r="F82" i="35"/>
  <c r="G82" i="35"/>
  <c r="F83" i="35"/>
  <c r="G83" i="35" s="1"/>
  <c r="F84" i="35"/>
  <c r="G84" i="35"/>
  <c r="F85" i="35"/>
  <c r="G85" i="35" s="1"/>
  <c r="F86" i="35"/>
  <c r="G86" i="35"/>
  <c r="F87" i="35"/>
  <c r="G87" i="35" s="1"/>
  <c r="F88" i="35"/>
  <c r="G88" i="35"/>
  <c r="F89" i="35"/>
  <c r="G89" i="35" s="1"/>
  <c r="F90" i="35"/>
  <c r="G90" i="35"/>
  <c r="F91" i="35"/>
  <c r="G91" i="35" s="1"/>
  <c r="F92" i="35"/>
  <c r="G92" i="35" s="1"/>
  <c r="F93" i="35"/>
  <c r="G93" i="35" s="1"/>
  <c r="F94" i="35"/>
  <c r="G94" i="35" s="1"/>
  <c r="F95" i="35"/>
  <c r="G95" i="35" s="1"/>
  <c r="F96" i="35"/>
  <c r="G96" i="35" s="1"/>
  <c r="F97" i="35"/>
  <c r="G97" i="35" s="1"/>
  <c r="F98" i="35"/>
  <c r="G98" i="35"/>
  <c r="F99" i="35"/>
  <c r="G99" i="35"/>
  <c r="F100" i="35"/>
  <c r="G100" i="35"/>
  <c r="F101" i="35"/>
  <c r="G101" i="35"/>
  <c r="F102" i="35"/>
  <c r="G102" i="35"/>
  <c r="F103" i="35"/>
  <c r="G103" i="35" s="1"/>
  <c r="F104" i="35"/>
  <c r="G104" i="35"/>
  <c r="F105" i="35"/>
  <c r="G105" i="35" s="1"/>
  <c r="F106" i="35"/>
  <c r="G106" i="35"/>
  <c r="F107" i="35"/>
  <c r="G107" i="35" s="1"/>
  <c r="F108" i="35"/>
  <c r="G108" i="35"/>
  <c r="F109" i="35"/>
  <c r="G109" i="35" s="1"/>
  <c r="F110" i="35"/>
  <c r="G110" i="35"/>
  <c r="F111" i="35"/>
  <c r="G111" i="35"/>
  <c r="F112" i="35"/>
  <c r="G112" i="35"/>
  <c r="F113" i="35"/>
  <c r="G113" i="35"/>
  <c r="F114" i="35"/>
  <c r="G114" i="35"/>
  <c r="F115" i="35"/>
  <c r="G115" i="35"/>
  <c r="F116" i="35"/>
  <c r="G116" i="35"/>
  <c r="F117" i="35"/>
  <c r="G117" i="35"/>
  <c r="F118" i="35"/>
  <c r="G118" i="35"/>
  <c r="F119" i="35"/>
  <c r="G119" i="35"/>
  <c r="F120" i="35"/>
  <c r="G120" i="35"/>
  <c r="F121" i="35"/>
  <c r="G121" i="35" s="1"/>
  <c r="F122" i="35"/>
  <c r="G122" i="35"/>
  <c r="F123" i="35"/>
  <c r="G123" i="35" s="1"/>
  <c r="F124" i="35"/>
  <c r="G124" i="35"/>
  <c r="F125" i="35"/>
  <c r="G125" i="35"/>
  <c r="F126" i="35"/>
  <c r="G126" i="35" s="1"/>
  <c r="F127" i="35"/>
  <c r="G127" i="35"/>
  <c r="F128" i="35"/>
  <c r="G128" i="35" s="1"/>
  <c r="F129" i="35"/>
  <c r="G129" i="35"/>
  <c r="F48" i="35"/>
  <c r="G48" i="35"/>
  <c r="F49" i="35"/>
  <c r="G49" i="35"/>
  <c r="F50" i="35"/>
  <c r="G50" i="35"/>
  <c r="F35" i="35"/>
  <c r="G35" i="35"/>
  <c r="F36" i="35"/>
  <c r="G36" i="35"/>
  <c r="F37" i="35"/>
  <c r="G37" i="35"/>
  <c r="F38" i="35"/>
  <c r="G38" i="35"/>
  <c r="F39" i="35"/>
  <c r="G39" i="35"/>
  <c r="F40" i="35"/>
  <c r="G40" i="35"/>
  <c r="F41" i="35"/>
  <c r="G41" i="35"/>
  <c r="F42" i="35"/>
  <c r="G42" i="35"/>
  <c r="F43" i="35"/>
  <c r="G43" i="35"/>
  <c r="F44" i="35"/>
  <c r="G44" i="35"/>
  <c r="F45" i="35"/>
  <c r="G45" i="35"/>
  <c r="F46" i="35"/>
  <c r="G46" i="35"/>
  <c r="F47" i="35"/>
  <c r="G47" i="35"/>
  <c r="D10" i="40" l="1"/>
  <c r="D4" i="40"/>
  <c r="D5" i="40"/>
  <c r="D6" i="40"/>
  <c r="D7" i="40"/>
  <c r="D8" i="40"/>
  <c r="D9" i="40"/>
  <c r="D3" i="40"/>
  <c r="F16" i="35" l="1"/>
  <c r="G16" i="35" s="1"/>
  <c r="F17" i="35"/>
  <c r="G17" i="35" s="1"/>
  <c r="F18" i="35"/>
  <c r="G18" i="35" s="1"/>
  <c r="F19" i="35"/>
  <c r="G19" i="35" s="1"/>
  <c r="F20" i="35"/>
  <c r="G20" i="35" s="1"/>
  <c r="F21" i="35"/>
  <c r="G21" i="35" s="1"/>
  <c r="F22" i="35"/>
  <c r="G22" i="35" s="1"/>
  <c r="F23" i="35"/>
  <c r="G23" i="35" s="1"/>
  <c r="F24" i="35"/>
  <c r="G24" i="35" s="1"/>
  <c r="F25" i="35"/>
  <c r="G25" i="35" s="1"/>
  <c r="F26" i="35"/>
  <c r="G26" i="35" s="1"/>
  <c r="F27" i="35"/>
  <c r="G27" i="35" s="1"/>
  <c r="F28" i="35"/>
  <c r="G28" i="35" s="1"/>
  <c r="F29" i="35"/>
  <c r="G29" i="35" s="1"/>
  <c r="F30" i="35"/>
  <c r="G30" i="35" s="1"/>
  <c r="F31" i="35"/>
  <c r="G31" i="35" s="1"/>
  <c r="F32" i="35"/>
  <c r="G32" i="35" s="1"/>
  <c r="F33" i="35"/>
  <c r="G33" i="35" s="1"/>
  <c r="F34" i="35"/>
  <c r="G34" i="35" s="1"/>
  <c r="F15" i="35" l="1"/>
  <c r="F14" i="35"/>
  <c r="F11" i="35"/>
  <c r="F12" i="35"/>
  <c r="F13" i="35"/>
  <c r="F10" i="35"/>
  <c r="F7" i="35"/>
  <c r="F8" i="35"/>
  <c r="F9" i="35"/>
  <c r="F6" i="35"/>
  <c r="F5" i="35"/>
  <c r="D4" i="26" l="1"/>
  <c r="C20" i="40" l="1"/>
  <c r="E22" i="40" s="1"/>
  <c r="E3" i="40" s="1"/>
  <c r="G9" i="35"/>
  <c r="G10" i="35"/>
  <c r="G11" i="35"/>
  <c r="G12" i="35"/>
  <c r="G13" i="35"/>
  <c r="G15" i="35"/>
  <c r="G5" i="35"/>
  <c r="G6" i="35"/>
  <c r="G7" i="35"/>
  <c r="F14" i="37"/>
  <c r="F16" i="37"/>
  <c r="F30" i="37"/>
  <c r="F31" i="37"/>
  <c r="F32" i="37"/>
  <c r="F33" i="37"/>
  <c r="F34" i="37"/>
  <c r="F35" i="37"/>
  <c r="F36" i="37"/>
  <c r="F37" i="37"/>
  <c r="F11" i="37"/>
  <c r="F12" i="37"/>
  <c r="F13" i="37"/>
  <c r="F15" i="37"/>
  <c r="F17" i="37"/>
  <c r="F18" i="37"/>
  <c r="F19" i="37"/>
  <c r="F20" i="37"/>
  <c r="F21" i="37"/>
  <c r="F22" i="37"/>
  <c r="F23" i="37"/>
  <c r="G14" i="35"/>
  <c r="G8" i="35"/>
  <c r="H42" i="26" l="1"/>
  <c r="H41" i="26"/>
  <c r="H19" i="26"/>
  <c r="H20" i="26"/>
  <c r="F38" i="37"/>
  <c r="H28" i="37"/>
  <c r="H9" i="37"/>
  <c r="F24" i="37"/>
  <c r="E9" i="40"/>
  <c r="E10" i="40"/>
  <c r="E8" i="40"/>
  <c r="H45" i="26" s="1"/>
  <c r="E7" i="40"/>
  <c r="E4" i="40"/>
  <c r="E6" i="40"/>
  <c r="E5" i="40"/>
  <c r="G3" i="35" l="1"/>
  <c r="H14" i="26"/>
  <c r="H12" i="26"/>
  <c r="H28" i="26"/>
  <c r="H13" i="26"/>
  <c r="H11" i="26"/>
  <c r="H16" i="26"/>
  <c r="H30" i="26"/>
  <c r="H33" i="26"/>
  <c r="H36" i="26"/>
  <c r="H31" i="26"/>
  <c r="H34" i="26"/>
  <c r="H32" i="26"/>
  <c r="H35" i="26"/>
  <c r="H26" i="26"/>
  <c r="H40" i="26"/>
  <c r="H39" i="26"/>
  <c r="H38" i="26"/>
  <c r="H10" i="26"/>
  <c r="H46" i="26"/>
  <c r="H29" i="26"/>
  <c r="H21" i="26"/>
  <c r="H47" i="26"/>
  <c r="H17" i="26"/>
  <c r="H22" i="26"/>
  <c r="H44" i="26"/>
  <c r="H18" i="26"/>
  <c r="H23" i="26"/>
  <c r="H25" i="26"/>
  <c r="H24" i="26"/>
  <c r="D5" i="26" l="1"/>
  <c r="E31" i="26" s="1"/>
  <c r="E27" i="26" l="1"/>
  <c r="E43" i="26" l="1"/>
  <c r="E45" i="26" s="1"/>
  <c r="I45" i="26" s="1"/>
  <c r="E37" i="26"/>
  <c r="E39" i="26" s="1"/>
  <c r="I39" i="26" s="1"/>
  <c r="I31" i="26"/>
  <c r="E9" i="26"/>
  <c r="E10" i="26" s="1"/>
  <c r="E15" i="26"/>
  <c r="E35" i="26"/>
  <c r="I35" i="26" s="1"/>
  <c r="E36" i="26"/>
  <c r="I36" i="26" s="1"/>
  <c r="E32" i="26"/>
  <c r="I32" i="26" s="1"/>
  <c r="E33" i="26"/>
  <c r="I33" i="26" s="1"/>
  <c r="E29" i="26"/>
  <c r="I29" i="26" s="1"/>
  <c r="E30" i="26"/>
  <c r="I30" i="26" s="1"/>
  <c r="E34" i="26"/>
  <c r="I34" i="26" s="1"/>
  <c r="E28" i="26"/>
  <c r="I28" i="26" s="1"/>
  <c r="E14" i="26" l="1"/>
  <c r="I14" i="26" s="1"/>
  <c r="E11" i="26"/>
  <c r="I11" i="26" s="1"/>
  <c r="E13" i="26"/>
  <c r="I13" i="26" s="1"/>
  <c r="I27" i="26"/>
  <c r="E7" i="26"/>
  <c r="F3" i="26" s="1"/>
  <c r="F4" i="26" s="1"/>
  <c r="E44" i="26"/>
  <c r="I44" i="26" s="1"/>
  <c r="E40" i="26"/>
  <c r="I40" i="26" s="1"/>
  <c r="E41" i="26"/>
  <c r="I41" i="26" s="1"/>
  <c r="E42" i="26"/>
  <c r="I42" i="26" s="1"/>
  <c r="E38" i="26"/>
  <c r="I38" i="26" s="1"/>
  <c r="E12" i="26"/>
  <c r="I12" i="26" s="1"/>
  <c r="E46" i="26"/>
  <c r="I46" i="26" s="1"/>
  <c r="E26" i="26"/>
  <c r="I26" i="26" s="1"/>
  <c r="E47" i="26"/>
  <c r="I47" i="26" s="1"/>
  <c r="E25" i="26"/>
  <c r="I25" i="26" s="1"/>
  <c r="E23" i="26"/>
  <c r="I23" i="26" s="1"/>
  <c r="E24" i="26"/>
  <c r="I24" i="26" s="1"/>
  <c r="E18" i="26"/>
  <c r="I18" i="26" s="1"/>
  <c r="E19" i="26"/>
  <c r="I19" i="26" s="1"/>
  <c r="E20" i="26"/>
  <c r="I20" i="26" s="1"/>
  <c r="E21" i="26"/>
  <c r="I21" i="26" s="1"/>
  <c r="E22" i="26"/>
  <c r="I22" i="26" s="1"/>
  <c r="E17" i="26"/>
  <c r="I17" i="26" s="1"/>
  <c r="E16" i="26"/>
  <c r="I16" i="26" s="1"/>
  <c r="I15" i="26" l="1"/>
  <c r="I43" i="26"/>
  <c r="I37" i="26"/>
  <c r="F5" i="26"/>
  <c r="I10" i="26"/>
  <c r="I9" i="26" s="1"/>
  <c r="I48" i="26" l="1"/>
  <c r="I49" i="26" l="1"/>
  <c r="I50" i="26" l="1"/>
  <c r="I51"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 Acosta</author>
  </authors>
  <commentList>
    <comment ref="E8" authorId="0" shapeId="0" xr:uid="{00000000-0006-0000-0400-000001000000}">
      <text>
        <r>
          <rPr>
            <b/>
            <sz val="8"/>
            <color indexed="81"/>
            <rFont val="Tahoma"/>
            <family val="2"/>
          </rPr>
          <t xml:space="preserve">Esfuerzo estimado en horas: </t>
        </r>
        <r>
          <rPr>
            <sz val="8"/>
            <color indexed="81"/>
            <rFont val="Tahoma"/>
            <family val="2"/>
          </rPr>
          <t>Se tiene que agregar la cantidad de horas planeadas para cada actividad. Se tienen que llenar los espacios en blanco. Los espacios en gris se generan automáticamente al llenar los espacios en blanco.</t>
        </r>
      </text>
    </comment>
  </commentList>
</comments>
</file>

<file path=xl/sharedStrings.xml><?xml version="1.0" encoding="utf-8"?>
<sst xmlns="http://schemas.openxmlformats.org/spreadsheetml/2006/main" count="688" uniqueCount="296">
  <si>
    <t>Nº</t>
  </si>
  <si>
    <t>%</t>
  </si>
  <si>
    <t>Valor</t>
  </si>
  <si>
    <t>Descripción</t>
  </si>
  <si>
    <t>Fecha</t>
  </si>
  <si>
    <t>Autor</t>
  </si>
  <si>
    <t>Versión</t>
  </si>
  <si>
    <t>ESTIMACION DE TAMAÑO</t>
  </si>
  <si>
    <t>Nombre del Caso de Uso</t>
  </si>
  <si>
    <t>HISTORIAL DE REVISIONES</t>
  </si>
  <si>
    <t>Simple</t>
  </si>
  <si>
    <t>* Interfaz de usuario compleja. 
* Toca 3 o mas entidades de bases de datos. 
* Toma mas de 7 pasos o transacciones en el caso de uso. 
* Su implementación involucra mas de 10 clases. 
* Interacción con Interfaces adicionales alta</t>
  </si>
  <si>
    <t>Sistema Distribuido</t>
  </si>
  <si>
    <t>Facilidad de Instalación</t>
  </si>
  <si>
    <t>Facilidad de uso</t>
  </si>
  <si>
    <t>Portabilidad</t>
  </si>
  <si>
    <t>Concurrencia</t>
  </si>
  <si>
    <t>Peso</t>
  </si>
  <si>
    <t>Objetivos de performance o tiempo de respuesta</t>
  </si>
  <si>
    <t>Eficiencia del usuario final</t>
  </si>
  <si>
    <t>Procesamiento interno complejo</t>
  </si>
  <si>
    <t>El código debe ser reutilizable</t>
  </si>
  <si>
    <t>Incluye objetivos especiales de seguridad</t>
  </si>
  <si>
    <t>Se requieren facilidades especiales de entrenamiento a usuarios</t>
  </si>
  <si>
    <t>T1</t>
  </si>
  <si>
    <t>T2</t>
  </si>
  <si>
    <t>T3</t>
  </si>
  <si>
    <t>T4</t>
  </si>
  <si>
    <t>T5</t>
  </si>
  <si>
    <t>T6</t>
  </si>
  <si>
    <t>T7</t>
  </si>
  <si>
    <t>T8</t>
  </si>
  <si>
    <t>T9</t>
  </si>
  <si>
    <t>T10</t>
  </si>
  <si>
    <t>T11</t>
  </si>
  <si>
    <t>T12</t>
  </si>
  <si>
    <t>T13</t>
  </si>
  <si>
    <t>Factor 
Calculado</t>
  </si>
  <si>
    <t>Comentarios</t>
  </si>
  <si>
    <t>Factor Técnico Total:</t>
  </si>
  <si>
    <t>Factor de Complejidad Ambiental (ECF)</t>
  </si>
  <si>
    <t>E1</t>
  </si>
  <si>
    <t>E2</t>
  </si>
  <si>
    <t>E3</t>
  </si>
  <si>
    <t>E4</t>
  </si>
  <si>
    <t>E5</t>
  </si>
  <si>
    <t>E6</t>
  </si>
  <si>
    <t>E7</t>
  </si>
  <si>
    <t>E8</t>
  </si>
  <si>
    <t>Familiaridad con el modelo y/o proceso utilizado</t>
  </si>
  <si>
    <t>Factor Ambiental Total:</t>
  </si>
  <si>
    <t>Experiencia en la aplicación</t>
  </si>
  <si>
    <t>Experiencia en orientación a objetos</t>
  </si>
  <si>
    <t>Motivación</t>
  </si>
  <si>
    <t>Estabilidad de los requerimientos</t>
  </si>
  <si>
    <t>Persona de medio-tiempo</t>
  </si>
  <si>
    <t>Dificultad del lenguaje de programación</t>
  </si>
  <si>
    <t>Reuso</t>
  </si>
  <si>
    <t>Peso Ajustado</t>
  </si>
  <si>
    <t>Categoria</t>
  </si>
  <si>
    <t>Total UCP:</t>
  </si>
  <si>
    <t>Factor 
Ambiental</t>
  </si>
  <si>
    <t>Factor 
Técnico</t>
  </si>
  <si>
    <t>Factor Técnico Calculado</t>
  </si>
  <si>
    <t>Factor Ambiental Calculado</t>
  </si>
  <si>
    <t>Factor de Productividad</t>
  </si>
  <si>
    <t>Duración estimada en semanas a partir del KickOff</t>
  </si>
  <si>
    <t>Duración en Semanas</t>
  </si>
  <si>
    <t>Promedio</t>
  </si>
  <si>
    <t>Complejo</t>
  </si>
  <si>
    <t>ESTIMACIÓN DE ESFUERZO</t>
  </si>
  <si>
    <t>Facilidad de cambio</t>
  </si>
  <si>
    <t>Capacidad de analista líder</t>
  </si>
  <si>
    <t>* Interfaz de usuario simple. 
* Toca únicamente una entidad de base de datos. 
* Se escenario de éxito consiste de 3 pasos o menos. 
* Su implementación involucra menos de 5 clases. 
* Interacción con Interfaces baja</t>
  </si>
  <si>
    <t>Factor Técnico</t>
  </si>
  <si>
    <t>Provee acceso directo a terceras partes</t>
  </si>
  <si>
    <t>Factor de Complejidad Técnico (TCF)</t>
  </si>
  <si>
    <t>Cliente</t>
  </si>
  <si>
    <t>Proyecto</t>
  </si>
  <si>
    <t>Estimaciones del Proyecto</t>
  </si>
  <si>
    <t>Categoría de CU</t>
  </si>
  <si>
    <t>Complejidad</t>
  </si>
  <si>
    <t xml:space="preserve"> </t>
  </si>
  <si>
    <t>Para el Análisis de los casos de uso y su categoría se debe tomar en cuenta si alguno de los puntos de la descripción aplica para ellos</t>
  </si>
  <si>
    <t>* Diseño de interfaz promedio. 
* Toca 2 o mas entidades de bases de datos. 
* Se necesitan de 4 a 7 pasos o transacciones. 
* Su implementación involucra entre 5 y 10 clases. 
* Interacción con Interfaces adicionales media</t>
  </si>
  <si>
    <t>Factor de Complejidad Ambiental FCA (Environmental Complexity Factor)</t>
  </si>
  <si>
    <t>Factor de Complejidad Técnica FCT (Technical Complexity Factor)</t>
  </si>
  <si>
    <t>Descripción de las categorías de los Casos de Uso</t>
  </si>
  <si>
    <t>Costo</t>
  </si>
  <si>
    <t>Líder de proyecto</t>
  </si>
  <si>
    <t>Tester</t>
  </si>
  <si>
    <t>Salario por hora</t>
  </si>
  <si>
    <t>Salario por hora integrada</t>
  </si>
  <si>
    <t>Internet -Telefono</t>
  </si>
  <si>
    <t>Papelería</t>
  </si>
  <si>
    <t>Renta</t>
  </si>
  <si>
    <t>Luz</t>
  </si>
  <si>
    <t>Agua</t>
  </si>
  <si>
    <t>GASTO MENSUAL</t>
  </si>
  <si>
    <t>NÚMERO DE EMPLEADOS</t>
  </si>
  <si>
    <t>COSTO POR HORA</t>
  </si>
  <si>
    <t>Tipo de Recurso</t>
  </si>
  <si>
    <t xml:space="preserve">Administración de la Configuración (CM) </t>
  </si>
  <si>
    <t>Costo Total del desarrollo del  Proyecto</t>
  </si>
  <si>
    <t>Aseguramiento de la Calidad</t>
  </si>
  <si>
    <t>Limpieza y Jardinería</t>
  </si>
  <si>
    <t>Articulos de limpieza y despensa</t>
  </si>
  <si>
    <t>Factor de Productividad en hrs/cup</t>
  </si>
  <si>
    <t>Esfuerzo en Horas</t>
  </si>
  <si>
    <t>GANANCIA</t>
  </si>
  <si>
    <t>IVA</t>
  </si>
  <si>
    <t>PRECIO TOTAL</t>
  </si>
  <si>
    <t>El factor de productividad es aquel que nos permite saber cuantas horas toma realizar un punto de caso de uso. Este factor debe ser tomado de datos históricos de proyectos similares.</t>
  </si>
  <si>
    <t>La duración estimada en semanas nos sirve para calcular la cantidad de actividades de algunos workflows (flijos de trabajo) que son fijos y que dichas actividades son periódicas. Este valor será modificado conforme se tengan registros históricos de productividad por flujos de trabajo.</t>
  </si>
  <si>
    <r>
      <rPr>
        <b/>
        <sz val="11"/>
        <rFont val="Calibri"/>
        <family val="2"/>
      </rPr>
      <t>Valor:</t>
    </r>
    <r>
      <rPr>
        <sz val="11"/>
        <rFont val="Calibri"/>
        <family val="2"/>
      </rPr>
      <t xml:space="preserve"> Representa el grado de importancia del Factor de Complejidad en el proyecto. El valor va desde 0 al 5 tomando en cuenta que 0 es irrelevante para el proyecto y 5 que es un aporte muy importante.</t>
    </r>
    <r>
      <rPr>
        <i/>
        <sz val="11"/>
        <rFont val="Calibri"/>
        <family val="2"/>
      </rPr>
      <t xml:space="preserve"> </t>
    </r>
  </si>
  <si>
    <r>
      <rPr>
        <b/>
        <sz val="11"/>
        <rFont val="Calibri"/>
        <family val="2"/>
        <scheme val="minor"/>
      </rPr>
      <t>Complejidad</t>
    </r>
    <r>
      <rPr>
        <sz val="11"/>
        <rFont val="Calibri"/>
        <family val="2"/>
        <scheme val="minor"/>
      </rPr>
      <t xml:space="preserve">: Se refiere a la dificultas que el Factor de Complejidad ya sea Técnico o Ambiental puede presentar cuando se realice el proyecto. </t>
    </r>
  </si>
  <si>
    <t xml:space="preserve">MÉTODO DE ESTIMACIÓN: </t>
  </si>
  <si>
    <t>PUNTOS DE CASO DE USO</t>
  </si>
  <si>
    <t>Existen 13 factores técnicos estándar para estimar el impacto en la productividad de diversas cuestiones técnicas que tienen en una aplicación</t>
  </si>
  <si>
    <t>Ciclo de Vida del Proyecto</t>
  </si>
  <si>
    <t>Existen 8 factores técnicos estándar para estimar el impacto en la productividad de diversas cuestiones ambientales que tienen en una aplicación</t>
  </si>
  <si>
    <t>Generar Propuesta del Proyecto</t>
  </si>
  <si>
    <t>Realizar Especificación de Requerimientos</t>
  </si>
  <si>
    <t>Generar Cronograma</t>
  </si>
  <si>
    <t>Asignar Recursos</t>
  </si>
  <si>
    <t>Identificar Riesgos</t>
  </si>
  <si>
    <t>Generar Plan de Proyecto</t>
  </si>
  <si>
    <t>Validar Plan de Proyecto</t>
  </si>
  <si>
    <t>Realizar Presentación de Kick Off</t>
  </si>
  <si>
    <t>Asistir Presentación de Kick Off</t>
  </si>
  <si>
    <t>Generar Casos de Prueba</t>
  </si>
  <si>
    <t>Asignar Tareas</t>
  </si>
  <si>
    <t>Desarrollar Software</t>
  </si>
  <si>
    <t>Realizar Pruebas Unitarias</t>
  </si>
  <si>
    <t>Integrar Software</t>
  </si>
  <si>
    <t>Realizar Pruebas Integrales</t>
  </si>
  <si>
    <t>Realizar Pruebas de Sistema</t>
  </si>
  <si>
    <t>Generar Documento de Aceptación</t>
  </si>
  <si>
    <t>Vendedor</t>
  </si>
  <si>
    <t>Analista de Requerimientos</t>
  </si>
  <si>
    <t>Responsable de calidad</t>
  </si>
  <si>
    <t>Desarrollador</t>
  </si>
  <si>
    <t>Responsable de configuración</t>
  </si>
  <si>
    <t>Responsable de medición</t>
  </si>
  <si>
    <t>Arquitectura de 3 Capas</t>
  </si>
  <si>
    <t>Performance Estándar en el Server</t>
  </si>
  <si>
    <t>Alta Eficiencia para el Usuario final</t>
  </si>
  <si>
    <t>Procesamiento Complejo promedio</t>
  </si>
  <si>
    <t>Código Altamente reusable</t>
  </si>
  <si>
    <t>Instalación normal</t>
  </si>
  <si>
    <t>Muy fácil de usar</t>
  </si>
  <si>
    <t>Portabilidad promedio</t>
  </si>
  <si>
    <t>Facilidad de cambio promedio</t>
  </si>
  <si>
    <t>Concurrencia baja</t>
  </si>
  <si>
    <t>Seguridad moderada</t>
  </si>
  <si>
    <t>Acceso directo a SCC</t>
  </si>
  <si>
    <t>Entrenamiento por capacitación normal</t>
  </si>
  <si>
    <t>Factor de Productividad:</t>
  </si>
  <si>
    <t>Use Case Points:</t>
  </si>
  <si>
    <t>Días</t>
  </si>
  <si>
    <t>Semanas</t>
  </si>
  <si>
    <t>Meses</t>
  </si>
  <si>
    <t>Días laborales a la semana</t>
  </si>
  <si>
    <t>Horas laborales por día</t>
  </si>
  <si>
    <t>Duración estimada</t>
  </si>
  <si>
    <t>Gastos Fijos Mensuales</t>
  </si>
  <si>
    <t>RECURSOS HUMANOS</t>
  </si>
  <si>
    <t>Suelgo Mensual integrado</t>
  </si>
  <si>
    <t>Cantidad de recursos</t>
  </si>
  <si>
    <t>Inicial</t>
  </si>
  <si>
    <t>Planeación</t>
  </si>
  <si>
    <t>Ejecución</t>
  </si>
  <si>
    <t>Cierre</t>
  </si>
  <si>
    <t>Generar Artefactos de Ingeniería</t>
  </si>
  <si>
    <t>Elaborar Perfil de proyecto</t>
  </si>
  <si>
    <t>Realizar Levantamiento de inicial de requerimientos</t>
  </si>
  <si>
    <t>Realizar análisis de factibilidad o estudio de mercado</t>
  </si>
  <si>
    <t>Generar Contrato del Proyecto</t>
  </si>
  <si>
    <t>Generar EDT</t>
  </si>
  <si>
    <t>Generar Tabla de precedencias y responsabilidades</t>
  </si>
  <si>
    <t>Generar plan de riesgos</t>
  </si>
  <si>
    <t>Generar Despliegue de Sistema</t>
  </si>
  <si>
    <t>Control</t>
  </si>
  <si>
    <t>Control de cambios</t>
  </si>
  <si>
    <t>Recolección de métricas del proyecto</t>
  </si>
  <si>
    <t>Generar Manuales de usuario</t>
  </si>
  <si>
    <t>Dar capacitación del sistema</t>
  </si>
  <si>
    <t>Soporte post-producción</t>
  </si>
  <si>
    <t>Realizar entrega formal del proyecto</t>
  </si>
  <si>
    <t>Costo Fase Inicial</t>
  </si>
  <si>
    <t>Costo Fase Planeación</t>
  </si>
  <si>
    <t>Costo Fase Ejecución</t>
  </si>
  <si>
    <t>Costo Fase Cierre</t>
  </si>
  <si>
    <t>Costo Fase Control</t>
  </si>
  <si>
    <t>Horas</t>
  </si>
  <si>
    <t>Generar pantalla de registrar contrato</t>
  </si>
  <si>
    <t>No</t>
  </si>
  <si>
    <t>Buscar cliente por curp</t>
  </si>
  <si>
    <t>Capturar datos del cliente</t>
  </si>
  <si>
    <t>Mostrar datos del cliente</t>
  </si>
  <si>
    <t>Capturar datos de la prenda</t>
  </si>
  <si>
    <t>Tomar fotografías de la prenda</t>
  </si>
  <si>
    <t>Capturar cotitular</t>
  </si>
  <si>
    <t>Validar prendas</t>
  </si>
  <si>
    <t>Validar fotografías (mínimo 1)</t>
  </si>
  <si>
    <t>Validar cotitular</t>
  </si>
  <si>
    <t>Guardar contrato</t>
  </si>
  <si>
    <t>Generar pdf</t>
  </si>
  <si>
    <t>Imprimir</t>
  </si>
  <si>
    <t>Buscar contrato por identificador</t>
  </si>
  <si>
    <t>Buscar contrato por fecha</t>
  </si>
  <si>
    <t>Buscar contrato por curp de cliente</t>
  </si>
  <si>
    <t>Buscar contrato por nombre de cliente</t>
  </si>
  <si>
    <t>Buscar contratos por periodo</t>
  </si>
  <si>
    <t>Calcular finiquito</t>
  </si>
  <si>
    <t>Validar finiquito</t>
  </si>
  <si>
    <t>Guardar finiquito</t>
  </si>
  <si>
    <t>Calcular refrendo</t>
  </si>
  <si>
    <t>Validar refrendo</t>
  </si>
  <si>
    <t>Guardar refrendo</t>
  </si>
  <si>
    <t>Cancelar contrato</t>
  </si>
  <si>
    <t>Reactivar contrato</t>
  </si>
  <si>
    <t>Generar pantalla de agregar cliente</t>
  </si>
  <si>
    <t>Tomar fotografías</t>
  </si>
  <si>
    <t>Validar curp</t>
  </si>
  <si>
    <t>Validar fotografías</t>
  </si>
  <si>
    <t>Validar datos</t>
  </si>
  <si>
    <t>Guardar cliente</t>
  </si>
  <si>
    <t>Buscar cliente por nombre</t>
  </si>
  <si>
    <t>Buscar cliente por periodo</t>
  </si>
  <si>
    <t>Alterar datos</t>
  </si>
  <si>
    <t>Actualizar datos</t>
  </si>
  <si>
    <t>Cambiar estatus</t>
  </si>
  <si>
    <t>Guardar cambio</t>
  </si>
  <si>
    <t>Generar pantalla de agregar prenda</t>
  </si>
  <si>
    <t>Capturar datos</t>
  </si>
  <si>
    <t>Guardar prenda</t>
  </si>
  <si>
    <t>Generar pantalla de agregar articulo</t>
  </si>
  <si>
    <t>Buscar prenda</t>
  </si>
  <si>
    <t>Cambiar a articulo</t>
  </si>
  <si>
    <t>Guardar articulo</t>
  </si>
  <si>
    <t>Buscar por cliente</t>
  </si>
  <si>
    <t>Buscar por contrato</t>
  </si>
  <si>
    <t>Buscar prenda por periodo</t>
  </si>
  <si>
    <t>Buscar articulo por identificador</t>
  </si>
  <si>
    <t>Buscar artículos por periodo</t>
  </si>
  <si>
    <t>Guardar cambios</t>
  </si>
  <si>
    <t>Buscar venta por identificador</t>
  </si>
  <si>
    <t>Buscar ventas por periodo</t>
  </si>
  <si>
    <t>Buscar venta por fecha</t>
  </si>
  <si>
    <t>Generar pantalla de venta de artículos</t>
  </si>
  <si>
    <t>Capturar datos del artículo</t>
  </si>
  <si>
    <t>Validar datos del cliente</t>
  </si>
  <si>
    <t>Validar datos del articulo</t>
  </si>
  <si>
    <t>Guardar venta</t>
  </si>
  <si>
    <t>Imprimir nota de venta</t>
  </si>
  <si>
    <t>Generar pantalla de apartado de artículos</t>
  </si>
  <si>
    <t>Validar datos del artículo</t>
  </si>
  <si>
    <t>Guardar apartado</t>
  </si>
  <si>
    <t>Imprimir nota de apartado</t>
  </si>
  <si>
    <t>Buscar apartado por identificador</t>
  </si>
  <si>
    <t>Buscar apartado por fecha</t>
  </si>
  <si>
    <t>Buscar apartados por periodo</t>
  </si>
  <si>
    <t>Capturar datos del pago</t>
  </si>
  <si>
    <t>Validar datos del pago</t>
  </si>
  <si>
    <t>Imprimir nota de aparado</t>
  </si>
  <si>
    <t>Caducar apartado</t>
  </si>
  <si>
    <t>Generar pantalla de agregar categoría</t>
  </si>
  <si>
    <t>Capturar nombre de la categoría</t>
  </si>
  <si>
    <t>Validar nombre de categoría</t>
  </si>
  <si>
    <t>Guardar categoría</t>
  </si>
  <si>
    <t>Generar pantalla de reportes</t>
  </si>
  <si>
    <t>Capturar periodo</t>
  </si>
  <si>
    <t>Validar periodo</t>
  </si>
  <si>
    <t>Guardar reporte en pdf</t>
  </si>
  <si>
    <t>Imprimir reporte</t>
  </si>
  <si>
    <t>Generar paCapturar datos del usuariontalla de registro de usuario</t>
  </si>
  <si>
    <t>Validar datos del usuario</t>
  </si>
  <si>
    <t>Guardar usuario</t>
  </si>
  <si>
    <t>Buscar usuario por número de personal</t>
  </si>
  <si>
    <t>Buscar usuario por rfc</t>
  </si>
  <si>
    <t>Buscar usuario por nombre</t>
  </si>
  <si>
    <t>Cambiar datos del usuario</t>
  </si>
  <si>
    <t>Eliminar usuario</t>
  </si>
  <si>
    <t>Generar pantalla de información de sucursal</t>
  </si>
  <si>
    <t>Capturar parámetros</t>
  </si>
  <si>
    <t>Validar parámetros</t>
  </si>
  <si>
    <t>Capturar aumento de fondo</t>
  </si>
  <si>
    <t>Validar fondo</t>
  </si>
  <si>
    <t>Generar pantalla de gastos de sucursal</t>
  </si>
  <si>
    <t>Capturar gastos</t>
  </si>
  <si>
    <t>Validar gastos</t>
  </si>
  <si>
    <t>25 de febrero del 2019</t>
  </si>
  <si>
    <t>Juan Carlos Domínguez</t>
  </si>
  <si>
    <t>Listo para su primera revición</t>
  </si>
  <si>
    <t>Generar pantalla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</si>
</sst>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0.0"/>
    <numFmt numFmtId="165" formatCode="&quot;$&quot;#,##0.00"/>
  </numFmts>
  <fonts count="51" x14ac:knownFonts="1">
    <font>
      <sz val="10"/>
      <name val="Arial"/>
    </font>
    <font>
      <sz val="11"/>
      <color theme="1"/>
      <name val="Calibri"/>
      <family val="2"/>
      <scheme val="minor"/>
    </font>
    <font>
      <sz val="8"/>
      <color indexed="81"/>
      <name val="Tahoma"/>
      <family val="2"/>
    </font>
    <font>
      <b/>
      <sz val="8"/>
      <color indexed="81"/>
      <name val="Tahoma"/>
      <family val="2"/>
    </font>
    <font>
      <sz val="8"/>
      <name val="Arial"/>
      <family val="2"/>
    </font>
    <font>
      <sz val="11"/>
      <name val="Calibri"/>
      <family val="2"/>
    </font>
    <font>
      <i/>
      <sz val="11"/>
      <name val="Calibri"/>
      <family val="2"/>
    </font>
    <font>
      <sz val="8"/>
      <name val="Calibri"/>
      <family val="2"/>
      <scheme val="minor"/>
    </font>
    <font>
      <b/>
      <sz val="12"/>
      <name val="Calibri"/>
      <family val="2"/>
      <scheme val="minor"/>
    </font>
    <font>
      <sz val="10"/>
      <name val="Calibri"/>
      <family val="2"/>
      <scheme val="minor"/>
    </font>
    <font>
      <sz val="11"/>
      <name val="Calibri"/>
      <family val="2"/>
      <scheme val="minor"/>
    </font>
    <font>
      <b/>
      <sz val="11"/>
      <name val="Calibri"/>
      <family val="2"/>
      <scheme val="minor"/>
    </font>
    <font>
      <b/>
      <sz val="11"/>
      <color indexed="9"/>
      <name val="Calibri"/>
      <family val="2"/>
      <scheme val="minor"/>
    </font>
    <font>
      <sz val="11"/>
      <color indexed="9"/>
      <name val="Calibri"/>
      <family val="2"/>
      <scheme val="minor"/>
    </font>
    <font>
      <u/>
      <sz val="11"/>
      <name val="Calibri"/>
      <family val="2"/>
      <scheme val="minor"/>
    </font>
    <font>
      <i/>
      <sz val="11"/>
      <name val="Calibri"/>
      <family val="2"/>
      <scheme val="minor"/>
    </font>
    <font>
      <sz val="11"/>
      <color theme="0"/>
      <name val="Calibri"/>
      <family val="2"/>
      <scheme val="minor"/>
    </font>
    <font>
      <b/>
      <sz val="20"/>
      <color indexed="9"/>
      <name val="Calibri"/>
      <family val="2"/>
      <scheme val="minor"/>
    </font>
    <font>
      <b/>
      <sz val="16"/>
      <color indexed="9"/>
      <name val="Calibri"/>
      <family val="2"/>
      <scheme val="minor"/>
    </font>
    <font>
      <sz val="16"/>
      <color indexed="9"/>
      <name val="Calibri"/>
      <family val="2"/>
      <scheme val="minor"/>
    </font>
    <font>
      <b/>
      <sz val="22"/>
      <color theme="0"/>
      <name val="Calibri"/>
      <family val="2"/>
      <scheme val="minor"/>
    </font>
    <font>
      <b/>
      <sz val="22"/>
      <name val="Calibri"/>
      <family val="2"/>
      <scheme val="minor"/>
    </font>
    <font>
      <sz val="20"/>
      <color theme="0"/>
      <name val="Calibri"/>
      <family val="2"/>
      <scheme val="minor"/>
    </font>
    <font>
      <sz val="20"/>
      <name val="Calibri"/>
      <family val="2"/>
      <scheme val="minor"/>
    </font>
    <font>
      <b/>
      <sz val="14"/>
      <name val="Calibri"/>
      <family val="2"/>
      <scheme val="minor"/>
    </font>
    <font>
      <b/>
      <sz val="16"/>
      <name val="Calibri"/>
      <family val="2"/>
      <scheme val="minor"/>
    </font>
    <font>
      <b/>
      <sz val="18"/>
      <name val="Calibri"/>
      <family val="2"/>
      <scheme val="minor"/>
    </font>
    <font>
      <b/>
      <sz val="14"/>
      <color indexed="9"/>
      <name val="Calibri"/>
      <family val="2"/>
      <scheme val="minor"/>
    </font>
    <font>
      <b/>
      <sz val="18"/>
      <color indexed="9"/>
      <name val="Calibri"/>
      <family val="2"/>
      <scheme val="minor"/>
    </font>
    <font>
      <sz val="12"/>
      <name val="Calibri"/>
      <family val="2"/>
      <scheme val="minor"/>
    </font>
    <font>
      <sz val="12"/>
      <color theme="1"/>
      <name val="Calibri"/>
      <family val="2"/>
      <scheme val="minor"/>
    </font>
    <font>
      <sz val="20"/>
      <color theme="1"/>
      <name val="Calibri"/>
      <family val="2"/>
      <scheme val="minor"/>
    </font>
    <font>
      <b/>
      <sz val="11"/>
      <name val="Calibri"/>
      <family val="2"/>
    </font>
    <font>
      <b/>
      <sz val="14"/>
      <name val="Calibri"/>
      <family val="2"/>
    </font>
    <font>
      <sz val="10"/>
      <name val="Arial"/>
      <family val="2"/>
    </font>
    <font>
      <sz val="10"/>
      <color theme="0"/>
      <name val="Arial"/>
      <family val="2"/>
    </font>
    <font>
      <b/>
      <sz val="10"/>
      <color theme="0"/>
      <name val="Arial"/>
      <family val="2"/>
    </font>
    <font>
      <b/>
      <sz val="16"/>
      <color theme="0"/>
      <name val="Calibri"/>
      <family val="2"/>
      <scheme val="minor"/>
    </font>
    <font>
      <b/>
      <sz val="12"/>
      <color theme="3" tint="0.39997558519241921"/>
      <name val="Arial"/>
      <family val="2"/>
    </font>
    <font>
      <b/>
      <sz val="11"/>
      <color theme="0"/>
      <name val="Calibri"/>
      <family val="2"/>
      <scheme val="minor"/>
    </font>
    <font>
      <b/>
      <sz val="14"/>
      <color theme="0"/>
      <name val="Calibri"/>
      <family val="2"/>
      <scheme val="minor"/>
    </font>
    <font>
      <sz val="16"/>
      <color theme="0"/>
      <name val="Calibri"/>
      <family val="2"/>
      <scheme val="minor"/>
    </font>
    <font>
      <b/>
      <sz val="10"/>
      <name val="Calibri"/>
      <family val="2"/>
      <scheme val="minor"/>
    </font>
    <font>
      <sz val="10"/>
      <name val="Arial"/>
      <family val="2"/>
    </font>
    <font>
      <sz val="11"/>
      <color rgb="FFFF0000"/>
      <name val="Calibri"/>
      <family val="2"/>
      <scheme val="minor"/>
    </font>
    <font>
      <b/>
      <sz val="12"/>
      <color rgb="FFFF0000"/>
      <name val="Calibri"/>
      <family val="2"/>
      <scheme val="minor"/>
    </font>
    <font>
      <sz val="9"/>
      <name val="Calibri"/>
      <family val="2"/>
      <scheme val="minor"/>
    </font>
    <font>
      <sz val="10"/>
      <name val="Arial"/>
    </font>
    <font>
      <b/>
      <sz val="14"/>
      <name val="Arial"/>
      <family val="2"/>
    </font>
    <font>
      <sz val="14"/>
      <name val="Calibri"/>
      <family val="2"/>
      <scheme val="minor"/>
    </font>
    <font>
      <sz val="12"/>
      <color rgb="FF000000"/>
      <name val="Calibri"/>
      <family val="2"/>
    </font>
  </fonts>
  <fills count="13">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2" tint="-0.749992370372631"/>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6"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ck">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s>
  <cellStyleXfs count="3">
    <xf numFmtId="0" fontId="0" fillId="0" borderId="0"/>
    <xf numFmtId="9" fontId="43" fillId="0" borderId="0" applyFont="0" applyFill="0" applyBorder="0" applyAlignment="0" applyProtection="0"/>
    <xf numFmtId="44" fontId="47" fillId="0" borderId="0" applyFont="0" applyFill="0" applyBorder="0" applyAlignment="0" applyProtection="0"/>
  </cellStyleXfs>
  <cellXfs count="217">
    <xf numFmtId="0" fontId="0" fillId="0" borderId="0" xfId="0"/>
    <xf numFmtId="0" fontId="7" fillId="0" borderId="0" xfId="0" applyFont="1"/>
    <xf numFmtId="0" fontId="7" fillId="0" borderId="0" xfId="0" applyFont="1" applyAlignment="1">
      <alignment horizontal="left"/>
    </xf>
    <xf numFmtId="0" fontId="7" fillId="0" borderId="0" xfId="0" applyFont="1" applyAlignment="1">
      <alignment horizontal="center"/>
    </xf>
    <xf numFmtId="0" fontId="9" fillId="0" borderId="0" xfId="0" applyFont="1"/>
    <xf numFmtId="0" fontId="9" fillId="0" borderId="0" xfId="0" applyFont="1" applyAlignment="1">
      <alignment horizontal="left"/>
    </xf>
    <xf numFmtId="0" fontId="9" fillId="0" borderId="0" xfId="0" applyFont="1" applyAlignment="1">
      <alignment horizontal="center"/>
    </xf>
    <xf numFmtId="14" fontId="9" fillId="0" borderId="16" xfId="0" applyNumberFormat="1" applyFont="1" applyBorder="1" applyAlignment="1">
      <alignment horizontal="center"/>
    </xf>
    <xf numFmtId="0" fontId="9" fillId="0" borderId="16" xfId="0" applyFont="1" applyBorder="1" applyAlignment="1">
      <alignment horizontal="center"/>
    </xf>
    <xf numFmtId="0" fontId="9" fillId="0" borderId="16" xfId="0" applyFont="1" applyBorder="1" applyAlignment="1">
      <alignment horizontal="left"/>
    </xf>
    <xf numFmtId="4" fontId="9" fillId="0" borderId="16" xfId="0" applyNumberFormat="1" applyFont="1" applyBorder="1" applyAlignment="1">
      <alignment horizontal="center"/>
    </xf>
    <xf numFmtId="0" fontId="10" fillId="0" borderId="0" xfId="0" applyFont="1"/>
    <xf numFmtId="0" fontId="10" fillId="0" borderId="1" xfId="0" applyFont="1" applyBorder="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10" fillId="0" borderId="3" xfId="0" applyFont="1" applyBorder="1"/>
    <xf numFmtId="0" fontId="10" fillId="0" borderId="5" xfId="0" applyFont="1" applyBorder="1" applyAlignment="1">
      <alignment horizontal="center"/>
    </xf>
    <xf numFmtId="0" fontId="10" fillId="0" borderId="7" xfId="0" applyFont="1" applyBorder="1" applyAlignment="1">
      <alignment horizontal="center"/>
    </xf>
    <xf numFmtId="0" fontId="10" fillId="0" borderId="8" xfId="0" applyFont="1" applyBorder="1"/>
    <xf numFmtId="0" fontId="10" fillId="0" borderId="6" xfId="0" applyFont="1" applyBorder="1"/>
    <xf numFmtId="0" fontId="14" fillId="0" borderId="0" xfId="0" applyFont="1"/>
    <xf numFmtId="0" fontId="11" fillId="0" borderId="1" xfId="0" applyFont="1" applyBorder="1" applyAlignment="1">
      <alignment horizontal="center"/>
    </xf>
    <xf numFmtId="164" fontId="10" fillId="0" borderId="1" xfId="0" applyNumberFormat="1" applyFont="1" applyBorder="1" applyAlignment="1">
      <alignment horizontal="center"/>
    </xf>
    <xf numFmtId="0" fontId="12" fillId="0" borderId="0" xfId="0" applyFont="1" applyAlignment="1">
      <alignment horizontal="left"/>
    </xf>
    <xf numFmtId="0" fontId="13" fillId="0" borderId="0" xfId="0" applyFont="1" applyAlignment="1">
      <alignment horizontal="center" vertical="center" wrapText="1"/>
    </xf>
    <xf numFmtId="0" fontId="7" fillId="4" borderId="0" xfId="0" applyFont="1" applyFill="1" applyAlignment="1">
      <alignment horizontal="center"/>
    </xf>
    <xf numFmtId="0" fontId="7" fillId="4" borderId="0" xfId="0" applyFont="1" applyFill="1"/>
    <xf numFmtId="0" fontId="9" fillId="3" borderId="0" xfId="0" applyFont="1" applyFill="1"/>
    <xf numFmtId="0" fontId="9" fillId="5" borderId="0" xfId="0" applyFont="1" applyFill="1"/>
    <xf numFmtId="0" fontId="18" fillId="5" borderId="16" xfId="0" applyFont="1" applyFill="1" applyBorder="1" applyAlignment="1">
      <alignment horizontal="center"/>
    </xf>
    <xf numFmtId="0" fontId="20" fillId="4" borderId="0" xfId="0" applyFont="1" applyFill="1"/>
    <xf numFmtId="0" fontId="21" fillId="4" borderId="0" xfId="0" applyFont="1" applyFill="1"/>
    <xf numFmtId="0" fontId="23" fillId="4" borderId="0" xfId="0" applyFont="1" applyFill="1"/>
    <xf numFmtId="0" fontId="10" fillId="2" borderId="0" xfId="0" applyFont="1" applyFill="1" applyAlignment="1">
      <alignment horizontal="center"/>
    </xf>
    <xf numFmtId="0" fontId="10" fillId="2" borderId="6" xfId="0" applyFont="1" applyFill="1" applyBorder="1" applyAlignment="1">
      <alignment horizontal="center"/>
    </xf>
    <xf numFmtId="0" fontId="10" fillId="2" borderId="1" xfId="0" applyFont="1" applyFill="1" applyBorder="1" applyAlignment="1">
      <alignment wrapText="1"/>
    </xf>
    <xf numFmtId="0" fontId="10" fillId="2" borderId="1" xfId="0" applyFont="1" applyFill="1" applyBorder="1" applyAlignment="1">
      <alignment horizontal="center"/>
    </xf>
    <xf numFmtId="0" fontId="26" fillId="3" borderId="0" xfId="0" applyFont="1" applyFill="1" applyAlignment="1">
      <alignment horizontal="center"/>
    </xf>
    <xf numFmtId="0" fontId="26" fillId="3" borderId="0" xfId="0" applyFont="1" applyFill="1" applyAlignment="1">
      <alignment horizontal="left"/>
    </xf>
    <xf numFmtId="0" fontId="10" fillId="2" borderId="15" xfId="0" applyFont="1" applyFill="1" applyBorder="1"/>
    <xf numFmtId="0" fontId="10" fillId="2" borderId="1" xfId="0" applyFont="1" applyFill="1" applyBorder="1"/>
    <xf numFmtId="0" fontId="10" fillId="2" borderId="17" xfId="0" applyFont="1" applyFill="1" applyBorder="1"/>
    <xf numFmtId="0" fontId="10" fillId="2" borderId="18" xfId="0" applyFont="1" applyFill="1" applyBorder="1"/>
    <xf numFmtId="0" fontId="10" fillId="2" borderId="19" xfId="0" applyFont="1" applyFill="1" applyBorder="1" applyAlignment="1">
      <alignment horizontal="center"/>
    </xf>
    <xf numFmtId="0" fontId="10" fillId="2" borderId="20" xfId="0" applyFont="1" applyFill="1" applyBorder="1" applyAlignment="1">
      <alignment horizontal="center"/>
    </xf>
    <xf numFmtId="0" fontId="10" fillId="2" borderId="21" xfId="0" applyFont="1" applyFill="1" applyBorder="1" applyAlignment="1">
      <alignment horizontal="center"/>
    </xf>
    <xf numFmtId="0" fontId="10" fillId="2" borderId="22" xfId="0" applyFont="1" applyFill="1" applyBorder="1"/>
    <xf numFmtId="0" fontId="10" fillId="2" borderId="23" xfId="0" applyFont="1" applyFill="1" applyBorder="1" applyAlignment="1">
      <alignment horizontal="center"/>
    </xf>
    <xf numFmtId="0" fontId="10" fillId="2" borderId="24" xfId="0" applyFont="1" applyFill="1" applyBorder="1" applyAlignment="1">
      <alignment horizontal="center"/>
    </xf>
    <xf numFmtId="0" fontId="10" fillId="2" borderId="25" xfId="0" applyFont="1" applyFill="1" applyBorder="1"/>
    <xf numFmtId="0" fontId="10" fillId="0" borderId="13" xfId="0" applyFont="1" applyBorder="1"/>
    <xf numFmtId="0" fontId="10" fillId="2" borderId="26" xfId="0" applyFont="1" applyFill="1" applyBorder="1"/>
    <xf numFmtId="0" fontId="26" fillId="3" borderId="0" xfId="0" applyFont="1" applyFill="1" applyAlignment="1">
      <alignment horizontal="center" wrapText="1"/>
    </xf>
    <xf numFmtId="0" fontId="10" fillId="2" borderId="27" xfId="0" applyFont="1" applyFill="1" applyBorder="1"/>
    <xf numFmtId="0" fontId="10" fillId="2" borderId="28" xfId="0" applyFont="1" applyFill="1" applyBorder="1"/>
    <xf numFmtId="0" fontId="10" fillId="2" borderId="29" xfId="0" applyFont="1" applyFill="1" applyBorder="1"/>
    <xf numFmtId="0" fontId="10" fillId="2" borderId="30" xfId="0" applyFont="1" applyFill="1" applyBorder="1" applyAlignment="1">
      <alignment horizontal="center"/>
    </xf>
    <xf numFmtId="4" fontId="11" fillId="2" borderId="1" xfId="0" applyNumberFormat="1" applyFont="1" applyFill="1" applyBorder="1" applyAlignment="1">
      <alignment horizontal="right"/>
    </xf>
    <xf numFmtId="0" fontId="25" fillId="3" borderId="9" xfId="0" applyFont="1" applyFill="1" applyBorder="1" applyAlignment="1">
      <alignment horizontal="center"/>
    </xf>
    <xf numFmtId="0" fontId="18" fillId="3" borderId="12" xfId="0" applyFont="1" applyFill="1" applyBorder="1" applyAlignment="1">
      <alignment horizontal="right"/>
    </xf>
    <xf numFmtId="0" fontId="8" fillId="5" borderId="2" xfId="0" applyFont="1" applyFill="1" applyBorder="1" applyAlignment="1">
      <alignment horizontal="center"/>
    </xf>
    <xf numFmtId="0" fontId="8" fillId="5" borderId="11" xfId="0" applyFont="1" applyFill="1" applyBorder="1" applyAlignment="1">
      <alignment horizontal="left"/>
    </xf>
    <xf numFmtId="0" fontId="29" fillId="2" borderId="5" xfId="0" applyFont="1" applyFill="1" applyBorder="1" applyAlignment="1">
      <alignment horizontal="center"/>
    </xf>
    <xf numFmtId="0" fontId="29" fillId="2" borderId="14" xfId="0" applyFont="1" applyFill="1" applyBorder="1"/>
    <xf numFmtId="2" fontId="29" fillId="2" borderId="5" xfId="0" applyNumberFormat="1" applyFont="1" applyFill="1" applyBorder="1" applyAlignment="1">
      <alignment horizontal="center"/>
    </xf>
    <xf numFmtId="0" fontId="30" fillId="6" borderId="28" xfId="0" applyFont="1" applyFill="1" applyBorder="1" applyAlignment="1">
      <alignment wrapText="1"/>
    </xf>
    <xf numFmtId="0" fontId="0" fillId="6" borderId="0" xfId="0" applyFill="1"/>
    <xf numFmtId="0" fontId="31" fillId="6" borderId="31" xfId="0" applyFont="1" applyFill="1" applyBorder="1" applyAlignment="1">
      <alignment horizontal="center" wrapText="1"/>
    </xf>
    <xf numFmtId="0" fontId="33" fillId="0" borderId="0" xfId="0" applyFont="1" applyAlignment="1">
      <alignment horizontal="left"/>
    </xf>
    <xf numFmtId="0" fontId="34" fillId="0" borderId="0" xfId="0" applyFont="1"/>
    <xf numFmtId="0" fontId="22" fillId="7" borderId="0" xfId="0" applyFont="1" applyFill="1"/>
    <xf numFmtId="0" fontId="22" fillId="7" borderId="0" xfId="0" applyFont="1" applyFill="1" applyAlignment="1">
      <alignment vertical="center"/>
    </xf>
    <xf numFmtId="0" fontId="23" fillId="7" borderId="0" xfId="0" applyFont="1" applyFill="1"/>
    <xf numFmtId="0" fontId="8" fillId="2" borderId="5" xfId="0" applyFont="1" applyFill="1" applyBorder="1" applyAlignment="1">
      <alignment horizontal="center"/>
    </xf>
    <xf numFmtId="0" fontId="10" fillId="2" borderId="0" xfId="0" applyFont="1" applyFill="1" applyAlignment="1">
      <alignment horizontal="right"/>
    </xf>
    <xf numFmtId="0" fontId="29" fillId="2" borderId="14" xfId="0" applyFont="1" applyFill="1" applyBorder="1" applyAlignment="1">
      <alignment horizontal="center"/>
    </xf>
    <xf numFmtId="0" fontId="8" fillId="8" borderId="14" xfId="0" applyFont="1" applyFill="1" applyBorder="1"/>
    <xf numFmtId="0" fontId="35" fillId="7" borderId="32" xfId="0" applyFont="1" applyFill="1" applyBorder="1"/>
    <xf numFmtId="0" fontId="0" fillId="0" borderId="33" xfId="0" applyBorder="1"/>
    <xf numFmtId="0" fontId="35" fillId="7" borderId="34" xfId="0" applyFont="1" applyFill="1" applyBorder="1"/>
    <xf numFmtId="0" fontId="35" fillId="7" borderId="35" xfId="0" applyFont="1" applyFill="1" applyBorder="1"/>
    <xf numFmtId="0" fontId="34" fillId="0" borderId="20" xfId="0" applyFont="1" applyBorder="1"/>
    <xf numFmtId="0" fontId="34" fillId="0" borderId="21" xfId="0" applyFont="1" applyBorder="1"/>
    <xf numFmtId="0" fontId="35" fillId="7" borderId="36" xfId="0" applyFont="1" applyFill="1" applyBorder="1"/>
    <xf numFmtId="0" fontId="36" fillId="7" borderId="32" xfId="0" applyFont="1" applyFill="1" applyBorder="1"/>
    <xf numFmtId="0" fontId="34" fillId="0" borderId="33" xfId="0" applyFont="1" applyBorder="1"/>
    <xf numFmtId="0" fontId="36" fillId="3" borderId="32" xfId="0" applyFont="1" applyFill="1" applyBorder="1"/>
    <xf numFmtId="0" fontId="10" fillId="8" borderId="5" xfId="0" applyFont="1" applyFill="1" applyBorder="1" applyAlignment="1">
      <alignment horizontal="center"/>
    </xf>
    <xf numFmtId="165" fontId="10" fillId="0" borderId="0" xfId="0" applyNumberFormat="1" applyFont="1"/>
    <xf numFmtId="165" fontId="0" fillId="0" borderId="37" xfId="0" applyNumberFormat="1" applyBorder="1"/>
    <xf numFmtId="165" fontId="0" fillId="0" borderId="0" xfId="0" applyNumberFormat="1"/>
    <xf numFmtId="165" fontId="0" fillId="0" borderId="38" xfId="0" applyNumberFormat="1" applyBorder="1"/>
    <xf numFmtId="165" fontId="0" fillId="0" borderId="28" xfId="0" applyNumberFormat="1" applyBorder="1"/>
    <xf numFmtId="165" fontId="36" fillId="3" borderId="33" xfId="0" applyNumberFormat="1" applyFont="1" applyFill="1" applyBorder="1"/>
    <xf numFmtId="165" fontId="0" fillId="0" borderId="33" xfId="0" applyNumberFormat="1" applyBorder="1"/>
    <xf numFmtId="0" fontId="16" fillId="7" borderId="3" xfId="0" applyFont="1" applyFill="1" applyBorder="1" applyAlignment="1">
      <alignment horizontal="center"/>
    </xf>
    <xf numFmtId="0" fontId="16" fillId="7" borderId="0" xfId="0" applyFont="1" applyFill="1" applyAlignment="1">
      <alignment horizontal="center"/>
    </xf>
    <xf numFmtId="0" fontId="16" fillId="7" borderId="8" xfId="0" applyFont="1" applyFill="1" applyBorder="1" applyAlignment="1">
      <alignment horizontal="center"/>
    </xf>
    <xf numFmtId="0" fontId="24" fillId="7" borderId="5" xfId="0" applyFont="1" applyFill="1" applyBorder="1" applyAlignment="1">
      <alignment horizontal="center"/>
    </xf>
    <xf numFmtId="0" fontId="27" fillId="7" borderId="0" xfId="0" applyFont="1" applyFill="1" applyAlignment="1">
      <alignment horizontal="right"/>
    </xf>
    <xf numFmtId="0" fontId="11" fillId="6" borderId="11" xfId="0" applyFont="1" applyFill="1" applyBorder="1" applyAlignment="1">
      <alignment horizontal="center" wrapText="1"/>
    </xf>
    <xf numFmtId="0" fontId="11" fillId="6" borderId="11" xfId="0" applyFont="1" applyFill="1" applyBorder="1" applyAlignment="1">
      <alignment horizontal="left"/>
    </xf>
    <xf numFmtId="0" fontId="11" fillId="6" borderId="11" xfId="0" applyFont="1" applyFill="1" applyBorder="1" applyAlignment="1">
      <alignment horizontal="center"/>
    </xf>
    <xf numFmtId="0" fontId="12" fillId="6" borderId="9" xfId="0" applyFont="1" applyFill="1" applyBorder="1" applyAlignment="1">
      <alignment horizontal="right"/>
    </xf>
    <xf numFmtId="0" fontId="12" fillId="6" borderId="12" xfId="0" applyFont="1" applyFill="1" applyBorder="1" applyAlignment="1">
      <alignment horizontal="right"/>
    </xf>
    <xf numFmtId="0" fontId="12" fillId="6" borderId="12" xfId="0" applyFont="1" applyFill="1" applyBorder="1" applyAlignment="1">
      <alignment horizontal="center"/>
    </xf>
    <xf numFmtId="0" fontId="12" fillId="6" borderId="10" xfId="0" applyFont="1" applyFill="1" applyBorder="1" applyAlignment="1">
      <alignment horizontal="right"/>
    </xf>
    <xf numFmtId="0" fontId="27" fillId="6" borderId="6" xfId="0" applyFont="1" applyFill="1" applyBorder="1" applyAlignment="1">
      <alignment horizontal="right"/>
    </xf>
    <xf numFmtId="0" fontId="39" fillId="9" borderId="1" xfId="0" applyFont="1" applyFill="1" applyBorder="1" applyAlignment="1">
      <alignment horizontal="center"/>
    </xf>
    <xf numFmtId="0" fontId="39" fillId="9" borderId="1" xfId="0" applyFont="1" applyFill="1" applyBorder="1" applyAlignment="1">
      <alignment horizontal="right"/>
    </xf>
    <xf numFmtId="0" fontId="40" fillId="9" borderId="1" xfId="0" applyFont="1" applyFill="1" applyBorder="1" applyAlignment="1">
      <alignment horizontal="right"/>
    </xf>
    <xf numFmtId="3" fontId="40" fillId="9" borderId="1" xfId="0" applyNumberFormat="1" applyFont="1" applyFill="1" applyBorder="1" applyAlignment="1">
      <alignment horizontal="center"/>
    </xf>
    <xf numFmtId="0" fontId="39" fillId="9" borderId="1" xfId="0" applyFont="1" applyFill="1" applyBorder="1" applyAlignment="1">
      <alignment horizontal="left"/>
    </xf>
    <xf numFmtId="2" fontId="18" fillId="3" borderId="12" xfId="0" applyNumberFormat="1" applyFont="1" applyFill="1" applyBorder="1" applyAlignment="1">
      <alignment horizontal="right"/>
    </xf>
    <xf numFmtId="0" fontId="10" fillId="5" borderId="2" xfId="0" applyFont="1" applyFill="1" applyBorder="1"/>
    <xf numFmtId="0" fontId="10" fillId="5" borderId="3" xfId="0" applyFont="1" applyFill="1" applyBorder="1"/>
    <xf numFmtId="0" fontId="10" fillId="0" borderId="5" xfId="0" applyFont="1" applyBorder="1"/>
    <xf numFmtId="0" fontId="34" fillId="10" borderId="0" xfId="0" applyFont="1" applyFill="1"/>
    <xf numFmtId="0" fontId="23" fillId="9" borderId="0" xfId="0" applyFont="1" applyFill="1"/>
    <xf numFmtId="0" fontId="11" fillId="0" borderId="0" xfId="0" applyFont="1"/>
    <xf numFmtId="0" fontId="1" fillId="2" borderId="3" xfId="0" applyFont="1" applyFill="1" applyBorder="1"/>
    <xf numFmtId="0" fontId="42" fillId="0" borderId="0" xfId="0" applyFont="1"/>
    <xf numFmtId="0" fontId="11" fillId="11" borderId="11" xfId="0" applyFont="1" applyFill="1" applyBorder="1" applyAlignment="1">
      <alignment horizontal="center" wrapText="1"/>
    </xf>
    <xf numFmtId="0" fontId="11" fillId="11" borderId="11" xfId="0" applyFont="1" applyFill="1" applyBorder="1" applyAlignment="1">
      <alignment horizontal="left"/>
    </xf>
    <xf numFmtId="0" fontId="11" fillId="11" borderId="11" xfId="0" applyFont="1" applyFill="1" applyBorder="1" applyAlignment="1">
      <alignment horizontal="center"/>
    </xf>
    <xf numFmtId="0" fontId="10" fillId="11" borderId="3" xfId="0" applyFont="1" applyFill="1" applyBorder="1" applyAlignment="1">
      <alignment horizontal="center"/>
    </xf>
    <xf numFmtId="0" fontId="10" fillId="11" borderId="0" xfId="0" applyFont="1" applyFill="1" applyAlignment="1">
      <alignment horizontal="center"/>
    </xf>
    <xf numFmtId="0" fontId="12" fillId="11" borderId="9" xfId="0" applyFont="1" applyFill="1" applyBorder="1" applyAlignment="1">
      <alignment horizontal="right"/>
    </xf>
    <xf numFmtId="0" fontId="11" fillId="11" borderId="12" xfId="0" applyFont="1" applyFill="1" applyBorder="1" applyAlignment="1">
      <alignment horizontal="right"/>
    </xf>
    <xf numFmtId="0" fontId="12" fillId="11" borderId="12" xfId="0" applyFont="1" applyFill="1" applyBorder="1" applyAlignment="1">
      <alignment horizontal="right"/>
    </xf>
    <xf numFmtId="0" fontId="12" fillId="11" borderId="12" xfId="0" applyFont="1" applyFill="1" applyBorder="1" applyAlignment="1">
      <alignment horizontal="center"/>
    </xf>
    <xf numFmtId="0" fontId="12" fillId="11" borderId="10" xfId="0" applyFont="1" applyFill="1" applyBorder="1" applyAlignment="1">
      <alignment horizontal="right"/>
    </xf>
    <xf numFmtId="0" fontId="11" fillId="11" borderId="1" xfId="0" applyFont="1" applyFill="1" applyBorder="1" applyAlignment="1">
      <alignment horizontal="left" wrapText="1"/>
    </xf>
    <xf numFmtId="0" fontId="11" fillId="11" borderId="1" xfId="0" applyFont="1" applyFill="1" applyBorder="1" applyAlignment="1">
      <alignment horizontal="center" wrapText="1"/>
    </xf>
    <xf numFmtId="0" fontId="15" fillId="2" borderId="0" xfId="0" applyFont="1" applyFill="1" applyAlignment="1">
      <alignment horizontal="right"/>
    </xf>
    <xf numFmtId="165" fontId="0" fillId="0" borderId="39" xfId="0" applyNumberFormat="1" applyBorder="1"/>
    <xf numFmtId="0" fontId="44" fillId="0" borderId="0" xfId="0" applyFont="1"/>
    <xf numFmtId="0" fontId="11" fillId="0" borderId="0" xfId="0" applyFont="1" applyAlignment="1">
      <alignment horizontal="right"/>
    </xf>
    <xf numFmtId="0" fontId="29" fillId="2" borderId="7" xfId="0" applyFont="1" applyFill="1" applyBorder="1" applyAlignment="1">
      <alignment horizontal="center"/>
    </xf>
    <xf numFmtId="0" fontId="10" fillId="0" borderId="14" xfId="0" applyFont="1" applyBorder="1" applyAlignment="1">
      <alignment horizontal="center"/>
    </xf>
    <xf numFmtId="0" fontId="10" fillId="5" borderId="4" xfId="0" applyFont="1" applyFill="1" applyBorder="1"/>
    <xf numFmtId="0" fontId="29" fillId="0" borderId="14" xfId="0" applyFont="1" applyBorder="1"/>
    <xf numFmtId="0" fontId="45" fillId="2" borderId="14" xfId="0" applyFont="1" applyFill="1" applyBorder="1"/>
    <xf numFmtId="49" fontId="11" fillId="0" borderId="0" xfId="0" applyNumberFormat="1" applyFont="1" applyAlignment="1">
      <alignment horizontal="center"/>
    </xf>
    <xf numFmtId="3" fontId="11" fillId="0" borderId="0" xfId="0" applyNumberFormat="1" applyFont="1" applyAlignment="1">
      <alignment horizontal="center"/>
    </xf>
    <xf numFmtId="0" fontId="38" fillId="8" borderId="5" xfId="0" applyFont="1" applyFill="1" applyBorder="1" applyAlignment="1">
      <alignment vertical="center"/>
    </xf>
    <xf numFmtId="1" fontId="10" fillId="12" borderId="3" xfId="0" applyNumberFormat="1" applyFont="1" applyFill="1" applyBorder="1" applyAlignment="1">
      <alignment horizontal="center"/>
    </xf>
    <xf numFmtId="1" fontId="10" fillId="12" borderId="0" xfId="0" applyNumberFormat="1" applyFont="1" applyFill="1" applyAlignment="1">
      <alignment horizontal="center"/>
    </xf>
    <xf numFmtId="1" fontId="10" fillId="12" borderId="8" xfId="0" applyNumberFormat="1" applyFont="1" applyFill="1" applyBorder="1" applyAlignment="1">
      <alignment horizontal="center"/>
    </xf>
    <xf numFmtId="0" fontId="11" fillId="0" borderId="0" xfId="0" applyFont="1" applyAlignment="1">
      <alignment horizontal="center"/>
    </xf>
    <xf numFmtId="1" fontId="11" fillId="0" borderId="0" xfId="0" applyNumberFormat="1" applyFont="1" applyAlignment="1">
      <alignment horizontal="center"/>
    </xf>
    <xf numFmtId="0" fontId="24" fillId="11" borderId="1" xfId="0" applyFont="1" applyFill="1" applyBorder="1" applyAlignment="1">
      <alignment horizontal="center" vertical="center"/>
    </xf>
    <xf numFmtId="164" fontId="29" fillId="2" borderId="5" xfId="0" applyNumberFormat="1" applyFont="1" applyFill="1" applyBorder="1" applyAlignment="1">
      <alignment horizontal="center"/>
    </xf>
    <xf numFmtId="9" fontId="8" fillId="8" borderId="5" xfId="1" applyFont="1" applyFill="1" applyBorder="1" applyAlignment="1">
      <alignment horizontal="center"/>
    </xf>
    <xf numFmtId="0" fontId="29" fillId="0" borderId="5" xfId="0" applyFont="1" applyBorder="1" applyAlignment="1">
      <alignment horizontal="center"/>
    </xf>
    <xf numFmtId="0" fontId="29" fillId="0" borderId="15" xfId="0" applyFont="1" applyBorder="1" applyAlignment="1">
      <alignment horizontal="center"/>
    </xf>
    <xf numFmtId="0" fontId="10" fillId="0" borderId="7" xfId="0" applyFont="1" applyBorder="1"/>
    <xf numFmtId="0" fontId="29" fillId="0" borderId="15" xfId="0" applyFont="1" applyBorder="1"/>
    <xf numFmtId="9" fontId="11" fillId="0" borderId="0" xfId="1" applyFont="1"/>
    <xf numFmtId="10" fontId="46" fillId="0" borderId="5" xfId="1" applyNumberFormat="1" applyFont="1" applyBorder="1" applyAlignment="1">
      <alignment horizontal="center"/>
    </xf>
    <xf numFmtId="10" fontId="10" fillId="0" borderId="5" xfId="1" applyNumberFormat="1" applyFont="1" applyBorder="1" applyAlignment="1">
      <alignment horizontal="center"/>
    </xf>
    <xf numFmtId="10" fontId="10" fillId="0" borderId="7" xfId="1" applyNumberFormat="1" applyFont="1" applyBorder="1" applyAlignment="1">
      <alignment horizontal="center"/>
    </xf>
    <xf numFmtId="0" fontId="8" fillId="5" borderId="11" xfId="0" applyFont="1" applyFill="1" applyBorder="1" applyAlignment="1">
      <alignment horizontal="center"/>
    </xf>
    <xf numFmtId="2" fontId="29" fillId="8" borderId="14" xfId="0" applyNumberFormat="1" applyFont="1" applyFill="1" applyBorder="1" applyAlignment="1">
      <alignment horizontal="center"/>
    </xf>
    <xf numFmtId="2" fontId="29" fillId="2" borderId="14" xfId="0" applyNumberFormat="1" applyFont="1" applyFill="1" applyBorder="1" applyAlignment="1">
      <alignment horizontal="center"/>
    </xf>
    <xf numFmtId="2" fontId="29" fillId="0" borderId="14" xfId="0" applyNumberFormat="1" applyFont="1" applyBorder="1" applyAlignment="1">
      <alignment horizontal="center"/>
    </xf>
    <xf numFmtId="2" fontId="29" fillId="0" borderId="15" xfId="0" applyNumberFormat="1" applyFont="1" applyBorder="1" applyAlignment="1">
      <alignment horizontal="center"/>
    </xf>
    <xf numFmtId="2" fontId="45" fillId="2" borderId="14" xfId="0" applyNumberFormat="1" applyFont="1" applyFill="1" applyBorder="1" applyAlignment="1">
      <alignment horizontal="center"/>
    </xf>
    <xf numFmtId="0" fontId="18" fillId="3" borderId="12" xfId="0" applyFont="1" applyFill="1" applyBorder="1" applyAlignment="1">
      <alignment horizontal="left"/>
    </xf>
    <xf numFmtId="44" fontId="10" fillId="0" borderId="0" xfId="2" applyFont="1"/>
    <xf numFmtId="44" fontId="10" fillId="0" borderId="6" xfId="2" applyFont="1" applyBorder="1"/>
    <xf numFmtId="44" fontId="38" fillId="8" borderId="0" xfId="2" applyFont="1" applyFill="1" applyAlignment="1">
      <alignment vertical="center"/>
    </xf>
    <xf numFmtId="44" fontId="10" fillId="0" borderId="8" xfId="2" applyFont="1" applyBorder="1"/>
    <xf numFmtId="44" fontId="10" fillId="0" borderId="13" xfId="2" applyFont="1" applyBorder="1"/>
    <xf numFmtId="44" fontId="37" fillId="6" borderId="0" xfId="2" applyFont="1" applyFill="1" applyAlignment="1">
      <alignment vertical="center"/>
    </xf>
    <xf numFmtId="44" fontId="41" fillId="10" borderId="0" xfId="2" applyFont="1" applyFill="1"/>
    <xf numFmtId="9" fontId="48" fillId="11" borderId="0" xfId="1" applyFont="1" applyFill="1" applyAlignment="1">
      <alignment horizontal="right"/>
    </xf>
    <xf numFmtId="0" fontId="24" fillId="11" borderId="0" xfId="0" applyFont="1" applyFill="1"/>
    <xf numFmtId="44" fontId="24" fillId="11" borderId="0" xfId="2" applyFont="1" applyFill="1"/>
    <xf numFmtId="9" fontId="48" fillId="0" borderId="0" xfId="1" applyFont="1" applyAlignment="1">
      <alignment horizontal="right"/>
    </xf>
    <xf numFmtId="0" fontId="49" fillId="0" borderId="0" xfId="0" applyFont="1"/>
    <xf numFmtId="44" fontId="49" fillId="0" borderId="0" xfId="2" applyFont="1"/>
    <xf numFmtId="0" fontId="37" fillId="10" borderId="0" xfId="0" applyFont="1" applyFill="1"/>
    <xf numFmtId="0" fontId="50" fillId="0" borderId="1" xfId="0" applyFont="1" applyBorder="1"/>
    <xf numFmtId="0" fontId="18" fillId="3" borderId="16" xfId="0" applyFont="1" applyFill="1" applyBorder="1" applyAlignment="1">
      <alignment horizontal="center"/>
    </xf>
    <xf numFmtId="0" fontId="19" fillId="3" borderId="16" xfId="0" applyFont="1" applyFill="1" applyBorder="1" applyAlignment="1">
      <alignment horizontal="center"/>
    </xf>
    <xf numFmtId="0" fontId="22" fillId="7" borderId="0" xfId="0" applyFont="1" applyFill="1" applyAlignment="1">
      <alignment horizontal="center" vertical="center"/>
    </xf>
    <xf numFmtId="0" fontId="22" fillId="9" borderId="0" xfId="0" applyFont="1" applyFill="1" applyAlignment="1">
      <alignment horizontal="center"/>
    </xf>
    <xf numFmtId="0" fontId="24" fillId="11" borderId="9" xfId="0" applyFont="1" applyFill="1" applyBorder="1" applyAlignment="1">
      <alignment horizontal="center" vertical="center"/>
    </xf>
    <xf numFmtId="0" fontId="24" fillId="11" borderId="10" xfId="0" applyFont="1" applyFill="1" applyBorder="1" applyAlignment="1">
      <alignment horizontal="center" vertical="center"/>
    </xf>
    <xf numFmtId="164" fontId="10" fillId="0" borderId="0" xfId="0" applyNumberFormat="1" applyFont="1" applyAlignment="1">
      <alignment horizontal="left" wrapText="1"/>
    </xf>
    <xf numFmtId="164" fontId="10" fillId="0" borderId="6" xfId="0" applyNumberFormat="1" applyFont="1" applyBorder="1" applyAlignment="1">
      <alignment horizontal="left" wrapText="1"/>
    </xf>
    <xf numFmtId="0" fontId="11" fillId="11" borderId="2" xfId="0" applyFont="1" applyFill="1" applyBorder="1" applyAlignment="1">
      <alignment horizontal="center"/>
    </xf>
    <xf numFmtId="0" fontId="11" fillId="11" borderId="4" xfId="0" applyFont="1" applyFill="1" applyBorder="1" applyAlignment="1">
      <alignment horizontal="center"/>
    </xf>
    <xf numFmtId="0" fontId="11" fillId="11" borderId="9" xfId="0" applyFont="1" applyFill="1" applyBorder="1" applyAlignment="1">
      <alignment horizontal="left" vertical="center" wrapText="1"/>
    </xf>
    <xf numFmtId="0" fontId="11" fillId="11" borderId="10" xfId="0" applyFont="1" applyFill="1" applyBorder="1" applyAlignment="1">
      <alignment horizontal="left" vertical="center" wrapText="1"/>
    </xf>
    <xf numFmtId="0" fontId="11" fillId="11" borderId="5" xfId="0" applyFont="1" applyFill="1" applyBorder="1" applyAlignment="1">
      <alignment horizontal="center"/>
    </xf>
    <xf numFmtId="0" fontId="11" fillId="11" borderId="0" xfId="0" applyFont="1" applyFill="1" applyAlignment="1">
      <alignment horizontal="center"/>
    </xf>
    <xf numFmtId="0" fontId="11" fillId="11" borderId="12" xfId="0" applyFont="1" applyFill="1" applyBorder="1" applyAlignment="1">
      <alignment horizontal="left" vertical="center" wrapText="1"/>
    </xf>
    <xf numFmtId="164" fontId="10" fillId="0" borderId="3" xfId="0" applyNumberFormat="1" applyFont="1" applyBorder="1" applyAlignment="1">
      <alignment horizontal="left" wrapText="1"/>
    </xf>
    <xf numFmtId="164" fontId="10" fillId="0" borderId="4" xfId="0" applyNumberFormat="1" applyFont="1" applyBorder="1" applyAlignment="1">
      <alignment horizontal="left" wrapText="1"/>
    </xf>
    <xf numFmtId="0" fontId="28" fillId="7" borderId="2" xfId="0" applyFont="1" applyFill="1" applyBorder="1" applyAlignment="1">
      <alignment horizontal="center"/>
    </xf>
    <xf numFmtId="0" fontId="28" fillId="7" borderId="3" xfId="0" applyFont="1" applyFill="1" applyBorder="1" applyAlignment="1">
      <alignment horizontal="center"/>
    </xf>
    <xf numFmtId="0" fontId="28" fillId="7" borderId="4" xfId="0" applyFont="1" applyFill="1" applyBorder="1" applyAlignment="1">
      <alignment horizontal="center"/>
    </xf>
    <xf numFmtId="0" fontId="11" fillId="6" borderId="9" xfId="0" applyFont="1" applyFill="1" applyBorder="1" applyAlignment="1">
      <alignment horizontal="center"/>
    </xf>
    <xf numFmtId="0" fontId="11" fillId="6" borderId="10" xfId="0" applyFont="1" applyFill="1" applyBorder="1" applyAlignment="1">
      <alignment horizontal="center"/>
    </xf>
    <xf numFmtId="0" fontId="6" fillId="0" borderId="0" xfId="0" applyFont="1" applyAlignment="1">
      <alignment horizontal="left" vertical="center" wrapText="1"/>
    </xf>
    <xf numFmtId="0" fontId="10" fillId="0" borderId="0" xfId="0" applyFont="1" applyAlignment="1">
      <alignment horizontal="left" vertical="center"/>
    </xf>
    <xf numFmtId="0" fontId="11" fillId="11" borderId="9" xfId="0" applyFont="1" applyFill="1" applyBorder="1" applyAlignment="1">
      <alignment horizontal="center"/>
    </xf>
    <xf numFmtId="0" fontId="11" fillId="11" borderId="10" xfId="0" applyFont="1" applyFill="1" applyBorder="1" applyAlignment="1">
      <alignment horizontal="center"/>
    </xf>
    <xf numFmtId="0" fontId="17" fillId="7" borderId="1" xfId="0" applyFont="1" applyFill="1" applyBorder="1" applyAlignment="1">
      <alignment horizontal="center"/>
    </xf>
    <xf numFmtId="0" fontId="8" fillId="8" borderId="0" xfId="0" applyFont="1" applyFill="1" applyAlignment="1">
      <alignment horizontal="center"/>
    </xf>
    <xf numFmtId="0" fontId="38" fillId="8" borderId="5" xfId="0" applyFont="1" applyFill="1" applyBorder="1" applyAlignment="1">
      <alignment horizontal="left" vertical="center"/>
    </xf>
    <xf numFmtId="0" fontId="38" fillId="8" borderId="0" xfId="0" applyFont="1" applyFill="1" applyAlignment="1">
      <alignment horizontal="left" vertical="center"/>
    </xf>
    <xf numFmtId="0" fontId="17" fillId="4" borderId="5" xfId="0" applyFont="1" applyFill="1" applyBorder="1" applyAlignment="1">
      <alignment horizontal="center"/>
    </xf>
    <xf numFmtId="0" fontId="17" fillId="4" borderId="0" xfId="0" applyFont="1" applyFill="1" applyAlignment="1">
      <alignment horizontal="center"/>
    </xf>
    <xf numFmtId="0" fontId="37" fillId="6" borderId="0" xfId="0" applyFont="1" applyFill="1" applyAlignment="1">
      <alignment horizontal="center" vertical="center" wrapText="1"/>
    </xf>
  </cellXfs>
  <cellStyles count="3">
    <cellStyle name="Moneda" xfId="2" builtinId="4"/>
    <cellStyle name="Normal" xfId="0" builtinId="0"/>
    <cellStyle name="Porcentaje" xfId="1" builtinId="5"/>
  </cellStyles>
  <dxfs count="12">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style="thin">
          <color indexed="64"/>
        </right>
        <top/>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style="thin">
          <color auto="1"/>
        </top>
        <bottom style="thin">
          <color auto="1"/>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top style="thin">
          <color auto="1"/>
        </top>
        <bottom style="thin">
          <color auto="1"/>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relative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right style="thin">
          <color indexed="64"/>
        </right>
        <top/>
        <bottom/>
      </border>
    </dxf>
    <dxf>
      <fill>
        <patternFill patternType="solid">
          <fgColor indexed="64"/>
          <bgColor theme="0"/>
        </patternFill>
      </fill>
    </dxf>
    <dxf>
      <font>
        <b/>
        <i val="0"/>
        <strike val="0"/>
        <condense val="0"/>
        <extend val="0"/>
        <outline val="0"/>
        <shadow val="0"/>
        <u val="none"/>
        <vertAlign val="baseline"/>
        <sz val="18"/>
        <color auto="1"/>
        <name val="Calibri"/>
        <scheme val="minor"/>
      </font>
      <fill>
        <patternFill patternType="solid">
          <fgColor indexed="64"/>
          <bgColor theme="0" tint="-0.34998626667073579"/>
        </patternFill>
      </fill>
      <alignment horizontal="center" vertical="bottom"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qualtop01:88/SCAMPI%20Imagen/M&#233;tricasDeProyecto_CH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qualtop01:88/Project%20Documents/04%20-%20Ejemplos/CMMI/Core/PP/FormatoEjemplo-M&#233;tricasDeProyecto.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rojectServiceProposal-v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qualtop01:88/Documents%20and%20Settings/agutierrez/Mis%20documentos/INNEVO/Proyectos/SIEMENS%20-%20CMMI3/CMMI@CV/20_Implementation/Landscape%20GDL/plm/02_PM/TPL_PM_Reporting_Cockpit_GDL_06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Gral"/>
      <sheetName val="Métricas Base Recursos"/>
      <sheetName val="Métricas Base Workflow"/>
      <sheetName val="Métricas Derivadas"/>
      <sheetName val="Tablero de Control"/>
    </sheetNames>
    <sheetDataSet>
      <sheetData sheetId="0"/>
      <sheetData sheetId="1"/>
      <sheetData sheetId="2">
        <row r="95">
          <cell r="F95">
            <v>0.93</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Gral"/>
      <sheetName val="Esfuerzo, Costos y Tamaño"/>
      <sheetName val="Recursos"/>
      <sheetName val="Defectos"/>
      <sheetName val="Estado del Proyecto"/>
      <sheetName val="Ítems de Acción"/>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ón de Proyecto"/>
      <sheetName val="Analisis PMO"/>
      <sheetName val="Parámetros"/>
    </sheetNames>
    <sheetDataSet>
      <sheetData sheetId="0" refreshError="1"/>
      <sheetData sheetId="1" refreshError="1"/>
      <sheetData sheetId="2">
        <row r="1">
          <cell r="A1" t="str">
            <v>IPQS</v>
          </cell>
          <cell r="B1" t="str">
            <v>MTY</v>
          </cell>
        </row>
        <row r="2">
          <cell r="A2" t="str">
            <v>ISDS</v>
          </cell>
          <cell r="B2" t="str">
            <v>GDL</v>
          </cell>
        </row>
        <row r="3">
          <cell r="B3" t="str">
            <v>DF</v>
          </cell>
        </row>
        <row r="4">
          <cell r="B4" t="str">
            <v>SJ</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s"/>
      <sheetName val="Deckblatt"/>
      <sheetName val="Index"/>
      <sheetName val="Instructions"/>
      <sheetName val="Project Monitor"/>
      <sheetName val="Project Performance"/>
      <sheetName val="Project Admin Effort"/>
      <sheetName val="MTA"/>
      <sheetName val="LOP_Graph"/>
      <sheetName val="MTC_chart"/>
      <sheetName val="MST_data_summary"/>
    </sheetNames>
    <sheetDataSet>
      <sheetData sheetId="0">
        <row r="1">
          <cell r="N1" t="str">
            <v>Project Resources</v>
          </cell>
        </row>
        <row r="2">
          <cell r="N2" t="str">
            <v>Dedicated resources are not available according to the committted project  plan</v>
          </cell>
        </row>
        <row r="3">
          <cell r="N3" t="str">
            <v>Assigned resources are temporarily not available according to the committed project plan</v>
          </cell>
        </row>
        <row r="4">
          <cell r="N4" t="str">
            <v>Dedicated resources are available according to the committed project plan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B7:C10" totalsRowShown="0" headerRowDxfId="11" dataDxfId="10">
  <tableColumns count="2">
    <tableColumn id="1" xr3:uid="{00000000-0010-0000-0000-000001000000}" name="Categoría de CU" dataDxfId="9"/>
    <tableColumn id="2" xr3:uid="{00000000-0010-0000-0000-000002000000}" name="Descripción" dataDxfId="8"/>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 displayName="Tabla2" ref="B16:C29" totalsRowShown="0" headerRowDxfId="7" dataDxfId="6">
  <tableColumns count="2">
    <tableColumn id="1" xr3:uid="{00000000-0010-0000-0100-000001000000}" name="Factor Técnico" dataDxfId="5"/>
    <tableColumn id="2" xr3:uid="{00000000-0010-0000-0100-000002000000}" name="Descripción" dataDxfId="4"/>
  </tableColumns>
  <tableStyleInfo name="TableStyleMedium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B35:C43" totalsRowShown="0" headerRowDxfId="3" dataDxfId="2">
  <tableColumns count="2">
    <tableColumn id="1" xr3:uid="{00000000-0010-0000-0200-000001000000}" name="Factor _x000a_Técnico" dataDxfId="1"/>
    <tableColumn id="2" xr3:uid="{00000000-0010-0000-0200-000002000000}" name="Descripción" dataDxfId="0"/>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dimension ref="A1:D29"/>
  <sheetViews>
    <sheetView showGridLines="0" zoomScale="85" zoomScaleNormal="85" workbookViewId="0">
      <selection activeCell="C9" sqref="C9"/>
    </sheetView>
  </sheetViews>
  <sheetFormatPr baseColWidth="10" defaultColWidth="11.42578125" defaultRowHeight="11.25" x14ac:dyDescent="0.2"/>
  <cols>
    <col min="1" max="1" width="21.42578125" style="1" customWidth="1"/>
    <col min="2" max="2" width="10.85546875" style="1" customWidth="1"/>
    <col min="3" max="3" width="33" style="1" customWidth="1"/>
    <col min="4" max="4" width="25.5703125" style="1" bestFit="1" customWidth="1"/>
    <col min="5" max="16384" width="11.42578125" style="1"/>
  </cols>
  <sheetData>
    <row r="1" spans="1:4" s="66" customFormat="1" ht="37.5" customHeight="1" x14ac:dyDescent="0.4">
      <c r="A1" s="67"/>
      <c r="B1" s="65"/>
    </row>
    <row r="2" spans="1:4" s="26" customFormat="1" ht="28.5" x14ac:dyDescent="0.45">
      <c r="A2" s="30" t="s">
        <v>79</v>
      </c>
      <c r="B2" s="31"/>
      <c r="C2" s="31"/>
      <c r="D2" s="25"/>
    </row>
    <row r="3" spans="1:4" x14ac:dyDescent="0.2">
      <c r="A3" s="2"/>
      <c r="B3" s="2"/>
      <c r="C3" s="3"/>
      <c r="D3" s="3"/>
    </row>
    <row r="4" spans="1:4" s="4" customFormat="1" ht="12.75" x14ac:dyDescent="0.2">
      <c r="A4" s="121" t="s">
        <v>77</v>
      </c>
      <c r="B4" s="5"/>
      <c r="C4" s="6"/>
      <c r="D4" s="6"/>
    </row>
    <row r="5" spans="1:4" s="4" customFormat="1" ht="12.75" x14ac:dyDescent="0.2">
      <c r="A5" s="121" t="s">
        <v>78</v>
      </c>
      <c r="C5" s="6"/>
      <c r="D5" s="6"/>
    </row>
    <row r="6" spans="1:4" s="4" customFormat="1" ht="6" customHeight="1" x14ac:dyDescent="0.2">
      <c r="A6" s="6"/>
      <c r="C6" s="6"/>
      <c r="D6" s="6"/>
    </row>
    <row r="7" spans="1:4" s="27" customFormat="1" ht="21" x14ac:dyDescent="0.35">
      <c r="A7" s="184" t="s">
        <v>9</v>
      </c>
      <c r="B7" s="185"/>
      <c r="C7" s="185"/>
      <c r="D7" s="185"/>
    </row>
    <row r="8" spans="1:4" s="28" customFormat="1" ht="21" x14ac:dyDescent="0.35">
      <c r="A8" s="29" t="s">
        <v>4</v>
      </c>
      <c r="B8" s="29" t="s">
        <v>6</v>
      </c>
      <c r="C8" s="29" t="s">
        <v>3</v>
      </c>
      <c r="D8" s="29" t="s">
        <v>5</v>
      </c>
    </row>
    <row r="9" spans="1:4" s="4" customFormat="1" ht="12.75" x14ac:dyDescent="0.2">
      <c r="A9" s="7" t="s">
        <v>292</v>
      </c>
      <c r="B9" s="8">
        <v>1</v>
      </c>
      <c r="C9" s="9" t="s">
        <v>294</v>
      </c>
      <c r="D9" s="10" t="s">
        <v>293</v>
      </c>
    </row>
    <row r="10" spans="1:4" s="4" customFormat="1" ht="12.75" x14ac:dyDescent="0.2">
      <c r="A10" s="7"/>
      <c r="B10" s="8"/>
      <c r="C10" s="9"/>
      <c r="D10" s="10"/>
    </row>
    <row r="11" spans="1:4" s="4" customFormat="1" ht="12.75" x14ac:dyDescent="0.2">
      <c r="A11" s="7"/>
      <c r="B11" s="8"/>
      <c r="C11" s="9"/>
      <c r="D11" s="10"/>
    </row>
    <row r="12" spans="1:4" s="4" customFormat="1" ht="12.75" x14ac:dyDescent="0.2">
      <c r="A12" s="7"/>
      <c r="B12" s="8"/>
      <c r="C12" s="9"/>
      <c r="D12" s="10"/>
    </row>
    <row r="13" spans="1:4" s="4" customFormat="1" ht="12.75" x14ac:dyDescent="0.2">
      <c r="A13" s="7"/>
      <c r="B13" s="8"/>
      <c r="C13" s="9"/>
      <c r="D13" s="10"/>
    </row>
    <row r="14" spans="1:4" s="4" customFormat="1" ht="12.75" x14ac:dyDescent="0.2">
      <c r="A14" s="7"/>
      <c r="B14" s="8"/>
      <c r="C14" s="9"/>
      <c r="D14" s="10"/>
    </row>
    <row r="15" spans="1:4" s="4" customFormat="1" ht="12.75" x14ac:dyDescent="0.2">
      <c r="A15" s="7"/>
      <c r="B15" s="8"/>
      <c r="C15" s="9"/>
      <c r="D15" s="10"/>
    </row>
    <row r="16" spans="1:4" s="4" customFormat="1" ht="12.75" x14ac:dyDescent="0.2">
      <c r="A16" s="7"/>
      <c r="B16" s="8"/>
      <c r="C16" s="9"/>
      <c r="D16" s="10"/>
    </row>
    <row r="17" spans="1:4" s="4" customFormat="1" ht="12.75" x14ac:dyDescent="0.2">
      <c r="A17" s="7"/>
      <c r="B17" s="8"/>
      <c r="C17" s="9"/>
      <c r="D17" s="10"/>
    </row>
    <row r="18" spans="1:4" s="4" customFormat="1" ht="12.75" x14ac:dyDescent="0.2">
      <c r="A18" s="7"/>
      <c r="B18" s="8"/>
      <c r="C18" s="9"/>
      <c r="D18" s="10"/>
    </row>
    <row r="19" spans="1:4" s="4" customFormat="1" ht="12.75" x14ac:dyDescent="0.2">
      <c r="A19" s="7"/>
      <c r="B19" s="8"/>
      <c r="C19" s="9"/>
      <c r="D19" s="10"/>
    </row>
    <row r="20" spans="1:4" s="4" customFormat="1" ht="12.75" x14ac:dyDescent="0.2">
      <c r="A20" s="7"/>
      <c r="B20" s="8"/>
      <c r="C20" s="9"/>
      <c r="D20" s="10"/>
    </row>
    <row r="21" spans="1:4" s="4" customFormat="1" ht="12.75" x14ac:dyDescent="0.2">
      <c r="A21" s="7"/>
      <c r="B21" s="8"/>
      <c r="C21" s="9"/>
      <c r="D21" s="10"/>
    </row>
    <row r="22" spans="1:4" s="4" customFormat="1" ht="12.75" x14ac:dyDescent="0.2">
      <c r="A22" s="7"/>
      <c r="B22" s="8"/>
      <c r="C22" s="9"/>
      <c r="D22" s="10"/>
    </row>
    <row r="23" spans="1:4" s="4" customFormat="1" ht="12.75" x14ac:dyDescent="0.2">
      <c r="A23" s="7"/>
      <c r="B23" s="8"/>
      <c r="C23" s="9"/>
      <c r="D23" s="10"/>
    </row>
    <row r="24" spans="1:4" s="4" customFormat="1" ht="12.75" x14ac:dyDescent="0.2">
      <c r="A24" s="7"/>
      <c r="B24" s="8"/>
      <c r="C24" s="9"/>
      <c r="D24" s="10"/>
    </row>
    <row r="25" spans="1:4" s="4" customFormat="1" ht="12.75" x14ac:dyDescent="0.2">
      <c r="A25" s="7"/>
      <c r="B25" s="8"/>
      <c r="C25" s="9"/>
      <c r="D25" s="10"/>
    </row>
    <row r="26" spans="1:4" s="4" customFormat="1" ht="12.75" x14ac:dyDescent="0.2">
      <c r="A26" s="7"/>
      <c r="B26" s="8"/>
      <c r="C26" s="9"/>
      <c r="D26" s="10"/>
    </row>
    <row r="27" spans="1:4" s="4" customFormat="1" ht="12.75" x14ac:dyDescent="0.2">
      <c r="A27" s="7"/>
      <c r="B27" s="8"/>
      <c r="C27" s="9"/>
      <c r="D27" s="10"/>
    </row>
    <row r="28" spans="1:4" s="4" customFormat="1" ht="12.75" x14ac:dyDescent="0.2">
      <c r="A28" s="7"/>
      <c r="B28" s="8"/>
      <c r="C28" s="9"/>
      <c r="D28" s="10"/>
    </row>
    <row r="29" spans="1:4" s="4" customFormat="1" ht="12.75" x14ac:dyDescent="0.2">
      <c r="A29" s="7"/>
      <c r="B29" s="8"/>
      <c r="C29" s="9"/>
      <c r="D29" s="10"/>
    </row>
  </sheetData>
  <mergeCells count="1">
    <mergeCell ref="A7:D7"/>
  </mergeCells>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3"/>
  <sheetViews>
    <sheetView showGridLines="0" zoomScale="85" zoomScaleNormal="85" workbookViewId="0">
      <selection activeCell="C42" sqref="C42"/>
    </sheetView>
  </sheetViews>
  <sheetFormatPr baseColWidth="10" defaultColWidth="11.42578125" defaultRowHeight="15" x14ac:dyDescent="0.25"/>
  <cols>
    <col min="1" max="1" width="1.7109375" style="11" customWidth="1"/>
    <col min="2" max="2" width="25.85546875" style="11" customWidth="1"/>
    <col min="3" max="3" width="62" style="11" customWidth="1"/>
    <col min="4" max="16384" width="11.42578125" style="11"/>
  </cols>
  <sheetData>
    <row r="1" spans="1:17" ht="32.25" customHeight="1" x14ac:dyDescent="0.25"/>
    <row r="2" spans="1:17" s="32" customFormat="1" ht="26.25" x14ac:dyDescent="0.4">
      <c r="A2" s="70"/>
      <c r="B2" s="186" t="s">
        <v>116</v>
      </c>
      <c r="C2" s="186"/>
      <c r="D2" s="187" t="s">
        <v>117</v>
      </c>
      <c r="E2" s="187"/>
      <c r="F2" s="187"/>
      <c r="G2" s="187"/>
      <c r="H2" s="118"/>
      <c r="I2" s="118"/>
      <c r="J2" s="118"/>
      <c r="K2" s="118"/>
      <c r="L2" s="72"/>
      <c r="M2" s="72"/>
      <c r="N2" s="72"/>
      <c r="O2" s="72"/>
      <c r="P2" s="72"/>
      <c r="Q2" s="72"/>
    </row>
    <row r="4" spans="1:17" s="32" customFormat="1" ht="26.25" x14ac:dyDescent="0.4">
      <c r="A4" s="70"/>
      <c r="B4" s="71" t="s">
        <v>87</v>
      </c>
      <c r="C4" s="70"/>
      <c r="D4" s="70"/>
      <c r="E4" s="70"/>
      <c r="F4" s="70"/>
      <c r="G4" s="72"/>
      <c r="H4" s="72"/>
      <c r="I4" s="72"/>
      <c r="J4" s="72"/>
      <c r="K4" s="72"/>
      <c r="L4" s="72"/>
      <c r="M4" s="72"/>
      <c r="N4" s="72"/>
      <c r="O4" s="72"/>
      <c r="P4" s="72"/>
      <c r="Q4" s="72"/>
    </row>
    <row r="5" spans="1:17" x14ac:dyDescent="0.25">
      <c r="B5" s="11" t="s">
        <v>83</v>
      </c>
    </row>
    <row r="7" spans="1:17" ht="23.25" x14ac:dyDescent="0.35">
      <c r="B7" s="37" t="s">
        <v>80</v>
      </c>
      <c r="C7" s="37" t="s">
        <v>3</v>
      </c>
    </row>
    <row r="8" spans="1:17" ht="75" x14ac:dyDescent="0.25">
      <c r="B8" s="36" t="s">
        <v>10</v>
      </c>
      <c r="C8" s="35" t="s">
        <v>73</v>
      </c>
    </row>
    <row r="9" spans="1:17" ht="75" x14ac:dyDescent="0.25">
      <c r="B9" s="36" t="s">
        <v>68</v>
      </c>
      <c r="C9" s="35" t="s">
        <v>84</v>
      </c>
    </row>
    <row r="10" spans="1:17" ht="75" x14ac:dyDescent="0.25">
      <c r="B10" s="36" t="s">
        <v>69</v>
      </c>
      <c r="C10" s="35" t="s">
        <v>11</v>
      </c>
    </row>
    <row r="12" spans="1:17" s="32" customFormat="1" ht="26.25" x14ac:dyDescent="0.4">
      <c r="A12" s="70"/>
      <c r="B12" s="71" t="s">
        <v>86</v>
      </c>
      <c r="C12" s="70"/>
      <c r="D12" s="70"/>
      <c r="E12" s="70"/>
      <c r="F12" s="70"/>
      <c r="G12" s="72"/>
      <c r="H12" s="72"/>
      <c r="I12" s="72"/>
      <c r="J12" s="72"/>
      <c r="K12" s="72"/>
      <c r="L12" s="72"/>
      <c r="M12" s="72"/>
      <c r="N12" s="72"/>
      <c r="O12" s="72"/>
      <c r="P12" s="72"/>
      <c r="Q12" s="72"/>
    </row>
    <row r="13" spans="1:17" x14ac:dyDescent="0.25">
      <c r="B13" s="11" t="s">
        <v>118</v>
      </c>
    </row>
    <row r="14" spans="1:17" x14ac:dyDescent="0.25">
      <c r="B14" s="11" t="s">
        <v>82</v>
      </c>
    </row>
    <row r="16" spans="1:17" ht="24" thickBot="1" x14ac:dyDescent="0.4">
      <c r="B16" s="37" t="s">
        <v>74</v>
      </c>
      <c r="C16" s="38" t="s">
        <v>3</v>
      </c>
    </row>
    <row r="17" spans="1:17" x14ac:dyDescent="0.25">
      <c r="B17" s="48" t="s">
        <v>24</v>
      </c>
      <c r="C17" s="41" t="s">
        <v>12</v>
      </c>
    </row>
    <row r="18" spans="1:17" x14ac:dyDescent="0.25">
      <c r="B18" s="47" t="s">
        <v>25</v>
      </c>
      <c r="C18" s="42" t="s">
        <v>18</v>
      </c>
    </row>
    <row r="19" spans="1:17" x14ac:dyDescent="0.25">
      <c r="B19" s="47" t="s">
        <v>26</v>
      </c>
      <c r="C19" s="42" t="s">
        <v>19</v>
      </c>
    </row>
    <row r="20" spans="1:17" x14ac:dyDescent="0.25">
      <c r="A20" s="19"/>
      <c r="B20" s="34" t="s">
        <v>27</v>
      </c>
      <c r="C20" s="49" t="s">
        <v>20</v>
      </c>
    </row>
    <row r="21" spans="1:17" x14ac:dyDescent="0.25">
      <c r="A21" s="50"/>
      <c r="B21" s="34" t="s">
        <v>28</v>
      </c>
      <c r="C21" s="46" t="s">
        <v>21</v>
      </c>
    </row>
    <row r="22" spans="1:17" x14ac:dyDescent="0.25">
      <c r="A22" s="19"/>
      <c r="B22" s="34" t="s">
        <v>29</v>
      </c>
      <c r="C22" s="49" t="s">
        <v>13</v>
      </c>
    </row>
    <row r="23" spans="1:17" x14ac:dyDescent="0.25">
      <c r="A23" s="19"/>
      <c r="B23" s="34" t="s">
        <v>30</v>
      </c>
      <c r="C23" s="46" t="s">
        <v>14</v>
      </c>
    </row>
    <row r="24" spans="1:17" x14ac:dyDescent="0.25">
      <c r="A24" s="19"/>
      <c r="B24" s="34" t="s">
        <v>31</v>
      </c>
      <c r="C24" s="49" t="s">
        <v>15</v>
      </c>
    </row>
    <row r="25" spans="1:17" x14ac:dyDescent="0.25">
      <c r="A25" s="19"/>
      <c r="B25" s="34" t="s">
        <v>32</v>
      </c>
      <c r="C25" s="46" t="s">
        <v>71</v>
      </c>
    </row>
    <row r="26" spans="1:17" x14ac:dyDescent="0.25">
      <c r="A26" s="19"/>
      <c r="B26" s="34" t="s">
        <v>33</v>
      </c>
      <c r="C26" s="40" t="s">
        <v>16</v>
      </c>
    </row>
    <row r="27" spans="1:17" x14ac:dyDescent="0.25">
      <c r="A27" s="19"/>
      <c r="B27" s="33" t="s">
        <v>34</v>
      </c>
      <c r="C27" s="40" t="s">
        <v>22</v>
      </c>
    </row>
    <row r="28" spans="1:17" x14ac:dyDescent="0.25">
      <c r="B28" s="44" t="s">
        <v>35</v>
      </c>
      <c r="C28" s="40" t="s">
        <v>75</v>
      </c>
    </row>
    <row r="29" spans="1:17" ht="15.75" thickBot="1" x14ac:dyDescent="0.3">
      <c r="B29" s="45" t="s">
        <v>36</v>
      </c>
      <c r="C29" s="51" t="s">
        <v>23</v>
      </c>
    </row>
    <row r="31" spans="1:17" s="32" customFormat="1" ht="26.25" x14ac:dyDescent="0.4">
      <c r="A31" s="70"/>
      <c r="B31" s="71" t="s">
        <v>85</v>
      </c>
      <c r="C31" s="70"/>
      <c r="D31" s="70"/>
      <c r="E31" s="70"/>
      <c r="F31" s="70"/>
      <c r="G31" s="72"/>
      <c r="H31" s="72"/>
      <c r="I31" s="72"/>
      <c r="J31" s="72"/>
      <c r="K31" s="72"/>
      <c r="L31" s="72"/>
      <c r="M31" s="72"/>
      <c r="N31" s="72"/>
      <c r="O31" s="72"/>
      <c r="P31" s="72"/>
      <c r="Q31" s="72"/>
    </row>
    <row r="32" spans="1:17" x14ac:dyDescent="0.25">
      <c r="B32" s="11" t="s">
        <v>120</v>
      </c>
    </row>
    <row r="33" spans="2:3" x14ac:dyDescent="0.25">
      <c r="B33" s="11" t="s">
        <v>82</v>
      </c>
    </row>
    <row r="35" spans="2:3" ht="47.25" thickBot="1" x14ac:dyDescent="0.4">
      <c r="B35" s="52" t="s">
        <v>62</v>
      </c>
      <c r="C35" s="38" t="s">
        <v>3</v>
      </c>
    </row>
    <row r="36" spans="2:3" x14ac:dyDescent="0.25">
      <c r="B36" s="48" t="s">
        <v>41</v>
      </c>
      <c r="C36" s="53" t="s">
        <v>49</v>
      </c>
    </row>
    <row r="37" spans="2:3" x14ac:dyDescent="0.25">
      <c r="B37" s="36" t="s">
        <v>42</v>
      </c>
      <c r="C37" s="40" t="s">
        <v>51</v>
      </c>
    </row>
    <row r="38" spans="2:3" x14ac:dyDescent="0.25">
      <c r="B38" s="43" t="s">
        <v>43</v>
      </c>
      <c r="C38" s="42" t="s">
        <v>52</v>
      </c>
    </row>
    <row r="39" spans="2:3" x14ac:dyDescent="0.25">
      <c r="B39" s="47" t="s">
        <v>44</v>
      </c>
      <c r="C39" s="54" t="s">
        <v>72</v>
      </c>
    </row>
    <row r="40" spans="2:3" x14ac:dyDescent="0.25">
      <c r="B40" s="36" t="s">
        <v>45</v>
      </c>
      <c r="C40" s="40" t="s">
        <v>53</v>
      </c>
    </row>
    <row r="41" spans="2:3" x14ac:dyDescent="0.25">
      <c r="B41" s="43" t="s">
        <v>46</v>
      </c>
      <c r="C41" s="39" t="s">
        <v>54</v>
      </c>
    </row>
    <row r="42" spans="2:3" x14ac:dyDescent="0.25">
      <c r="B42" s="43" t="s">
        <v>47</v>
      </c>
      <c r="C42" s="39" t="s">
        <v>55</v>
      </c>
    </row>
    <row r="43" spans="2:3" ht="15.75" thickBot="1" x14ac:dyDescent="0.3">
      <c r="B43" s="56" t="s">
        <v>48</v>
      </c>
      <c r="C43" s="55" t="s">
        <v>56</v>
      </c>
    </row>
  </sheetData>
  <mergeCells count="2">
    <mergeCell ref="B2:C2"/>
    <mergeCell ref="D2:G2"/>
  </mergeCells>
  <phoneticPr fontId="4" type="noConversion"/>
  <pageMargins left="0.75" right="0.75" top="1" bottom="1" header="0" footer="0"/>
  <pageSetup paperSize="9" orientation="portrait" r:id="rId1"/>
  <headerFooter alignWithMargins="0"/>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42"/>
  <sheetViews>
    <sheetView showGridLines="0" topLeftCell="A38" zoomScaleNormal="100" workbookViewId="0">
      <selection activeCell="E36" sqref="E36"/>
    </sheetView>
  </sheetViews>
  <sheetFormatPr baseColWidth="10" defaultColWidth="11.42578125" defaultRowHeight="15" x14ac:dyDescent="0.25"/>
  <cols>
    <col min="1" max="1" width="5.28515625" style="11" customWidth="1"/>
    <col min="2" max="2" width="17" style="11" customWidth="1"/>
    <col min="3" max="3" width="59.7109375" style="11" customWidth="1"/>
    <col min="4" max="4" width="13.28515625" style="11" customWidth="1"/>
    <col min="5" max="5" width="10.140625" style="11" customWidth="1"/>
    <col min="6" max="6" width="11.85546875" style="11" customWidth="1"/>
    <col min="7" max="7" width="46.140625" style="11" customWidth="1"/>
    <col min="8" max="8" width="6.7109375" style="11" bestFit="1" customWidth="1"/>
    <col min="9" max="16384" width="11.42578125" style="11"/>
  </cols>
  <sheetData>
    <row r="2" spans="2:8" ht="18.75" x14ac:dyDescent="0.3">
      <c r="B2" s="68" t="s">
        <v>82</v>
      </c>
    </row>
    <row r="3" spans="2:8" ht="33" customHeight="1" x14ac:dyDescent="0.25">
      <c r="B3" s="206" t="s">
        <v>114</v>
      </c>
      <c r="C3" s="206"/>
      <c r="D3" s="206"/>
      <c r="E3" s="206"/>
      <c r="F3" s="206"/>
      <c r="G3" s="206"/>
      <c r="H3" s="206"/>
    </row>
    <row r="4" spans="2:8" x14ac:dyDescent="0.25">
      <c r="B4" s="207" t="s">
        <v>115</v>
      </c>
      <c r="C4" s="207"/>
      <c r="D4" s="207"/>
      <c r="E4" s="207"/>
      <c r="F4" s="207"/>
      <c r="G4" s="207"/>
      <c r="H4" s="207"/>
    </row>
    <row r="5" spans="2:8" x14ac:dyDescent="0.25">
      <c r="B5" s="119"/>
    </row>
    <row r="8" spans="2:8" ht="23.25" x14ac:dyDescent="0.35">
      <c r="B8" s="201" t="s">
        <v>76</v>
      </c>
      <c r="C8" s="202"/>
      <c r="D8" s="202"/>
      <c r="E8" s="202"/>
      <c r="F8" s="202"/>
      <c r="G8" s="202"/>
      <c r="H8" s="203"/>
    </row>
    <row r="9" spans="2:8" ht="18.75" x14ac:dyDescent="0.3">
      <c r="B9" s="98"/>
      <c r="C9" s="99"/>
      <c r="D9" s="99"/>
      <c r="E9" s="99"/>
      <c r="F9" s="99"/>
      <c r="G9" s="99" t="s">
        <v>39</v>
      </c>
      <c r="H9" s="107">
        <f>0.6+(0.01*SUM(F11:F23))</f>
        <v>0.84</v>
      </c>
    </row>
    <row r="10" spans="2:8" ht="30" x14ac:dyDescent="0.25">
      <c r="B10" s="100" t="s">
        <v>62</v>
      </c>
      <c r="C10" s="101" t="s">
        <v>3</v>
      </c>
      <c r="D10" s="102" t="s">
        <v>81</v>
      </c>
      <c r="E10" s="102" t="s">
        <v>2</v>
      </c>
      <c r="F10" s="100" t="s">
        <v>37</v>
      </c>
      <c r="G10" s="204" t="s">
        <v>38</v>
      </c>
      <c r="H10" s="205"/>
    </row>
    <row r="11" spans="2:8" x14ac:dyDescent="0.25">
      <c r="B11" s="14" t="s">
        <v>24</v>
      </c>
      <c r="C11" s="15" t="s">
        <v>12</v>
      </c>
      <c r="D11" s="95">
        <v>2</v>
      </c>
      <c r="E11" s="146">
        <v>0</v>
      </c>
      <c r="F11" s="95">
        <f t="shared" ref="F11:F23" si="0">E11*D11</f>
        <v>0</v>
      </c>
      <c r="G11" s="199" t="s">
        <v>144</v>
      </c>
      <c r="H11" s="200"/>
    </row>
    <row r="12" spans="2:8" x14ac:dyDescent="0.25">
      <c r="B12" s="16" t="s">
        <v>25</v>
      </c>
      <c r="C12" s="11" t="s">
        <v>18</v>
      </c>
      <c r="D12" s="96">
        <v>2</v>
      </c>
      <c r="E12" s="147">
        <v>2</v>
      </c>
      <c r="F12" s="96">
        <f t="shared" si="0"/>
        <v>4</v>
      </c>
      <c r="G12" s="190" t="s">
        <v>145</v>
      </c>
      <c r="H12" s="191"/>
    </row>
    <row r="13" spans="2:8" x14ac:dyDescent="0.25">
      <c r="B13" s="16" t="s">
        <v>26</v>
      </c>
      <c r="C13" s="11" t="s">
        <v>19</v>
      </c>
      <c r="D13" s="96">
        <v>1</v>
      </c>
      <c r="E13" s="147">
        <v>2</v>
      </c>
      <c r="F13" s="96">
        <f t="shared" si="0"/>
        <v>2</v>
      </c>
      <c r="G13" s="190" t="s">
        <v>146</v>
      </c>
      <c r="H13" s="191"/>
    </row>
    <row r="14" spans="2:8" x14ac:dyDescent="0.25">
      <c r="B14" s="16" t="s">
        <v>27</v>
      </c>
      <c r="C14" s="11" t="s">
        <v>20</v>
      </c>
      <c r="D14" s="96">
        <v>1</v>
      </c>
      <c r="E14" s="147">
        <v>3</v>
      </c>
      <c r="F14" s="96">
        <f t="shared" si="0"/>
        <v>3</v>
      </c>
      <c r="G14" s="190" t="s">
        <v>147</v>
      </c>
      <c r="H14" s="191"/>
    </row>
    <row r="15" spans="2:8" x14ac:dyDescent="0.25">
      <c r="B15" s="16" t="s">
        <v>28</v>
      </c>
      <c r="C15" s="11" t="s">
        <v>21</v>
      </c>
      <c r="D15" s="96">
        <v>1</v>
      </c>
      <c r="E15" s="147">
        <v>2</v>
      </c>
      <c r="F15" s="96">
        <f t="shared" si="0"/>
        <v>2</v>
      </c>
      <c r="G15" s="190" t="s">
        <v>148</v>
      </c>
      <c r="H15" s="191"/>
    </row>
    <row r="16" spans="2:8" x14ac:dyDescent="0.25">
      <c r="B16" s="16" t="s">
        <v>29</v>
      </c>
      <c r="C16" s="11" t="s">
        <v>13</v>
      </c>
      <c r="D16" s="96">
        <v>0.5</v>
      </c>
      <c r="E16" s="147">
        <v>4</v>
      </c>
      <c r="F16" s="96">
        <f t="shared" si="0"/>
        <v>2</v>
      </c>
      <c r="G16" s="11" t="s">
        <v>149</v>
      </c>
      <c r="H16" s="19"/>
    </row>
    <row r="17" spans="2:8" x14ac:dyDescent="0.25">
      <c r="B17" s="16" t="s">
        <v>30</v>
      </c>
      <c r="C17" s="11" t="s">
        <v>14</v>
      </c>
      <c r="D17" s="96">
        <v>0.5</v>
      </c>
      <c r="E17" s="147">
        <v>4</v>
      </c>
      <c r="F17" s="96">
        <f t="shared" si="0"/>
        <v>2</v>
      </c>
      <c r="G17" s="190" t="s">
        <v>150</v>
      </c>
      <c r="H17" s="191"/>
    </row>
    <row r="18" spans="2:8" x14ac:dyDescent="0.25">
      <c r="B18" s="16" t="s">
        <v>31</v>
      </c>
      <c r="C18" s="11" t="s">
        <v>15</v>
      </c>
      <c r="D18" s="96">
        <v>2</v>
      </c>
      <c r="E18" s="147">
        <v>0</v>
      </c>
      <c r="F18" s="96">
        <f t="shared" si="0"/>
        <v>0</v>
      </c>
      <c r="G18" s="11" t="s">
        <v>151</v>
      </c>
      <c r="H18" s="19"/>
    </row>
    <row r="19" spans="2:8" x14ac:dyDescent="0.25">
      <c r="B19" s="16" t="s">
        <v>32</v>
      </c>
      <c r="C19" s="11" t="s">
        <v>71</v>
      </c>
      <c r="D19" s="96">
        <v>1</v>
      </c>
      <c r="E19" s="147">
        <v>3</v>
      </c>
      <c r="F19" s="96">
        <f t="shared" si="0"/>
        <v>3</v>
      </c>
      <c r="G19" s="190" t="s">
        <v>152</v>
      </c>
      <c r="H19" s="191"/>
    </row>
    <row r="20" spans="2:8" x14ac:dyDescent="0.25">
      <c r="B20" s="16" t="s">
        <v>33</v>
      </c>
      <c r="C20" s="11" t="s">
        <v>16</v>
      </c>
      <c r="D20" s="96">
        <v>1</v>
      </c>
      <c r="E20" s="147">
        <v>2</v>
      </c>
      <c r="F20" s="96">
        <f t="shared" si="0"/>
        <v>2</v>
      </c>
      <c r="G20" s="190" t="s">
        <v>153</v>
      </c>
      <c r="H20" s="191"/>
    </row>
    <row r="21" spans="2:8" x14ac:dyDescent="0.25">
      <c r="B21" s="16" t="s">
        <v>34</v>
      </c>
      <c r="C21" s="11" t="s">
        <v>22</v>
      </c>
      <c r="D21" s="96">
        <v>1</v>
      </c>
      <c r="E21" s="147">
        <v>2</v>
      </c>
      <c r="F21" s="96">
        <f t="shared" si="0"/>
        <v>2</v>
      </c>
      <c r="G21" s="190" t="s">
        <v>154</v>
      </c>
      <c r="H21" s="191"/>
    </row>
    <row r="22" spans="2:8" x14ac:dyDescent="0.25">
      <c r="B22" s="16" t="s">
        <v>35</v>
      </c>
      <c r="C22" s="11" t="s">
        <v>75</v>
      </c>
      <c r="D22" s="96">
        <v>1</v>
      </c>
      <c r="E22" s="147">
        <v>0</v>
      </c>
      <c r="F22" s="96">
        <f t="shared" si="0"/>
        <v>0</v>
      </c>
      <c r="G22" s="190" t="s">
        <v>155</v>
      </c>
      <c r="H22" s="191"/>
    </row>
    <row r="23" spans="2:8" x14ac:dyDescent="0.25">
      <c r="B23" s="17" t="s">
        <v>36</v>
      </c>
      <c r="C23" s="18" t="s">
        <v>23</v>
      </c>
      <c r="D23" s="97">
        <v>1</v>
      </c>
      <c r="E23" s="148">
        <v>2</v>
      </c>
      <c r="F23" s="97">
        <f t="shared" si="0"/>
        <v>2</v>
      </c>
      <c r="G23" s="190" t="s">
        <v>156</v>
      </c>
      <c r="H23" s="191"/>
    </row>
    <row r="24" spans="2:8" x14ac:dyDescent="0.25">
      <c r="B24" s="103"/>
      <c r="C24" s="104"/>
      <c r="D24" s="104"/>
      <c r="E24" s="104" t="s">
        <v>63</v>
      </c>
      <c r="F24" s="105">
        <f>SUM(F11:F23)</f>
        <v>24</v>
      </c>
      <c r="G24" s="104"/>
      <c r="H24" s="106"/>
    </row>
    <row r="27" spans="2:8" ht="23.25" x14ac:dyDescent="0.35">
      <c r="B27" s="201" t="s">
        <v>40</v>
      </c>
      <c r="C27" s="202"/>
      <c r="D27" s="202"/>
      <c r="E27" s="202"/>
      <c r="F27" s="202"/>
      <c r="G27" s="202"/>
      <c r="H27" s="203"/>
    </row>
    <row r="28" spans="2:8" ht="18.75" x14ac:dyDescent="0.3">
      <c r="B28" s="99"/>
      <c r="C28" s="99"/>
      <c r="D28" s="99"/>
      <c r="E28" s="99"/>
      <c r="F28" s="99"/>
      <c r="G28" s="99" t="s">
        <v>50</v>
      </c>
      <c r="H28" s="99">
        <f>1.4+(-0.03*SUM(F30:F37))</f>
        <v>0.84499999999999997</v>
      </c>
    </row>
    <row r="29" spans="2:8" ht="30" x14ac:dyDescent="0.25">
      <c r="B29" s="122" t="s">
        <v>61</v>
      </c>
      <c r="C29" s="123" t="s">
        <v>3</v>
      </c>
      <c r="D29" s="124" t="s">
        <v>81</v>
      </c>
      <c r="E29" s="124" t="s">
        <v>2</v>
      </c>
      <c r="F29" s="122" t="s">
        <v>37</v>
      </c>
      <c r="G29" s="208" t="s">
        <v>38</v>
      </c>
      <c r="H29" s="209"/>
    </row>
    <row r="30" spans="2:8" x14ac:dyDescent="0.25">
      <c r="B30" s="14" t="s">
        <v>41</v>
      </c>
      <c r="C30" s="120" t="s">
        <v>49</v>
      </c>
      <c r="D30" s="125">
        <v>1.5</v>
      </c>
      <c r="E30" s="146">
        <v>0</v>
      </c>
      <c r="F30" s="125">
        <f t="shared" ref="F30:F37" si="1">E30*D30</f>
        <v>0</v>
      </c>
      <c r="G30" s="199"/>
      <c r="H30" s="200"/>
    </row>
    <row r="31" spans="2:8" x14ac:dyDescent="0.25">
      <c r="B31" s="16" t="s">
        <v>42</v>
      </c>
      <c r="C31" s="11" t="s">
        <v>51</v>
      </c>
      <c r="D31" s="126">
        <v>0.5</v>
      </c>
      <c r="E31" s="147">
        <v>0</v>
      </c>
      <c r="F31" s="126">
        <f t="shared" si="1"/>
        <v>0</v>
      </c>
      <c r="G31" s="190"/>
      <c r="H31" s="191"/>
    </row>
    <row r="32" spans="2:8" x14ac:dyDescent="0.25">
      <c r="B32" s="16" t="s">
        <v>43</v>
      </c>
      <c r="C32" s="11" t="s">
        <v>52</v>
      </c>
      <c r="D32" s="126">
        <v>1</v>
      </c>
      <c r="E32" s="147">
        <v>2</v>
      </c>
      <c r="F32" s="126">
        <f t="shared" si="1"/>
        <v>2</v>
      </c>
      <c r="G32" s="190"/>
      <c r="H32" s="191"/>
    </row>
    <row r="33" spans="2:8" x14ac:dyDescent="0.25">
      <c r="B33" s="16" t="s">
        <v>44</v>
      </c>
      <c r="C33" s="11" t="s">
        <v>72</v>
      </c>
      <c r="D33" s="126">
        <v>0.5</v>
      </c>
      <c r="E33" s="147">
        <v>1</v>
      </c>
      <c r="F33" s="126">
        <f t="shared" si="1"/>
        <v>0.5</v>
      </c>
      <c r="G33" s="190"/>
      <c r="H33" s="191"/>
    </row>
    <row r="34" spans="2:8" x14ac:dyDescent="0.25">
      <c r="B34" s="16" t="s">
        <v>45</v>
      </c>
      <c r="C34" s="11" t="s">
        <v>53</v>
      </c>
      <c r="D34" s="126">
        <v>1</v>
      </c>
      <c r="E34" s="147">
        <v>5</v>
      </c>
      <c r="F34" s="126">
        <f t="shared" si="1"/>
        <v>5</v>
      </c>
      <c r="G34" s="190"/>
      <c r="H34" s="191"/>
    </row>
    <row r="35" spans="2:8" x14ac:dyDescent="0.25">
      <c r="B35" s="16" t="s">
        <v>46</v>
      </c>
      <c r="C35" s="11" t="s">
        <v>54</v>
      </c>
      <c r="D35" s="126">
        <v>2</v>
      </c>
      <c r="E35" s="147">
        <v>4</v>
      </c>
      <c r="F35" s="126">
        <f t="shared" si="1"/>
        <v>8</v>
      </c>
      <c r="H35" s="19"/>
    </row>
    <row r="36" spans="2:8" x14ac:dyDescent="0.25">
      <c r="B36" s="16" t="s">
        <v>47</v>
      </c>
      <c r="C36" s="11" t="s">
        <v>55</v>
      </c>
      <c r="D36" s="126">
        <v>-1</v>
      </c>
      <c r="E36" s="147">
        <v>3</v>
      </c>
      <c r="F36" s="126">
        <f t="shared" si="1"/>
        <v>-3</v>
      </c>
      <c r="G36" s="190"/>
      <c r="H36" s="191"/>
    </row>
    <row r="37" spans="2:8" x14ac:dyDescent="0.25">
      <c r="B37" s="16" t="s">
        <v>48</v>
      </c>
      <c r="C37" s="11" t="s">
        <v>56</v>
      </c>
      <c r="D37" s="126">
        <v>2</v>
      </c>
      <c r="E37" s="147">
        <v>3</v>
      </c>
      <c r="F37" s="126">
        <f t="shared" si="1"/>
        <v>6</v>
      </c>
      <c r="H37" s="19"/>
    </row>
    <row r="38" spans="2:8" x14ac:dyDescent="0.25">
      <c r="B38" s="127"/>
      <c r="C38" s="128"/>
      <c r="D38" s="129"/>
      <c r="E38" s="128" t="s">
        <v>64</v>
      </c>
      <c r="F38" s="130">
        <f>SUM(F30:F37)</f>
        <v>18.5</v>
      </c>
      <c r="G38" s="129"/>
      <c r="H38" s="131"/>
    </row>
    <row r="40" spans="2:8" x14ac:dyDescent="0.25">
      <c r="B40" s="192" t="s">
        <v>65</v>
      </c>
      <c r="C40" s="193"/>
      <c r="F40" s="196" t="s">
        <v>66</v>
      </c>
      <c r="G40" s="197"/>
      <c r="H40" s="197"/>
    </row>
    <row r="41" spans="2:8" ht="60" customHeight="1" x14ac:dyDescent="0.25">
      <c r="B41" s="194" t="s">
        <v>112</v>
      </c>
      <c r="C41" s="195"/>
      <c r="F41" s="194" t="s">
        <v>113</v>
      </c>
      <c r="G41" s="198"/>
      <c r="H41" s="198"/>
    </row>
    <row r="42" spans="2:8" ht="45" x14ac:dyDescent="0.25">
      <c r="B42" s="132" t="s">
        <v>107</v>
      </c>
      <c r="C42" s="151">
        <v>4</v>
      </c>
      <c r="F42" s="133" t="s">
        <v>67</v>
      </c>
      <c r="G42" s="188">
        <v>4</v>
      </c>
      <c r="H42" s="189"/>
    </row>
  </sheetData>
  <mergeCells count="28">
    <mergeCell ref="B3:H3"/>
    <mergeCell ref="B4:H4"/>
    <mergeCell ref="G14:H14"/>
    <mergeCell ref="B27:H27"/>
    <mergeCell ref="G29:H29"/>
    <mergeCell ref="G30:H30"/>
    <mergeCell ref="G31:H31"/>
    <mergeCell ref="B8:H8"/>
    <mergeCell ref="G11:H11"/>
    <mergeCell ref="G12:H12"/>
    <mergeCell ref="G13:H13"/>
    <mergeCell ref="G10:H10"/>
    <mergeCell ref="G42:H42"/>
    <mergeCell ref="G15:H15"/>
    <mergeCell ref="B40:C40"/>
    <mergeCell ref="B41:C41"/>
    <mergeCell ref="F40:H40"/>
    <mergeCell ref="F41:H41"/>
    <mergeCell ref="G21:H21"/>
    <mergeCell ref="G22:H22"/>
    <mergeCell ref="G23:H23"/>
    <mergeCell ref="G19:H19"/>
    <mergeCell ref="G17:H17"/>
    <mergeCell ref="G36:H36"/>
    <mergeCell ref="G32:H32"/>
    <mergeCell ref="G33:H33"/>
    <mergeCell ref="G34:H34"/>
    <mergeCell ref="G20:H20"/>
  </mergeCells>
  <phoneticPr fontId="4" type="noConversion"/>
  <dataValidations count="1">
    <dataValidation type="list" allowBlank="1" showInputMessage="1" showErrorMessage="1" sqref="E30:E37 E11:E23" xr:uid="{00000000-0002-0000-0200-000000000000}">
      <formula1>"0,1,2,3,4,5"</formula1>
    </dataValidation>
  </dataValidations>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36"/>
  <sheetViews>
    <sheetView showGridLines="0" tabSelected="1" topLeftCell="A121" zoomScale="115" zoomScaleNormal="115" workbookViewId="0">
      <selection activeCell="C136" sqref="C136"/>
    </sheetView>
  </sheetViews>
  <sheetFormatPr baseColWidth="10" defaultColWidth="11.42578125" defaultRowHeight="15" x14ac:dyDescent="0.25"/>
  <cols>
    <col min="1" max="1" width="2.42578125" style="11" customWidth="1"/>
    <col min="2" max="2" width="4.7109375" style="13" customWidth="1"/>
    <col min="3" max="3" width="70.5703125" style="11" bestFit="1" customWidth="1"/>
    <col min="4" max="4" width="11" style="11" customWidth="1"/>
    <col min="5" max="5" width="7.42578125" style="13" customWidth="1"/>
    <col min="6" max="6" width="10.7109375" style="13" customWidth="1"/>
    <col min="7" max="7" width="15.7109375" style="13" bestFit="1" customWidth="1"/>
    <col min="8" max="8" width="11.42578125" style="11"/>
    <col min="9" max="9" width="12.140625" style="11" bestFit="1" customWidth="1"/>
    <col min="10" max="16384" width="11.42578125" style="11"/>
  </cols>
  <sheetData>
    <row r="1" spans="2:7" ht="33.75" customHeight="1" x14ac:dyDescent="0.25"/>
    <row r="2" spans="2:7" ht="26.25" x14ac:dyDescent="0.4">
      <c r="B2" s="210" t="s">
        <v>7</v>
      </c>
      <c r="C2" s="210"/>
      <c r="D2" s="210"/>
      <c r="E2" s="210"/>
      <c r="F2" s="210"/>
      <c r="G2" s="210"/>
    </row>
    <row r="3" spans="2:7" ht="18.75" x14ac:dyDescent="0.3">
      <c r="B3" s="108"/>
      <c r="C3" s="109"/>
      <c r="D3" s="110"/>
      <c r="E3" s="110"/>
      <c r="F3" s="110" t="s">
        <v>60</v>
      </c>
      <c r="G3" s="111">
        <f>SUM(G5:G34)*'Factor de complejidad Téc y Amb'!H9*'Factor de complejidad Téc y Amb'!H28</f>
        <v>212.94</v>
      </c>
    </row>
    <row r="4" spans="2:7" x14ac:dyDescent="0.25">
      <c r="B4" s="108" t="s">
        <v>0</v>
      </c>
      <c r="C4" s="112" t="s">
        <v>8</v>
      </c>
      <c r="D4" s="108" t="s">
        <v>59</v>
      </c>
      <c r="E4" s="108" t="s">
        <v>57</v>
      </c>
      <c r="F4" s="108" t="s">
        <v>17</v>
      </c>
      <c r="G4" s="108" t="s">
        <v>58</v>
      </c>
    </row>
    <row r="5" spans="2:7" ht="15.75" x14ac:dyDescent="0.25">
      <c r="B5" s="12">
        <v>1</v>
      </c>
      <c r="C5" s="183" t="s">
        <v>195</v>
      </c>
      <c r="D5" s="21" t="s">
        <v>10</v>
      </c>
      <c r="E5" s="22" t="s">
        <v>196</v>
      </c>
      <c r="F5" s="57">
        <f>IF(D5="Simple",10,IF(D5="Promedio",15,IF(D5="Complejo",20,0)))</f>
        <v>10</v>
      </c>
      <c r="G5" s="57">
        <f t="shared" ref="G5:G34" si="0">IF(E5="Si",IF(D5="Simple",5,IF(D5="Promedio",5,IF(D5="Complejo",10,5))),F5)</f>
        <v>10</v>
      </c>
    </row>
    <row r="6" spans="2:7" ht="15.75" x14ac:dyDescent="0.25">
      <c r="B6" s="12">
        <v>2</v>
      </c>
      <c r="C6" s="183" t="s">
        <v>197</v>
      </c>
      <c r="D6" s="21" t="s">
        <v>10</v>
      </c>
      <c r="E6" s="22" t="s">
        <v>196</v>
      </c>
      <c r="F6" s="57">
        <f>IF(D6="Simple",10,IF(D6="Promedio",15,IF(D6="Complejo",20,0)))</f>
        <v>10</v>
      </c>
      <c r="G6" s="57">
        <f t="shared" si="0"/>
        <v>10</v>
      </c>
    </row>
    <row r="7" spans="2:7" ht="15.75" x14ac:dyDescent="0.25">
      <c r="B7" s="12">
        <v>3</v>
      </c>
      <c r="C7" s="183" t="s">
        <v>198</v>
      </c>
      <c r="D7" s="21" t="s">
        <v>10</v>
      </c>
      <c r="E7" s="22" t="s">
        <v>196</v>
      </c>
      <c r="F7" s="57">
        <f t="shared" ref="F7:F34" si="1">IF(D7="Simple",10,IF(D7="Promedio",15,IF(D7="Complejo",20,0)))</f>
        <v>10</v>
      </c>
      <c r="G7" s="57">
        <f t="shared" si="0"/>
        <v>10</v>
      </c>
    </row>
    <row r="8" spans="2:7" ht="15.75" x14ac:dyDescent="0.25">
      <c r="B8" s="12">
        <v>4</v>
      </c>
      <c r="C8" s="183" t="s">
        <v>199</v>
      </c>
      <c r="D8" s="21" t="s">
        <v>10</v>
      </c>
      <c r="E8" s="22" t="s">
        <v>196</v>
      </c>
      <c r="F8" s="57">
        <f t="shared" si="1"/>
        <v>10</v>
      </c>
      <c r="G8" s="57">
        <f t="shared" si="0"/>
        <v>10</v>
      </c>
    </row>
    <row r="9" spans="2:7" ht="15.75" x14ac:dyDescent="0.25">
      <c r="B9" s="12">
        <v>5</v>
      </c>
      <c r="C9" s="183" t="s">
        <v>200</v>
      </c>
      <c r="D9" s="21" t="s">
        <v>10</v>
      </c>
      <c r="E9" s="22" t="s">
        <v>196</v>
      </c>
      <c r="F9" s="57">
        <f t="shared" si="1"/>
        <v>10</v>
      </c>
      <c r="G9" s="57">
        <f t="shared" si="0"/>
        <v>10</v>
      </c>
    </row>
    <row r="10" spans="2:7" ht="15.75" x14ac:dyDescent="0.25">
      <c r="B10" s="12">
        <v>6</v>
      </c>
      <c r="C10" s="183" t="s">
        <v>201</v>
      </c>
      <c r="D10" s="21" t="s">
        <v>10</v>
      </c>
      <c r="E10" s="22" t="s">
        <v>196</v>
      </c>
      <c r="F10" s="57">
        <f t="shared" si="1"/>
        <v>10</v>
      </c>
      <c r="G10" s="57">
        <f t="shared" si="0"/>
        <v>10</v>
      </c>
    </row>
    <row r="11" spans="2:7" ht="15.75" x14ac:dyDescent="0.25">
      <c r="B11" s="12">
        <v>7</v>
      </c>
      <c r="C11" s="183" t="s">
        <v>202</v>
      </c>
      <c r="D11" s="21" t="s">
        <v>10</v>
      </c>
      <c r="E11" s="22" t="s">
        <v>196</v>
      </c>
      <c r="F11" s="57">
        <f t="shared" si="1"/>
        <v>10</v>
      </c>
      <c r="G11" s="57">
        <f t="shared" si="0"/>
        <v>10</v>
      </c>
    </row>
    <row r="12" spans="2:7" ht="15.75" x14ac:dyDescent="0.25">
      <c r="B12" s="12">
        <v>8</v>
      </c>
      <c r="C12" s="183" t="s">
        <v>203</v>
      </c>
      <c r="D12" s="21" t="s">
        <v>10</v>
      </c>
      <c r="E12" s="22" t="s">
        <v>196</v>
      </c>
      <c r="F12" s="57">
        <f t="shared" si="1"/>
        <v>10</v>
      </c>
      <c r="G12" s="57">
        <f t="shared" si="0"/>
        <v>10</v>
      </c>
    </row>
    <row r="13" spans="2:7" ht="15.75" x14ac:dyDescent="0.25">
      <c r="B13" s="12">
        <v>9</v>
      </c>
      <c r="C13" s="183" t="s">
        <v>204</v>
      </c>
      <c r="D13" s="21" t="s">
        <v>10</v>
      </c>
      <c r="E13" s="22" t="s">
        <v>196</v>
      </c>
      <c r="F13" s="57">
        <f t="shared" si="1"/>
        <v>10</v>
      </c>
      <c r="G13" s="57">
        <f t="shared" si="0"/>
        <v>10</v>
      </c>
    </row>
    <row r="14" spans="2:7" ht="15.75" x14ac:dyDescent="0.25">
      <c r="B14" s="12">
        <v>10</v>
      </c>
      <c r="C14" s="183" t="s">
        <v>205</v>
      </c>
      <c r="D14" s="21" t="s">
        <v>10</v>
      </c>
      <c r="E14" s="22" t="s">
        <v>196</v>
      </c>
      <c r="F14" s="57">
        <f t="shared" si="1"/>
        <v>10</v>
      </c>
      <c r="G14" s="57">
        <f t="shared" si="0"/>
        <v>10</v>
      </c>
    </row>
    <row r="15" spans="2:7" ht="15.75" x14ac:dyDescent="0.25">
      <c r="B15" s="12">
        <v>11</v>
      </c>
      <c r="C15" s="183" t="s">
        <v>206</v>
      </c>
      <c r="D15" s="21" t="s">
        <v>10</v>
      </c>
      <c r="E15" s="22" t="s">
        <v>196</v>
      </c>
      <c r="F15" s="57">
        <f t="shared" si="1"/>
        <v>10</v>
      </c>
      <c r="G15" s="57">
        <f t="shared" si="0"/>
        <v>10</v>
      </c>
    </row>
    <row r="16" spans="2:7" ht="15.75" x14ac:dyDescent="0.25">
      <c r="B16" s="12">
        <v>12</v>
      </c>
      <c r="C16" s="183" t="s">
        <v>207</v>
      </c>
      <c r="D16" s="21" t="s">
        <v>10</v>
      </c>
      <c r="E16" s="22" t="s">
        <v>196</v>
      </c>
      <c r="F16" s="57">
        <f t="shared" si="1"/>
        <v>10</v>
      </c>
      <c r="G16" s="57">
        <f t="shared" si="0"/>
        <v>10</v>
      </c>
    </row>
    <row r="17" spans="2:7" ht="15.75" x14ac:dyDescent="0.25">
      <c r="B17" s="12">
        <v>13</v>
      </c>
      <c r="C17" s="183" t="s">
        <v>208</v>
      </c>
      <c r="D17" s="21" t="s">
        <v>10</v>
      </c>
      <c r="E17" s="22" t="s">
        <v>196</v>
      </c>
      <c r="F17" s="57">
        <f t="shared" si="1"/>
        <v>10</v>
      </c>
      <c r="G17" s="57">
        <f t="shared" si="0"/>
        <v>10</v>
      </c>
    </row>
    <row r="18" spans="2:7" ht="15.75" x14ac:dyDescent="0.25">
      <c r="B18" s="12">
        <v>14</v>
      </c>
      <c r="C18" s="183" t="s">
        <v>209</v>
      </c>
      <c r="D18" s="21" t="s">
        <v>10</v>
      </c>
      <c r="E18" s="22" t="s">
        <v>196</v>
      </c>
      <c r="F18" s="57">
        <f t="shared" si="1"/>
        <v>10</v>
      </c>
      <c r="G18" s="57">
        <f t="shared" si="0"/>
        <v>10</v>
      </c>
    </row>
    <row r="19" spans="2:7" ht="15.75" x14ac:dyDescent="0.25">
      <c r="B19" s="12">
        <v>15</v>
      </c>
      <c r="C19" s="183" t="s">
        <v>210</v>
      </c>
      <c r="D19" s="21" t="s">
        <v>10</v>
      </c>
      <c r="E19" s="22" t="s">
        <v>196</v>
      </c>
      <c r="F19" s="57">
        <f t="shared" si="1"/>
        <v>10</v>
      </c>
      <c r="G19" s="57">
        <f t="shared" si="0"/>
        <v>10</v>
      </c>
    </row>
    <row r="20" spans="2:7" ht="15.75" x14ac:dyDescent="0.25">
      <c r="B20" s="12">
        <v>16</v>
      </c>
      <c r="C20" s="183" t="s">
        <v>211</v>
      </c>
      <c r="D20" s="21" t="s">
        <v>10</v>
      </c>
      <c r="E20" s="22" t="s">
        <v>196</v>
      </c>
      <c r="F20" s="57">
        <f t="shared" si="1"/>
        <v>10</v>
      </c>
      <c r="G20" s="57">
        <f t="shared" si="0"/>
        <v>10</v>
      </c>
    </row>
    <row r="21" spans="2:7" ht="15.75" x14ac:dyDescent="0.25">
      <c r="B21" s="12">
        <v>17</v>
      </c>
      <c r="C21" s="183" t="s">
        <v>212</v>
      </c>
      <c r="D21" s="21" t="s">
        <v>10</v>
      </c>
      <c r="E21" s="22" t="s">
        <v>196</v>
      </c>
      <c r="F21" s="57">
        <f t="shared" si="1"/>
        <v>10</v>
      </c>
      <c r="G21" s="57">
        <f t="shared" si="0"/>
        <v>10</v>
      </c>
    </row>
    <row r="22" spans="2:7" ht="15.75" x14ac:dyDescent="0.25">
      <c r="B22" s="12">
        <v>18</v>
      </c>
      <c r="C22" s="183" t="s">
        <v>213</v>
      </c>
      <c r="D22" s="21" t="s">
        <v>10</v>
      </c>
      <c r="E22" s="22" t="s">
        <v>196</v>
      </c>
      <c r="F22" s="57">
        <f t="shared" si="1"/>
        <v>10</v>
      </c>
      <c r="G22" s="57">
        <f t="shared" si="0"/>
        <v>10</v>
      </c>
    </row>
    <row r="23" spans="2:7" ht="15.75" x14ac:dyDescent="0.25">
      <c r="B23" s="12">
        <v>19</v>
      </c>
      <c r="C23" s="183" t="s">
        <v>214</v>
      </c>
      <c r="D23" s="21" t="s">
        <v>10</v>
      </c>
      <c r="E23" s="22" t="s">
        <v>196</v>
      </c>
      <c r="F23" s="57">
        <f t="shared" si="1"/>
        <v>10</v>
      </c>
      <c r="G23" s="57">
        <f t="shared" si="0"/>
        <v>10</v>
      </c>
    </row>
    <row r="24" spans="2:7" ht="15.75" x14ac:dyDescent="0.25">
      <c r="B24" s="12">
        <v>20</v>
      </c>
      <c r="C24" s="183" t="s">
        <v>215</v>
      </c>
      <c r="D24" s="21" t="s">
        <v>10</v>
      </c>
      <c r="E24" s="22" t="s">
        <v>196</v>
      </c>
      <c r="F24" s="57">
        <f t="shared" si="1"/>
        <v>10</v>
      </c>
      <c r="G24" s="57">
        <f t="shared" si="0"/>
        <v>10</v>
      </c>
    </row>
    <row r="25" spans="2:7" ht="15.75" x14ac:dyDescent="0.25">
      <c r="B25" s="12">
        <v>21</v>
      </c>
      <c r="C25" s="183" t="s">
        <v>216</v>
      </c>
      <c r="D25" s="21" t="s">
        <v>10</v>
      </c>
      <c r="E25" s="22" t="s">
        <v>196</v>
      </c>
      <c r="F25" s="57">
        <f t="shared" si="1"/>
        <v>10</v>
      </c>
      <c r="G25" s="57">
        <f t="shared" si="0"/>
        <v>10</v>
      </c>
    </row>
    <row r="26" spans="2:7" ht="15.75" x14ac:dyDescent="0.25">
      <c r="B26" s="12">
        <v>22</v>
      </c>
      <c r="C26" s="183" t="s">
        <v>217</v>
      </c>
      <c r="D26" s="21" t="s">
        <v>10</v>
      </c>
      <c r="E26" s="22" t="s">
        <v>196</v>
      </c>
      <c r="F26" s="57">
        <f t="shared" si="1"/>
        <v>10</v>
      </c>
      <c r="G26" s="57">
        <f t="shared" si="0"/>
        <v>10</v>
      </c>
    </row>
    <row r="27" spans="2:7" ht="15.75" x14ac:dyDescent="0.25">
      <c r="B27" s="12">
        <v>23</v>
      </c>
      <c r="C27" s="183" t="s">
        <v>218</v>
      </c>
      <c r="D27" s="21" t="s">
        <v>10</v>
      </c>
      <c r="E27" s="22" t="s">
        <v>196</v>
      </c>
      <c r="F27" s="57">
        <f t="shared" si="1"/>
        <v>10</v>
      </c>
      <c r="G27" s="57">
        <f t="shared" si="0"/>
        <v>10</v>
      </c>
    </row>
    <row r="28" spans="2:7" ht="15.75" x14ac:dyDescent="0.25">
      <c r="B28" s="12">
        <v>24</v>
      </c>
      <c r="C28" s="183" t="s">
        <v>219</v>
      </c>
      <c r="D28" s="21" t="s">
        <v>10</v>
      </c>
      <c r="E28" s="22" t="s">
        <v>196</v>
      </c>
      <c r="F28" s="57">
        <f t="shared" si="1"/>
        <v>10</v>
      </c>
      <c r="G28" s="57">
        <f t="shared" si="0"/>
        <v>10</v>
      </c>
    </row>
    <row r="29" spans="2:7" ht="15.75" x14ac:dyDescent="0.25">
      <c r="B29" s="12">
        <v>25</v>
      </c>
      <c r="C29" s="183" t="s">
        <v>220</v>
      </c>
      <c r="D29" s="21" t="s">
        <v>10</v>
      </c>
      <c r="E29" s="22" t="s">
        <v>196</v>
      </c>
      <c r="F29" s="57">
        <f t="shared" si="1"/>
        <v>10</v>
      </c>
      <c r="G29" s="57">
        <f t="shared" si="0"/>
        <v>10</v>
      </c>
    </row>
    <row r="30" spans="2:7" ht="15.75" x14ac:dyDescent="0.25">
      <c r="B30" s="12">
        <v>26</v>
      </c>
      <c r="C30" s="183" t="s">
        <v>221</v>
      </c>
      <c r="D30" s="21" t="s">
        <v>10</v>
      </c>
      <c r="E30" s="22" t="s">
        <v>196</v>
      </c>
      <c r="F30" s="57">
        <f t="shared" si="1"/>
        <v>10</v>
      </c>
      <c r="G30" s="57">
        <f t="shared" si="0"/>
        <v>10</v>
      </c>
    </row>
    <row r="31" spans="2:7" ht="15.75" x14ac:dyDescent="0.25">
      <c r="B31" s="12">
        <v>27</v>
      </c>
      <c r="C31" s="183" t="s">
        <v>222</v>
      </c>
      <c r="D31" s="21" t="s">
        <v>10</v>
      </c>
      <c r="E31" s="22" t="s">
        <v>196</v>
      </c>
      <c r="F31" s="57">
        <f t="shared" si="1"/>
        <v>10</v>
      </c>
      <c r="G31" s="57">
        <f t="shared" si="0"/>
        <v>10</v>
      </c>
    </row>
    <row r="32" spans="2:7" ht="15.75" x14ac:dyDescent="0.25">
      <c r="B32" s="12">
        <v>28</v>
      </c>
      <c r="C32" s="183" t="s">
        <v>198</v>
      </c>
      <c r="D32" s="21" t="s">
        <v>10</v>
      </c>
      <c r="E32" s="22" t="s">
        <v>196</v>
      </c>
      <c r="F32" s="57">
        <f t="shared" si="1"/>
        <v>10</v>
      </c>
      <c r="G32" s="57">
        <f t="shared" si="0"/>
        <v>10</v>
      </c>
    </row>
    <row r="33" spans="2:7" ht="15.75" x14ac:dyDescent="0.25">
      <c r="B33" s="12">
        <v>29</v>
      </c>
      <c r="C33" s="183" t="s">
        <v>223</v>
      </c>
      <c r="D33" s="21" t="s">
        <v>10</v>
      </c>
      <c r="E33" s="22" t="s">
        <v>196</v>
      </c>
      <c r="F33" s="57">
        <f t="shared" si="1"/>
        <v>10</v>
      </c>
      <c r="G33" s="57">
        <f>IF(E33="Si",IF(D33="Simple",5,IF(D33="Promedio",5,IF(D33="Complejo",10,5))),F33)</f>
        <v>10</v>
      </c>
    </row>
    <row r="34" spans="2:7" ht="15.75" x14ac:dyDescent="0.25">
      <c r="B34" s="12">
        <v>30</v>
      </c>
      <c r="C34" s="183" t="s">
        <v>224</v>
      </c>
      <c r="D34" s="21" t="s">
        <v>10</v>
      </c>
      <c r="E34" s="22" t="s">
        <v>196</v>
      </c>
      <c r="F34" s="57">
        <f t="shared" si="1"/>
        <v>10</v>
      </c>
      <c r="G34" s="57">
        <f t="shared" si="0"/>
        <v>10</v>
      </c>
    </row>
    <row r="35" spans="2:7" ht="15.75" x14ac:dyDescent="0.25">
      <c r="B35" s="12">
        <v>31</v>
      </c>
      <c r="C35" s="183" t="s">
        <v>225</v>
      </c>
      <c r="D35" s="21" t="s">
        <v>10</v>
      </c>
      <c r="E35" s="22" t="s">
        <v>196</v>
      </c>
      <c r="F35" s="57">
        <f t="shared" ref="F35:F50" si="2">IF(D35="Simple",10,IF(D35="Promedio",15,IF(D35="Complejo",20,0)))</f>
        <v>10</v>
      </c>
      <c r="G35" s="57">
        <f t="shared" ref="G35:G48" si="3">IF(E35="Si",IF(D35="Simple",5,IF(D35="Promedio",5,IF(D35="Complejo",10,5))),F35)</f>
        <v>10</v>
      </c>
    </row>
    <row r="36" spans="2:7" ht="15.75" x14ac:dyDescent="0.25">
      <c r="B36" s="12">
        <v>32</v>
      </c>
      <c r="C36" s="183" t="s">
        <v>226</v>
      </c>
      <c r="D36" s="21" t="s">
        <v>10</v>
      </c>
      <c r="E36" s="22" t="s">
        <v>196</v>
      </c>
      <c r="F36" s="57">
        <f t="shared" si="2"/>
        <v>10</v>
      </c>
      <c r="G36" s="57">
        <f t="shared" si="3"/>
        <v>10</v>
      </c>
    </row>
    <row r="37" spans="2:7" ht="15.75" x14ac:dyDescent="0.25">
      <c r="B37" s="12">
        <v>33</v>
      </c>
      <c r="C37" s="183" t="s">
        <v>227</v>
      </c>
      <c r="D37" s="21" t="s">
        <v>10</v>
      </c>
      <c r="E37" s="22" t="s">
        <v>196</v>
      </c>
      <c r="F37" s="57">
        <f t="shared" si="2"/>
        <v>10</v>
      </c>
      <c r="G37" s="57">
        <f t="shared" si="3"/>
        <v>10</v>
      </c>
    </row>
    <row r="38" spans="2:7" ht="15.75" x14ac:dyDescent="0.25">
      <c r="B38" s="12">
        <v>34</v>
      </c>
      <c r="C38" s="183" t="s">
        <v>197</v>
      </c>
      <c r="D38" s="21" t="s">
        <v>10</v>
      </c>
      <c r="E38" s="22" t="s">
        <v>196</v>
      </c>
      <c r="F38" s="57">
        <f t="shared" si="2"/>
        <v>10</v>
      </c>
      <c r="G38" s="57">
        <f t="shared" si="3"/>
        <v>10</v>
      </c>
    </row>
    <row r="39" spans="2:7" ht="15.75" x14ac:dyDescent="0.25">
      <c r="B39" s="12">
        <v>35</v>
      </c>
      <c r="C39" s="183" t="s">
        <v>228</v>
      </c>
      <c r="D39" s="21" t="s">
        <v>10</v>
      </c>
      <c r="E39" s="22" t="s">
        <v>196</v>
      </c>
      <c r="F39" s="57">
        <f t="shared" si="2"/>
        <v>10</v>
      </c>
      <c r="G39" s="57">
        <f t="shared" si="3"/>
        <v>10</v>
      </c>
    </row>
    <row r="40" spans="2:7" ht="15.75" x14ac:dyDescent="0.25">
      <c r="B40" s="12">
        <v>36</v>
      </c>
      <c r="C40" s="183" t="s">
        <v>229</v>
      </c>
      <c r="D40" s="21" t="s">
        <v>10</v>
      </c>
      <c r="E40" s="22" t="s">
        <v>196</v>
      </c>
      <c r="F40" s="57">
        <f t="shared" si="2"/>
        <v>10</v>
      </c>
      <c r="G40" s="57">
        <f t="shared" si="3"/>
        <v>10</v>
      </c>
    </row>
    <row r="41" spans="2:7" ht="15.75" x14ac:dyDescent="0.25">
      <c r="B41" s="12">
        <v>37</v>
      </c>
      <c r="C41" s="183" t="s">
        <v>230</v>
      </c>
      <c r="D41" s="21" t="s">
        <v>10</v>
      </c>
      <c r="E41" s="22" t="s">
        <v>196</v>
      </c>
      <c r="F41" s="57">
        <f t="shared" si="2"/>
        <v>10</v>
      </c>
      <c r="G41" s="57">
        <f t="shared" si="3"/>
        <v>10</v>
      </c>
    </row>
    <row r="42" spans="2:7" ht="15.75" x14ac:dyDescent="0.25">
      <c r="B42" s="12">
        <v>38</v>
      </c>
      <c r="C42" s="183" t="s">
        <v>231</v>
      </c>
      <c r="D42" s="21" t="s">
        <v>10</v>
      </c>
      <c r="E42" s="22" t="s">
        <v>196</v>
      </c>
      <c r="F42" s="57">
        <f t="shared" si="2"/>
        <v>10</v>
      </c>
      <c r="G42" s="57">
        <f t="shared" si="3"/>
        <v>10</v>
      </c>
    </row>
    <row r="43" spans="2:7" ht="15.75" x14ac:dyDescent="0.25">
      <c r="B43" s="12">
        <v>39</v>
      </c>
      <c r="C43" s="183" t="s">
        <v>232</v>
      </c>
      <c r="D43" s="21" t="s">
        <v>10</v>
      </c>
      <c r="E43" s="22" t="s">
        <v>196</v>
      </c>
      <c r="F43" s="57">
        <f t="shared" si="2"/>
        <v>10</v>
      </c>
      <c r="G43" s="57">
        <f t="shared" si="3"/>
        <v>10</v>
      </c>
    </row>
    <row r="44" spans="2:7" ht="15.75" x14ac:dyDescent="0.25">
      <c r="B44" s="12">
        <v>40</v>
      </c>
      <c r="C44" s="183" t="s">
        <v>233</v>
      </c>
      <c r="D44" s="21" t="s">
        <v>10</v>
      </c>
      <c r="E44" s="22" t="s">
        <v>196</v>
      </c>
      <c r="F44" s="57">
        <f t="shared" si="2"/>
        <v>10</v>
      </c>
      <c r="G44" s="57">
        <f t="shared" si="3"/>
        <v>10</v>
      </c>
    </row>
    <row r="45" spans="2:7" ht="15.75" x14ac:dyDescent="0.25">
      <c r="B45" s="12">
        <v>41</v>
      </c>
      <c r="C45" s="183" t="s">
        <v>232</v>
      </c>
      <c r="D45" s="21" t="s">
        <v>10</v>
      </c>
      <c r="E45" s="22" t="s">
        <v>196</v>
      </c>
      <c r="F45" s="57">
        <f t="shared" si="2"/>
        <v>10</v>
      </c>
      <c r="G45" s="57">
        <f t="shared" si="3"/>
        <v>10</v>
      </c>
    </row>
    <row r="46" spans="2:7" ht="15.75" x14ac:dyDescent="0.25">
      <c r="B46" s="12">
        <v>42</v>
      </c>
      <c r="C46" s="183" t="s">
        <v>233</v>
      </c>
      <c r="D46" s="21" t="s">
        <v>10</v>
      </c>
      <c r="E46" s="22" t="s">
        <v>196</v>
      </c>
      <c r="F46" s="57">
        <f t="shared" si="2"/>
        <v>10</v>
      </c>
      <c r="G46" s="57">
        <f t="shared" si="3"/>
        <v>10</v>
      </c>
    </row>
    <row r="47" spans="2:7" ht="15.75" x14ac:dyDescent="0.25">
      <c r="B47" s="12">
        <v>43</v>
      </c>
      <c r="C47" s="183" t="s">
        <v>234</v>
      </c>
      <c r="D47" s="21" t="s">
        <v>10</v>
      </c>
      <c r="E47" s="22" t="s">
        <v>196</v>
      </c>
      <c r="F47" s="57">
        <f t="shared" si="2"/>
        <v>10</v>
      </c>
      <c r="G47" s="57">
        <f t="shared" si="3"/>
        <v>10</v>
      </c>
    </row>
    <row r="48" spans="2:7" ht="15.75" x14ac:dyDescent="0.25">
      <c r="B48" s="12">
        <v>44</v>
      </c>
      <c r="C48" s="183" t="s">
        <v>235</v>
      </c>
      <c r="D48" s="21" t="s">
        <v>10</v>
      </c>
      <c r="E48" s="22" t="s">
        <v>196</v>
      </c>
      <c r="F48" s="57">
        <f t="shared" si="2"/>
        <v>10</v>
      </c>
      <c r="G48" s="57">
        <f t="shared" si="3"/>
        <v>10</v>
      </c>
    </row>
    <row r="49" spans="2:7" ht="15.75" x14ac:dyDescent="0.25">
      <c r="B49" s="12">
        <v>45</v>
      </c>
      <c r="C49" s="183" t="s">
        <v>226</v>
      </c>
      <c r="D49" s="21" t="s">
        <v>10</v>
      </c>
      <c r="E49" s="22" t="s">
        <v>196</v>
      </c>
      <c r="F49" s="57">
        <f t="shared" si="2"/>
        <v>10</v>
      </c>
      <c r="G49" s="57">
        <f>IF(E49="Si",IF(D49="Simple",5,IF(D49="Promedio",5,IF(D49="Complejo",10,5))),F49)</f>
        <v>10</v>
      </c>
    </row>
    <row r="50" spans="2:7" ht="15.75" x14ac:dyDescent="0.25">
      <c r="B50" s="12">
        <v>46</v>
      </c>
      <c r="C50" s="183" t="s">
        <v>236</v>
      </c>
      <c r="D50" s="21" t="s">
        <v>10</v>
      </c>
      <c r="E50" s="22" t="s">
        <v>196</v>
      </c>
      <c r="F50" s="57">
        <f t="shared" si="2"/>
        <v>10</v>
      </c>
      <c r="G50" s="57">
        <f t="shared" ref="G50:G52" si="4">IF(E50="Si",IF(D50="Simple",5,IF(D50="Promedio",5,IF(D50="Complejo",10,5))),F50)</f>
        <v>10</v>
      </c>
    </row>
    <row r="51" spans="2:7" ht="15.75" x14ac:dyDescent="0.25">
      <c r="B51" s="12">
        <v>47</v>
      </c>
      <c r="C51" s="183" t="s">
        <v>237</v>
      </c>
      <c r="D51" s="21" t="s">
        <v>10</v>
      </c>
      <c r="E51" s="22" t="s">
        <v>196</v>
      </c>
      <c r="F51" s="57">
        <f t="shared" ref="F51:F114" si="5">IF(D51="Simple",10,IF(D51="Promedio",15,IF(D51="Complejo",20,0)))</f>
        <v>10</v>
      </c>
      <c r="G51" s="57">
        <f t="shared" si="4"/>
        <v>10</v>
      </c>
    </row>
    <row r="52" spans="2:7" ht="15.75" x14ac:dyDescent="0.25">
      <c r="B52" s="12">
        <v>48</v>
      </c>
      <c r="C52" s="183" t="s">
        <v>238</v>
      </c>
      <c r="D52" s="21" t="s">
        <v>10</v>
      </c>
      <c r="E52" s="22" t="s">
        <v>196</v>
      </c>
      <c r="F52" s="57">
        <f t="shared" si="5"/>
        <v>10</v>
      </c>
      <c r="G52" s="57">
        <f t="shared" si="4"/>
        <v>10</v>
      </c>
    </row>
    <row r="53" spans="2:7" ht="15.75" x14ac:dyDescent="0.25">
      <c r="B53" s="12">
        <v>49</v>
      </c>
      <c r="C53" s="183" t="s">
        <v>239</v>
      </c>
      <c r="D53" s="21" t="s">
        <v>10</v>
      </c>
      <c r="E53" s="22" t="s">
        <v>196</v>
      </c>
      <c r="F53" s="57">
        <f t="shared" si="5"/>
        <v>10</v>
      </c>
      <c r="G53" s="57">
        <f t="shared" ref="G53:G116" si="6">IF(E53="Si",IF(D53="Simple",5,IF(D53="Promedio",5,IF(D53="Complejo",10,5))),F53)</f>
        <v>10</v>
      </c>
    </row>
    <row r="54" spans="2:7" ht="15.75" x14ac:dyDescent="0.25">
      <c r="B54" s="12">
        <v>50</v>
      </c>
      <c r="C54" s="183" t="s">
        <v>235</v>
      </c>
      <c r="D54" s="21" t="s">
        <v>10</v>
      </c>
      <c r="E54" s="22" t="s">
        <v>196</v>
      </c>
      <c r="F54" s="57">
        <f t="shared" si="5"/>
        <v>10</v>
      </c>
      <c r="G54" s="57">
        <f t="shared" si="6"/>
        <v>10</v>
      </c>
    </row>
    <row r="55" spans="2:7" ht="15.75" x14ac:dyDescent="0.25">
      <c r="B55" s="12">
        <v>51</v>
      </c>
      <c r="C55" s="183" t="s">
        <v>240</v>
      </c>
      <c r="D55" s="21" t="s">
        <v>10</v>
      </c>
      <c r="E55" s="22" t="s">
        <v>196</v>
      </c>
      <c r="F55" s="57">
        <f t="shared" si="5"/>
        <v>10</v>
      </c>
      <c r="G55" s="57">
        <f t="shared" si="6"/>
        <v>10</v>
      </c>
    </row>
    <row r="56" spans="2:7" ht="15.75" x14ac:dyDescent="0.25">
      <c r="B56" s="12">
        <v>52</v>
      </c>
      <c r="C56" s="183" t="s">
        <v>241</v>
      </c>
      <c r="D56" s="21" t="s">
        <v>10</v>
      </c>
      <c r="E56" s="22" t="s">
        <v>196</v>
      </c>
      <c r="F56" s="57">
        <f t="shared" si="5"/>
        <v>10</v>
      </c>
      <c r="G56" s="57">
        <f t="shared" si="6"/>
        <v>10</v>
      </c>
    </row>
    <row r="57" spans="2:7" ht="15.75" x14ac:dyDescent="0.25">
      <c r="B57" s="12">
        <v>53</v>
      </c>
      <c r="C57" s="183" t="s">
        <v>242</v>
      </c>
      <c r="D57" s="21" t="s">
        <v>10</v>
      </c>
      <c r="E57" s="22" t="s">
        <v>196</v>
      </c>
      <c r="F57" s="57">
        <f t="shared" si="5"/>
        <v>10</v>
      </c>
      <c r="G57" s="57">
        <f t="shared" si="6"/>
        <v>10</v>
      </c>
    </row>
    <row r="58" spans="2:7" ht="15.75" x14ac:dyDescent="0.25">
      <c r="B58" s="12">
        <v>54</v>
      </c>
      <c r="C58" s="183" t="s">
        <v>243</v>
      </c>
      <c r="D58" s="21" t="s">
        <v>10</v>
      </c>
      <c r="E58" s="22" t="s">
        <v>196</v>
      </c>
      <c r="F58" s="57">
        <f t="shared" si="5"/>
        <v>10</v>
      </c>
      <c r="G58" s="57">
        <f t="shared" si="6"/>
        <v>10</v>
      </c>
    </row>
    <row r="59" spans="2:7" ht="15.75" x14ac:dyDescent="0.25">
      <c r="B59" s="12">
        <v>55</v>
      </c>
      <c r="C59" s="183" t="s">
        <v>244</v>
      </c>
      <c r="D59" s="21" t="s">
        <v>10</v>
      </c>
      <c r="E59" s="22" t="s">
        <v>196</v>
      </c>
      <c r="F59" s="57">
        <f t="shared" si="5"/>
        <v>10</v>
      </c>
      <c r="G59" s="57">
        <f t="shared" si="6"/>
        <v>10</v>
      </c>
    </row>
    <row r="60" spans="2:7" ht="15.75" x14ac:dyDescent="0.25">
      <c r="B60" s="12">
        <v>56</v>
      </c>
      <c r="C60" s="183" t="s">
        <v>245</v>
      </c>
      <c r="D60" s="21" t="s">
        <v>10</v>
      </c>
      <c r="E60" s="22" t="s">
        <v>196</v>
      </c>
      <c r="F60" s="57">
        <f t="shared" si="5"/>
        <v>10</v>
      </c>
      <c r="G60" s="57">
        <f t="shared" si="6"/>
        <v>10</v>
      </c>
    </row>
    <row r="61" spans="2:7" ht="15.75" x14ac:dyDescent="0.25">
      <c r="B61" s="12">
        <v>57</v>
      </c>
      <c r="C61" s="183" t="s">
        <v>232</v>
      </c>
      <c r="D61" s="21" t="s">
        <v>10</v>
      </c>
      <c r="E61" s="22" t="s">
        <v>196</v>
      </c>
      <c r="F61" s="57">
        <f t="shared" si="5"/>
        <v>10</v>
      </c>
      <c r="G61" s="57">
        <f t="shared" si="6"/>
        <v>10</v>
      </c>
    </row>
    <row r="62" spans="2:7" ht="15.75" x14ac:dyDescent="0.25">
      <c r="B62" s="12">
        <v>58</v>
      </c>
      <c r="C62" s="183" t="s">
        <v>246</v>
      </c>
      <c r="D62" s="21" t="s">
        <v>10</v>
      </c>
      <c r="E62" s="22" t="s">
        <v>196</v>
      </c>
      <c r="F62" s="57">
        <f t="shared" si="5"/>
        <v>10</v>
      </c>
      <c r="G62" s="57">
        <f t="shared" si="6"/>
        <v>10</v>
      </c>
    </row>
    <row r="63" spans="2:7" ht="15.75" x14ac:dyDescent="0.25">
      <c r="B63" s="12">
        <v>59</v>
      </c>
      <c r="C63" s="183" t="s">
        <v>235</v>
      </c>
      <c r="D63" s="21" t="s">
        <v>10</v>
      </c>
      <c r="E63" s="22" t="s">
        <v>196</v>
      </c>
      <c r="F63" s="57">
        <f t="shared" si="5"/>
        <v>10</v>
      </c>
      <c r="G63" s="57">
        <f t="shared" si="6"/>
        <v>10</v>
      </c>
    </row>
    <row r="64" spans="2:7" ht="15.75" x14ac:dyDescent="0.25">
      <c r="B64" s="12">
        <v>60</v>
      </c>
      <c r="C64" s="183" t="s">
        <v>246</v>
      </c>
      <c r="D64" s="21" t="s">
        <v>10</v>
      </c>
      <c r="E64" s="22" t="s">
        <v>196</v>
      </c>
      <c r="F64" s="57">
        <f t="shared" si="5"/>
        <v>10</v>
      </c>
      <c r="G64" s="57">
        <f t="shared" si="6"/>
        <v>10</v>
      </c>
    </row>
    <row r="65" spans="2:7" ht="15.75" x14ac:dyDescent="0.25">
      <c r="B65" s="12">
        <v>61</v>
      </c>
      <c r="C65" s="183" t="s">
        <v>247</v>
      </c>
      <c r="D65" s="21" t="s">
        <v>10</v>
      </c>
      <c r="E65" s="22" t="s">
        <v>196</v>
      </c>
      <c r="F65" s="57">
        <f t="shared" si="5"/>
        <v>10</v>
      </c>
      <c r="G65" s="57">
        <f t="shared" si="6"/>
        <v>10</v>
      </c>
    </row>
    <row r="66" spans="2:7" ht="15.75" x14ac:dyDescent="0.25">
      <c r="B66" s="12">
        <v>62</v>
      </c>
      <c r="C66" s="183" t="s">
        <v>248</v>
      </c>
      <c r="D66" s="21" t="s">
        <v>10</v>
      </c>
      <c r="E66" s="22" t="s">
        <v>196</v>
      </c>
      <c r="F66" s="57">
        <f t="shared" si="5"/>
        <v>10</v>
      </c>
      <c r="G66" s="57">
        <f t="shared" si="6"/>
        <v>10</v>
      </c>
    </row>
    <row r="67" spans="2:7" ht="15.75" x14ac:dyDescent="0.25">
      <c r="B67" s="12">
        <v>63</v>
      </c>
      <c r="C67" s="183" t="s">
        <v>249</v>
      </c>
      <c r="D67" s="21" t="s">
        <v>10</v>
      </c>
      <c r="E67" s="22" t="s">
        <v>196</v>
      </c>
      <c r="F67" s="57">
        <f t="shared" si="5"/>
        <v>10</v>
      </c>
      <c r="G67" s="57">
        <f t="shared" si="6"/>
        <v>10</v>
      </c>
    </row>
    <row r="68" spans="2:7" ht="15.75" x14ac:dyDescent="0.25">
      <c r="B68" s="12">
        <v>64</v>
      </c>
      <c r="C68" s="183" t="s">
        <v>250</v>
      </c>
      <c r="D68" s="21" t="s">
        <v>10</v>
      </c>
      <c r="E68" s="22" t="s">
        <v>196</v>
      </c>
      <c r="F68" s="57">
        <f t="shared" si="5"/>
        <v>10</v>
      </c>
      <c r="G68" s="57">
        <f t="shared" si="6"/>
        <v>10</v>
      </c>
    </row>
    <row r="69" spans="2:7" ht="15.75" x14ac:dyDescent="0.25">
      <c r="B69" s="12">
        <v>65</v>
      </c>
      <c r="C69" s="183" t="s">
        <v>198</v>
      </c>
      <c r="D69" s="21" t="s">
        <v>10</v>
      </c>
      <c r="E69" s="22" t="s">
        <v>196</v>
      </c>
      <c r="F69" s="57">
        <f t="shared" si="5"/>
        <v>10</v>
      </c>
      <c r="G69" s="57">
        <f t="shared" si="6"/>
        <v>10</v>
      </c>
    </row>
    <row r="70" spans="2:7" ht="15.75" x14ac:dyDescent="0.25">
      <c r="B70" s="12">
        <v>66</v>
      </c>
      <c r="C70" s="183" t="s">
        <v>251</v>
      </c>
      <c r="D70" s="21" t="s">
        <v>10</v>
      </c>
      <c r="E70" s="22" t="s">
        <v>196</v>
      </c>
      <c r="F70" s="57">
        <f t="shared" si="5"/>
        <v>10</v>
      </c>
      <c r="G70" s="57">
        <f t="shared" si="6"/>
        <v>10</v>
      </c>
    </row>
    <row r="71" spans="2:7" ht="15.75" x14ac:dyDescent="0.25">
      <c r="B71" s="12">
        <v>67</v>
      </c>
      <c r="C71" s="183" t="s">
        <v>252</v>
      </c>
      <c r="D71" s="21" t="s">
        <v>10</v>
      </c>
      <c r="E71" s="22" t="s">
        <v>196</v>
      </c>
      <c r="F71" s="57">
        <f t="shared" si="5"/>
        <v>10</v>
      </c>
      <c r="G71" s="57">
        <f t="shared" si="6"/>
        <v>10</v>
      </c>
    </row>
    <row r="72" spans="2:7" ht="15.75" x14ac:dyDescent="0.25">
      <c r="B72" s="12">
        <v>68</v>
      </c>
      <c r="C72" s="183" t="s">
        <v>253</v>
      </c>
      <c r="D72" s="21" t="s">
        <v>10</v>
      </c>
      <c r="E72" s="22" t="s">
        <v>196</v>
      </c>
      <c r="F72" s="57">
        <f t="shared" si="5"/>
        <v>10</v>
      </c>
      <c r="G72" s="57">
        <f t="shared" si="6"/>
        <v>10</v>
      </c>
    </row>
    <row r="73" spans="2:7" ht="15.75" x14ac:dyDescent="0.25">
      <c r="B73" s="12">
        <v>69</v>
      </c>
      <c r="C73" s="183" t="s">
        <v>254</v>
      </c>
      <c r="D73" s="21" t="s">
        <v>10</v>
      </c>
      <c r="E73" s="22" t="s">
        <v>196</v>
      </c>
      <c r="F73" s="57">
        <f t="shared" si="5"/>
        <v>10</v>
      </c>
      <c r="G73" s="57">
        <f t="shared" si="6"/>
        <v>10</v>
      </c>
    </row>
    <row r="74" spans="2:7" ht="15.75" x14ac:dyDescent="0.25">
      <c r="B74" s="12">
        <v>70</v>
      </c>
      <c r="C74" s="183" t="s">
        <v>255</v>
      </c>
      <c r="D74" s="21" t="s">
        <v>10</v>
      </c>
      <c r="E74" s="22" t="s">
        <v>196</v>
      </c>
      <c r="F74" s="57">
        <f t="shared" si="5"/>
        <v>10</v>
      </c>
      <c r="G74" s="57">
        <f t="shared" si="6"/>
        <v>10</v>
      </c>
    </row>
    <row r="75" spans="2:7" ht="15.75" x14ac:dyDescent="0.25">
      <c r="B75" s="12">
        <v>71</v>
      </c>
      <c r="C75" s="183" t="s">
        <v>256</v>
      </c>
      <c r="D75" s="21" t="s">
        <v>10</v>
      </c>
      <c r="E75" s="22" t="s">
        <v>196</v>
      </c>
      <c r="F75" s="57">
        <f t="shared" si="5"/>
        <v>10</v>
      </c>
      <c r="G75" s="57">
        <f t="shared" si="6"/>
        <v>10</v>
      </c>
    </row>
    <row r="76" spans="2:7" ht="15.75" x14ac:dyDescent="0.25">
      <c r="B76" s="12">
        <v>72</v>
      </c>
      <c r="C76" s="183" t="s">
        <v>198</v>
      </c>
      <c r="D76" s="21" t="s">
        <v>10</v>
      </c>
      <c r="E76" s="22" t="s">
        <v>196</v>
      </c>
      <c r="F76" s="57">
        <f t="shared" si="5"/>
        <v>10</v>
      </c>
      <c r="G76" s="57">
        <f t="shared" si="6"/>
        <v>10</v>
      </c>
    </row>
    <row r="77" spans="2:7" ht="15.75" x14ac:dyDescent="0.25">
      <c r="B77" s="12">
        <v>73</v>
      </c>
      <c r="C77" s="183" t="s">
        <v>251</v>
      </c>
      <c r="D77" s="21" t="s">
        <v>10</v>
      </c>
      <c r="E77" s="22" t="s">
        <v>196</v>
      </c>
      <c r="F77" s="57">
        <f t="shared" si="5"/>
        <v>10</v>
      </c>
      <c r="G77" s="57">
        <f t="shared" si="6"/>
        <v>10</v>
      </c>
    </row>
    <row r="78" spans="2:7" ht="15.75" x14ac:dyDescent="0.25">
      <c r="B78" s="12">
        <v>74</v>
      </c>
      <c r="C78" s="183" t="s">
        <v>252</v>
      </c>
      <c r="D78" s="21" t="s">
        <v>10</v>
      </c>
      <c r="E78" s="22" t="s">
        <v>196</v>
      </c>
      <c r="F78" s="57">
        <f t="shared" si="5"/>
        <v>10</v>
      </c>
      <c r="G78" s="57">
        <f t="shared" si="6"/>
        <v>10</v>
      </c>
    </row>
    <row r="79" spans="2:7" ht="15.75" x14ac:dyDescent="0.25">
      <c r="B79" s="12">
        <v>75</v>
      </c>
      <c r="C79" s="183" t="s">
        <v>257</v>
      </c>
      <c r="D79" s="21" t="s">
        <v>10</v>
      </c>
      <c r="E79" s="22" t="s">
        <v>196</v>
      </c>
      <c r="F79" s="57">
        <f t="shared" si="5"/>
        <v>10</v>
      </c>
      <c r="G79" s="57">
        <f t="shared" si="6"/>
        <v>10</v>
      </c>
    </row>
    <row r="80" spans="2:7" ht="15.75" x14ac:dyDescent="0.25">
      <c r="B80" s="12">
        <v>76</v>
      </c>
      <c r="C80" s="183" t="s">
        <v>258</v>
      </c>
      <c r="D80" s="21" t="s">
        <v>10</v>
      </c>
      <c r="E80" s="22" t="s">
        <v>196</v>
      </c>
      <c r="F80" s="57">
        <f t="shared" si="5"/>
        <v>10</v>
      </c>
      <c r="G80" s="57">
        <f t="shared" si="6"/>
        <v>10</v>
      </c>
    </row>
    <row r="81" spans="2:7" ht="15.75" x14ac:dyDescent="0.25">
      <c r="B81" s="12">
        <v>77</v>
      </c>
      <c r="C81" s="183" t="s">
        <v>259</v>
      </c>
      <c r="D81" s="21" t="s">
        <v>10</v>
      </c>
      <c r="E81" s="22" t="s">
        <v>196</v>
      </c>
      <c r="F81" s="57">
        <f t="shared" si="5"/>
        <v>10</v>
      </c>
      <c r="G81" s="57">
        <f t="shared" si="6"/>
        <v>10</v>
      </c>
    </row>
    <row r="82" spans="2:7" ht="15.75" x14ac:dyDescent="0.25">
      <c r="B82" s="12">
        <v>78</v>
      </c>
      <c r="C82" s="183" t="s">
        <v>260</v>
      </c>
      <c r="D82" s="21" t="s">
        <v>10</v>
      </c>
      <c r="E82" s="22" t="s">
        <v>196</v>
      </c>
      <c r="F82" s="57">
        <f t="shared" si="5"/>
        <v>10</v>
      </c>
      <c r="G82" s="57">
        <f t="shared" si="6"/>
        <v>10</v>
      </c>
    </row>
    <row r="83" spans="2:7" ht="15.75" x14ac:dyDescent="0.25">
      <c r="B83" s="12">
        <v>79</v>
      </c>
      <c r="C83" s="183" t="s">
        <v>261</v>
      </c>
      <c r="D83" s="21" t="s">
        <v>10</v>
      </c>
      <c r="E83" s="22" t="s">
        <v>196</v>
      </c>
      <c r="F83" s="57">
        <f t="shared" si="5"/>
        <v>10</v>
      </c>
      <c r="G83" s="57">
        <f t="shared" si="6"/>
        <v>10</v>
      </c>
    </row>
    <row r="84" spans="2:7" ht="15.75" x14ac:dyDescent="0.25">
      <c r="B84" s="12">
        <v>80</v>
      </c>
      <c r="C84" s="183" t="s">
        <v>262</v>
      </c>
      <c r="D84" s="21" t="s">
        <v>10</v>
      </c>
      <c r="E84" s="22" t="s">
        <v>196</v>
      </c>
      <c r="F84" s="57">
        <f t="shared" si="5"/>
        <v>10</v>
      </c>
      <c r="G84" s="57">
        <f t="shared" si="6"/>
        <v>10</v>
      </c>
    </row>
    <row r="85" spans="2:7" ht="15.75" x14ac:dyDescent="0.25">
      <c r="B85" s="12">
        <v>81</v>
      </c>
      <c r="C85" s="183" t="s">
        <v>263</v>
      </c>
      <c r="D85" s="21" t="s">
        <v>10</v>
      </c>
      <c r="E85" s="22" t="s">
        <v>196</v>
      </c>
      <c r="F85" s="57">
        <f t="shared" si="5"/>
        <v>10</v>
      </c>
      <c r="G85" s="57">
        <f t="shared" si="6"/>
        <v>10</v>
      </c>
    </row>
    <row r="86" spans="2:7" ht="15.75" x14ac:dyDescent="0.25">
      <c r="B86" s="12">
        <v>82</v>
      </c>
      <c r="C86" s="183" t="s">
        <v>264</v>
      </c>
      <c r="D86" s="21" t="s">
        <v>10</v>
      </c>
      <c r="E86" s="22" t="s">
        <v>196</v>
      </c>
      <c r="F86" s="57">
        <f t="shared" si="5"/>
        <v>10</v>
      </c>
      <c r="G86" s="57">
        <f t="shared" si="6"/>
        <v>10</v>
      </c>
    </row>
    <row r="87" spans="2:7" ht="15.75" x14ac:dyDescent="0.25">
      <c r="B87" s="12">
        <v>83</v>
      </c>
      <c r="C87" s="183" t="s">
        <v>216</v>
      </c>
      <c r="D87" s="21" t="s">
        <v>10</v>
      </c>
      <c r="E87" s="22" t="s">
        <v>196</v>
      </c>
      <c r="F87" s="57">
        <f t="shared" si="5"/>
        <v>10</v>
      </c>
      <c r="G87" s="57">
        <f t="shared" si="6"/>
        <v>10</v>
      </c>
    </row>
    <row r="88" spans="2:7" ht="15.75" x14ac:dyDescent="0.25">
      <c r="B88" s="12">
        <v>84</v>
      </c>
      <c r="C88" s="183" t="s">
        <v>265</v>
      </c>
      <c r="D88" s="21" t="s">
        <v>10</v>
      </c>
      <c r="E88" s="22" t="s">
        <v>196</v>
      </c>
      <c r="F88" s="57">
        <f t="shared" si="5"/>
        <v>10</v>
      </c>
      <c r="G88" s="57">
        <f t="shared" si="6"/>
        <v>10</v>
      </c>
    </row>
    <row r="89" spans="2:7" ht="15.75" x14ac:dyDescent="0.25">
      <c r="B89" s="12">
        <v>85</v>
      </c>
      <c r="C89" s="183" t="s">
        <v>266</v>
      </c>
      <c r="D89" s="21" t="s">
        <v>10</v>
      </c>
      <c r="E89" s="22" t="s">
        <v>196</v>
      </c>
      <c r="F89" s="57">
        <f t="shared" si="5"/>
        <v>10</v>
      </c>
      <c r="G89" s="57">
        <f t="shared" si="6"/>
        <v>10</v>
      </c>
    </row>
    <row r="90" spans="2:7" ht="15.75" x14ac:dyDescent="0.25">
      <c r="B90" s="12">
        <v>86</v>
      </c>
      <c r="C90" s="183" t="s">
        <v>267</v>
      </c>
      <c r="D90" s="21" t="s">
        <v>10</v>
      </c>
      <c r="E90" s="22" t="s">
        <v>196</v>
      </c>
      <c r="F90" s="57">
        <f t="shared" si="5"/>
        <v>10</v>
      </c>
      <c r="G90" s="57">
        <f t="shared" si="6"/>
        <v>10</v>
      </c>
    </row>
    <row r="91" spans="2:7" ht="15.75" x14ac:dyDescent="0.25">
      <c r="B91" s="12">
        <v>87</v>
      </c>
      <c r="C91" s="183" t="s">
        <v>268</v>
      </c>
      <c r="D91" s="21" t="s">
        <v>10</v>
      </c>
      <c r="E91" s="22" t="s">
        <v>196</v>
      </c>
      <c r="F91" s="57">
        <f t="shared" si="5"/>
        <v>10</v>
      </c>
      <c r="G91" s="57">
        <f t="shared" si="6"/>
        <v>10</v>
      </c>
    </row>
    <row r="92" spans="2:7" ht="15.75" x14ac:dyDescent="0.25">
      <c r="B92" s="12">
        <v>88</v>
      </c>
      <c r="C92" s="183" t="s">
        <v>269</v>
      </c>
      <c r="D92" s="21" t="s">
        <v>10</v>
      </c>
      <c r="E92" s="22" t="s">
        <v>196</v>
      </c>
      <c r="F92" s="57">
        <f t="shared" si="5"/>
        <v>10</v>
      </c>
      <c r="G92" s="57">
        <f t="shared" si="6"/>
        <v>10</v>
      </c>
    </row>
    <row r="93" spans="2:7" ht="15.75" x14ac:dyDescent="0.25">
      <c r="B93" s="12">
        <v>89</v>
      </c>
      <c r="C93" s="183" t="s">
        <v>270</v>
      </c>
      <c r="D93" s="21" t="s">
        <v>10</v>
      </c>
      <c r="E93" s="22" t="s">
        <v>196</v>
      </c>
      <c r="F93" s="57">
        <f t="shared" si="5"/>
        <v>10</v>
      </c>
      <c r="G93" s="57">
        <f t="shared" si="6"/>
        <v>10</v>
      </c>
    </row>
    <row r="94" spans="2:7" ht="15.75" x14ac:dyDescent="0.25">
      <c r="B94" s="12">
        <v>90</v>
      </c>
      <c r="C94" s="183" t="s">
        <v>271</v>
      </c>
      <c r="D94" s="21" t="s">
        <v>10</v>
      </c>
      <c r="E94" s="22" t="s">
        <v>196</v>
      </c>
      <c r="F94" s="57">
        <f t="shared" si="5"/>
        <v>10</v>
      </c>
      <c r="G94" s="57">
        <f t="shared" si="6"/>
        <v>10</v>
      </c>
    </row>
    <row r="95" spans="2:7" ht="15.75" x14ac:dyDescent="0.25">
      <c r="B95" s="12">
        <v>91</v>
      </c>
      <c r="C95" s="183" t="s">
        <v>272</v>
      </c>
      <c r="D95" s="21" t="s">
        <v>10</v>
      </c>
      <c r="E95" s="22" t="s">
        <v>196</v>
      </c>
      <c r="F95" s="57">
        <f t="shared" si="5"/>
        <v>10</v>
      </c>
      <c r="G95" s="57">
        <f t="shared" si="6"/>
        <v>10</v>
      </c>
    </row>
    <row r="96" spans="2:7" ht="15.75" x14ac:dyDescent="0.25">
      <c r="B96" s="12">
        <v>92</v>
      </c>
      <c r="C96" s="183" t="s">
        <v>273</v>
      </c>
      <c r="D96" s="21" t="s">
        <v>10</v>
      </c>
      <c r="E96" s="22" t="s">
        <v>196</v>
      </c>
      <c r="F96" s="57">
        <f t="shared" si="5"/>
        <v>10</v>
      </c>
      <c r="G96" s="57">
        <f t="shared" si="6"/>
        <v>10</v>
      </c>
    </row>
    <row r="97" spans="2:7" ht="15.75" x14ac:dyDescent="0.25">
      <c r="B97" s="12">
        <v>93</v>
      </c>
      <c r="C97" s="183" t="s">
        <v>207</v>
      </c>
      <c r="D97" s="21" t="s">
        <v>68</v>
      </c>
      <c r="E97" s="22" t="s">
        <v>196</v>
      </c>
      <c r="F97" s="57">
        <f t="shared" si="5"/>
        <v>15</v>
      </c>
      <c r="G97" s="57">
        <f t="shared" si="6"/>
        <v>15</v>
      </c>
    </row>
    <row r="98" spans="2:7" ht="15.75" x14ac:dyDescent="0.25">
      <c r="B98" s="12">
        <v>94</v>
      </c>
      <c r="C98" s="183" t="s">
        <v>274</v>
      </c>
      <c r="D98" s="21" t="s">
        <v>10</v>
      </c>
      <c r="E98" s="22" t="s">
        <v>196</v>
      </c>
      <c r="F98" s="57">
        <f t="shared" si="5"/>
        <v>10</v>
      </c>
      <c r="G98" s="57">
        <f t="shared" si="6"/>
        <v>10</v>
      </c>
    </row>
    <row r="99" spans="2:7" ht="15.75" x14ac:dyDescent="0.25">
      <c r="B99" s="12">
        <v>95</v>
      </c>
      <c r="C99" s="183" t="s">
        <v>275</v>
      </c>
      <c r="D99" s="21" t="s">
        <v>10</v>
      </c>
      <c r="E99" s="22" t="s">
        <v>196</v>
      </c>
      <c r="F99" s="57">
        <f t="shared" si="5"/>
        <v>10</v>
      </c>
      <c r="G99" s="57">
        <f t="shared" si="6"/>
        <v>10</v>
      </c>
    </row>
    <row r="100" spans="2:7" ht="15.75" x14ac:dyDescent="0.25">
      <c r="B100" s="12">
        <v>96</v>
      </c>
      <c r="C100" s="183" t="s">
        <v>271</v>
      </c>
      <c r="D100" s="21" t="s">
        <v>10</v>
      </c>
      <c r="E100" s="22" t="s">
        <v>196</v>
      </c>
      <c r="F100" s="57">
        <f t="shared" si="5"/>
        <v>10</v>
      </c>
      <c r="G100" s="57">
        <f t="shared" si="6"/>
        <v>10</v>
      </c>
    </row>
    <row r="101" spans="2:7" ht="15.75" x14ac:dyDescent="0.25">
      <c r="B101" s="12">
        <v>97</v>
      </c>
      <c r="C101" s="183" t="s">
        <v>272</v>
      </c>
      <c r="D101" s="21" t="s">
        <v>10</v>
      </c>
      <c r="E101" s="22" t="s">
        <v>196</v>
      </c>
      <c r="F101" s="57">
        <f t="shared" si="5"/>
        <v>10</v>
      </c>
      <c r="G101" s="57">
        <f t="shared" si="6"/>
        <v>10</v>
      </c>
    </row>
    <row r="102" spans="2:7" ht="15.75" x14ac:dyDescent="0.25">
      <c r="B102" s="12">
        <v>98</v>
      </c>
      <c r="C102" s="183" t="s">
        <v>273</v>
      </c>
      <c r="D102" s="21" t="s">
        <v>10</v>
      </c>
      <c r="E102" s="22" t="s">
        <v>196</v>
      </c>
      <c r="F102" s="57">
        <f t="shared" si="5"/>
        <v>10</v>
      </c>
      <c r="G102" s="57">
        <f t="shared" si="6"/>
        <v>10</v>
      </c>
    </row>
    <row r="103" spans="2:7" ht="15.75" x14ac:dyDescent="0.25">
      <c r="B103" s="12">
        <v>99</v>
      </c>
      <c r="C103" s="183" t="s">
        <v>207</v>
      </c>
      <c r="D103" s="21" t="s">
        <v>68</v>
      </c>
      <c r="E103" s="22" t="s">
        <v>196</v>
      </c>
      <c r="F103" s="57">
        <f t="shared" si="5"/>
        <v>15</v>
      </c>
      <c r="G103" s="57">
        <f t="shared" si="6"/>
        <v>15</v>
      </c>
    </row>
    <row r="104" spans="2:7" ht="15.75" x14ac:dyDescent="0.25">
      <c r="B104" s="12">
        <v>100</v>
      </c>
      <c r="C104" s="183" t="s">
        <v>274</v>
      </c>
      <c r="D104" s="21" t="s">
        <v>10</v>
      </c>
      <c r="E104" s="22" t="s">
        <v>196</v>
      </c>
      <c r="F104" s="57">
        <f t="shared" si="5"/>
        <v>10</v>
      </c>
      <c r="G104" s="57">
        <f t="shared" si="6"/>
        <v>10</v>
      </c>
    </row>
    <row r="105" spans="2:7" ht="15.75" x14ac:dyDescent="0.25">
      <c r="B105" s="12">
        <v>101</v>
      </c>
      <c r="C105" s="183" t="s">
        <v>275</v>
      </c>
      <c r="D105" s="21" t="s">
        <v>10</v>
      </c>
      <c r="E105" s="22" t="s">
        <v>196</v>
      </c>
      <c r="F105" s="57">
        <f t="shared" si="5"/>
        <v>10</v>
      </c>
      <c r="G105" s="57">
        <f t="shared" si="6"/>
        <v>10</v>
      </c>
    </row>
    <row r="106" spans="2:7" ht="15.75" x14ac:dyDescent="0.25">
      <c r="B106" s="12">
        <v>102</v>
      </c>
      <c r="C106" s="183" t="s">
        <v>271</v>
      </c>
      <c r="D106" s="21" t="s">
        <v>10</v>
      </c>
      <c r="E106" s="22" t="s">
        <v>196</v>
      </c>
      <c r="F106" s="57">
        <f t="shared" si="5"/>
        <v>10</v>
      </c>
      <c r="G106" s="57">
        <f t="shared" si="6"/>
        <v>10</v>
      </c>
    </row>
    <row r="107" spans="2:7" ht="15.75" x14ac:dyDescent="0.25">
      <c r="B107" s="12">
        <v>103</v>
      </c>
      <c r="C107" s="183" t="s">
        <v>272</v>
      </c>
      <c r="D107" s="21" t="s">
        <v>10</v>
      </c>
      <c r="E107" s="22" t="s">
        <v>196</v>
      </c>
      <c r="F107" s="57">
        <f t="shared" si="5"/>
        <v>10</v>
      </c>
      <c r="G107" s="57">
        <f t="shared" si="6"/>
        <v>10</v>
      </c>
    </row>
    <row r="108" spans="2:7" ht="15.75" x14ac:dyDescent="0.25">
      <c r="B108" s="12">
        <v>104</v>
      </c>
      <c r="C108" s="183" t="s">
        <v>273</v>
      </c>
      <c r="D108" s="21" t="s">
        <v>10</v>
      </c>
      <c r="E108" s="22" t="s">
        <v>196</v>
      </c>
      <c r="F108" s="57">
        <f t="shared" si="5"/>
        <v>10</v>
      </c>
      <c r="G108" s="57">
        <f t="shared" si="6"/>
        <v>10</v>
      </c>
    </row>
    <row r="109" spans="2:7" ht="15.75" x14ac:dyDescent="0.25">
      <c r="B109" s="12">
        <v>105</v>
      </c>
      <c r="C109" s="183" t="s">
        <v>207</v>
      </c>
      <c r="D109" s="21" t="s">
        <v>68</v>
      </c>
      <c r="E109" s="22" t="s">
        <v>196</v>
      </c>
      <c r="F109" s="57">
        <f t="shared" si="5"/>
        <v>15</v>
      </c>
      <c r="G109" s="57">
        <f t="shared" si="6"/>
        <v>15</v>
      </c>
    </row>
    <row r="110" spans="2:7" ht="15.75" x14ac:dyDescent="0.25">
      <c r="B110" s="12">
        <v>106</v>
      </c>
      <c r="C110" s="183" t="s">
        <v>274</v>
      </c>
      <c r="D110" s="21" t="s">
        <v>10</v>
      </c>
      <c r="E110" s="22" t="s">
        <v>196</v>
      </c>
      <c r="F110" s="57">
        <f t="shared" si="5"/>
        <v>10</v>
      </c>
      <c r="G110" s="57">
        <f t="shared" si="6"/>
        <v>10</v>
      </c>
    </row>
    <row r="111" spans="2:7" ht="15.75" x14ac:dyDescent="0.25">
      <c r="B111" s="12">
        <v>107</v>
      </c>
      <c r="C111" s="183" t="s">
        <v>275</v>
      </c>
      <c r="D111" s="21" t="s">
        <v>10</v>
      </c>
      <c r="E111" s="22" t="s">
        <v>196</v>
      </c>
      <c r="F111" s="57">
        <f t="shared" si="5"/>
        <v>10</v>
      </c>
      <c r="G111" s="57">
        <f t="shared" si="6"/>
        <v>10</v>
      </c>
    </row>
    <row r="112" spans="2:7" ht="15.75" x14ac:dyDescent="0.25">
      <c r="B112" s="12">
        <v>108</v>
      </c>
      <c r="C112" s="183" t="s">
        <v>276</v>
      </c>
      <c r="D112" s="21" t="s">
        <v>10</v>
      </c>
      <c r="E112" s="22" t="s">
        <v>196</v>
      </c>
      <c r="F112" s="57">
        <f t="shared" si="5"/>
        <v>10</v>
      </c>
      <c r="G112" s="57">
        <f t="shared" si="6"/>
        <v>10</v>
      </c>
    </row>
    <row r="113" spans="2:7" ht="15.75" x14ac:dyDescent="0.25">
      <c r="B113" s="12">
        <v>109</v>
      </c>
      <c r="C113" s="183" t="s">
        <v>277</v>
      </c>
      <c r="D113" s="21" t="s">
        <v>10</v>
      </c>
      <c r="E113" s="22" t="s">
        <v>196</v>
      </c>
      <c r="F113" s="57">
        <f t="shared" si="5"/>
        <v>10</v>
      </c>
      <c r="G113" s="57">
        <f t="shared" si="6"/>
        <v>10</v>
      </c>
    </row>
    <row r="114" spans="2:7" ht="15.75" x14ac:dyDescent="0.25">
      <c r="B114" s="12">
        <v>110</v>
      </c>
      <c r="C114" s="183" t="s">
        <v>278</v>
      </c>
      <c r="D114" s="21" t="s">
        <v>10</v>
      </c>
      <c r="E114" s="22" t="s">
        <v>196</v>
      </c>
      <c r="F114" s="57">
        <f t="shared" si="5"/>
        <v>10</v>
      </c>
      <c r="G114" s="57">
        <f t="shared" si="6"/>
        <v>10</v>
      </c>
    </row>
    <row r="115" spans="2:7" ht="15.75" x14ac:dyDescent="0.25">
      <c r="B115" s="12">
        <v>111</v>
      </c>
      <c r="C115" s="183" t="s">
        <v>279</v>
      </c>
      <c r="D115" s="21" t="s">
        <v>10</v>
      </c>
      <c r="E115" s="22" t="s">
        <v>196</v>
      </c>
      <c r="F115" s="57">
        <f t="shared" ref="F115:F129" si="7">IF(D115="Simple",10,IF(D115="Promedio",15,IF(D115="Complejo",20,0)))</f>
        <v>10</v>
      </c>
      <c r="G115" s="57">
        <f t="shared" si="6"/>
        <v>10</v>
      </c>
    </row>
    <row r="116" spans="2:7" ht="15.75" x14ac:dyDescent="0.25">
      <c r="B116" s="12">
        <v>112</v>
      </c>
      <c r="C116" s="183" t="s">
        <v>280</v>
      </c>
      <c r="D116" s="21" t="s">
        <v>10</v>
      </c>
      <c r="E116" s="22" t="s">
        <v>196</v>
      </c>
      <c r="F116" s="57">
        <f t="shared" si="7"/>
        <v>10</v>
      </c>
      <c r="G116" s="57">
        <f t="shared" si="6"/>
        <v>10</v>
      </c>
    </row>
    <row r="117" spans="2:7" ht="15.75" x14ac:dyDescent="0.25">
      <c r="B117" s="12">
        <v>113</v>
      </c>
      <c r="C117" s="183" t="s">
        <v>281</v>
      </c>
      <c r="D117" s="21" t="s">
        <v>10</v>
      </c>
      <c r="E117" s="22" t="s">
        <v>196</v>
      </c>
      <c r="F117" s="57">
        <f t="shared" si="7"/>
        <v>10</v>
      </c>
      <c r="G117" s="57">
        <f t="shared" ref="G117:G133" si="8">IF(E117="Si",IF(D117="Simple",5,IF(D117="Promedio",5,IF(D117="Complejo",10,5))),F117)</f>
        <v>10</v>
      </c>
    </row>
    <row r="118" spans="2:7" ht="15.75" x14ac:dyDescent="0.25">
      <c r="B118" s="12">
        <v>114</v>
      </c>
      <c r="C118" s="183" t="s">
        <v>282</v>
      </c>
      <c r="D118" s="21" t="s">
        <v>10</v>
      </c>
      <c r="E118" s="22" t="s">
        <v>196</v>
      </c>
      <c r="F118" s="57">
        <f t="shared" si="7"/>
        <v>10</v>
      </c>
      <c r="G118" s="57">
        <f t="shared" si="8"/>
        <v>10</v>
      </c>
    </row>
    <row r="119" spans="2:7" ht="15.75" x14ac:dyDescent="0.25">
      <c r="B119" s="12">
        <v>115</v>
      </c>
      <c r="C119" s="183" t="s">
        <v>246</v>
      </c>
      <c r="D119" s="21" t="s">
        <v>10</v>
      </c>
      <c r="E119" s="22" t="s">
        <v>196</v>
      </c>
      <c r="F119" s="57">
        <f t="shared" si="7"/>
        <v>10</v>
      </c>
      <c r="G119" s="57">
        <f t="shared" si="8"/>
        <v>10</v>
      </c>
    </row>
    <row r="120" spans="2:7" ht="15.75" x14ac:dyDescent="0.25">
      <c r="B120" s="12">
        <v>116</v>
      </c>
      <c r="C120" s="183" t="s">
        <v>283</v>
      </c>
      <c r="D120" s="21" t="s">
        <v>10</v>
      </c>
      <c r="E120" s="22" t="s">
        <v>196</v>
      </c>
      <c r="F120" s="57">
        <f t="shared" si="7"/>
        <v>10</v>
      </c>
      <c r="G120" s="57">
        <f t="shared" si="8"/>
        <v>10</v>
      </c>
    </row>
    <row r="121" spans="2:7" ht="15.75" x14ac:dyDescent="0.25">
      <c r="B121" s="12">
        <v>117</v>
      </c>
      <c r="C121" s="183" t="s">
        <v>246</v>
      </c>
      <c r="D121" s="21" t="s">
        <v>10</v>
      </c>
      <c r="E121" s="22" t="s">
        <v>196</v>
      </c>
      <c r="F121" s="57">
        <f t="shared" si="7"/>
        <v>10</v>
      </c>
      <c r="G121" s="57">
        <f t="shared" si="8"/>
        <v>10</v>
      </c>
    </row>
    <row r="122" spans="2:7" ht="15.75" x14ac:dyDescent="0.25">
      <c r="B122" s="12">
        <v>118</v>
      </c>
      <c r="C122" s="183" t="s">
        <v>284</v>
      </c>
      <c r="D122" s="21" t="s">
        <v>10</v>
      </c>
      <c r="E122" s="22" t="s">
        <v>196</v>
      </c>
      <c r="F122" s="57">
        <f t="shared" si="7"/>
        <v>10</v>
      </c>
      <c r="G122" s="57">
        <f t="shared" si="8"/>
        <v>10</v>
      </c>
    </row>
    <row r="123" spans="2:7" ht="15.75" x14ac:dyDescent="0.25">
      <c r="B123" s="12">
        <v>119</v>
      </c>
      <c r="C123" s="183" t="s">
        <v>285</v>
      </c>
      <c r="D123" s="21" t="s">
        <v>10</v>
      </c>
      <c r="E123" s="22" t="s">
        <v>196</v>
      </c>
      <c r="F123" s="57">
        <f t="shared" si="7"/>
        <v>10</v>
      </c>
      <c r="G123" s="57">
        <f t="shared" si="8"/>
        <v>10</v>
      </c>
    </row>
    <row r="124" spans="2:7" ht="15.75" x14ac:dyDescent="0.25">
      <c r="B124" s="12">
        <v>120</v>
      </c>
      <c r="C124" s="183" t="s">
        <v>286</v>
      </c>
      <c r="D124" s="21" t="s">
        <v>10</v>
      </c>
      <c r="E124" s="22" t="s">
        <v>196</v>
      </c>
      <c r="F124" s="57">
        <f t="shared" si="7"/>
        <v>10</v>
      </c>
      <c r="G124" s="57">
        <f t="shared" si="8"/>
        <v>10</v>
      </c>
    </row>
    <row r="125" spans="2:7" ht="15.75" x14ac:dyDescent="0.25">
      <c r="B125" s="12">
        <v>121</v>
      </c>
      <c r="C125" s="183" t="s">
        <v>246</v>
      </c>
      <c r="D125" s="21" t="s">
        <v>10</v>
      </c>
      <c r="E125" s="22" t="s">
        <v>196</v>
      </c>
      <c r="F125" s="57">
        <f t="shared" si="7"/>
        <v>10</v>
      </c>
      <c r="G125" s="57">
        <f t="shared" si="8"/>
        <v>10</v>
      </c>
    </row>
    <row r="126" spans="2:7" ht="15.75" x14ac:dyDescent="0.25">
      <c r="B126" s="12">
        <v>122</v>
      </c>
      <c r="C126" s="183" t="s">
        <v>284</v>
      </c>
      <c r="D126" s="21" t="s">
        <v>10</v>
      </c>
      <c r="E126" s="22" t="s">
        <v>196</v>
      </c>
      <c r="F126" s="57">
        <f t="shared" si="7"/>
        <v>10</v>
      </c>
      <c r="G126" s="57">
        <f t="shared" si="8"/>
        <v>10</v>
      </c>
    </row>
    <row r="127" spans="2:7" ht="15.75" x14ac:dyDescent="0.25">
      <c r="B127" s="12">
        <v>123</v>
      </c>
      <c r="C127" s="183" t="s">
        <v>287</v>
      </c>
      <c r="D127" s="21" t="s">
        <v>10</v>
      </c>
      <c r="E127" s="22" t="s">
        <v>196</v>
      </c>
      <c r="F127" s="57">
        <f t="shared" si="7"/>
        <v>10</v>
      </c>
      <c r="G127" s="57">
        <f t="shared" si="8"/>
        <v>10</v>
      </c>
    </row>
    <row r="128" spans="2:7" ht="15.75" x14ac:dyDescent="0.25">
      <c r="B128" s="12">
        <v>124</v>
      </c>
      <c r="C128" s="183" t="s">
        <v>288</v>
      </c>
      <c r="D128" s="21" t="s">
        <v>10</v>
      </c>
      <c r="E128" s="22" t="s">
        <v>196</v>
      </c>
      <c r="F128" s="57">
        <f t="shared" si="7"/>
        <v>10</v>
      </c>
      <c r="G128" s="57">
        <f t="shared" si="8"/>
        <v>10</v>
      </c>
    </row>
    <row r="129" spans="2:7" ht="15.75" x14ac:dyDescent="0.25">
      <c r="B129" s="12">
        <v>125</v>
      </c>
      <c r="C129" s="183" t="s">
        <v>246</v>
      </c>
      <c r="D129" s="21" t="s">
        <v>10</v>
      </c>
      <c r="E129" s="22" t="s">
        <v>196</v>
      </c>
      <c r="F129" s="57">
        <f t="shared" si="7"/>
        <v>10</v>
      </c>
      <c r="G129" s="57">
        <f t="shared" si="8"/>
        <v>10</v>
      </c>
    </row>
    <row r="130" spans="2:7" ht="15.75" x14ac:dyDescent="0.25">
      <c r="B130" s="12">
        <v>126</v>
      </c>
      <c r="C130" s="183" t="s">
        <v>289</v>
      </c>
      <c r="D130" s="21" t="s">
        <v>10</v>
      </c>
      <c r="E130" s="22" t="s">
        <v>196</v>
      </c>
      <c r="F130" s="57">
        <f t="shared" ref="F130:F133" si="9">IF(D130="Simple",10,IF(D130="Promedio",15,IF(D130="Complejo",20,0)))</f>
        <v>10</v>
      </c>
      <c r="G130" s="57">
        <f t="shared" si="8"/>
        <v>10</v>
      </c>
    </row>
    <row r="131" spans="2:7" ht="15.75" x14ac:dyDescent="0.25">
      <c r="B131" s="12">
        <v>127</v>
      </c>
      <c r="C131" s="183" t="s">
        <v>290</v>
      </c>
      <c r="D131" s="21" t="s">
        <v>10</v>
      </c>
      <c r="E131" s="22" t="s">
        <v>196</v>
      </c>
      <c r="F131" s="57">
        <f t="shared" si="9"/>
        <v>10</v>
      </c>
      <c r="G131" s="57">
        <f t="shared" si="8"/>
        <v>10</v>
      </c>
    </row>
    <row r="132" spans="2:7" ht="15.75" x14ac:dyDescent="0.25">
      <c r="B132" s="12">
        <v>128</v>
      </c>
      <c r="C132" s="183" t="s">
        <v>291</v>
      </c>
      <c r="D132" s="21" t="s">
        <v>10</v>
      </c>
      <c r="E132" s="22" t="s">
        <v>196</v>
      </c>
      <c r="F132" s="57">
        <f t="shared" si="9"/>
        <v>10</v>
      </c>
      <c r="G132" s="57">
        <f t="shared" si="8"/>
        <v>10</v>
      </c>
    </row>
    <row r="133" spans="2:7" ht="15.75" x14ac:dyDescent="0.25">
      <c r="B133" s="12">
        <v>129</v>
      </c>
      <c r="C133" s="183" t="s">
        <v>246</v>
      </c>
      <c r="D133" s="21" t="s">
        <v>10</v>
      </c>
      <c r="E133" s="22" t="s">
        <v>196</v>
      </c>
      <c r="F133" s="57">
        <f t="shared" si="9"/>
        <v>10</v>
      </c>
      <c r="G133" s="57">
        <f t="shared" si="8"/>
        <v>10</v>
      </c>
    </row>
    <row r="134" spans="2:7" ht="15.75" x14ac:dyDescent="0.25">
      <c r="B134" s="12">
        <v>130</v>
      </c>
      <c r="C134" s="183" t="s">
        <v>235</v>
      </c>
      <c r="D134" s="21" t="s">
        <v>10</v>
      </c>
      <c r="E134" s="22" t="s">
        <v>196</v>
      </c>
      <c r="F134" s="57">
        <f t="shared" ref="F134:F136" si="10">IF(D134="Simple",10,IF(D134="Promedio",15,IF(D134="Complejo",20,0)))</f>
        <v>10</v>
      </c>
      <c r="G134" s="57">
        <f t="shared" ref="G134:G136" si="11">IF(E134="Si",IF(D134="Simple",5,IF(D134="Promedio",5,IF(D134="Complejo",10,5))),F134)</f>
        <v>10</v>
      </c>
    </row>
    <row r="135" spans="2:7" ht="15.75" x14ac:dyDescent="0.25">
      <c r="B135" s="12">
        <v>131</v>
      </c>
      <c r="C135" s="183" t="s">
        <v>226</v>
      </c>
      <c r="D135" s="21" t="s">
        <v>10</v>
      </c>
      <c r="E135" s="22" t="s">
        <v>196</v>
      </c>
      <c r="F135" s="57">
        <f t="shared" si="10"/>
        <v>10</v>
      </c>
      <c r="G135" s="57">
        <f t="shared" si="11"/>
        <v>10</v>
      </c>
    </row>
    <row r="136" spans="2:7" ht="15.75" x14ac:dyDescent="0.25">
      <c r="B136" s="12">
        <v>132</v>
      </c>
      <c r="C136" s="183" t="s">
        <v>295</v>
      </c>
      <c r="D136" s="21" t="s">
        <v>10</v>
      </c>
      <c r="E136" s="22" t="s">
        <v>196</v>
      </c>
      <c r="F136" s="57">
        <f t="shared" si="10"/>
        <v>10</v>
      </c>
      <c r="G136" s="57">
        <f t="shared" si="11"/>
        <v>10</v>
      </c>
    </row>
  </sheetData>
  <mergeCells count="1">
    <mergeCell ref="B2:G2"/>
  </mergeCells>
  <phoneticPr fontId="0" type="noConversion"/>
  <dataValidations count="2">
    <dataValidation type="list" allowBlank="1" showInputMessage="1" showErrorMessage="1" sqref="D5:D136" xr:uid="{00000000-0002-0000-0300-000000000000}">
      <formula1>"Simple,Promedio,Complejo"</formula1>
    </dataValidation>
    <dataValidation type="list" allowBlank="1" showInputMessage="1" showErrorMessage="1" sqref="E5:E136" xr:uid="{00000000-0002-0000-0300-000001000000}">
      <formula1>"Si,No"</formula1>
    </dataValidation>
  </dataValidations>
  <pageMargins left="0.78740157480314965" right="0.78740157480314965" top="0.39370078740157483" bottom="0.39370078740157483" header="0" footer="0"/>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53"/>
  <sheetViews>
    <sheetView showGridLines="0" topLeftCell="A33" zoomScale="85" zoomScaleNormal="85" workbookViewId="0">
      <selection activeCell="B6" sqref="B6:I51"/>
    </sheetView>
  </sheetViews>
  <sheetFormatPr baseColWidth="10" defaultColWidth="11.42578125" defaultRowHeight="15" x14ac:dyDescent="0.25"/>
  <cols>
    <col min="1" max="1" width="3.140625" style="11" customWidth="1"/>
    <col min="2" max="2" width="7.28515625" style="13" bestFit="1" customWidth="1"/>
    <col min="3" max="3" width="60.5703125" style="11" customWidth="1"/>
    <col min="4" max="4" width="10.28515625" style="13" bestFit="1" customWidth="1"/>
    <col min="5" max="5" width="26.7109375" style="13" customWidth="1"/>
    <col min="6" max="6" width="22.42578125" style="13" bestFit="1" customWidth="1"/>
    <col min="7" max="7" width="42.7109375" style="11" bestFit="1" customWidth="1"/>
    <col min="8" max="8" width="19" style="11" customWidth="1"/>
    <col min="9" max="9" width="27.28515625" style="11" bestFit="1" customWidth="1"/>
    <col min="10" max="11" width="12" style="11" bestFit="1" customWidth="1"/>
    <col min="12" max="16384" width="11.42578125" style="11"/>
  </cols>
  <sheetData>
    <row r="1" spans="2:14" ht="36" customHeight="1" x14ac:dyDescent="0.25">
      <c r="B1" s="23"/>
      <c r="C1" s="23"/>
      <c r="D1" s="23"/>
      <c r="E1" s="11"/>
      <c r="F1" s="11"/>
      <c r="G1" s="119"/>
      <c r="H1" s="119"/>
      <c r="I1" s="119"/>
      <c r="J1" s="23"/>
      <c r="K1" s="23"/>
      <c r="L1" s="23"/>
      <c r="M1" s="23"/>
      <c r="N1" s="24"/>
    </row>
    <row r="2" spans="2:14" ht="15.75" x14ac:dyDescent="0.25">
      <c r="B2" s="23"/>
      <c r="C2" s="137" t="s">
        <v>163</v>
      </c>
      <c r="D2" s="149">
        <v>6</v>
      </c>
      <c r="E2" s="211" t="s">
        <v>164</v>
      </c>
      <c r="F2" s="211"/>
      <c r="G2" s="119"/>
      <c r="H2" s="119"/>
      <c r="I2" s="119"/>
      <c r="J2" s="23"/>
      <c r="K2" s="23"/>
      <c r="L2" s="23"/>
      <c r="M2" s="23"/>
      <c r="N2" s="24"/>
    </row>
    <row r="3" spans="2:14" x14ac:dyDescent="0.25">
      <c r="B3" s="23"/>
      <c r="C3" s="137" t="s">
        <v>162</v>
      </c>
      <c r="D3" s="143">
        <v>5</v>
      </c>
      <c r="E3" s="137" t="s">
        <v>159</v>
      </c>
      <c r="F3" s="150">
        <f>ROUNDUP(E7/D2,0)</f>
        <v>213</v>
      </c>
      <c r="G3" s="119"/>
      <c r="H3" s="119"/>
      <c r="I3" s="119"/>
      <c r="J3" s="23"/>
      <c r="K3" s="23"/>
      <c r="L3" s="23"/>
      <c r="M3" s="23"/>
      <c r="N3" s="24"/>
    </row>
    <row r="4" spans="2:14" ht="15" customHeight="1" x14ac:dyDescent="0.25">
      <c r="B4" s="23"/>
      <c r="C4" s="137" t="s">
        <v>157</v>
      </c>
      <c r="D4" s="143">
        <f>'Factor de complejidad Téc y Amb'!C42</f>
        <v>4</v>
      </c>
      <c r="E4" s="137" t="s">
        <v>160</v>
      </c>
      <c r="F4" s="149">
        <f>F3/D3</f>
        <v>42.6</v>
      </c>
      <c r="G4" s="119"/>
      <c r="H4" s="158"/>
      <c r="I4" s="119"/>
      <c r="J4" s="23"/>
      <c r="K4" s="23"/>
      <c r="L4" s="23"/>
      <c r="M4" s="23"/>
      <c r="N4" s="24"/>
    </row>
    <row r="5" spans="2:14" ht="15" customHeight="1" x14ac:dyDescent="0.25">
      <c r="B5" s="23"/>
      <c r="C5" s="137" t="s">
        <v>158</v>
      </c>
      <c r="D5" s="144">
        <f>'Estimación de Tamaño UCP'!G3</f>
        <v>212.94</v>
      </c>
      <c r="E5" s="137" t="s">
        <v>161</v>
      </c>
      <c r="F5" s="149">
        <f>F4/4</f>
        <v>10.65</v>
      </c>
      <c r="G5" s="119"/>
      <c r="H5" s="119"/>
      <c r="I5" s="119"/>
      <c r="J5" s="23"/>
      <c r="K5" s="23"/>
      <c r="L5" s="23"/>
      <c r="M5" s="23"/>
      <c r="N5" s="24"/>
    </row>
    <row r="6" spans="2:14" ht="26.25" x14ac:dyDescent="0.4">
      <c r="B6" s="214" t="s">
        <v>70</v>
      </c>
      <c r="C6" s="215"/>
      <c r="D6" s="215"/>
      <c r="E6" s="215"/>
      <c r="F6" s="215"/>
      <c r="G6" s="215"/>
      <c r="H6" s="215"/>
      <c r="I6" s="215"/>
    </row>
    <row r="7" spans="2:14" ht="21" x14ac:dyDescent="0.35">
      <c r="B7" s="58"/>
      <c r="C7" s="59"/>
      <c r="D7" s="59"/>
      <c r="E7" s="113">
        <f>SUM(E9+E15+E27+E37+E43+E31)</f>
        <v>1277.6399999999999</v>
      </c>
      <c r="F7" s="168" t="s">
        <v>194</v>
      </c>
      <c r="G7" s="58"/>
      <c r="H7" s="58"/>
      <c r="I7" s="58"/>
    </row>
    <row r="8" spans="2:14" ht="15.75" x14ac:dyDescent="0.25">
      <c r="B8" s="60" t="s">
        <v>0</v>
      </c>
      <c r="C8" s="61" t="s">
        <v>119</v>
      </c>
      <c r="D8" s="60" t="s">
        <v>1</v>
      </c>
      <c r="E8" s="162" t="s">
        <v>108</v>
      </c>
      <c r="F8" s="60" t="s">
        <v>168</v>
      </c>
      <c r="G8" s="114" t="s">
        <v>101</v>
      </c>
      <c r="H8" s="115"/>
      <c r="I8" s="140" t="s">
        <v>88</v>
      </c>
    </row>
    <row r="9" spans="2:14" ht="15.75" x14ac:dyDescent="0.25">
      <c r="B9" s="73">
        <v>1</v>
      </c>
      <c r="C9" s="76" t="s">
        <v>169</v>
      </c>
      <c r="D9" s="153">
        <v>0.05</v>
      </c>
      <c r="E9" s="163">
        <f>$E$31*D9</f>
        <v>42.588000000000001</v>
      </c>
      <c r="F9" s="87">
        <v>1</v>
      </c>
      <c r="G9" s="145" t="s">
        <v>189</v>
      </c>
      <c r="H9" s="171"/>
      <c r="I9" s="171">
        <f>SUM(I10:I14)</f>
        <v>3640.924918032787</v>
      </c>
    </row>
    <row r="10" spans="2:14" ht="15.75" x14ac:dyDescent="0.25">
      <c r="B10" s="62">
        <v>1.1000000000000001</v>
      </c>
      <c r="C10" s="141" t="s">
        <v>174</v>
      </c>
      <c r="D10" s="159">
        <v>0.1</v>
      </c>
      <c r="E10" s="164">
        <f>$E$9*D10</f>
        <v>4.2587999999999999</v>
      </c>
      <c r="F10" s="62">
        <v>1</v>
      </c>
      <c r="G10" s="116" t="s">
        <v>138</v>
      </c>
      <c r="H10" s="169">
        <f>VLOOKUP(G10,Recursos!$B$3:$E$10,4,0)</f>
        <v>57.991803278688522</v>
      </c>
      <c r="I10" s="170">
        <f t="shared" ref="I10:I14" si="0">E10*H10*F10</f>
        <v>246.97549180327869</v>
      </c>
    </row>
    <row r="11" spans="2:14" ht="15.75" x14ac:dyDescent="0.25">
      <c r="B11" s="62">
        <v>1.2</v>
      </c>
      <c r="C11" s="141" t="s">
        <v>175</v>
      </c>
      <c r="D11" s="159">
        <v>0.3</v>
      </c>
      <c r="E11" s="164">
        <f t="shared" ref="E11" si="1">$E$9*D11</f>
        <v>12.776400000000001</v>
      </c>
      <c r="F11" s="62">
        <v>1</v>
      </c>
      <c r="G11" s="116" t="s">
        <v>139</v>
      </c>
      <c r="H11" s="169">
        <f>VLOOKUP(G11,Recursos!$B$3:$E$10,4,0)</f>
        <v>82.991803278688522</v>
      </c>
      <c r="I11" s="170">
        <f t="shared" si="0"/>
        <v>1060.3364754098361</v>
      </c>
    </row>
    <row r="12" spans="2:14" ht="15.75" x14ac:dyDescent="0.25">
      <c r="B12" s="62">
        <v>1.3</v>
      </c>
      <c r="C12" s="141" t="s">
        <v>176</v>
      </c>
      <c r="D12" s="159">
        <v>0.4</v>
      </c>
      <c r="E12" s="164">
        <f t="shared" ref="E12:E14" si="2">$E$9*D12</f>
        <v>17.0352</v>
      </c>
      <c r="F12" s="62">
        <v>1</v>
      </c>
      <c r="G12" s="116" t="s">
        <v>139</v>
      </c>
      <c r="H12" s="169">
        <f>VLOOKUP(G12,Recursos!$B$3:$E$10,4,0)</f>
        <v>82.991803278688522</v>
      </c>
      <c r="I12" s="170">
        <f t="shared" si="0"/>
        <v>1413.7819672131147</v>
      </c>
    </row>
    <row r="13" spans="2:14" ht="15.75" x14ac:dyDescent="0.25">
      <c r="B13" s="152">
        <v>1.4</v>
      </c>
      <c r="C13" s="141" t="s">
        <v>121</v>
      </c>
      <c r="D13" s="159">
        <v>0.1</v>
      </c>
      <c r="E13" s="164">
        <f t="shared" si="2"/>
        <v>4.2587999999999999</v>
      </c>
      <c r="F13" s="62">
        <v>1</v>
      </c>
      <c r="G13" s="116" t="s">
        <v>139</v>
      </c>
      <c r="H13" s="169">
        <f>VLOOKUP(G13,Recursos!$B$3:$E$10,4,0)</f>
        <v>82.991803278688522</v>
      </c>
      <c r="I13" s="170">
        <f t="shared" si="0"/>
        <v>353.44549180327868</v>
      </c>
    </row>
    <row r="14" spans="2:14" ht="15.75" x14ac:dyDescent="0.25">
      <c r="B14" s="152">
        <v>1.5</v>
      </c>
      <c r="C14" s="141" t="s">
        <v>177</v>
      </c>
      <c r="D14" s="159">
        <v>0.1</v>
      </c>
      <c r="E14" s="164">
        <f t="shared" si="2"/>
        <v>4.2587999999999999</v>
      </c>
      <c r="F14" s="62">
        <v>1</v>
      </c>
      <c r="G14" s="116" t="s">
        <v>89</v>
      </c>
      <c r="H14" s="169">
        <f>VLOOKUP(G14,Recursos!$B$3:$E$10,4,0)</f>
        <v>132.99180327868854</v>
      </c>
      <c r="I14" s="170">
        <f t="shared" si="0"/>
        <v>566.38549180327868</v>
      </c>
    </row>
    <row r="15" spans="2:14" ht="15.75" x14ac:dyDescent="0.25">
      <c r="B15" s="73">
        <v>2</v>
      </c>
      <c r="C15" s="76" t="s">
        <v>170</v>
      </c>
      <c r="D15" s="153">
        <v>0.15</v>
      </c>
      <c r="E15" s="163">
        <f>$E$31*D15</f>
        <v>127.764</v>
      </c>
      <c r="F15" s="87">
        <v>1</v>
      </c>
      <c r="G15" s="145" t="s">
        <v>190</v>
      </c>
      <c r="H15" s="171"/>
      <c r="I15" s="171">
        <f>SUM(I16:I26)</f>
        <v>18102.954467213116</v>
      </c>
    </row>
    <row r="16" spans="2:14" ht="15.75" x14ac:dyDescent="0.25">
      <c r="B16" s="62">
        <v>2.1</v>
      </c>
      <c r="C16" s="141" t="s">
        <v>178</v>
      </c>
      <c r="D16" s="160">
        <v>0.15</v>
      </c>
      <c r="E16" s="164">
        <f>$E$15*D16</f>
        <v>19.1646</v>
      </c>
      <c r="F16" s="62">
        <v>1</v>
      </c>
      <c r="G16" s="116" t="s">
        <v>89</v>
      </c>
      <c r="H16" s="169">
        <f>VLOOKUP(G16,Recursos!$B$3:$E$10,4,0)</f>
        <v>132.99180327868854</v>
      </c>
      <c r="I16" s="170">
        <f t="shared" ref="I16:I26" si="3">E16*H16*F16</f>
        <v>2548.7347131147544</v>
      </c>
    </row>
    <row r="17" spans="2:9" ht="15.75" x14ac:dyDescent="0.25">
      <c r="B17" s="62">
        <v>2.2000000000000002</v>
      </c>
      <c r="C17" s="141" t="s">
        <v>123</v>
      </c>
      <c r="D17" s="160">
        <v>0.15</v>
      </c>
      <c r="E17" s="164">
        <f>$E$15*D17</f>
        <v>19.1646</v>
      </c>
      <c r="F17" s="62">
        <v>1</v>
      </c>
      <c r="G17" s="116" t="s">
        <v>89</v>
      </c>
      <c r="H17" s="169">
        <f>VLOOKUP(G17,Recursos!$B$3:$E$10,4,0)</f>
        <v>132.99180327868854</v>
      </c>
      <c r="I17" s="170">
        <f t="shared" si="3"/>
        <v>2548.7347131147544</v>
      </c>
    </row>
    <row r="18" spans="2:9" ht="15.75" x14ac:dyDescent="0.25">
      <c r="B18" s="62">
        <v>2.2999999999999998</v>
      </c>
      <c r="C18" s="141" t="s">
        <v>179</v>
      </c>
      <c r="D18" s="160">
        <v>0.15</v>
      </c>
      <c r="E18" s="164">
        <f t="shared" ref="E18:E22" si="4">$E$15*D18</f>
        <v>19.1646</v>
      </c>
      <c r="F18" s="62">
        <v>1</v>
      </c>
      <c r="G18" s="116" t="s">
        <v>89</v>
      </c>
      <c r="H18" s="169">
        <f>VLOOKUP(G18,Recursos!$B$3:$E$10,4,0)</f>
        <v>132.99180327868854</v>
      </c>
      <c r="I18" s="170">
        <f t="shared" si="3"/>
        <v>2548.7347131147544</v>
      </c>
    </row>
    <row r="19" spans="2:9" ht="15.75" x14ac:dyDescent="0.25">
      <c r="B19" s="62">
        <v>2.4</v>
      </c>
      <c r="C19" s="141" t="s">
        <v>124</v>
      </c>
      <c r="D19" s="160">
        <v>0.05</v>
      </c>
      <c r="E19" s="164">
        <f t="shared" si="4"/>
        <v>6.3882000000000003</v>
      </c>
      <c r="F19" s="62">
        <v>1</v>
      </c>
      <c r="G19" s="116" t="s">
        <v>89</v>
      </c>
      <c r="H19" s="169">
        <f>VLOOKUP(G19,Recursos!$B$3:$E$10,4,0)</f>
        <v>132.99180327868854</v>
      </c>
      <c r="I19" s="170">
        <f t="shared" ref="I19:I20" si="5">E19*H19*F19</f>
        <v>849.57823770491814</v>
      </c>
    </row>
    <row r="20" spans="2:9" ht="15.75" x14ac:dyDescent="0.25">
      <c r="B20" s="62">
        <v>2.5</v>
      </c>
      <c r="C20" s="141" t="s">
        <v>125</v>
      </c>
      <c r="D20" s="160">
        <v>0.1</v>
      </c>
      <c r="E20" s="164">
        <f t="shared" si="4"/>
        <v>12.776400000000001</v>
      </c>
      <c r="F20" s="62">
        <v>1</v>
      </c>
      <c r="G20" s="116" t="s">
        <v>89</v>
      </c>
      <c r="H20" s="169">
        <f>VLOOKUP(G20,Recursos!$B$3:$E$10,4,0)</f>
        <v>132.99180327868854</v>
      </c>
      <c r="I20" s="170">
        <f t="shared" si="5"/>
        <v>1699.1564754098363</v>
      </c>
    </row>
    <row r="21" spans="2:9" ht="15.75" x14ac:dyDescent="0.25">
      <c r="B21" s="62">
        <v>2.6</v>
      </c>
      <c r="C21" s="141" t="s">
        <v>180</v>
      </c>
      <c r="D21" s="160">
        <v>0.05</v>
      </c>
      <c r="E21" s="164">
        <f t="shared" si="4"/>
        <v>6.3882000000000003</v>
      </c>
      <c r="F21" s="62">
        <v>1</v>
      </c>
      <c r="G21" s="116" t="s">
        <v>89</v>
      </c>
      <c r="H21" s="169">
        <f>VLOOKUP(G21,Recursos!$B$3:$E$10,4,0)</f>
        <v>132.99180327868854</v>
      </c>
      <c r="I21" s="170">
        <f t="shared" si="3"/>
        <v>849.57823770491814</v>
      </c>
    </row>
    <row r="22" spans="2:9" ht="15.75" x14ac:dyDescent="0.25">
      <c r="B22" s="62">
        <v>2.7</v>
      </c>
      <c r="C22" s="141" t="s">
        <v>122</v>
      </c>
      <c r="D22" s="160">
        <v>0.1</v>
      </c>
      <c r="E22" s="164">
        <f t="shared" si="4"/>
        <v>12.776400000000001</v>
      </c>
      <c r="F22" s="62">
        <v>1</v>
      </c>
      <c r="G22" s="116" t="s">
        <v>139</v>
      </c>
      <c r="H22" s="169">
        <f>VLOOKUP(G22,Recursos!$B$3:$E$10,4,0)</f>
        <v>82.991803278688522</v>
      </c>
      <c r="I22" s="170">
        <f t="shared" si="3"/>
        <v>1060.3364754098361</v>
      </c>
    </row>
    <row r="23" spans="2:9" ht="15.75" x14ac:dyDescent="0.25">
      <c r="B23" s="62">
        <v>2.8</v>
      </c>
      <c r="C23" s="141" t="s">
        <v>126</v>
      </c>
      <c r="D23" s="160">
        <v>0.1</v>
      </c>
      <c r="E23" s="164">
        <f t="shared" ref="E23:E26" si="6">$E$15*D23</f>
        <v>12.776400000000001</v>
      </c>
      <c r="F23" s="62">
        <v>1</v>
      </c>
      <c r="G23" s="116" t="s">
        <v>89</v>
      </c>
      <c r="H23" s="169">
        <f>VLOOKUP(G23,Recursos!$B$3:$E$10,4,0)</f>
        <v>132.99180327868854</v>
      </c>
      <c r="I23" s="170">
        <f t="shared" si="3"/>
        <v>1699.1564754098363</v>
      </c>
    </row>
    <row r="24" spans="2:9" ht="15.75" x14ac:dyDescent="0.25">
      <c r="B24" s="62">
        <v>2.9</v>
      </c>
      <c r="C24" s="141" t="s">
        <v>127</v>
      </c>
      <c r="D24" s="160">
        <v>0.05</v>
      </c>
      <c r="E24" s="164">
        <f t="shared" si="6"/>
        <v>6.3882000000000003</v>
      </c>
      <c r="F24" s="62">
        <v>1</v>
      </c>
      <c r="G24" s="116" t="s">
        <v>89</v>
      </c>
      <c r="H24" s="169">
        <f>VLOOKUP(G24,Recursos!$B$3:$E$10,4,0)</f>
        <v>132.99180327868854</v>
      </c>
      <c r="I24" s="170">
        <f t="shared" si="3"/>
        <v>849.57823770491814</v>
      </c>
    </row>
    <row r="25" spans="2:9" ht="15.75" x14ac:dyDescent="0.25">
      <c r="B25" s="64">
        <v>2.1</v>
      </c>
      <c r="C25" s="141" t="s">
        <v>128</v>
      </c>
      <c r="D25" s="160">
        <v>0.05</v>
      </c>
      <c r="E25" s="164">
        <f t="shared" si="6"/>
        <v>6.3882000000000003</v>
      </c>
      <c r="F25" s="62">
        <v>1</v>
      </c>
      <c r="G25" s="116" t="s">
        <v>89</v>
      </c>
      <c r="H25" s="169">
        <f>VLOOKUP(G25,Recursos!$B$3:$E$10,4,0)</f>
        <v>132.99180327868854</v>
      </c>
      <c r="I25" s="170">
        <f t="shared" si="3"/>
        <v>849.57823770491814</v>
      </c>
    </row>
    <row r="26" spans="2:9" ht="15.75" x14ac:dyDescent="0.25">
      <c r="B26" s="64">
        <v>2.11</v>
      </c>
      <c r="C26" s="141" t="s">
        <v>129</v>
      </c>
      <c r="D26" s="160">
        <v>0.05</v>
      </c>
      <c r="E26" s="164">
        <f t="shared" si="6"/>
        <v>6.3882000000000003</v>
      </c>
      <c r="F26" s="62">
        <v>4</v>
      </c>
      <c r="G26" s="116" t="s">
        <v>141</v>
      </c>
      <c r="H26" s="169">
        <f>VLOOKUP(G26,Recursos!$B$3:$E$10,4,0)</f>
        <v>101.74180327868852</v>
      </c>
      <c r="I26" s="170">
        <f t="shared" si="3"/>
        <v>2599.787950819672</v>
      </c>
    </row>
    <row r="27" spans="2:9" ht="15.75" x14ac:dyDescent="0.25">
      <c r="B27" s="73">
        <v>3</v>
      </c>
      <c r="C27" s="76" t="s">
        <v>171</v>
      </c>
      <c r="D27" s="153">
        <v>0.1</v>
      </c>
      <c r="E27" s="163">
        <f>$E$31*D27</f>
        <v>85.176000000000002</v>
      </c>
      <c r="F27" s="87">
        <v>1</v>
      </c>
      <c r="G27" s="145" t="s">
        <v>191</v>
      </c>
      <c r="H27" s="171"/>
      <c r="I27" s="171">
        <f>SUM(I28:I36)</f>
        <v>363052.22754098359</v>
      </c>
    </row>
    <row r="28" spans="2:9" ht="15.75" x14ac:dyDescent="0.25">
      <c r="B28" s="62">
        <v>3.1</v>
      </c>
      <c r="C28" s="141" t="s">
        <v>173</v>
      </c>
      <c r="D28" s="160">
        <v>0.1</v>
      </c>
      <c r="E28" s="164">
        <f>$E$27*D28</f>
        <v>8.5175999999999998</v>
      </c>
      <c r="F28" s="75">
        <v>1</v>
      </c>
      <c r="G28" s="116" t="s">
        <v>139</v>
      </c>
      <c r="H28" s="169">
        <f>VLOOKUP(G28,Recursos!$B$3:$E$10,4,0)</f>
        <v>82.991803278688522</v>
      </c>
      <c r="I28" s="170">
        <f t="shared" ref="I28:I36" si="7">E28*H28*F28</f>
        <v>706.89098360655737</v>
      </c>
    </row>
    <row r="29" spans="2:9" ht="15.75" x14ac:dyDescent="0.25">
      <c r="B29" s="62">
        <v>3.2</v>
      </c>
      <c r="C29" s="141" t="s">
        <v>130</v>
      </c>
      <c r="D29" s="160">
        <v>0.1</v>
      </c>
      <c r="E29" s="164">
        <f>$E$27*D29</f>
        <v>8.5175999999999998</v>
      </c>
      <c r="F29" s="75">
        <v>1</v>
      </c>
      <c r="G29" s="116" t="s">
        <v>90</v>
      </c>
      <c r="H29" s="169">
        <f>VLOOKUP(G29,Recursos!$B$3:$E$10,4,0)</f>
        <v>39.241803278688522</v>
      </c>
      <c r="I29" s="170">
        <f t="shared" si="7"/>
        <v>334.24598360655733</v>
      </c>
    </row>
    <row r="30" spans="2:9" ht="15.75" x14ac:dyDescent="0.25">
      <c r="B30" s="62">
        <v>3.5</v>
      </c>
      <c r="C30" s="141" t="s">
        <v>131</v>
      </c>
      <c r="D30" s="160">
        <v>0.05</v>
      </c>
      <c r="E30" s="164">
        <f>$E$27*D30</f>
        <v>4.2587999999999999</v>
      </c>
      <c r="F30" s="75">
        <v>1</v>
      </c>
      <c r="G30" s="116" t="s">
        <v>89</v>
      </c>
      <c r="H30" s="169">
        <f>VLOOKUP(G30,Recursos!$B$3:$E$10,4,0)</f>
        <v>132.99180327868854</v>
      </c>
      <c r="I30" s="170">
        <f t="shared" si="7"/>
        <v>566.38549180327868</v>
      </c>
    </row>
    <row r="31" spans="2:9" s="136" customFormat="1" ht="15.75" x14ac:dyDescent="0.25">
      <c r="B31" s="62">
        <v>3.6</v>
      </c>
      <c r="C31" s="142" t="s">
        <v>132</v>
      </c>
      <c r="D31" s="160"/>
      <c r="E31" s="167">
        <f>D4*D5</f>
        <v>851.76</v>
      </c>
      <c r="F31" s="75">
        <v>4</v>
      </c>
      <c r="G31" s="116" t="s">
        <v>141</v>
      </c>
      <c r="H31" s="169">
        <f>VLOOKUP(G31,Recursos!$B$3:$E$10,4,0)</f>
        <v>101.74180327868852</v>
      </c>
      <c r="I31" s="170">
        <f t="shared" si="7"/>
        <v>346638.39344262291</v>
      </c>
    </row>
    <row r="32" spans="2:9" ht="15.75" x14ac:dyDescent="0.25">
      <c r="B32" s="62">
        <v>3.7</v>
      </c>
      <c r="C32" s="141" t="s">
        <v>133</v>
      </c>
      <c r="D32" s="160">
        <v>0.15</v>
      </c>
      <c r="E32" s="164">
        <f>$E$27*D32</f>
        <v>12.776400000000001</v>
      </c>
      <c r="F32" s="75">
        <v>4</v>
      </c>
      <c r="G32" s="116" t="s">
        <v>141</v>
      </c>
      <c r="H32" s="169">
        <f>VLOOKUP(G32,Recursos!$B$3:$E$10,4,0)</f>
        <v>101.74180327868852</v>
      </c>
      <c r="I32" s="170">
        <f t="shared" si="7"/>
        <v>5199.575901639344</v>
      </c>
    </row>
    <row r="33" spans="2:11" ht="15.75" x14ac:dyDescent="0.25">
      <c r="B33" s="62">
        <v>3.9</v>
      </c>
      <c r="C33" s="141" t="s">
        <v>134</v>
      </c>
      <c r="D33" s="160">
        <v>0.15</v>
      </c>
      <c r="E33" s="164">
        <f>$E$27*D33</f>
        <v>12.776400000000001</v>
      </c>
      <c r="F33" s="75">
        <v>4</v>
      </c>
      <c r="G33" s="116" t="s">
        <v>141</v>
      </c>
      <c r="H33" s="169">
        <f>VLOOKUP(G33,Recursos!$B$3:$E$10,4,0)</f>
        <v>101.74180327868852</v>
      </c>
      <c r="I33" s="170">
        <f t="shared" si="7"/>
        <v>5199.575901639344</v>
      </c>
    </row>
    <row r="34" spans="2:11" ht="15.75" x14ac:dyDescent="0.25">
      <c r="B34" s="64">
        <v>3.1</v>
      </c>
      <c r="C34" s="141" t="s">
        <v>135</v>
      </c>
      <c r="D34" s="160">
        <v>0.2</v>
      </c>
      <c r="E34" s="164">
        <f>$E$27*D34</f>
        <v>17.0352</v>
      </c>
      <c r="F34" s="75">
        <v>2</v>
      </c>
      <c r="G34" s="116" t="s">
        <v>90</v>
      </c>
      <c r="H34" s="169">
        <f>VLOOKUP(G34,Recursos!$B$3:$E$10,4,0)</f>
        <v>39.241803278688522</v>
      </c>
      <c r="I34" s="170">
        <f t="shared" si="7"/>
        <v>1336.9839344262293</v>
      </c>
    </row>
    <row r="35" spans="2:11" ht="15.75" x14ac:dyDescent="0.25">
      <c r="B35" s="64">
        <v>3.11</v>
      </c>
      <c r="C35" s="141" t="s">
        <v>136</v>
      </c>
      <c r="D35" s="160">
        <v>0.2</v>
      </c>
      <c r="E35" s="164">
        <f>$E$27*D35</f>
        <v>17.0352</v>
      </c>
      <c r="F35" s="75">
        <v>2</v>
      </c>
      <c r="G35" s="116" t="s">
        <v>90</v>
      </c>
      <c r="H35" s="169">
        <f>VLOOKUP(G35,Recursos!$B$3:$E$10,4,0)</f>
        <v>39.241803278688522</v>
      </c>
      <c r="I35" s="170">
        <f t="shared" si="7"/>
        <v>1336.9839344262293</v>
      </c>
    </row>
    <row r="36" spans="2:11" ht="15.75" x14ac:dyDescent="0.25">
      <c r="B36" s="64">
        <v>3.12</v>
      </c>
      <c r="C36" s="141" t="s">
        <v>181</v>
      </c>
      <c r="D36" s="160">
        <v>0.05</v>
      </c>
      <c r="E36" s="164">
        <f>$E$27*D36</f>
        <v>4.2587999999999999</v>
      </c>
      <c r="F36" s="75">
        <v>4</v>
      </c>
      <c r="G36" s="116" t="s">
        <v>141</v>
      </c>
      <c r="H36" s="169">
        <f>VLOOKUP(G36,Recursos!$B$3:$E$10,4,0)</f>
        <v>101.74180327868852</v>
      </c>
      <c r="I36" s="170">
        <f t="shared" si="7"/>
        <v>1733.1919672131146</v>
      </c>
    </row>
    <row r="37" spans="2:11" ht="15.75" x14ac:dyDescent="0.25">
      <c r="B37" s="73">
        <v>4</v>
      </c>
      <c r="C37" s="76" t="s">
        <v>172</v>
      </c>
      <c r="D37" s="153">
        <v>0.1</v>
      </c>
      <c r="E37" s="163">
        <f>$E$31*D37</f>
        <v>85.176000000000002</v>
      </c>
      <c r="F37" s="87">
        <v>1</v>
      </c>
      <c r="G37" s="145" t="s">
        <v>192</v>
      </c>
      <c r="H37" s="171"/>
      <c r="I37" s="171">
        <f>SUM(I38:I42)</f>
        <v>12528.551803278689</v>
      </c>
    </row>
    <row r="38" spans="2:11" ht="15.75" x14ac:dyDescent="0.25">
      <c r="B38" s="62">
        <v>4.0999999999999996</v>
      </c>
      <c r="C38" s="63" t="s">
        <v>137</v>
      </c>
      <c r="D38" s="160">
        <v>0.03</v>
      </c>
      <c r="E38" s="164">
        <f>$E$37*D38</f>
        <v>2.5552799999999998</v>
      </c>
      <c r="F38" s="75">
        <v>1</v>
      </c>
      <c r="G38" s="116" t="s">
        <v>89</v>
      </c>
      <c r="H38" s="169">
        <f>VLOOKUP(G38,Recursos!$B$3:$E$10,4,0)</f>
        <v>132.99180327868854</v>
      </c>
      <c r="I38" s="170">
        <f>E38*H38*F38</f>
        <v>339.8312950819672</v>
      </c>
    </row>
    <row r="39" spans="2:11" ht="15.75" x14ac:dyDescent="0.25">
      <c r="B39" s="62">
        <v>4.2</v>
      </c>
      <c r="C39" s="63" t="s">
        <v>185</v>
      </c>
      <c r="D39" s="160">
        <v>0.15</v>
      </c>
      <c r="E39" s="164">
        <f t="shared" ref="E39:E42" si="8">$E$37*D39</f>
        <v>12.776400000000001</v>
      </c>
      <c r="F39" s="75">
        <v>1</v>
      </c>
      <c r="G39" s="116" t="s">
        <v>89</v>
      </c>
      <c r="H39" s="169">
        <f>VLOOKUP(G39,Recursos!$B$3:$E$10,4,0)</f>
        <v>132.99180327868854</v>
      </c>
      <c r="I39" s="170">
        <f>E39*H39*F39</f>
        <v>1699.1564754098363</v>
      </c>
    </row>
    <row r="40" spans="2:11" ht="15.75" x14ac:dyDescent="0.25">
      <c r="B40" s="62">
        <v>4.3</v>
      </c>
      <c r="C40" s="63" t="s">
        <v>186</v>
      </c>
      <c r="D40" s="160">
        <v>0.2</v>
      </c>
      <c r="E40" s="164">
        <f t="shared" si="8"/>
        <v>17.0352</v>
      </c>
      <c r="F40" s="75">
        <v>2</v>
      </c>
      <c r="G40" s="116" t="s">
        <v>141</v>
      </c>
      <c r="H40" s="169">
        <f>VLOOKUP(G40,Recursos!$B$3:$E$10,4,0)</f>
        <v>101.74180327868852</v>
      </c>
      <c r="I40" s="170">
        <f>E40*H40*F40</f>
        <v>3466.3839344262292</v>
      </c>
    </row>
    <row r="41" spans="2:11" ht="15.75" x14ac:dyDescent="0.25">
      <c r="B41" s="62">
        <v>4.4000000000000004</v>
      </c>
      <c r="C41" s="63" t="s">
        <v>188</v>
      </c>
      <c r="D41" s="160">
        <v>0.02</v>
      </c>
      <c r="E41" s="164">
        <f t="shared" si="8"/>
        <v>1.7035200000000001</v>
      </c>
      <c r="F41" s="75">
        <v>1</v>
      </c>
      <c r="G41" s="116" t="s">
        <v>89</v>
      </c>
      <c r="H41" s="169">
        <f>VLOOKUP(G41,Recursos!$B$3:$E$10,4,0)</f>
        <v>132.99180327868854</v>
      </c>
      <c r="I41" s="170">
        <f t="shared" ref="I41:I42" si="9">E41*H41*F41</f>
        <v>226.55419672131151</v>
      </c>
    </row>
    <row r="42" spans="2:11" ht="15.75" x14ac:dyDescent="0.25">
      <c r="B42" s="62">
        <v>4.5</v>
      </c>
      <c r="C42" s="63" t="s">
        <v>187</v>
      </c>
      <c r="D42" s="160">
        <v>0.6</v>
      </c>
      <c r="E42" s="164">
        <f t="shared" si="8"/>
        <v>51.105600000000003</v>
      </c>
      <c r="F42" s="75">
        <v>1</v>
      </c>
      <c r="G42" s="116" t="s">
        <v>89</v>
      </c>
      <c r="H42" s="169">
        <f>VLOOKUP(G42,Recursos!$B$3:$E$10,4,0)</f>
        <v>132.99180327868854</v>
      </c>
      <c r="I42" s="170">
        <f t="shared" si="9"/>
        <v>6796.6259016393451</v>
      </c>
    </row>
    <row r="43" spans="2:11" ht="15.75" x14ac:dyDescent="0.25">
      <c r="B43" s="73">
        <v>5</v>
      </c>
      <c r="C43" s="76" t="s">
        <v>182</v>
      </c>
      <c r="D43" s="153">
        <v>0.1</v>
      </c>
      <c r="E43" s="163">
        <f>$E$31*D43</f>
        <v>85.176000000000002</v>
      </c>
      <c r="F43" s="87">
        <v>1</v>
      </c>
      <c r="G43" s="212" t="s">
        <v>193</v>
      </c>
      <c r="H43" s="213" t="s">
        <v>82</v>
      </c>
      <c r="I43" s="171">
        <f>SUM(I44:I47)</f>
        <v>6776.1173360655739</v>
      </c>
    </row>
    <row r="44" spans="2:11" ht="15.75" x14ac:dyDescent="0.25">
      <c r="B44" s="139">
        <v>5.0999999999999996</v>
      </c>
      <c r="C44" s="141" t="s">
        <v>102</v>
      </c>
      <c r="D44" s="160">
        <v>0.15</v>
      </c>
      <c r="E44" s="165">
        <f>$E$43*D44</f>
        <v>12.776400000000001</v>
      </c>
      <c r="F44" s="154">
        <v>1</v>
      </c>
      <c r="G44" s="116" t="s">
        <v>142</v>
      </c>
      <c r="H44" s="169">
        <f>VLOOKUP(G44,Recursos!$B$3:$E$10,4,0)</f>
        <v>51.741803278688522</v>
      </c>
      <c r="I44" s="170">
        <f>E44*H44*F44</f>
        <v>661.07397540983607</v>
      </c>
    </row>
    <row r="45" spans="2:11" ht="15.75" x14ac:dyDescent="0.25">
      <c r="B45" s="62">
        <v>5.2</v>
      </c>
      <c r="C45" s="141" t="s">
        <v>104</v>
      </c>
      <c r="D45" s="160">
        <v>0.25</v>
      </c>
      <c r="E45" s="165">
        <f t="shared" ref="E45:E47" si="10">$E$43*D45</f>
        <v>21.294</v>
      </c>
      <c r="F45" s="154">
        <v>1</v>
      </c>
      <c r="G45" s="116" t="s">
        <v>140</v>
      </c>
      <c r="H45" s="169">
        <f>VLOOKUP(G45,Recursos!$B$3:$E$10,4,0)</f>
        <v>57.991803278688522</v>
      </c>
      <c r="I45" s="170">
        <f>E45*H45*F45</f>
        <v>1234.8774590163935</v>
      </c>
    </row>
    <row r="46" spans="2:11" ht="15.75" x14ac:dyDescent="0.25">
      <c r="B46" s="62">
        <v>5.3</v>
      </c>
      <c r="C46" s="141" t="s">
        <v>184</v>
      </c>
      <c r="D46" s="160">
        <v>0.3</v>
      </c>
      <c r="E46" s="165">
        <f t="shared" si="10"/>
        <v>25.552800000000001</v>
      </c>
      <c r="F46" s="154">
        <v>1</v>
      </c>
      <c r="G46" s="116" t="s">
        <v>143</v>
      </c>
      <c r="H46" s="169">
        <f>VLOOKUP(G46,Recursos!$B$3:$E$10,4,0)</f>
        <v>57.991803278688522</v>
      </c>
      <c r="I46" s="170">
        <f>E46*H46*F46</f>
        <v>1481.8529508196721</v>
      </c>
    </row>
    <row r="47" spans="2:11" ht="15.75" x14ac:dyDescent="0.25">
      <c r="B47" s="138">
        <v>5.4</v>
      </c>
      <c r="C47" s="157" t="s">
        <v>183</v>
      </c>
      <c r="D47" s="161">
        <v>0.3</v>
      </c>
      <c r="E47" s="166">
        <f t="shared" si="10"/>
        <v>25.552800000000001</v>
      </c>
      <c r="F47" s="155">
        <v>1</v>
      </c>
      <c r="G47" s="156" t="s">
        <v>89</v>
      </c>
      <c r="H47" s="172">
        <f>VLOOKUP(G47,Recursos!$B$3:$E$10,4,0)</f>
        <v>132.99180327868854</v>
      </c>
      <c r="I47" s="173">
        <f>E47*H47*F47</f>
        <v>3398.3129508196726</v>
      </c>
    </row>
    <row r="48" spans="2:11" ht="63" customHeight="1" x14ac:dyDescent="0.25">
      <c r="G48" s="216" t="s">
        <v>103</v>
      </c>
      <c r="H48" s="216"/>
      <c r="I48" s="174">
        <f>SUM(I43+I37+I27+I15+I9)</f>
        <v>404100.77606557374</v>
      </c>
      <c r="J48" s="88"/>
      <c r="K48" s="88"/>
    </row>
    <row r="49" spans="3:9" ht="18.75" x14ac:dyDescent="0.3">
      <c r="C49" s="74"/>
      <c r="G49" s="176">
        <v>0.5</v>
      </c>
      <c r="H49" s="177" t="s">
        <v>109</v>
      </c>
      <c r="I49" s="178">
        <f>I48*G49</f>
        <v>202050.38803278687</v>
      </c>
    </row>
    <row r="50" spans="3:9" ht="18.75" x14ac:dyDescent="0.3">
      <c r="C50" s="134"/>
      <c r="G50" s="179">
        <v>0.16</v>
      </c>
      <c r="H50" s="180" t="s">
        <v>110</v>
      </c>
      <c r="I50" s="181">
        <f>(SUM(I48:I49))*G50</f>
        <v>96984.186255737688</v>
      </c>
    </row>
    <row r="51" spans="3:9" ht="21" customHeight="1" x14ac:dyDescent="0.35">
      <c r="G51" s="117" t="s">
        <v>82</v>
      </c>
      <c r="H51" s="182" t="s">
        <v>111</v>
      </c>
      <c r="I51" s="175">
        <f>SUM(I48:I50)</f>
        <v>703135.35035409825</v>
      </c>
    </row>
    <row r="52" spans="3:9" x14ac:dyDescent="0.25">
      <c r="C52" s="20"/>
      <c r="G52" s="69" t="s">
        <v>82</v>
      </c>
    </row>
    <row r="53" spans="3:9" x14ac:dyDescent="0.25">
      <c r="G53" s="69" t="s">
        <v>82</v>
      </c>
    </row>
  </sheetData>
  <mergeCells count="4">
    <mergeCell ref="E2:F2"/>
    <mergeCell ref="G43:H43"/>
    <mergeCell ref="B6:I6"/>
    <mergeCell ref="G48:H48"/>
  </mergeCells>
  <phoneticPr fontId="0" type="noConversion"/>
  <dataValidations count="1">
    <dataValidation type="whole" allowBlank="1" showInputMessage="1" showErrorMessage="1" sqref="F44:F47 F38:F42 F10:F14 F28:F36 F16:F26" xr:uid="{00000000-0002-0000-0400-000000000000}">
      <formula1>1</formula1>
      <formula2>10</formula2>
    </dataValidation>
  </dataValidations>
  <pageMargins left="0.78740157480314965" right="0.78740157480314965" top="0.39370078740157483" bottom="0.39370078740157483" header="0" footer="0"/>
  <pageSetup paperSize="9" orientation="landscape" r:id="rId1"/>
  <headerFooter alignWithMargins="0"/>
  <ignoredErrors>
    <ignoredError sqref="I27 I37 I43 I15" 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Recursos!$B$3:$B$10</xm:f>
          </x14:formula1>
          <xm:sqref>G44:G47 G38:G42 G10:G14 G28:G36 G16:G26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22"/>
  <sheetViews>
    <sheetView zoomScaleNormal="100" workbookViewId="0">
      <selection activeCell="E14" sqref="E14"/>
    </sheetView>
  </sheetViews>
  <sheetFormatPr baseColWidth="10" defaultColWidth="11.42578125" defaultRowHeight="12.75" x14ac:dyDescent="0.2"/>
  <cols>
    <col min="2" max="2" width="28.85546875" bestFit="1" customWidth="1"/>
    <col min="3" max="3" width="22.7109375" bestFit="1" customWidth="1"/>
    <col min="4" max="4" width="18" bestFit="1" customWidth="1"/>
    <col min="5" max="5" width="22.42578125" bestFit="1" customWidth="1"/>
  </cols>
  <sheetData>
    <row r="1" spans="2:5" ht="36.75" customHeight="1" thickBot="1" x14ac:dyDescent="0.25"/>
    <row r="2" spans="2:5" x14ac:dyDescent="0.2">
      <c r="B2" s="79" t="s">
        <v>166</v>
      </c>
      <c r="C2" s="83" t="s">
        <v>167</v>
      </c>
      <c r="D2" s="80" t="s">
        <v>91</v>
      </c>
      <c r="E2" s="83" t="s">
        <v>92</v>
      </c>
    </row>
    <row r="3" spans="2:5" x14ac:dyDescent="0.2">
      <c r="B3" s="81" t="s">
        <v>89</v>
      </c>
      <c r="C3" s="89">
        <v>20000</v>
      </c>
      <c r="D3" s="90">
        <f>C3/20/8</f>
        <v>125</v>
      </c>
      <c r="E3" s="89">
        <f>SUM(D3+E$22)</f>
        <v>132.99180327868854</v>
      </c>
    </row>
    <row r="4" spans="2:5" x14ac:dyDescent="0.2">
      <c r="B4" s="81" t="s">
        <v>139</v>
      </c>
      <c r="C4" s="89">
        <v>12000</v>
      </c>
      <c r="D4" s="90">
        <f t="shared" ref="D4:D9" si="0">C4/20/8</f>
        <v>75</v>
      </c>
      <c r="E4" s="89">
        <f t="shared" ref="E4:E8" si="1">SUM(D4+E$22)</f>
        <v>82.991803278688522</v>
      </c>
    </row>
    <row r="5" spans="2:5" x14ac:dyDescent="0.2">
      <c r="B5" s="81" t="s">
        <v>138</v>
      </c>
      <c r="C5" s="89">
        <v>8000</v>
      </c>
      <c r="D5" s="90">
        <f t="shared" si="0"/>
        <v>50</v>
      </c>
      <c r="E5" s="89">
        <f t="shared" si="1"/>
        <v>57.991803278688522</v>
      </c>
    </row>
    <row r="6" spans="2:5" x14ac:dyDescent="0.2">
      <c r="B6" s="81" t="s">
        <v>90</v>
      </c>
      <c r="C6" s="89">
        <v>5000</v>
      </c>
      <c r="D6" s="90">
        <f t="shared" si="0"/>
        <v>31.25</v>
      </c>
      <c r="E6" s="89">
        <f t="shared" si="1"/>
        <v>39.241803278688522</v>
      </c>
    </row>
    <row r="7" spans="2:5" x14ac:dyDescent="0.2">
      <c r="B7" s="81" t="s">
        <v>141</v>
      </c>
      <c r="C7" s="89">
        <v>15000</v>
      </c>
      <c r="D7" s="90">
        <f t="shared" si="0"/>
        <v>93.75</v>
      </c>
      <c r="E7" s="89">
        <f t="shared" si="1"/>
        <v>101.74180327868852</v>
      </c>
    </row>
    <row r="8" spans="2:5" x14ac:dyDescent="0.2">
      <c r="B8" s="81" t="s">
        <v>140</v>
      </c>
      <c r="C8" s="89">
        <v>8000</v>
      </c>
      <c r="D8" s="90">
        <f t="shared" si="0"/>
        <v>50</v>
      </c>
      <c r="E8" s="89">
        <f t="shared" si="1"/>
        <v>57.991803278688522</v>
      </c>
    </row>
    <row r="9" spans="2:5" x14ac:dyDescent="0.2">
      <c r="B9" s="81" t="s">
        <v>142</v>
      </c>
      <c r="C9" s="89">
        <v>7000</v>
      </c>
      <c r="D9" s="90">
        <f t="shared" si="0"/>
        <v>43.75</v>
      </c>
      <c r="E9" s="89">
        <f t="shared" ref="E9:E10" si="2">SUM(D9+E$22)</f>
        <v>51.741803278688522</v>
      </c>
    </row>
    <row r="10" spans="2:5" ht="13.5" thickBot="1" x14ac:dyDescent="0.25">
      <c r="B10" s="82" t="s">
        <v>143</v>
      </c>
      <c r="C10" s="91">
        <v>8000</v>
      </c>
      <c r="D10" s="135">
        <f>C10/20/8</f>
        <v>50</v>
      </c>
      <c r="E10" s="91">
        <f t="shared" si="2"/>
        <v>57.991803278688522</v>
      </c>
    </row>
    <row r="11" spans="2:5" ht="13.5" thickBot="1" x14ac:dyDescent="0.25"/>
    <row r="12" spans="2:5" ht="13.5" thickBot="1" x14ac:dyDescent="0.25">
      <c r="B12" s="84" t="s">
        <v>165</v>
      </c>
      <c r="C12" s="85" t="s">
        <v>88</v>
      </c>
    </row>
    <row r="13" spans="2:5" x14ac:dyDescent="0.2">
      <c r="B13" s="81" t="s">
        <v>93</v>
      </c>
      <c r="C13" s="92">
        <v>1800</v>
      </c>
    </row>
    <row r="14" spans="2:5" x14ac:dyDescent="0.2">
      <c r="B14" s="81" t="s">
        <v>94</v>
      </c>
      <c r="C14" s="92">
        <v>500</v>
      </c>
    </row>
    <row r="15" spans="2:5" x14ac:dyDescent="0.2">
      <c r="B15" s="81" t="s">
        <v>105</v>
      </c>
      <c r="C15" s="92">
        <v>500</v>
      </c>
    </row>
    <row r="16" spans="2:5" x14ac:dyDescent="0.2">
      <c r="B16" s="81" t="s">
        <v>95</v>
      </c>
      <c r="C16" s="92">
        <v>12000</v>
      </c>
    </row>
    <row r="17" spans="2:5" x14ac:dyDescent="0.2">
      <c r="B17" s="81" t="s">
        <v>96</v>
      </c>
      <c r="C17" s="92">
        <v>1800</v>
      </c>
    </row>
    <row r="18" spans="2:5" x14ac:dyDescent="0.2">
      <c r="B18" s="81" t="s">
        <v>97</v>
      </c>
      <c r="C18" s="92">
        <v>450</v>
      </c>
    </row>
    <row r="19" spans="2:5" ht="13.5" thickBot="1" x14ac:dyDescent="0.25">
      <c r="B19" s="81" t="s">
        <v>106</v>
      </c>
      <c r="C19" s="92">
        <v>500</v>
      </c>
    </row>
    <row r="20" spans="2:5" ht="13.5" thickBot="1" x14ac:dyDescent="0.25">
      <c r="B20" s="86" t="s">
        <v>98</v>
      </c>
      <c r="C20" s="93">
        <f>SUM(C13:C19)</f>
        <v>17550</v>
      </c>
    </row>
    <row r="21" spans="2:5" ht="13.5" thickBot="1" x14ac:dyDescent="0.25"/>
    <row r="22" spans="2:5" ht="13.5" thickBot="1" x14ac:dyDescent="0.25">
      <c r="B22" s="77" t="s">
        <v>99</v>
      </c>
      <c r="C22" s="78">
        <v>9</v>
      </c>
      <c r="D22" s="77" t="s">
        <v>100</v>
      </c>
      <c r="E22" s="94">
        <f>((C20/C22)/30.5/8)</f>
        <v>7.9918032786885247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atus xmlns="035E5738-9077-49AA-867C-265905AEBD06">Final</Status>
    <Owner xmlns="035E5738-9077-49AA-867C-265905AEBD06">
      <UserInfo>
        <DisplayName/>
        <AccountId xsi:nil="true"/>
        <AccountType/>
      </UserInfo>
    </Owner>
  </documentManagement>
</p:properties>
</file>

<file path=customXml/item4.xml><?xml version="1.0" encoding="utf-8"?>
<ct:contentTypeSchema xmlns:ct="http://schemas.microsoft.com/office/2006/metadata/contentType" xmlns:ma="http://schemas.microsoft.com/office/2006/metadata/properties/metaAttributes" ct:_="" ma:_="" ma:contentTypeName="$Resources:CType_PWS_Document(1)" ma:contentTypeID="0x0101008A98423170284BEEB635F43C3CF4E98B001A4A1163653B6846ADC5D60A25EBD429" ma:contentTypeVersion="0" ma:contentTypeDescription="" ma:contentTypeScope="" ma:versionID="e2271a139a2b8ee801614f6b11c48dd3">
  <xsd:schema xmlns:xsd="http://www.w3.org/2001/XMLSchema" xmlns:p="http://schemas.microsoft.com/office/2006/metadata/properties" xmlns:ns2="035E5738-9077-49AA-867C-265905AEBD06" targetNamespace="http://schemas.microsoft.com/office/2006/metadata/properties" ma:root="true" ma:fieldsID="7346a5ed0265b509ea77989a5de5de18" ns2:_="">
    <xsd:import namespace="035E5738-9077-49AA-867C-265905AEBD06"/>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dms="http://schemas.microsoft.com/office/2006/documentManagement/types" targetNamespace="035E5738-9077-49AA-867C-265905AEBD06" elementFormDefault="qualified">
    <xsd:import namespace="http://schemas.microsoft.com/office/2006/documentManagement/types"/>
    <xsd:element name="Owner" ma:index="8" nillable="true" ma:displayName="Propietario"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Estado" ma:default="Borrador" ma:internalName="Status">
      <xsd:simpleType>
        <xsd:restriction base="dms:Choice">
          <xsd:enumeration value="Borrador"/>
          <xsd:enumeration value="Listo para revisión"/>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31A9657-F60B-4F85-99EC-12093FFD5B62}">
  <ds:schemaRefs>
    <ds:schemaRef ds:uri="http://schemas.microsoft.com/office/2006/metadata/longProperties"/>
  </ds:schemaRefs>
</ds:datastoreItem>
</file>

<file path=customXml/itemProps2.xml><?xml version="1.0" encoding="utf-8"?>
<ds:datastoreItem xmlns:ds="http://schemas.openxmlformats.org/officeDocument/2006/customXml" ds:itemID="{A2CCC30F-9541-4791-B45A-F1653D3E0DD1}">
  <ds:schemaRefs>
    <ds:schemaRef ds:uri="http://schemas.microsoft.com/sharepoint/v3/contenttype/forms"/>
  </ds:schemaRefs>
</ds:datastoreItem>
</file>

<file path=customXml/itemProps3.xml><?xml version="1.0" encoding="utf-8"?>
<ds:datastoreItem xmlns:ds="http://schemas.openxmlformats.org/officeDocument/2006/customXml" ds:itemID="{41BF059D-5B27-49EC-990E-9B2C61BF22F9}">
  <ds:schemaRefs>
    <ds:schemaRef ds:uri="035E5738-9077-49AA-867C-265905AEBD06"/>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 ds:uri="http://purl.org/dc/terms/"/>
    <ds:schemaRef ds:uri="http://purl.org/dc/elements/1.1/"/>
    <ds:schemaRef ds:uri="http://schemas.microsoft.com/office/infopath/2007/PartnerControls"/>
  </ds:schemaRefs>
</ds:datastoreItem>
</file>

<file path=customXml/itemProps4.xml><?xml version="1.0" encoding="utf-8"?>
<ds:datastoreItem xmlns:ds="http://schemas.openxmlformats.org/officeDocument/2006/customXml" ds:itemID="{F8B212FF-E148-4D8E-AE09-6003AD42D4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5738-9077-49AA-867C-265905AEBD0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Inf.Gral</vt:lpstr>
      <vt:lpstr>Instrucciones</vt:lpstr>
      <vt:lpstr>Factor de complejidad Téc y Amb</vt:lpstr>
      <vt:lpstr>Estimación de Tamaño UCP</vt:lpstr>
      <vt:lpstr>Estimación de Esfuerzo</vt:lpstr>
      <vt:lpstr>Recursos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Juan Dominguez</cp:lastModifiedBy>
  <cp:lastPrinted>2007-09-19T15:25:33Z</cp:lastPrinted>
  <dcterms:created xsi:type="dcterms:W3CDTF">2001-07-30T17:19:04Z</dcterms:created>
  <dcterms:modified xsi:type="dcterms:W3CDTF">2019-02-27T23:35:04Z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dDocumentEventProcessedId">
    <vt:lpwstr>05099eef-2cc9-44f2-a8eb-cad65db9572a</vt:lpwstr>
  </property>
  <property fmtid="{D5CDD505-2E9C-101B-9397-08002B2CF9AE}" pid="3" name="ContentType">
    <vt:lpwstr>$Resources:CType_PWS_Document(1)</vt:lpwstr>
  </property>
</Properties>
</file>