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jc.garcia-taheno\Desktop\CE_3_TahenoHijes\"/>
    </mc:Choice>
  </mc:AlternateContent>
  <xr:revisionPtr revIDLastSave="0" documentId="13_ncr:2001_{26A043A3-705E-485F-8C73-6AD2330E6370}" xr6:coauthVersionLast="47" xr6:coauthVersionMax="47" xr10:uidLastSave="{00000000-0000-0000-0000-000000000000}"/>
  <bookViews>
    <workbookView xWindow="-120" yWindow="-120" windowWidth="29040" windowHeight="15720" xr2:uid="{49007AEA-A4A7-4B91-9A2F-103A9551DDC2}"/>
  </bookViews>
  <sheets>
    <sheet name="Hoja1" sheetId="1" r:id="rId1"/>
    <sheet name="Parametros-Analisis" sheetId="8" r:id="rId2"/>
    <sheet name="Hoja9" sheetId="9" r:id="rId3"/>
    <sheet name="Hoja12" sheetId="12" r:id="rId4"/>
    <sheet name="Hoja13" sheetId="13" r:id="rId5"/>
    <sheet name="Hoja10" sheetId="10" r:id="rId6"/>
    <sheet name="Hoja11" sheetId="11" r:id="rId7"/>
    <sheet name="RESUMEN" sheetId="7" r:id="rId8"/>
    <sheet name="ESTANDAR" sheetId="3" r:id="rId9"/>
    <sheet name="Hoja2" sheetId="14" r:id="rId10"/>
    <sheet name="ROTACION" sheetId="2" r:id="rId11"/>
    <sheet name="PruebaRoscaHelicoil" sheetId="5" r:id="rId12"/>
    <sheet name="Rotacion8p78grad" sheetId="4" r:id="rId13"/>
    <sheet name="Rotacion12p96grad" sheetId="6" r:id="rId14"/>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9" i="1" l="1"/>
  <c r="Q39" i="1"/>
  <c r="P40" i="1"/>
  <c r="Q40" i="1"/>
  <c r="P41" i="1"/>
  <c r="Q41" i="1"/>
  <c r="O40" i="1"/>
  <c r="O41" i="1"/>
  <c r="O39" i="1"/>
  <c r="L41" i="1"/>
  <c r="L39" i="1"/>
  <c r="L40" i="1"/>
  <c r="C18" i="14" l="1"/>
  <c r="A6" i="1"/>
  <c r="E5" i="1"/>
  <c r="J5" i="1" s="1"/>
  <c r="N5" i="1" s="1"/>
  <c r="F5" i="1"/>
  <c r="J39" i="1"/>
  <c r="K39" i="1"/>
  <c r="C30" i="1"/>
  <c r="J41" i="1"/>
  <c r="K40" i="1"/>
  <c r="J40" i="1"/>
  <c r="K41" i="1"/>
  <c r="D32" i="1"/>
  <c r="D30" i="1"/>
  <c r="E30" i="1"/>
  <c r="D31" i="1"/>
  <c r="E31" i="1"/>
  <c r="E32" i="1"/>
  <c r="C31" i="1"/>
  <c r="R7" i="1"/>
  <c r="T5" i="1"/>
  <c r="S5" i="1"/>
  <c r="S6" i="1"/>
  <c r="R6" i="1"/>
  <c r="R5" i="1"/>
  <c r="D38" i="1" l="1"/>
  <c r="C32" i="1"/>
  <c r="N25" i="1" l="1"/>
  <c r="N1" i="1" l="1"/>
  <c r="G6" i="1"/>
  <c r="G7" i="1"/>
  <c r="G5" i="1"/>
  <c r="L5" i="1" s="1"/>
  <c r="P5" i="1" s="1"/>
  <c r="K5" i="1"/>
  <c r="O5" i="1" s="1"/>
  <c r="F7" i="1"/>
  <c r="F6" i="1"/>
  <c r="L22" i="1"/>
  <c r="E20" i="1"/>
  <c r="J20" i="1"/>
  <c r="L20" i="1"/>
  <c r="L25" i="1"/>
  <c r="AV28" i="8" l="1"/>
  <c r="AV26" i="8"/>
  <c r="E40" i="1"/>
  <c r="M43" i="1"/>
  <c r="E39" i="1"/>
  <c r="D40" i="1"/>
  <c r="D39" i="1"/>
  <c r="I36" i="1"/>
  <c r="M36" i="1" s="1"/>
  <c r="I34" i="1"/>
  <c r="M34" i="1" s="1"/>
  <c r="G34" i="1"/>
  <c r="K34" i="1" s="1"/>
  <c r="O34" i="1" s="1"/>
  <c r="F34" i="1"/>
  <c r="J34" i="1" s="1"/>
  <c r="N34" i="1" s="1"/>
  <c r="F35" i="1"/>
  <c r="J35" i="1" s="1"/>
  <c r="N35" i="1" s="1"/>
  <c r="F36" i="1"/>
  <c r="J36" i="1" s="1"/>
  <c r="N36" i="1" s="1"/>
  <c r="E35" i="1"/>
  <c r="I35" i="1" s="1"/>
  <c r="M35" i="1" s="1"/>
  <c r="E36" i="1"/>
  <c r="E34" i="1"/>
  <c r="L7" i="1"/>
  <c r="P7" i="1" s="1"/>
  <c r="K6" i="1"/>
  <c r="O6" i="1" s="1"/>
  <c r="B36" i="1"/>
  <c r="C36" i="1" s="1"/>
  <c r="B35" i="1"/>
  <c r="C35" i="1" s="1"/>
  <c r="C34" i="1"/>
  <c r="G35" i="1"/>
  <c r="K35" i="1" s="1"/>
  <c r="O35" i="1" s="1"/>
  <c r="T6" i="1"/>
  <c r="S7" i="1"/>
  <c r="T7" i="1"/>
  <c r="K7" i="1"/>
  <c r="O7" i="1" s="1"/>
  <c r="L6" i="1"/>
  <c r="P6" i="1" s="1"/>
  <c r="E6" i="1"/>
  <c r="J6" i="1" s="1"/>
  <c r="N6" i="1" s="1"/>
  <c r="E7" i="1"/>
  <c r="J7" i="1" s="1"/>
  <c r="N7" i="1" s="1"/>
  <c r="C7" i="1"/>
  <c r="B7" i="1"/>
  <c r="F12" i="1"/>
  <c r="B6" i="1"/>
  <c r="C6" i="1" s="1"/>
  <c r="A34" i="1"/>
  <c r="E38" i="1" l="1"/>
  <c r="F40" i="1"/>
  <c r="F39" i="1"/>
  <c r="F38" i="1"/>
  <c r="G36" i="1"/>
  <c r="K36" i="1" s="1"/>
  <c r="O36" i="1" s="1"/>
  <c r="C27" i="4"/>
  <c r="D27" i="4" s="1"/>
  <c r="C26" i="4"/>
  <c r="B40" i="4"/>
  <c r="B39" i="4"/>
  <c r="B21" i="1"/>
  <c r="C5" i="1"/>
  <c r="A5" i="1"/>
  <c r="I3" i="1" l="1"/>
  <c r="A9" i="1"/>
  <c r="E25" i="1" l="1"/>
  <c r="I1" i="6"/>
  <c r="T11" i="1"/>
  <c r="T12" i="1"/>
  <c r="J5" i="6" l="1"/>
  <c r="J4" i="6"/>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<sst xmlns="http://schemas.openxmlformats.org/spreadsheetml/2006/main" count="2409" uniqueCount="650">
  <si>
    <t>Par apriete (Nm)</t>
  </si>
  <si>
    <t>Fv nominal (N)</t>
  </si>
  <si>
    <t>Longitud Inicial (m)</t>
  </si>
  <si>
    <t>Acero</t>
  </si>
  <si>
    <t>Modulo Elasticidad</t>
  </si>
  <si>
    <t>Densidad</t>
  </si>
  <si>
    <t>As</t>
  </si>
  <si>
    <t>As mm^2</t>
  </si>
  <si>
    <t>DL</t>
  </si>
  <si>
    <t>Fv*L/(E*A)</t>
  </si>
  <si>
    <t>1 vuelta avanza 1 paso</t>
  </si>
  <si>
    <t>P</t>
  </si>
  <si>
    <t>x vueltas</t>
  </si>
  <si>
    <t>DL/P</t>
  </si>
  <si>
    <t>1 vuelta son 360º o 2pi</t>
  </si>
  <si>
    <t>error</t>
  </si>
  <si>
    <t>Rotacion 14 al reves</t>
  </si>
  <si>
    <t>A1</t>
  </si>
  <si>
    <t>A2</t>
  </si>
  <si>
    <t>A3</t>
  </si>
  <si>
    <t>A4</t>
  </si>
  <si>
    <t>BCPARA   0       NLGLUE  1       FTYPE   6      METHOD  SEGTOSEG     
NLSTEP   1               LCPERF
         LCNT    4       P       1.e-4</t>
  </si>
  <si>
    <t>CARGA</t>
  </si>
  <si>
    <t>Fv 2387N hacia abajo</t>
  </si>
  <si>
    <t>BCONPRG  3033            ERROR   1.-6    ICOORD  2       ISEARCH 2 $ USO DE ICOORD 2 SOLO EN ROSCA HELICOIL</t>
  </si>
  <si>
    <t>BCONPRG  3033            ERROR   1.-6    ICOORD  0       ISEARCH 2 $ USO DE ICOORD 2 SOLO EN ROSCA HELICOIL</t>
  </si>
  <si>
    <t>BCONPRG  3033            ERROR   1.-6    ICOORD  1       ISEARCH 2 $ USO DE ICOORD 2 SOLO EN ROSCA HELICOIL Y FRICCION 0.16</t>
  </si>
  <si>
    <t xml:space="preserve">BCPARA   0       NLGLUE  0       FTYPE   6      METHOD  SEGTOSEG    
NLSTEP   1  </t>
  </si>
  <si>
    <t>A5</t>
  </si>
  <si>
    <t>A6</t>
  </si>
  <si>
    <t>A7</t>
  </si>
  <si>
    <t>SIN CARGA</t>
  </si>
  <si>
    <t>TIEMPO EJECUCION</t>
  </si>
  <si>
    <t xml:space="preserve"> 1hrs 26min 33sec</t>
  </si>
  <si>
    <t>1hrs 15min 13sec</t>
  </si>
  <si>
    <t>3hrs 52min 38sec</t>
  </si>
  <si>
    <t>3hrs 15min 55sec</t>
  </si>
  <si>
    <t>0hrs 17min 8sec</t>
  </si>
  <si>
    <t>0hrs 47min 13sec</t>
  </si>
  <si>
    <t>Rotacion 14 BIEN</t>
  </si>
  <si>
    <t>ESTANDAR</t>
  </si>
  <si>
    <t>A2'</t>
  </si>
  <si>
    <t>1000 N hacia abajo</t>
  </si>
  <si>
    <t>igual</t>
  </si>
  <si>
    <t>2387 N hacia abajo</t>
  </si>
  <si>
    <t xml:space="preserve">Aplicación de moemento </t>
  </si>
  <si>
    <t>BCONPRP  4032            FRIC    .3
BCONPRP  4030            FRIC    .3
BCONPRP  4036            FRIC    .16
BCONPRP  4038            FRIC    .3
BCONPRP  4034            FRIC    .16                     A3_Fv_2387N_Friccion0p16Rosca</t>
  </si>
  <si>
    <t>A4_Fv_2387N_Arriba</t>
  </si>
  <si>
    <t xml:space="preserve">BCPARA   0       NLGLUE  0       FTYPE   6      METHOD  SEGTOSEG     
NLSTEP   1               </t>
  </si>
  <si>
    <t>2.3 nm</t>
  </si>
  <si>
    <t>2387 N hacia arriba</t>
  </si>
  <si>
    <t>2388 N hacia arriba</t>
  </si>
  <si>
    <t>2389 N hacia arriba</t>
  </si>
  <si>
    <t>TIEMPO</t>
  </si>
  <si>
    <t xml:space="preserve"> 0hrs 23min 51sec</t>
  </si>
  <si>
    <t>0hrs 19min 42sec</t>
  </si>
  <si>
    <t>Mas de 1 día, finalización manual</t>
  </si>
  <si>
    <t xml:space="preserve"> 0hrs 50min 31sec</t>
  </si>
  <si>
    <t>0hrs 43min 49sec</t>
  </si>
  <si>
    <t>0hrs 35min 54sec</t>
  </si>
  <si>
    <t>igual, aumento de carga</t>
  </si>
  <si>
    <t>Int6_igualint5_SINcarga</t>
  </si>
  <si>
    <t>NO SE PRODUCE CONTACTO HELICOIL - TORNILLO YA QUE EXISTE MINIMA SEPARACION POR TOLERACIAS EN CATIA</t>
  </si>
  <si>
    <t>No hay cambio de tension respecto A2, maxima pico en la cabeza, 2.26e8</t>
  </si>
  <si>
    <t>Cambio en el contacto, ahora el contact status es al reves y se pierde parte con la rosca de la pieza inferior. Maxima tension en la cuerpo del tornillo 5.32e8, seguido de pico en la zona de la rosca de 4.90e8</t>
  </si>
  <si>
    <t>La tension máxima varía ahora se situra en la rosca con valor de 5.63E8Pa, en el cuerpo del tornillo cambia a 5.32MPa</t>
  </si>
  <si>
    <t>Las tensiones NO VARIAN, ni el contacto</t>
  </si>
  <si>
    <t>No existe practicamente diferenicias entre los 4 modelos, tan solo con el de friccion algunos elementos tuvieron mas contacto, pero el resultado en tension es igual en los 4</t>
  </si>
  <si>
    <t>perdida total de contacto, en la zona helicoil - rosca tornillo</t>
  </si>
  <si>
    <t>BCONPRG  3033            ERROR   1.-4    ICOORD  0       ISEARCH 2 $tornillo rosca</t>
  </si>
  <si>
    <t>Minima Separación en tornillos M4</t>
  </si>
  <si>
    <t xml:space="preserve">En el modelo CAD existe </t>
  </si>
  <si>
    <t>mm</t>
  </si>
  <si>
    <t>DL total</t>
  </si>
  <si>
    <t>Comentar las Líneas de NLSTEP tanto en el subcaso como abajo</t>
  </si>
  <si>
    <t>Precarga de 8.78 grad</t>
  </si>
  <si>
    <t>&gt;13h</t>
  </si>
  <si>
    <t>Rotacion 8.78 grad precarga de 2.3Nm</t>
  </si>
  <si>
    <t>0hrs 46min 6sec</t>
  </si>
  <si>
    <t>Sin resultados, terminado antes de acbar por exceso de tiempo</t>
  </si>
  <si>
    <t>Buenos resultados, buen tiempo, stress de media de 1E8Pa teórico 2.72E8</t>
  </si>
  <si>
    <t>A1_Icoord0_tol1e5</t>
  </si>
  <si>
    <t>A2_Icoord0_tol1e4</t>
  </si>
  <si>
    <t>A3_Icoord0_tol1e4_NLGLUE1</t>
  </si>
  <si>
    <t>A4_Icoord0_tol1e5_NLGLUE1</t>
  </si>
  <si>
    <t>no se realizo</t>
  </si>
  <si>
    <t>Debido al análisis A2</t>
  </si>
  <si>
    <t>Prueba solo helicoil Rosca (2)grad</t>
  </si>
  <si>
    <t>Precarga de 2.09 grad</t>
  </si>
  <si>
    <t>&gt;5h</t>
  </si>
  <si>
    <t>A3_cambioCC</t>
  </si>
  <si>
    <t xml:space="preserve"> 1hrs 0min 44sec</t>
  </si>
  <si>
    <t>Precarga de 2.09 grad + force 1000N en rbe2</t>
  </si>
  <si>
    <t>SPC1     3       12      1779253 1779254 1779254 1779267 1779269 1779259 
         1779258 1779256 1779257 1779260 1779261 1779268 1779219 1779220
         1779221 1779222</t>
  </si>
  <si>
    <t>SPC1     3       123456  1779253 1779254 1779254 1779267 1779269 1779259 
         1779258 1779256 1779257 1779260 1779261 1779268 1779219 1779220
         1779221 1779222</t>
  </si>
  <si>
    <t>BCONPRG  3033            ERROR   1.-5    ICOORD  0       ISEARCH 2</t>
  </si>
  <si>
    <t>BCONPRG  3033            ERROR   1.-4    ICOORD  0       ISEARCH 2                SPC1     3       12      1779267 1735705 1735787 1730130</t>
  </si>
  <si>
    <t>Inicio tolerancia 1E-4 y solo 4 nodos SPC 12 en la zona del tornillo mas los del helicoil</t>
  </si>
  <si>
    <t>Añado más nodos SPC 12</t>
  </si>
  <si>
    <t>A4_TOL1E5 Cambio la tolerancia de 1E-4 a 1E-5 con las CC de A3</t>
  </si>
  <si>
    <t>A8</t>
  </si>
  <si>
    <t>3hrs 20min 47sec</t>
  </si>
  <si>
    <t>2hrs 57min 32sec</t>
  </si>
  <si>
    <t>Int8_int6_SINcarga_tol1E5   - ERROR 1.-5</t>
  </si>
  <si>
    <t xml:space="preserve"> 0hrs 53min 7sec</t>
  </si>
  <si>
    <t>Resultados iguales a A1</t>
  </si>
  <si>
    <t>A9</t>
  </si>
  <si>
    <t>A10</t>
  </si>
  <si>
    <t>A5_Icoord0_tol1e5_ComentarLOADCASE</t>
  </si>
  <si>
    <t>A6_Icoord0_tol1e5_Node2Seg</t>
  </si>
  <si>
    <t>A7_Icoord0_tol1e5_Node2Seg_CambioBusqueda</t>
  </si>
  <si>
    <t>A8_Icoord0_tol3e5</t>
  </si>
  <si>
    <t>A9_Icoord0_tol1e5_NSTEP1</t>
  </si>
  <si>
    <t>A10_Icoord0_tol1e5_RBE3</t>
  </si>
  <si>
    <t>1hrs 1min 56sec</t>
  </si>
  <si>
    <t>(A3)</t>
  </si>
  <si>
    <t>(A4)</t>
  </si>
  <si>
    <t>(A5)</t>
  </si>
  <si>
    <t>(A6)</t>
  </si>
  <si>
    <t>(A7)</t>
  </si>
  <si>
    <t>(A8)</t>
  </si>
  <si>
    <t>1hrs 15min 1sec</t>
  </si>
  <si>
    <t>ESTE MISMO ANALISIS SE REALIZO ANTES, Y TARDO MAS DE 5 HORAS, SE CONCELO, Y SE VOLVIO A CORRER PARA DAR TIEMPOS DE 1H 15 MIN</t>
  </si>
  <si>
    <t>1hrs 14min 52sec</t>
  </si>
  <si>
    <t>1hrs 8min 58sec</t>
  </si>
  <si>
    <t>1hrs 9min 15sec</t>
  </si>
  <si>
    <t>TRIPLE DE PRECARGA</t>
  </si>
  <si>
    <t>Perdida de parte de contacto entre Helicoil y rosca de la pieza inferior</t>
  </si>
  <si>
    <t xml:space="preserve">INTRODUCCION HELICOIL EN LA ROSCA DE LA PIEZA INFERIOR: </t>
  </si>
  <si>
    <t>Orden de 6E-7</t>
  </si>
  <si>
    <t>¿CONVENIENTE SUBIR ESA TOLERANCIA DE CONTACTO A 1E5?</t>
  </si>
  <si>
    <t>Rotacion 12.96 grad precarga de 2.3Nm - OBJETIVO PRECARGA MISMA TENSION QUE LA ESPERADA</t>
  </si>
  <si>
    <t>Precarga de 12.96 grad</t>
  </si>
  <si>
    <t>A1_Icoord0_tol2e5</t>
  </si>
  <si>
    <t>A2_Icoord0_tol3e5</t>
  </si>
  <si>
    <t>inicio 8:32 - fin 11:50 NO FINALIZADO</t>
  </si>
  <si>
    <t>ES NECESARIO MAS TIEMPO</t>
  </si>
  <si>
    <t>Tensiones inferiores - Se produce un CONTACT STATUS INFERIOR</t>
  </si>
  <si>
    <t>IGUAL Q A6</t>
  </si>
  <si>
    <t>Perdida igual que A8, tensiones ligermaente superior a A1</t>
  </si>
  <si>
    <t>UPMSat-3</t>
  </si>
  <si>
    <t>OBC-TTC, CE3</t>
  </si>
  <si>
    <t>11 de junio del 2025</t>
  </si>
  <si>
    <t>A11</t>
  </si>
  <si>
    <t>A12</t>
  </si>
  <si>
    <t>A13</t>
  </si>
  <si>
    <t>A14</t>
  </si>
  <si>
    <t>A15</t>
  </si>
  <si>
    <t>A11_Icoord0_tol1e5_Isearch1</t>
  </si>
  <si>
    <t>A12_Icoord0_tol1e5__Isearch1_CambioBusqueda</t>
  </si>
  <si>
    <t>A13_Icoord0_tol1e5_Isearch0</t>
  </si>
  <si>
    <t>A14_Icoord0_tol1e5_RoscaInf_Heli</t>
  </si>
  <si>
    <t>A15_Icoord0_tol1e7_RoscaInf_Heli</t>
  </si>
  <si>
    <t>(A9)</t>
  </si>
  <si>
    <t>(A10)</t>
  </si>
  <si>
    <t>(A11)</t>
  </si>
  <si>
    <t>(A12)</t>
  </si>
  <si>
    <t>(A13)</t>
  </si>
  <si>
    <t>--</t>
  </si>
  <si>
    <t>0hrs 44min 44sec</t>
  </si>
  <si>
    <t>0hrs 44min 32sec</t>
  </si>
  <si>
    <t>0hrs 52min 7sec</t>
  </si>
  <si>
    <t>4hrs 49min 19sec</t>
  </si>
  <si>
    <t>IGUAL Q A5</t>
  </si>
  <si>
    <t>MEJOR CONTACT STATUS QUE A5</t>
  </si>
  <si>
    <t>9hrs 29min 41sec</t>
  </si>
  <si>
    <t>A16</t>
  </si>
  <si>
    <t>A17</t>
  </si>
  <si>
    <t>MEJOR CONTACT STATUS QUE A5, NO ES ICOORD0 ERA ICOORD 1 EN ROSCA - HELICOIL!!!!</t>
  </si>
  <si>
    <t>&gt;23 h</t>
  </si>
  <si>
    <t>ANALISIS TERMINADO SIN FINALIZAR</t>
  </si>
  <si>
    <t>Von Mises</t>
  </si>
  <si>
    <t>Z component</t>
  </si>
  <si>
    <t>2hrs 53min 31sec</t>
  </si>
  <si>
    <t>7hrs 11min 23sec</t>
  </si>
  <si>
    <t>A14_Icoord0_tol1e5_RoscaInf_Heli, ERROR ES ICOORD 1 (Stress FREE Init)</t>
  </si>
  <si>
    <t>A15_Icoord0_tol1e7_RoscaInf_Heli, ERROR ES ICOORD 1 (Stress FREE Init)</t>
  </si>
  <si>
    <t>&gt;5H analisis primero. Con el ordenador suspendido una segunda vez: 2hrs 37min 56sec</t>
  </si>
  <si>
    <t>Fatal error, tolerancias</t>
  </si>
  <si>
    <t>sin fatal</t>
  </si>
  <si>
    <t>A10_2</t>
  </si>
  <si>
    <t>A10_2_Icoord0_tol1e5_RBE3</t>
  </si>
  <si>
    <t>(A14)</t>
  </si>
  <si>
    <t>4hrs 30min 43sec</t>
  </si>
  <si>
    <t>Tensiones inferiores pasan de 152MPa a 146Mpa</t>
  </si>
  <si>
    <t>A18</t>
  </si>
  <si>
    <t xml:space="preserve">Vuelvo a realizar los analisis de A14 o a15 pero con tolerancia A6, es decir el mismo analisis que A5, para comprobar el contact status </t>
  </si>
  <si>
    <t xml:space="preserve"> 1hrs 2min 53sec</t>
  </si>
  <si>
    <t xml:space="preserve">mismos resultados que A5, comprobado, y menos contact status que A 16 Y A17 </t>
  </si>
  <si>
    <t>(A15)</t>
  </si>
  <si>
    <t>CON ICOORD 0, correcion de A15, contact status tambien mejor que a3, no tan homogeneas las tensiones pero siguen dando tensiones parecidas a A5</t>
  </si>
  <si>
    <t>CON ICOORD 0, correcion de A14, el contact status mejor, tensiones mas homogeneas que A5</t>
  </si>
  <si>
    <t>Creacion de Grupo como Nodos</t>
  </si>
  <si>
    <t>Rosca del Tornillo como Solido Deformable:</t>
  </si>
  <si>
    <t>Helicoil como Solido Deformable:</t>
  </si>
  <si>
    <t>Cambio BCPARA Metohd a DEFAULT (node to segment)</t>
  </si>
  <si>
    <t>BCPARA   0       NLGLUE  1       METHOD SEGSMALL BIAS    0.
         IBSEP   2       FTYPE   6</t>
  </si>
  <si>
    <t>BCPARA   0       NLGLUE  1       METHOD SEGSMALL BIAS    0.
         IBSEP   2       FTYPE   7</t>
  </si>
  <si>
    <t>TERMOELÁSTICO</t>
  </si>
  <si>
    <t>Con los cuerpos como solidos 3D</t>
  </si>
  <si>
    <t>Análiis como A4</t>
  </si>
  <si>
    <t>Dato Clave</t>
  </si>
  <si>
    <t xml:space="preserve">Gran Carga en dirección a los contactos favoreciendo la unión </t>
  </si>
  <si>
    <t>Misma idea, Fv=FvAxial para la metrica dada</t>
  </si>
  <si>
    <t xml:space="preserve">Aplicación de momento </t>
  </si>
  <si>
    <t>Poca Carga- Giro</t>
  </si>
  <si>
    <t>CambioFricción de 0.3 a 0.16</t>
  </si>
  <si>
    <t>Dirección de la carga en sentido de separación de las piezas</t>
  </si>
  <si>
    <t xml:space="preserve"> NlGLUE paso de 1 a 0 y NLSTEP NLSTEP   1               LCPERF
         LCNT    4       P       1.e-4 PASO solo a ser NLSTEP 1</t>
  </si>
  <si>
    <t>NLGLUE 0 y las lineas NLSTEP comentadas</t>
  </si>
  <si>
    <t>La tension máxima varía ahora se situa en la rosca con valor de 5.63E8Pa, en el cuerpo del tornillo cambia a 5.32MPa</t>
  </si>
  <si>
    <t>&gt;22h</t>
  </si>
  <si>
    <t xml:space="preserve">NO FINALIZO - reintentar </t>
  </si>
  <si>
    <t>Proviene de A1</t>
  </si>
  <si>
    <t>A5 con NLGLUE 1</t>
  </si>
  <si>
    <t>A6 con NLGLUE 1</t>
  </si>
  <si>
    <t>NLGLUE 1</t>
  </si>
  <si>
    <t>Igual que A1 ESTANDAR</t>
  </si>
  <si>
    <t>STRESS FREE</t>
  </si>
  <si>
    <t>Retrassar el deslizamiento</t>
  </si>
  <si>
    <t>sin Stress Free</t>
  </si>
  <si>
    <t>(hacia abajo)</t>
  </si>
  <si>
    <t>(hacia arriba)</t>
  </si>
  <si>
    <t>BCPARA   0       NLGLUE  0       FTYPE   6      METHOD  SEGTOSEG  y sin NLSTEP Solo se cambia y sepone ICOORD 0 y tol 1E-5 en ROSCAtorn-Helicoil</t>
  </si>
  <si>
    <t>Subo la tol a 1.E-4</t>
  </si>
  <si>
    <t>A2 con NLGLUE 1</t>
  </si>
  <si>
    <t>A1 con NLGLUE 1</t>
  </si>
  <si>
    <t>Comprobacion LoadCase Comentado</t>
  </si>
  <si>
    <t>Igual que A1 pero el metodo en vez de SEGTOSEG es el default Node2Seg</t>
  </si>
  <si>
    <t>BCONECT  8023    3033    4034    11      10</t>
  </si>
  <si>
    <t>Como A1 pero tolerancia 3.E-5</t>
  </si>
  <si>
    <t>A9_Icoord0_tol3e5_NSTEP1</t>
  </si>
  <si>
    <t>A10_Icoord0_tol3e5_RBE3</t>
  </si>
  <si>
    <t>Como A8 con NSTEP 1 (sin nada mas)  tolerancia 3.E-5</t>
  </si>
  <si>
    <t xml:space="preserve"> tolerancia 3.E-5</t>
  </si>
  <si>
    <t>ERROR EN LA CARPETA, YA QUE PONE TOL1.E-5 y es Tol3.E-5</t>
  </si>
  <si>
    <t>No tiene sentido probar SegtoSeg y cambiar el ISEARCH</t>
  </si>
  <si>
    <t>Igual q A11</t>
  </si>
  <si>
    <t>Igual q A12</t>
  </si>
  <si>
    <t>¿Por que no acabo si se supone que que el ISEARCH no afecta? REPETIR</t>
  </si>
  <si>
    <t>icoord 1 1E-5, como A5 pero cambiando solo el icoord</t>
  </si>
  <si>
    <t>A14 con icoord 0 en roscatornillo = A5, pero RoscaInferior-Helicoil tol 1E-5</t>
  </si>
  <si>
    <t>icoord 1 y tol 1E-7         BCONPRG  3035            ERROR   1.-7    ICOORD  1       ISEARCH 2 $roscaPInf - Heli
BCONPRG  3038            ERROR   1.-6    ICOORD  1       ISEARCH 2
BCONPRG  3033            ERROR   1.-5    ICOORD  1       ISEARCH 2 $roscatorn - heli</t>
  </si>
  <si>
    <t>A15 con icoord 0 en roscatornillo = A5, pero RoscaInferior-Helicoil tol 1E-5        BCONPRG  3035            ERROR   1.-7    ICOORD  1       ISEARCH 2
BCONPRG  3038            ERROR   1.-6    ICOORD  1       ISEARCH 2
BCONPRG  3033            ERROR   1.-5    ICOORD  0       ISEARCH 2</t>
  </si>
  <si>
    <t>A10_2_Icoord0_tol3e5_RBE3</t>
  </si>
  <si>
    <t>BCONPRG  3035            ERROR   1.-6    ICOORD  1       ISEARCH 2
BCONPRG  3038            ERROR   1.-6    ICOORD  1       ISEARCH 2
BCONPRG  3033            ERROR   1.-5    ICOORD  0       ISEARCH 2</t>
  </si>
  <si>
    <t>A18 ES EL MISMO ANALISIS QUE A5</t>
  </si>
  <si>
    <t>CAMBIO LAS TOLERANCIAS EN LA UNION ROSCA PIEZA IFEIROR - HELICOIL, Y Cambio el ICOORD EN LA ZONA ROSCATORNILLO - HELICOIL</t>
  </si>
  <si>
    <t>BCPARA</t>
  </si>
  <si>
    <t>NLGLUE</t>
  </si>
  <si>
    <t>NSTEP</t>
  </si>
  <si>
    <t>METHOD</t>
  </si>
  <si>
    <t>Default</t>
  </si>
  <si>
    <t>SEGTOSEG</t>
  </si>
  <si>
    <t>NLSTEP   1               LCPERF
         LCNT    4       P       1.e-4</t>
  </si>
  <si>
    <t>UNION ROSCA tornilo - HELICOIL</t>
  </si>
  <si>
    <t>BCONECT  8023    3033    4034    10      11</t>
  </si>
  <si>
    <t>ERROR</t>
  </si>
  <si>
    <t>ICOORD</t>
  </si>
  <si>
    <t>ISEARCH</t>
  </si>
  <si>
    <t>BCONECT  8024    3035    4036    12      10     BCONPRG  3029</t>
  </si>
  <si>
    <t>1.E-5</t>
  </si>
  <si>
    <t>1.E-6</t>
  </si>
  <si>
    <t>3.E-5</t>
  </si>
  <si>
    <t>1.E-7</t>
  </si>
  <si>
    <t>Carga Aplicada</t>
  </si>
  <si>
    <t>Fuerza</t>
  </si>
  <si>
    <t>1000N</t>
  </si>
  <si>
    <t>2387N Abajo</t>
  </si>
  <si>
    <t>2387N Arriba</t>
  </si>
  <si>
    <t>Par 2.3Nm</t>
  </si>
  <si>
    <t>Precarga</t>
  </si>
  <si>
    <t>8.78 grad</t>
  </si>
  <si>
    <t>14 grad</t>
  </si>
  <si>
    <t>12p96 grad</t>
  </si>
  <si>
    <t>X</t>
  </si>
  <si>
    <t>14 grad Al reves</t>
  </si>
  <si>
    <t>1.E-4</t>
  </si>
  <si>
    <t>METHOD SEGSMALL BIAS    0.
         IBSEP   2       FTYPE   6</t>
  </si>
  <si>
    <t>X (NODE2SEG)</t>
  </si>
  <si>
    <t>Mismos resultados</t>
  </si>
  <si>
    <t>0hrs 49min 13sec</t>
  </si>
  <si>
    <t>0hrs 48min 14sec</t>
  </si>
  <si>
    <t>Duración del Análisis</t>
  </si>
  <si>
    <t>No hay cambio de tension respecto A2, maxima pico en la cabeza, 2.26e8, SOLO CAMBIA el rozamiento de 0.3 en A2 a 0.16 en la rosca-helicoil</t>
  </si>
  <si>
    <t>Igual que A1 del Estandar, pero con cambio en la ROTACION, Carga y ICOORD 0 (sin STRESS FREE INIT)</t>
  </si>
  <si>
    <t>ICOORD 2</t>
  </si>
  <si>
    <t>ICOORD 1 y Fricción de 0.16</t>
  </si>
  <si>
    <t>ICOORD 0</t>
  </si>
  <si>
    <t>FALTA 1 ANALISIS CON ICOORD 1 y Friccion 0.3</t>
  </si>
  <si>
    <t>NLGLUE 0, NSTEP 0, tol 1E-4 rosca-helicoil</t>
  </si>
  <si>
    <t>NLGLUE 0, NSTEP 0, tol 1E-5 rosca-helicoil</t>
  </si>
  <si>
    <t>NLGLUE 0, NSTEP 1, tol 1E-6 rosca-helicoil</t>
  </si>
  <si>
    <t>NLGLUE 0, NSTEP 1, tol 1E-6 rosca-helicoil (IGUAL QUE EL ANTERIOR solo se quita la fuerza axial, aquí solo es la rotación)</t>
  </si>
  <si>
    <t>NLGLUE 0, NSTEP 1, tol 1E-5 rosca-helicoil, ICOORD0</t>
  </si>
  <si>
    <t>NLGLUE 1, NSTEP 1, tol 1E-5 rosca-helicoil, ICOORD0</t>
  </si>
  <si>
    <t>NLGLUE 0, NSTEP 0, tol 1E-5 rosca-helicoil, ICOORD0</t>
  </si>
  <si>
    <t>NLGLUE 0, NSTEP 0, tol 1E-4 rosca-helicoil, ICOORD0</t>
  </si>
  <si>
    <t>NLGLUE 1, NSTEP 0, tol 1E-4 rosca-helicoil, ICOORD0</t>
  </si>
  <si>
    <t>NLGLUE 1, NSTEP 0, tol 1E-5 rosca-helicoil, ICOORD0</t>
  </si>
  <si>
    <t>NLGLUE 0, NSTEP 0, tol 1E-5 rosca-helicoil, ICOORD0, METHOD:Node2Seg</t>
  </si>
  <si>
    <t>Igual que el anterior pero se cambia el orden de busqueda: BCONECT  8023    3033    4034    11      10  (11:rosca tornillo - 10:Helicoil)</t>
  </si>
  <si>
    <t>NLGLUE 0, NSTEP 0, tol 3.E-5 rosca-helicoil, ICOORD0</t>
  </si>
  <si>
    <t>NLGLUE 0, NSTEP 1, tol 3.E-5 rosca-helicoil, ICOORD0</t>
  </si>
  <si>
    <t>NLGLUE 0, NSTEP 0, tol 3.E-5 rosca-helicoil, ICOORD0 --- Con RBE3 en vez de RBE2 como los anteriores</t>
  </si>
  <si>
    <t>NLGLUE 0, NSTEP 0, tol 1E-5 rosca-helicoil, ICOORD0 - ISEARCH 1 (no afecta ya que esta Metodo SEGTOSEG)</t>
  </si>
  <si>
    <t>NLGLUE 0, NSTEP 0, tol 1E-5 rosca-helicoil, ICOORD0 - ISEARCH 1 y cambio de busqueda (no afecta ya que esta Metodo SEGTOSEG)</t>
  </si>
  <si>
    <t>NLGLUE 0, NSTEP 0, tol 1E-5 rosca-helicoil, ICOORD0  - ISEARCH 0 (no afecta ya que esta Metodo SEGTOSEG)</t>
  </si>
  <si>
    <t>NLGLUE 0, NSTEP 0, tol 1E-5 rosca-helicoil, ICOORD1, cambio de la tolerancia a 1.E-5 (anteriores 1.E-6 en roscaPinf-helicoil)</t>
  </si>
  <si>
    <t>NLGLUE 0, NSTEP 0, tol 1E-5 rosca-helicoil, ICOORD1, cambio de la tolerancia a 1.E-7 (anteriores 1.E-6 en roscaPinf-helicoil)</t>
  </si>
  <si>
    <t>NLGLUE 0, NSTEP 0, tol 1E-5 rosca-helicoil, ICOORD0, cambio de la tolerancia a 1.E-5 (anteriores 1.E-6 en roscaPinf-helicoil)</t>
  </si>
  <si>
    <t>NLGLUE 0, NSTEP 0, tol 1E-5 rosca-helicoil, ICOORD0, cambio de la tolerancia a 1.E-7 (anteriores 1.E-6 en roscaPinf-helicoil)</t>
  </si>
  <si>
    <t>NLGLUE 0, NSTEP 0, tol 3.E-5 rosca-helicoil, ICOORD0 ---- Mismo analisis que 10 vuelto a correr de nuevo, esta vez con resultados</t>
  </si>
  <si>
    <t>NLGLUE 0, NSTEP 0, tol 1E-5 rosca-helicoil, ICOORD0 --- ANALISIS DE COMPROBACION == A5</t>
  </si>
  <si>
    <t>Cambiar por Node2Seg</t>
  </si>
  <si>
    <t>Por que no fianlizó si se supone que ISEARCH no afecta en SEGTOSEG</t>
  </si>
  <si>
    <t>NLGLUE 0, Method: Node2Seg, NLSTEP 0, tol 2E-5  -- ROSCA TORNILLO como BCGRID</t>
  </si>
  <si>
    <t>NLGLUE 0, Method: Node2Seg, NLSTEP 0, tol 2E-5   -- HELICOIL como BCGRID</t>
  </si>
  <si>
    <t>NLGLUE 0, SegtoSeg, NLSTEP 0, Tol 2.E-5, ICOORD 0, ISEARCH 2...</t>
  </si>
  <si>
    <t>Triple precarga 12.96 grad</t>
  </si>
  <si>
    <t>1hrs 54min 6sec</t>
  </si>
  <si>
    <t>1hrs 29min 26sec</t>
  </si>
  <si>
    <t>8hrs 25min 24sec</t>
  </si>
  <si>
    <t>FATAL</t>
  </si>
  <si>
    <t>3hrs 30min 21sec</t>
  </si>
  <si>
    <t>Proviene de A4</t>
  </si>
  <si>
    <t>&gt;22h y &gt;7</t>
  </si>
  <si>
    <t>Comentarios de Parámetros</t>
  </si>
  <si>
    <t>RBE2 Alpha A6</t>
  </si>
  <si>
    <t>RBE2 Alpha A5</t>
  </si>
  <si>
    <t>RBE3 Alpha A6</t>
  </si>
  <si>
    <t>RBE3 Alpha A5</t>
  </si>
  <si>
    <t>Primer análisis, carga 1000 N, NLGLUE 1, NSTEP 1 +EXTRA, tol 1E-6 rosca-helicoil, ICOORD1</t>
  </si>
  <si>
    <t>Igual que A1 pero carga 2387N, NLGLUE 1, NSTEP 1 +EXTRA, tol 1E-6 rosca-helicoil, ICOORD1</t>
  </si>
  <si>
    <t>Igual que A1 pero aplicación de 2.3Nm de momento, NLGLUE 1, NSTEP 1 +EXTRA, tol 1E-6 rosca-helicoil, ICOORD1</t>
  </si>
  <si>
    <t>Igual que A4: Cambios en NlGLUE y NLSTEP: , NLGLUE 0, NSTEP 1, tol 1E-6 rosca-helicoil, ICOORD1</t>
  </si>
  <si>
    <t>Igual que A4: Cambios en NlGLUE y NLSTEP:  NLGLUE 1, NSTEP 1, tol 1E-6 rosca-helicoil, ICOORD1</t>
  </si>
  <si>
    <t>Igual que A4: Cambios en NlGLUE y NLSTEP:  NLGLUE 1, NSTEP 0, tol 1E-6 rosca-helicoil, ICOORD1</t>
  </si>
  <si>
    <t>Igual que A4: Cambios en NlGLUE y NLSTEP:  NLGLUE 0, NSTEP 0, tol 1E-6 rosca-helicoil, ICOORD1</t>
  </si>
  <si>
    <t>Extra1</t>
  </si>
  <si>
    <t>Análisis ICOORD 1 y fricción 0.3 (como A3 o A2) FALTA POR REALIZAR</t>
  </si>
  <si>
    <t>Extra2</t>
  </si>
  <si>
    <t>NLGLUE 0, NSTEP 0, tol 1E-6 rosca-helicoil</t>
  </si>
  <si>
    <t>Extra3</t>
  </si>
  <si>
    <t>Extra4</t>
  </si>
  <si>
    <t>Extra5</t>
  </si>
  <si>
    <t>Extra6</t>
  </si>
  <si>
    <t>NLGLUE 1, NSTEP 1, tol 3.E-5 rosca-helicoil, ICOORD0</t>
  </si>
  <si>
    <t>NLGLUE 1, NSTEP 0, tol 3.E-5 rosca-helicoil, ICOORD0</t>
  </si>
  <si>
    <t>Extra7</t>
  </si>
  <si>
    <t>Extra8</t>
  </si>
  <si>
    <t>Extra9</t>
  </si>
  <si>
    <t>NLGLUE 0, NSTEP 0, tol 1E-5 rosca-helicoil, ICOORD0  - ISEARCH 0 CON METODO DEFAULT</t>
  </si>
  <si>
    <t>NLGLUE 0, NSTEP 0, tol 1E-5 rosca-helicoil, ICOORD0  - ISEARCH 1 CON METODO DEFAULT</t>
  </si>
  <si>
    <t>NLGLUE 0, NSTEP 0, tol 1E-5 rosca-helicoil, ICOORD0  - ISEARCH 1 y cambio de busqueda CON METODO DEFAULT</t>
  </si>
  <si>
    <t>NLGLUE 0, NSTEP 0, tol 1E-5 rosca-helicoil, ICOORD1, la tolerancia  1.E-6 en roscaPinf-helicoil</t>
  </si>
  <si>
    <t>Extra10</t>
  </si>
  <si>
    <t>NLGLUE 0, SegtoSeg, NLSTEP 0, Tol 3.E-5, ICOORD 0, ISEARCH 2… FATAL ERROR en TOLERANCIAS</t>
  </si>
  <si>
    <t>Perdida precarga tornillo M4 tras hacer un -DeltaT de -243K</t>
  </si>
  <si>
    <t>Fuerza real:</t>
  </si>
  <si>
    <t>Tension despues de la reduccion de la precarga:</t>
  </si>
  <si>
    <t>BCONPRP - FRIC</t>
  </si>
  <si>
    <t>UNION ROSCA Pieza Inferior - HELICOIL</t>
  </si>
  <si>
    <t>0 OFF</t>
  </si>
  <si>
    <t>Con los cuerpos como solidos 3D como A1 de la triple Precarga pero Termoelástico, FATAL</t>
  </si>
  <si>
    <t>Comentarios</t>
  </si>
  <si>
    <t>Tensiones</t>
  </si>
  <si>
    <t>Contact Status</t>
  </si>
  <si>
    <t>Elementos del helicoil pierden contacto</t>
  </si>
  <si>
    <t>Maxima 150MPa (Von Mises Max quick plot) en la rosca</t>
  </si>
  <si>
    <t>Parecido a A1</t>
  </si>
  <si>
    <t>Maxima 213MPa (Von Mises Max quick plot) en la rosca</t>
  </si>
  <si>
    <t>Maxima 212MPa (Von Mises Max quick plot) en la rosca</t>
  </si>
  <si>
    <t>Sigue existiendo la perdida de contacto en el helicoil</t>
  </si>
  <si>
    <t>En general, existen mas elementos con contacto, se aprecia la difernecia del cambio de sentido en las roscas</t>
  </si>
  <si>
    <t>Igual que A2 pero varía la dirección de la carga de dirección z- a z+ (a separar), NLSTEP   1               LCPERF
         LCNT    4       P       1.e-4,   y NLGLUE 1</t>
  </si>
  <si>
    <t>Maxima 532MPa (Von Mises Max quick plot) en la parte superior del cuerpo del tornillo, CON Fringe da 426MPa</t>
  </si>
  <si>
    <t>Maxima 563MPa (Von Mises Max quick plot) en la parte superior del cuerpo del tornillo, con fringe da 426 Mpa igual que A4 pero con  ligera diferente distribucion</t>
  </si>
  <si>
    <t>Parecido con A4, ligeras diferencias</t>
  </si>
  <si>
    <t>En general en todos los modelos se piede parte de contacto en la zona inferior Helicoil - Rosca piezainferior</t>
  </si>
  <si>
    <t>Perdida de contacto en la zona interna del Helicoil</t>
  </si>
  <si>
    <t xml:space="preserve">Contacto parecido al grupo anterior </t>
  </si>
  <si>
    <t>Igual que A1</t>
  </si>
  <si>
    <t>Ligeras diferencias respecto a A1</t>
  </si>
  <si>
    <t>FATAL - CONVERGENCIA POR LA TOLERANCIA</t>
  </si>
  <si>
    <t>Recuperacion del contacto en el interior del helicoil</t>
  </si>
  <si>
    <t>Maxima 400MPa (Von Mises Max quick plot) en el Helicoil, con fringe da 108 Mpa zona cuerpo otrnillo superior</t>
  </si>
  <si>
    <t>Maxima 400MPa (Von Mises Max quick plot) en el Helicoil, con fringe da 161 Mpa helicoil</t>
  </si>
  <si>
    <t>Teniones demasiadas elevadas 4000MPa</t>
  </si>
  <si>
    <t>Mala distribucion de tensiones, picos de tension elevados en Quick Plot en Helicoil de 232MPa</t>
  </si>
  <si>
    <t>Maxima 94.7MPa (Von Mises Max quick plot) en cuerpo de tornillo, con fringe da 155 Mpa zona del Helicoil inferior. En general buena distribuvión de tensiones en quick plot pero mala en fringe</t>
  </si>
  <si>
    <t>Mejor Representacion de la tension; Maxima 408MPa (Von Mises Max quick plot) en cuerpo tornillo, con fringe da 331 Mpa zona cuerpo tornillo superior</t>
  </si>
  <si>
    <t>Maxima 380MPa (Von Mises Max quick plot) en el Helicoil picos de tension, con fringe da Z component 151 Mpa zona cuerpo otrnillo superior</t>
  </si>
  <si>
    <t>Maxima 220MPa (Von Mises Max quick plot) en el Helicoil picos de tension, con fringe da 95.9 Mpa zona cuerpo otrnillo superior</t>
  </si>
  <si>
    <t>EL contact Status para el metodo NODE2SEG en vez de ser a todo el elementos (ser 1 o 0), crea valores intermedios siendo asi no homogeneo el contacto</t>
  </si>
  <si>
    <t>Son el mismo analisis al ser SEGTOSEG</t>
  </si>
  <si>
    <t>IGUAL A A1:                 Maxima 380MPa (Von Mises Max quick plot) en el Helicoil picos de tension, con fringe da 151 Mpa zona cuerpo otrnillo superior</t>
  </si>
  <si>
    <t>Tensiones mas homgeneas pero inferiores debido al uso de ICOORD1, 101MPa en Z componente</t>
  </si>
  <si>
    <t>Tensiones mas homgeneas pero inferiores debido al uso de ICOORD1, 92.9MPa en Z componente</t>
  </si>
  <si>
    <t>Tensiones de Z component 152 Mpa, solo varian en la distribucion de la tensiones en la zona helicoil-piezainferiorrosca</t>
  </si>
  <si>
    <t>Maxima 337MPa (Von Mises Max quick plot) en el Helicoil picos de tension, con fringe da 151Mpa Z componet zona cuerpo otrnillo superior</t>
  </si>
  <si>
    <t>Tensiones de Z component 148 Mpa,  tensiones mas homogeneas en la zona helicoil-piezainferiorrosca</t>
  </si>
  <si>
    <t>Mismo contact status que en A1-A5</t>
  </si>
  <si>
    <t>MEJOR CONTACT STATUS QUE A5, ligeramente peor que su predecesor</t>
  </si>
  <si>
    <t>Buenos contacto se diferencia en la parte superior / inferior del helicoil con la pieza inferior de manera ligera</t>
  </si>
  <si>
    <t>Poco contacto en la zona helicoil-pieza inferior rosca</t>
  </si>
  <si>
    <t>11Termo_A9_RBE3noPar</t>
  </si>
  <si>
    <t>12TermoA10_RBE3noPar</t>
  </si>
  <si>
    <t>13Termo_A5_RBE2_93</t>
  </si>
  <si>
    <t>14Termo_A6_RBE2_93</t>
  </si>
  <si>
    <t>fatal</t>
  </si>
  <si>
    <t>5_Termo_NoCuerpoNod</t>
  </si>
  <si>
    <t>6_Termoelastico_A4</t>
  </si>
  <si>
    <t>10:00-17:00 NO TERMINO, Finalización manual</t>
  </si>
  <si>
    <r>
      <t xml:space="preserve">NLGLUE 1, </t>
    </r>
    <r>
      <rPr>
        <b/>
        <sz val="11"/>
        <color theme="1"/>
        <rFont val="Aptos Narrow"/>
        <family val="2"/>
        <scheme val="minor"/>
      </rPr>
      <t>Method: SEGSMALL</t>
    </r>
    <r>
      <rPr>
        <sz val="11"/>
        <color theme="1"/>
        <rFont val="Aptos Narrow"/>
        <family val="2"/>
        <scheme val="minor"/>
      </rPr>
      <t>, NLSTEP 0, tol 2E-5   -- ROSCA TORNILLO como BCGRID</t>
    </r>
  </si>
  <si>
    <r>
      <t xml:space="preserve">NLGLUE 1, </t>
    </r>
    <r>
      <rPr>
        <b/>
        <sz val="11"/>
        <color theme="1"/>
        <rFont val="Aptos Narrow"/>
        <family val="2"/>
        <scheme val="minor"/>
      </rPr>
      <t>Method: SEGSMALL</t>
    </r>
    <r>
      <rPr>
        <sz val="11"/>
        <color theme="1"/>
        <rFont val="Aptos Narrow"/>
        <family val="2"/>
        <scheme val="minor"/>
      </rPr>
      <t>, NLSTEP 0, tol 2E-5   -- HELICOIL como BCGRID</t>
    </r>
  </si>
  <si>
    <t>Tensiones de Z component 378 Mpa cuerpo tornillo (fringe) y si se ve solo la zona partida del tornillo la tension media en el interior es de 190 Mpa</t>
  </si>
  <si>
    <t>IGUAL a A5, Tension Media Z componenet en la zona relevante de l cuerpo del tornillo es de 85.7MPa</t>
  </si>
  <si>
    <t>Contact status similar al metodo SEGTOSEG a pesar de ser NodetoSeg</t>
  </si>
  <si>
    <t>ContactStatus con problemas del node to segment, en el helicoil se producen faltan de contacto</t>
  </si>
  <si>
    <t>Z component 451 Mpa en el cuerpo entero del tornillo (fringe). 200MPa en el cuerpo del tornillo en la parte relevante</t>
  </si>
  <si>
    <t>Z component 324 Mpa en el cuerpo entero del tornillo (fringe). 185MPa en la zona relevante del cuerpo del tornillo.</t>
  </si>
  <si>
    <t>Z component 164 Mpa en el cuerpo entero del tornillo (fringe). 100 MPa en la zona relevante del cuerpo del tornillo.</t>
  </si>
  <si>
    <t>GRAN PERDIDA DE Contact Status en todas las zonas de las roscas</t>
  </si>
  <si>
    <t>NO SE OBTUVIERON RESULTADOS PARA A2'</t>
  </si>
  <si>
    <t>14grad</t>
  </si>
  <si>
    <t>ZCOMPONENT EN LA ZONA PRINCIPAL</t>
  </si>
  <si>
    <t>Rotación</t>
  </si>
  <si>
    <t>UNION ROSCATornillo - HELICOIL</t>
  </si>
  <si>
    <t>2hrs 45min 33sec</t>
  </si>
  <si>
    <t>EXTRA1</t>
  </si>
  <si>
    <t>15hrs 18min 56sec</t>
  </si>
  <si>
    <t>Z component en la zona relevante</t>
  </si>
  <si>
    <t>M4</t>
  </si>
  <si>
    <t>d3</t>
  </si>
  <si>
    <t>desde 4:05 am - 19:57 - FINALIZACION MANUAL</t>
  </si>
  <si>
    <t>Misma Z component que A1-A3</t>
  </si>
  <si>
    <t>Contact Status IGUAL q A7</t>
  </si>
  <si>
    <t>Tensiones solo en la zona del helicoil en el cuerpo del tornillo. No Representa bien las tensiones reales Von Mises Máximo de 3.33MPa</t>
  </si>
  <si>
    <t>Igual que A3</t>
  </si>
  <si>
    <t>IGUAL que A6</t>
  </si>
  <si>
    <t>0hrs 53min 27sec</t>
  </si>
  <si>
    <t>1hrs 23min 4sec</t>
  </si>
  <si>
    <t>1hrs 23min 9sec</t>
  </si>
  <si>
    <t>Extra 10</t>
  </si>
  <si>
    <t>1hrs 16min 27sec</t>
  </si>
  <si>
    <t>0hrs 52min 58sec</t>
  </si>
  <si>
    <t>1hrs 53min 27sec</t>
  </si>
  <si>
    <t>1hrs 22min 37sec</t>
  </si>
  <si>
    <t>5hrs 52min 52sec</t>
  </si>
  <si>
    <t>3hrs 43min 55sec</t>
  </si>
  <si>
    <t>(A1)</t>
  </si>
  <si>
    <t>---</t>
  </si>
  <si>
    <t>'---</t>
  </si>
  <si>
    <t>(A2)</t>
  </si>
  <si>
    <t>A5 - A8 - A10 -A12 - A13</t>
  </si>
  <si>
    <t>A6 - A7 - A9 - A11 - A14</t>
  </si>
  <si>
    <t>A6 proviene de A4 HeLICOIL como cuerpo de nodos</t>
  </si>
  <si>
    <t>A5 vendria de A1</t>
  </si>
  <si>
    <t>igual que A9</t>
  </si>
  <si>
    <t>Igual que A10</t>
  </si>
  <si>
    <t>370 Mpa z Comp Maximo cuerpo tornillo</t>
  </si>
  <si>
    <t>422 Mpa z Comp Maximo cuerpo tornillo</t>
  </si>
  <si>
    <t>peor contact status qeue a A10 al ser node to seg</t>
  </si>
  <si>
    <t>Mejor contac status en helicoil</t>
  </si>
  <si>
    <t>594 Mpa de Z component en el cuerpo del tornillo</t>
  </si>
  <si>
    <t>rbe2 sin alpha</t>
  </si>
  <si>
    <t>resultados NO validos</t>
  </si>
  <si>
    <t>FATAL por convergencia</t>
  </si>
  <si>
    <t>1hrs 29min 59sec</t>
  </si>
  <si>
    <t>1hrs 26min 7sec</t>
  </si>
  <si>
    <t>4hrs 16min 54sec</t>
  </si>
  <si>
    <t>Conclusion La tolerancia para la unión rosca-helicoil  no es ni 1E-4 ni 1E-6 ya que con esas las tensiones dan o muy bajas o muy altas luego son el termino medio 1E-5 para el caso A8</t>
  </si>
  <si>
    <t>Por la conclusión anterior, estas NO funcionaron ya que usaron Error de 1E-4</t>
  </si>
  <si>
    <t>Coma Ext8 - cambio busqueda 11-10</t>
  </si>
  <si>
    <t>Busq 10-11</t>
  </si>
  <si>
    <t>Extra 11</t>
  </si>
  <si>
    <t>NLGLUE 0, NSTEP 0, tol 1E-6 rosca-helicoil, ICOORD1, la tolerancia  1.E-7 en roscaPinf-helicoil</t>
  </si>
  <si>
    <t>Este análisis es de comrpobación</t>
  </si>
  <si>
    <t xml:space="preserve">Este análisis correponde a la repetición de A10 </t>
  </si>
  <si>
    <t>No finalizo (empezó a las 17:00 finaliza manualmente 8:40), Segundo intento duro &gt;23h</t>
  </si>
  <si>
    <t>Análisis como A4 - PERO TERMOELASTICO</t>
  </si>
  <si>
    <t>Igual que Extra5</t>
  </si>
  <si>
    <t>1hrs 2min 0sec</t>
  </si>
  <si>
    <t xml:space="preserve">REALIZAR A7 Y A6 DE NUEVO PERO CAMBIANDO EL ISEARCH 2 POR 1. Conlcusion de A7 es el cambio de los cuerpos primerio secundario no cambia nada si se usa con ISEARCH2 </t>
  </si>
  <si>
    <t>En general buen contact status</t>
  </si>
  <si>
    <t>Mejor contac status en helicoil y roscas</t>
  </si>
  <si>
    <t xml:space="preserve">273 Mpa, </t>
  </si>
  <si>
    <t>objetivo 181Mpa</t>
  </si>
  <si>
    <t>Mejor que A11</t>
  </si>
  <si>
    <t>Peor que A14</t>
  </si>
  <si>
    <t>Mejor que A11 y A14</t>
  </si>
  <si>
    <t>en general buen contact status a excepcion de A6</t>
  </si>
  <si>
    <t>Los rbe2 crean tensiones e el exterior de la Pieza</t>
  </si>
  <si>
    <t>Perdida de contacto en helicoil-rosca pieza inferior</t>
  </si>
  <si>
    <t>Extra 12</t>
  </si>
  <si>
    <t>Extra 13</t>
  </si>
  <si>
    <t>0hrs 20min 55sec</t>
  </si>
  <si>
    <t>0hrs 44min 1sec</t>
  </si>
  <si>
    <t>A1termo</t>
  </si>
  <si>
    <t>A2termo</t>
  </si>
  <si>
    <t>4hrs 4min 47sec</t>
  </si>
  <si>
    <t>3hrs 6min 32sec</t>
  </si>
  <si>
    <t>0hrs 39min 24sec</t>
  </si>
  <si>
    <t>Pérdida de contacto Rosca tornillos-Helicoil</t>
  </si>
  <si>
    <t>Perdida de contacto de las 2 roscas con el Helicoil</t>
  </si>
  <si>
    <t>Buen contacto de las roscas y helicoil</t>
  </si>
  <si>
    <t>Pérdida ligera de contacto en Helicoil-RoscaTornillo</t>
  </si>
  <si>
    <t>No uniforme en Helicoil (node 2 seg). Respecto a las roscas  no estan del todo mal</t>
  </si>
  <si>
    <t>SI ES UNIFORME EN HELICOIL.  Respecto a las roscas  no estan del todo mal</t>
  </si>
  <si>
    <t>No uniforme en Helicoil (node 2 seg).  Respecto a las roscas  no estan del todo mal</t>
  </si>
  <si>
    <t>Máxima Separación</t>
  </si>
  <si>
    <t>10 am - 10 pm No Finalizado</t>
  </si>
  <si>
    <t>2hrs 7min 59sec</t>
  </si>
  <si>
    <t>Todos cuerpo 3D</t>
  </si>
  <si>
    <t>Contacto Regular, no todos los elementos estan en  contacto</t>
  </si>
  <si>
    <t>entre 128 Mpa y 68</t>
  </si>
  <si>
    <t>Separacion Media y Piezas UNIDAS</t>
  </si>
  <si>
    <t>A1_10_RBE3Alpha_BCBODY</t>
  </si>
  <si>
    <t>A2_9_RBE3Alpha_HelicoilCuerpoNod</t>
  </si>
  <si>
    <t>A3_Icoord0_tol2e5</t>
  </si>
  <si>
    <t>A4_A2SoloPrecarga</t>
  </si>
  <si>
    <t>NO FINALIZO</t>
  </si>
  <si>
    <t>1hrs 56min 10sec</t>
  </si>
  <si>
    <t>A3_10_RBE3Alpha_BCBODY_1E5</t>
  </si>
  <si>
    <t>A4_10_RBE3Alpha_BCBODY_1E6</t>
  </si>
  <si>
    <t>A5_10_RBE3Alpha_BCBODY_3E5</t>
  </si>
  <si>
    <t>A6_9_RBE3Alp_HelicoilCNod_PinfCamb</t>
  </si>
  <si>
    <t>A7_9_RBE3Alp_HelicoilCNod_PinfCb_1E6</t>
  </si>
  <si>
    <t>A8_9_RBE3Alp_HelicoilCNod_PinfCb_3E5</t>
  </si>
  <si>
    <t>A19</t>
  </si>
  <si>
    <t>A20</t>
  </si>
  <si>
    <t>A21</t>
  </si>
  <si>
    <t>A22</t>
  </si>
  <si>
    <t>A23</t>
  </si>
  <si>
    <t>A24</t>
  </si>
  <si>
    <t>A25</t>
  </si>
  <si>
    <t>A26</t>
  </si>
  <si>
    <t>A27</t>
  </si>
  <si>
    <t>A28</t>
  </si>
  <si>
    <t>No termoelastico, solo precarga</t>
  </si>
  <si>
    <t>A1_10_RBE3Alpha_BCBODY_soloPrecar3x</t>
  </si>
  <si>
    <t>A2_9_RBE3Alpha_HelicoilCuerpoNod_SoloPrecar3x</t>
  </si>
  <si>
    <t>NO FINALIZADO</t>
  </si>
  <si>
    <t>2hrs 21min 15sec</t>
  </si>
  <si>
    <t>2hrs 29min 8sec</t>
  </si>
  <si>
    <t>2hrs 21min 57sec</t>
  </si>
  <si>
    <t>3hrs 10min 32sec</t>
  </si>
  <si>
    <t>VM max 317MPa</t>
  </si>
  <si>
    <t>A1  - CAMBIO DE LA PIEZA INFEIROR - Tolerancia Helicoil - Rosca 1E-6 Y BCBODY</t>
  </si>
  <si>
    <t>A2 - igual al A1 previo a la modiicación sin los problemas de tensión - Tolerancia Helicoil - Rosca 2E-5 BCGRIG</t>
  </si>
  <si>
    <t>A4 - Tolerancia Helicoil - Rosca 3E-5 BCGRIG</t>
  </si>
  <si>
    <t>A3 NO SE PRODUCCEN A PENAS TENSIONES - Tolerancia Helicoil - Rosca 1E-6 BCGRIG</t>
  </si>
  <si>
    <t>BCBODY tol 2E-5</t>
  </si>
  <si>
    <t>A1- Problemas de tensiones en la pieza inferior interior - Tolerancia Helicoil - Rosca 2E-5 BCGRIG</t>
  </si>
  <si>
    <t>VM max 323 Mpa</t>
  </si>
  <si>
    <t>VM max 467 Mpa</t>
  </si>
  <si>
    <t>VM max 0.387MPa</t>
  </si>
  <si>
    <t>VM max 619MPa</t>
  </si>
  <si>
    <t>Max</t>
  </si>
  <si>
    <t>Max 229 - Min 170</t>
  </si>
  <si>
    <t>Max 159 - Min 119</t>
  </si>
  <si>
    <t>Max 126 - Min 86.2</t>
  </si>
  <si>
    <t>213 - 142. La unión de piezas muestra una mayor homogeneidad de tensiones</t>
  </si>
  <si>
    <t>Regular en el Helicoil</t>
  </si>
  <si>
    <t>BCGRID tol 2E-5</t>
  </si>
  <si>
    <t>Minima Separacion</t>
  </si>
  <si>
    <t>A1_x1_BCBODY</t>
  </si>
  <si>
    <t>A2_x1_BCGRID</t>
  </si>
  <si>
    <t>A3_x3_BCBODY</t>
  </si>
  <si>
    <t>A4_x3_BCGRID</t>
  </si>
  <si>
    <t>A5_x3_BCBODY_TermoOrig</t>
  </si>
  <si>
    <t>A6_x3_BCGRID_TermoOrig</t>
  </si>
  <si>
    <t>A7_x3_BCBODY_Termo170k</t>
  </si>
  <si>
    <t>A8_x3_BCGRID_Termo170K</t>
  </si>
  <si>
    <t>A9_x3_BCBODY_Termo220k</t>
  </si>
  <si>
    <t>A10_x3_BCGRID_Termo220k</t>
  </si>
  <si>
    <t>MAXIMA Separacion</t>
  </si>
  <si>
    <t>Media Separacion</t>
  </si>
  <si>
    <t>Minima Separacion - malla mal</t>
  </si>
  <si>
    <t>Med Sep Unidos</t>
  </si>
  <si>
    <t>A5_A3Icoord0_tol1E6</t>
  </si>
  <si>
    <t>A6_A1_10_RBE3Alpha_BCBODY_1E6</t>
  </si>
  <si>
    <t>No finalizado</t>
  </si>
  <si>
    <t>x</t>
  </si>
  <si>
    <t>3hrs 30min 52sec</t>
  </si>
  <si>
    <t>1hrs 45min 23sec</t>
  </si>
  <si>
    <t>1hrs 10min 18sec</t>
  </si>
  <si>
    <t>2hrs 0min 41sec</t>
  </si>
  <si>
    <t>8hrs 20min 38sec</t>
  </si>
  <si>
    <t>1hrs 48min 17sec</t>
  </si>
  <si>
    <t>0hrs 47min 3sec</t>
  </si>
  <si>
    <t>1hrs 44min 26sec</t>
  </si>
  <si>
    <t>Nodos Helicoil, RBE2 con alpha</t>
  </si>
  <si>
    <t>igual pero con RBE3</t>
  </si>
  <si>
    <t>A3termo</t>
  </si>
  <si>
    <t>A4termo</t>
  </si>
  <si>
    <t>RBE2 ALPHA</t>
  </si>
  <si>
    <t>A5_2_ICOORD0_HelicRoscHembra</t>
  </si>
  <si>
    <t>0hrs 50min 52sec</t>
  </si>
  <si>
    <t>Desde las 11:00 - 21:00 Fialización Manual</t>
  </si>
  <si>
    <t>1hrs 12min 6sec</t>
  </si>
  <si>
    <t>0hrs 45min 7sec</t>
  </si>
  <si>
    <t>1hrs 12min 24sec</t>
  </si>
  <si>
    <t>1hrs 13min 49sec</t>
  </si>
  <si>
    <t>1hrs 50min 50sec</t>
  </si>
  <si>
    <t>1hrs 3min 45sec</t>
  </si>
  <si>
    <t>1hrs 58min 50sec</t>
  </si>
  <si>
    <t>NO realizado</t>
  </si>
  <si>
    <t>Todas las piezas con fricción con tolerancia de 1E-5</t>
  </si>
  <si>
    <t>-123K</t>
  </si>
  <si>
    <t>-73K</t>
  </si>
  <si>
    <t>FRIO</t>
  </si>
  <si>
    <t>MEDIO</t>
  </si>
  <si>
    <t>CALIENTE</t>
  </si>
  <si>
    <t>Fv min</t>
  </si>
  <si>
    <t>Fvmax</t>
  </si>
  <si>
    <t>Área del cuerpo tornillo, con d3</t>
  </si>
  <si>
    <t>Área métrica, d=4</t>
  </si>
  <si>
    <t>-243k</t>
  </si>
  <si>
    <t>Variación de Temperatura</t>
  </si>
  <si>
    <t>1hrs 57min 20sec</t>
  </si>
  <si>
    <t>8hrs 46min 27sec</t>
  </si>
  <si>
    <t>1hrs 50min 51sec</t>
  </si>
  <si>
    <t>2hrs 12min 30sec</t>
  </si>
  <si>
    <t>Nominal</t>
  </si>
  <si>
    <t>Min</t>
  </si>
  <si>
    <t>1hrs 36min 34sec</t>
  </si>
  <si>
    <t>1hrs 37min 56sec</t>
  </si>
  <si>
    <t>1hrs 20min 18sec</t>
  </si>
  <si>
    <t xml:space="preserve"> 2hrs 36min 8sec</t>
  </si>
  <si>
    <t>1hrs 49min 52sec</t>
  </si>
  <si>
    <t>2hrs 3min 0sec</t>
  </si>
  <si>
    <t>Minima</t>
  </si>
  <si>
    <t>x1</t>
  </si>
  <si>
    <t>x3</t>
  </si>
  <si>
    <t>x1 BCGRID</t>
  </si>
  <si>
    <t>Termo -243K</t>
  </si>
  <si>
    <t>Termo -123K</t>
  </si>
  <si>
    <t>Termo -73K</t>
  </si>
  <si>
    <t>Termo -243K BCGRID</t>
  </si>
  <si>
    <t>Termo -123K BCGRID</t>
  </si>
  <si>
    <t>Termo -73K BCGRID</t>
  </si>
  <si>
    <t>Maxima</t>
  </si>
  <si>
    <t>Media</t>
  </si>
  <si>
    <t>X3 BCGRID</t>
  </si>
  <si>
    <t>ok</t>
  </si>
  <si>
    <t>3 dias</t>
  </si>
  <si>
    <t>9 días</t>
  </si>
  <si>
    <t>10 dias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</si>
</sst>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E+00"/>
  </numFmts>
  <fonts count="6" x14ac:knownFonts="1">
    <font>
      <sz val="11"/>
      <color theme="1"/>
      <name val="Aptos Narrow"/>
      <family val="2"/>
      <scheme val="minor"/>
    </font>
    <font>
      <b/>
      <sz val="11"/>
      <color theme="1"/>
      <name val="Aptos Narrow"/>
      <family val="2"/>
      <scheme val="minor"/>
    </font>
    <font>
      <sz val="11"/>
      <color rgb="FF000000"/>
      <name val="Calibri"/>
      <family val="2"/>
    </font>
    <font>
      <sz val="8"/>
      <name val="Aptos Narrow"/>
      <family val="2"/>
      <scheme val="minor"/>
    </font>
    <font>
      <sz val="12"/>
      <color theme="1"/>
      <name val="Arial"/>
      <family val="2"/>
    </font>
    <font>
      <sz val="10"/>
      <color theme="1"/>
      <name val="Arial"/>
      <family val="2"/>
    </font>
  </fonts>
  <fills count="10">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000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0070C0"/>
        <bgColor indexed="64"/>
      </patternFill>
    </fill>
  </fills>
  <borders count="29">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37">
    <xf numFmtId="0" fontId="0" fillId="0" borderId="0" xfId="0"/>
    <xf numFmtId="2" fontId="0" fillId="0" borderId="0" xfId="0" applyNumberFormat="1"/>
    <xf numFmtId="0" fontId="0" fillId="0" borderId="0" xfId="0" applyAlignment="1">
      <alignment horizontal="center"/>
    </xf>
    <xf numFmtId="0" fontId="0" fillId="0" borderId="0" xfId="0" applyAlignment="1">
      <alignment horizontal="center" vertical="center"/>
    </xf>
    <xf numFmtId="0" fontId="2" fillId="0" borderId="0" xfId="0" applyFont="1"/>
    <xf numFmtId="11" fontId="0" fillId="0" borderId="0" xfId="0" applyNumberFormat="1"/>
    <xf numFmtId="10" fontId="0" fillId="0" borderId="0" xfId="0" applyNumberFormat="1"/>
    <xf numFmtId="164" fontId="0" fillId="0" borderId="0" xfId="0" applyNumberFormat="1"/>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2" fontId="0" fillId="2" borderId="0" xfId="0" applyNumberFormat="1" applyFill="1"/>
    <xf numFmtId="0" fontId="0" fillId="2" borderId="0" xfId="0" applyFill="1" applyAlignment="1">
      <alignment horizontal="center" vertical="center"/>
    </xf>
    <xf numFmtId="0" fontId="0" fillId="2" borderId="0" xfId="0" applyFill="1" applyAlignment="1">
      <alignment horizontal="center" vertical="center" wrapText="1"/>
    </xf>
    <xf numFmtId="0" fontId="4" fillId="0" borderId="2" xfId="0" applyFont="1" applyBorder="1" applyAlignment="1">
      <alignment horizontal="center" vertical="center" wrapText="1"/>
    </xf>
    <xf numFmtId="0" fontId="5" fillId="0" borderId="2" xfId="0" applyFont="1" applyBorder="1" applyAlignment="1">
      <alignment horizontal="center" vertical="center" wrapText="1"/>
    </xf>
    <xf numFmtId="0" fontId="4" fillId="0" borderId="1" xfId="0" applyFont="1" applyBorder="1" applyAlignment="1">
      <alignment horizontal="center" vertical="center" wrapText="1"/>
    </xf>
    <xf numFmtId="0" fontId="0" fillId="0" borderId="0" xfId="0" applyAlignment="1">
      <alignment vertical="center" wrapText="1"/>
    </xf>
    <xf numFmtId="0" fontId="0" fillId="0" borderId="0" xfId="0" quotePrefix="1" applyAlignment="1">
      <alignment horizontal="center" vertical="center"/>
    </xf>
    <xf numFmtId="0" fontId="0" fillId="0" borderId="0" xfId="0" quotePrefix="1" applyAlignment="1">
      <alignment horizontal="center" vertical="center" wrapText="1"/>
    </xf>
    <xf numFmtId="0" fontId="0" fillId="0" borderId="3" xfId="0" applyBorder="1"/>
    <xf numFmtId="11" fontId="0" fillId="0" borderId="0" xfId="0" applyNumberFormat="1" applyAlignment="1">
      <alignment horizontal="center" vertical="center" wrapText="1"/>
    </xf>
    <xf numFmtId="0" fontId="0" fillId="0" borderId="4" xfId="0" applyBorder="1" applyAlignment="1">
      <alignment horizontal="center" vertical="center"/>
    </xf>
    <xf numFmtId="0" fontId="0" fillId="0" borderId="0" xfId="0" applyAlignment="1">
      <alignment horizontal="left" wrapText="1"/>
    </xf>
    <xf numFmtId="0" fontId="0" fillId="2" borderId="0" xfId="0" applyFill="1"/>
    <xf numFmtId="0" fontId="0" fillId="2" borderId="0" xfId="0" applyFill="1" applyAlignment="1">
      <alignment vertical="center" wrapText="1"/>
    </xf>
    <xf numFmtId="0" fontId="0" fillId="0" borderId="4" xfId="0" applyBorder="1"/>
    <xf numFmtId="0" fontId="0" fillId="0" borderId="4" xfId="0" applyBorder="1" applyAlignment="1">
      <alignment horizontal="center" vertical="center" wrapText="1"/>
    </xf>
    <xf numFmtId="0" fontId="0" fillId="2" borderId="0" xfId="0" applyFill="1" applyAlignment="1">
      <alignment horizontal="left" vertical="center"/>
    </xf>
    <xf numFmtId="0" fontId="0" fillId="0" borderId="5" xfId="0"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9" xfId="0" applyBorder="1"/>
    <xf numFmtId="0" fontId="0" fillId="0" borderId="10" xfId="0" applyBorder="1"/>
    <xf numFmtId="0" fontId="0" fillId="3" borderId="9" xfId="0" applyFill="1"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17" xfId="0" applyBorder="1" applyAlignment="1">
      <alignment horizontal="center" vertical="center"/>
    </xf>
    <xf numFmtId="0" fontId="0" fillId="0" borderId="17" xfId="0" applyBorder="1" applyAlignment="1">
      <alignment horizontal="center" vertical="center" wrapText="1"/>
    </xf>
    <xf numFmtId="0" fontId="0" fillId="0" borderId="15" xfId="0" applyBorder="1" applyAlignment="1">
      <alignment wrapText="1"/>
    </xf>
    <xf numFmtId="0" fontId="0" fillId="0" borderId="15" xfId="0" applyBorder="1"/>
    <xf numFmtId="0" fontId="0" fillId="0" borderId="14" xfId="0" applyBorder="1"/>
    <xf numFmtId="0" fontId="0" fillId="0" borderId="17" xfId="0" applyBorder="1"/>
    <xf numFmtId="0" fontId="0" fillId="0" borderId="15" xfId="0" applyBorder="1" applyAlignment="1">
      <alignment horizontal="left" vertical="center" wrapText="1"/>
    </xf>
    <xf numFmtId="0" fontId="0" fillId="0" borderId="16" xfId="0" applyBorder="1"/>
    <xf numFmtId="0" fontId="0" fillId="0" borderId="10" xfId="0" applyBorder="1" applyAlignment="1">
      <alignment horizontal="center" vertical="center" wrapText="1"/>
    </xf>
    <xf numFmtId="0" fontId="0" fillId="0" borderId="9" xfId="0" applyBorder="1" applyAlignment="1">
      <alignment horizontal="center" vertical="center" wrapText="1"/>
    </xf>
    <xf numFmtId="0" fontId="0" fillId="0" borderId="18" xfId="0" applyBorder="1" applyAlignment="1">
      <alignment horizontal="center" vertical="center"/>
    </xf>
    <xf numFmtId="0" fontId="0" fillId="0" borderId="11" xfId="0" applyBorder="1"/>
    <xf numFmtId="0" fontId="0" fillId="0" borderId="12" xfId="0" applyBorder="1"/>
    <xf numFmtId="0" fontId="0" fillId="0" borderId="5" xfId="0" applyBorder="1"/>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165" fontId="0" fillId="0" borderId="5" xfId="0" applyNumberFormat="1" applyBorder="1" applyAlignment="1">
      <alignment horizontal="center" vertical="center" wrapText="1"/>
    </xf>
    <xf numFmtId="0" fontId="0" fillId="0" borderId="4" xfId="0" applyBorder="1" applyAlignment="1">
      <alignment wrapText="1"/>
    </xf>
    <xf numFmtId="0" fontId="0" fillId="4" borderId="5" xfId="0" applyFill="1" applyBorder="1" applyAlignment="1">
      <alignment horizontal="center" vertical="center" wrapText="1"/>
    </xf>
    <xf numFmtId="0" fontId="0" fillId="4" borderId="15" xfId="0" applyFill="1" applyBorder="1"/>
    <xf numFmtId="0" fontId="0" fillId="0" borderId="0" xfId="0" quotePrefix="1" applyAlignment="1">
      <alignment wrapText="1"/>
    </xf>
    <xf numFmtId="0" fontId="0" fillId="0" borderId="0" xfId="0" applyAlignment="1">
      <alignment vertical="top" wrapText="1"/>
    </xf>
    <xf numFmtId="0" fontId="0" fillId="0" borderId="4" xfId="0" applyBorder="1" applyAlignment="1">
      <alignment vertical="center" wrapText="1"/>
    </xf>
    <xf numFmtId="0" fontId="0" fillId="6" borderId="5" xfId="0" applyFill="1" applyBorder="1" applyAlignment="1">
      <alignment horizontal="center" vertical="center"/>
    </xf>
    <xf numFmtId="0" fontId="0" fillId="0" borderId="4" xfId="0" quotePrefix="1" applyBorder="1" applyAlignment="1">
      <alignment horizontal="center" vertical="center"/>
    </xf>
    <xf numFmtId="0" fontId="0" fillId="0" borderId="20" xfId="0" applyBorder="1" applyAlignment="1">
      <alignment horizontal="center" vertical="center"/>
    </xf>
    <xf numFmtId="0" fontId="0" fillId="0" borderId="19" xfId="0" applyBorder="1" applyAlignment="1">
      <alignment horizontal="center" vertical="center"/>
    </xf>
    <xf numFmtId="0" fontId="0" fillId="6" borderId="5" xfId="0" applyFill="1" applyBorder="1" applyAlignment="1">
      <alignment horizontal="center" vertical="center" wrapText="1"/>
    </xf>
    <xf numFmtId="0" fontId="0" fillId="7" borderId="0" xfId="0" applyFill="1"/>
    <xf numFmtId="0" fontId="0" fillId="5" borderId="0" xfId="0" applyFill="1"/>
    <xf numFmtId="0" fontId="0" fillId="0" borderId="4" xfId="0" applyBorder="1" applyAlignment="1">
      <alignment horizontal="left" vertical="center"/>
    </xf>
    <xf numFmtId="0" fontId="0" fillId="5" borderId="4" xfId="0" applyFill="1" applyBorder="1" applyAlignment="1">
      <alignment wrapText="1"/>
    </xf>
    <xf numFmtId="0" fontId="0" fillId="5" borderId="0" xfId="0" applyFill="1" applyAlignment="1">
      <alignment wrapText="1"/>
    </xf>
    <xf numFmtId="16" fontId="0" fillId="0" borderId="0" xfId="0" quotePrefix="1" applyNumberFormat="1" applyAlignment="1">
      <alignment horizontal="center" vertical="center"/>
    </xf>
    <xf numFmtId="0" fontId="0" fillId="6" borderId="0" xfId="0" applyFill="1" applyAlignment="1">
      <alignment horizontal="center" vertical="center"/>
    </xf>
    <xf numFmtId="0" fontId="0" fillId="6" borderId="10" xfId="0" applyFill="1" applyBorder="1" applyAlignment="1">
      <alignment horizontal="center" vertical="center"/>
    </xf>
    <xf numFmtId="0" fontId="0" fillId="6" borderId="9" xfId="0" applyFill="1" applyBorder="1" applyAlignment="1">
      <alignment horizontal="center" vertical="center" wrapText="1"/>
    </xf>
    <xf numFmtId="0" fontId="0" fillId="6" borderId="18" xfId="0" applyFill="1" applyBorder="1" applyAlignment="1">
      <alignment horizontal="center" vertical="center" wrapText="1"/>
    </xf>
    <xf numFmtId="0" fontId="0" fillId="6" borderId="4" xfId="0" applyFill="1" applyBorder="1" applyAlignment="1">
      <alignment horizontal="center" vertical="center"/>
    </xf>
    <xf numFmtId="0" fontId="0" fillId="2" borderId="18" xfId="0" applyFill="1" applyBorder="1" applyAlignment="1">
      <alignment horizontal="center" vertical="center"/>
    </xf>
    <xf numFmtId="11" fontId="0" fillId="3" borderId="0" xfId="0" applyNumberFormat="1" applyFill="1"/>
    <xf numFmtId="11" fontId="0" fillId="7" borderId="0" xfId="0" applyNumberFormat="1" applyFill="1"/>
    <xf numFmtId="11" fontId="0" fillId="8" borderId="0" xfId="0" applyNumberFormat="1" applyFill="1"/>
    <xf numFmtId="0" fontId="0" fillId="0" borderId="22" xfId="0" applyBorder="1" applyAlignment="1">
      <alignment horizontal="center" vertical="center"/>
    </xf>
    <xf numFmtId="0" fontId="0" fillId="0" borderId="3" xfId="0" applyBorder="1" applyAlignment="1">
      <alignment horizontal="center" vertical="center"/>
    </xf>
    <xf numFmtId="0" fontId="0" fillId="0" borderId="23" xfId="0" applyBorder="1" applyAlignment="1">
      <alignment horizontal="center" vertical="center"/>
    </xf>
    <xf numFmtId="0" fontId="0" fillId="0" borderId="21" xfId="0" applyBorder="1" applyAlignment="1">
      <alignment horizontal="center" vertical="center"/>
    </xf>
    <xf numFmtId="0" fontId="0" fillId="0" borderId="21" xfId="0" applyBorder="1"/>
    <xf numFmtId="0" fontId="0" fillId="0" borderId="3" xfId="0" applyBorder="1" applyAlignment="1">
      <alignment horizontal="left" vertical="center"/>
    </xf>
    <xf numFmtId="0" fontId="0" fillId="2" borderId="3" xfId="0" applyFill="1" applyBorder="1" applyAlignment="1">
      <alignment horizontal="center" vertical="center"/>
    </xf>
    <xf numFmtId="0" fontId="0" fillId="5" borderId="3" xfId="0" applyFill="1" applyBorder="1" applyAlignment="1">
      <alignment wrapText="1"/>
    </xf>
    <xf numFmtId="0" fontId="0" fillId="0" borderId="3" xfId="0" applyBorder="1" applyAlignment="1">
      <alignment wrapText="1"/>
    </xf>
    <xf numFmtId="0" fontId="0" fillId="9" borderId="21" xfId="0" applyFill="1" applyBorder="1" applyAlignment="1">
      <alignment horizontal="center" vertical="center" wrapText="1"/>
    </xf>
    <xf numFmtId="0" fontId="0" fillId="9" borderId="16" xfId="0" applyFill="1" applyBorder="1" applyAlignment="1">
      <alignment horizontal="center" vertical="center" wrapText="1"/>
    </xf>
    <xf numFmtId="0" fontId="0" fillId="0" borderId="3" xfId="0" applyBorder="1" applyAlignment="1">
      <alignment horizontal="center" vertical="center" wrapText="1"/>
    </xf>
    <xf numFmtId="11" fontId="0" fillId="0" borderId="14" xfId="0" applyNumberFormat="1" applyBorder="1" applyAlignment="1">
      <alignment horizontal="center" vertical="center" wrapText="1"/>
    </xf>
    <xf numFmtId="0" fontId="0" fillId="0" borderId="0" xfId="0" quotePrefix="1"/>
    <xf numFmtId="11" fontId="0" fillId="0" borderId="0" xfId="0" applyNumberFormat="1" applyAlignment="1">
      <alignment horizontal="center" vertical="center"/>
    </xf>
    <xf numFmtId="11" fontId="0" fillId="8" borderId="0" xfId="0" applyNumberFormat="1" applyFill="1" applyAlignment="1">
      <alignment horizontal="center" vertical="center"/>
    </xf>
    <xf numFmtId="11" fontId="0" fillId="7" borderId="0" xfId="0" applyNumberFormat="1" applyFill="1" applyAlignment="1">
      <alignment horizontal="center" vertical="center"/>
    </xf>
    <xf numFmtId="11" fontId="0" fillId="3" borderId="0" xfId="0" applyNumberFormat="1" applyFill="1" applyAlignment="1">
      <alignment horizontal="center" vertical="center"/>
    </xf>
    <xf numFmtId="0" fontId="0" fillId="0" borderId="24" xfId="0" applyBorder="1" applyAlignment="1">
      <alignment horizontal="center" vertical="center"/>
    </xf>
    <xf numFmtId="0" fontId="0" fillId="0" borderId="2" xfId="0" applyBorder="1" applyAlignment="1">
      <alignment horizontal="center" vertical="center"/>
    </xf>
    <xf numFmtId="0" fontId="0" fillId="0" borderId="25" xfId="0" quotePrefix="1" applyBorder="1" applyAlignment="1">
      <alignment horizontal="center" vertical="center"/>
    </xf>
    <xf numFmtId="0" fontId="0" fillId="0" borderId="26" xfId="0" applyBorder="1" applyAlignment="1">
      <alignment horizontal="center" vertical="center"/>
    </xf>
    <xf numFmtId="0" fontId="0" fillId="0" borderId="27" xfId="0" quotePrefix="1" applyBorder="1" applyAlignment="1">
      <alignment horizontal="center" vertical="center"/>
    </xf>
    <xf numFmtId="0" fontId="0" fillId="0" borderId="28" xfId="0" applyBorder="1" applyAlignment="1">
      <alignment horizontal="center" vertical="center"/>
    </xf>
    <xf numFmtId="0" fontId="0" fillId="0" borderId="0" xfId="0" applyAlignment="1">
      <alignment horizontal="center" vertical="center" wrapText="1"/>
    </xf>
    <xf numFmtId="0" fontId="0" fillId="0" borderId="0" xfId="0" applyAlignment="1">
      <alignment horizontal="center" wrapText="1"/>
    </xf>
    <xf numFmtId="0" fontId="0" fillId="0" borderId="4" xfId="0" applyBorder="1" applyAlignment="1">
      <alignment horizontal="center" wrapText="1"/>
    </xf>
    <xf numFmtId="0" fontId="0" fillId="4" borderId="0" xfId="0" applyFill="1" applyAlignment="1">
      <alignment horizontal="center" wrapText="1"/>
    </xf>
    <xf numFmtId="0" fontId="0" fillId="0" borderId="0" xfId="0" applyAlignment="1">
      <alignment horizontal="center" vertical="top" wrapText="1"/>
    </xf>
    <xf numFmtId="0" fontId="0" fillId="0" borderId="4" xfId="0" applyBorder="1" applyAlignment="1">
      <alignment horizontal="center" vertical="center" wrapText="1"/>
    </xf>
    <xf numFmtId="0" fontId="0" fillId="2" borderId="0" xfId="0" applyFill="1" applyAlignment="1">
      <alignment horizontal="center" vertical="center" wrapText="1"/>
    </xf>
    <xf numFmtId="0" fontId="0" fillId="0" borderId="5"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13" xfId="0" applyBorder="1" applyAlignment="1">
      <alignment horizontal="center" vertical="center"/>
    </xf>
    <xf numFmtId="0" fontId="0" fillId="0" borderId="9" xfId="0" applyBorder="1" applyAlignment="1">
      <alignment horizontal="center" vertical="center"/>
    </xf>
    <xf numFmtId="0" fontId="0" fillId="0" borderId="0" xfId="0" applyAlignment="1">
      <alignment horizontal="center" vertical="center"/>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0" fillId="0" borderId="13"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eetMetadata" Target="metadata.xml"/><Relationship Id="rId3" Type="http://schemas.openxmlformats.org/officeDocument/2006/relationships/worksheet" Target="worksheets/sheet3.xml"/><Relationship Id="rId21" Type="http://schemas.microsoft.com/office/2017/06/relationships/rdRichValueStructure" Target="richData/rdrichvaluestructure.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microsoft.com/office/2017/06/relationships/rdRichValue" Target="richData/rdrichvalue.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22/10/relationships/richValueRel" Target="richData/richValueRel.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06/relationships/rdRichValueTypes" Target="richData/rdRichValueTyp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4" Type="http://schemas.openxmlformats.org/officeDocument/2006/relationships/image" Target="../media/image15.png"/></Relationships>
</file>

<file path=xl/drawings/_rels/drawing4.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editAs="oneCell">
    <xdr:from>
      <xdr:col>12</xdr:col>
      <xdr:colOff>600075</xdr:colOff>
      <xdr:row>8</xdr:row>
      <xdr:rowOff>47625</xdr:rowOff>
    </xdr:from>
    <xdr:to>
      <xdr:col>17</xdr:col>
      <xdr:colOff>605313</xdr:colOff>
      <xdr:row>16</xdr:row>
      <xdr:rowOff>3623</xdr:rowOff>
    </xdr:to>
    <xdr:pic>
      <xdr:nvPicPr>
        <xdr:cNvPr id="2" name="3 Imagen">
          <a:extLst>
            <a:ext uri="{FF2B5EF4-FFF2-40B4-BE49-F238E27FC236}">
              <a16:creationId xmlns:a16="http://schemas.microsoft.com/office/drawing/2014/main" id="{924CC636-6EC5-43B8-9C2C-67494B612589}"/>
            </a:ext>
          </a:extLst>
        </xdr:cNvPr>
        <xdr:cNvPicPr>
          <a:picLocks noChangeAspect="1"/>
        </xdr:cNvPicPr>
      </xdr:nvPicPr>
      <xdr:blipFill>
        <a:blip xmlns:r="http://schemas.openxmlformats.org/officeDocument/2006/relationships" r:embed="rId1"/>
        <a:stretch>
          <a:fillRect/>
        </a:stretch>
      </xdr:blipFill>
      <xdr:spPr>
        <a:xfrm>
          <a:off x="10487025" y="1571625"/>
          <a:ext cx="3813333" cy="1481903"/>
        </a:xfrm>
        <a:prstGeom prst="rect">
          <a:avLst/>
        </a:prstGeom>
      </xdr:spPr>
    </xdr:pic>
    <xdr:clientData/>
  </xdr:twoCellAnchor>
  <xdr:twoCellAnchor editAs="oneCell">
    <xdr:from>
      <xdr:col>4</xdr:col>
      <xdr:colOff>771525</xdr:colOff>
      <xdr:row>41</xdr:row>
      <xdr:rowOff>95983</xdr:rowOff>
    </xdr:from>
    <xdr:to>
      <xdr:col>11</xdr:col>
      <xdr:colOff>605790</xdr:colOff>
      <xdr:row>61</xdr:row>
      <xdr:rowOff>79512</xdr:rowOff>
    </xdr:to>
    <xdr:pic>
      <xdr:nvPicPr>
        <xdr:cNvPr id="3" name="Imagen 2">
          <a:extLst>
            <a:ext uri="{FF2B5EF4-FFF2-40B4-BE49-F238E27FC236}">
              <a16:creationId xmlns:a16="http://schemas.microsoft.com/office/drawing/2014/main" id="{823062FC-0554-8E6D-06CF-4512D350E1B8}"/>
            </a:ext>
          </a:extLst>
        </xdr:cNvPr>
        <xdr:cNvPicPr>
          <a:picLocks noChangeAspect="1"/>
        </xdr:cNvPicPr>
      </xdr:nvPicPr>
      <xdr:blipFill>
        <a:blip xmlns:r="http://schemas.openxmlformats.org/officeDocument/2006/relationships" r:embed="rId2"/>
        <a:stretch>
          <a:fillRect/>
        </a:stretch>
      </xdr:blipFill>
      <xdr:spPr>
        <a:xfrm>
          <a:off x="4486275" y="7906483"/>
          <a:ext cx="5295900" cy="3795434"/>
        </a:xfrm>
        <a:prstGeom prst="rect">
          <a:avLst/>
        </a:prstGeom>
      </xdr:spPr>
    </xdr:pic>
    <xdr:clientData/>
  </xdr:twoCellAnchor>
  <xdr:twoCellAnchor editAs="oneCell">
    <xdr:from>
      <xdr:col>0</xdr:col>
      <xdr:colOff>47624</xdr:colOff>
      <xdr:row>40</xdr:row>
      <xdr:rowOff>158251</xdr:rowOff>
    </xdr:from>
    <xdr:to>
      <xdr:col>4</xdr:col>
      <xdr:colOff>491490</xdr:colOff>
      <xdr:row>60</xdr:row>
      <xdr:rowOff>148371</xdr:rowOff>
    </xdr:to>
    <xdr:pic>
      <xdr:nvPicPr>
        <xdr:cNvPr id="4" name="Imagen 3">
          <a:extLst>
            <a:ext uri="{FF2B5EF4-FFF2-40B4-BE49-F238E27FC236}">
              <a16:creationId xmlns:a16="http://schemas.microsoft.com/office/drawing/2014/main" id="{848FFBA7-4262-93B1-E387-C942AA4D30EB}"/>
            </a:ext>
          </a:extLst>
        </xdr:cNvPr>
        <xdr:cNvPicPr>
          <a:picLocks noChangeAspect="1"/>
        </xdr:cNvPicPr>
      </xdr:nvPicPr>
      <xdr:blipFill>
        <a:blip xmlns:r="http://schemas.openxmlformats.org/officeDocument/2006/relationships" r:embed="rId3"/>
        <a:stretch>
          <a:fillRect/>
        </a:stretch>
      </xdr:blipFill>
      <xdr:spPr>
        <a:xfrm>
          <a:off x="47624" y="7778251"/>
          <a:ext cx="4156711" cy="3800120"/>
        </a:xfrm>
        <a:prstGeom prst="rect">
          <a:avLst/>
        </a:prstGeom>
      </xdr:spPr>
    </xdr:pic>
    <xdr:clientData/>
  </xdr:twoCellAnchor>
  <xdr:twoCellAnchor editAs="oneCell">
    <xdr:from>
      <xdr:col>0</xdr:col>
      <xdr:colOff>0</xdr:colOff>
      <xdr:row>53</xdr:row>
      <xdr:rowOff>0</xdr:rowOff>
    </xdr:from>
    <xdr:to>
      <xdr:col>4</xdr:col>
      <xdr:colOff>529061</xdr:colOff>
      <xdr:row>65</xdr:row>
      <xdr:rowOff>34001</xdr:rowOff>
    </xdr:to>
    <xdr:pic>
      <xdr:nvPicPr>
        <xdr:cNvPr id="5" name="Imagen 4">
          <a:extLst>
            <a:ext uri="{FF2B5EF4-FFF2-40B4-BE49-F238E27FC236}">
              <a16:creationId xmlns:a16="http://schemas.microsoft.com/office/drawing/2014/main" id="{2F2B328F-BEEC-1A06-A7A7-F0B5650B5A12}"/>
            </a:ext>
          </a:extLst>
        </xdr:cNvPr>
        <xdr:cNvPicPr>
          <a:picLocks noChangeAspect="1"/>
        </xdr:cNvPicPr>
      </xdr:nvPicPr>
      <xdr:blipFill>
        <a:blip xmlns:r="http://schemas.openxmlformats.org/officeDocument/2006/relationships" r:embed="rId4"/>
        <a:stretch>
          <a:fillRect/>
        </a:stretch>
      </xdr:blipFill>
      <xdr:spPr>
        <a:xfrm>
          <a:off x="0" y="10096500"/>
          <a:ext cx="4228571" cy="2314286"/>
        </a:xfrm>
        <a:prstGeom prst="rect">
          <a:avLst/>
        </a:prstGeom>
      </xdr:spPr>
    </xdr:pic>
    <xdr:clientData/>
  </xdr:twoCellAnchor>
  <xdr:twoCellAnchor editAs="oneCell">
    <xdr:from>
      <xdr:col>5</xdr:col>
      <xdr:colOff>266700</xdr:colOff>
      <xdr:row>49</xdr:row>
      <xdr:rowOff>66675</xdr:rowOff>
    </xdr:from>
    <xdr:to>
      <xdr:col>7</xdr:col>
      <xdr:colOff>681745</xdr:colOff>
      <xdr:row>67</xdr:row>
      <xdr:rowOff>110059</xdr:rowOff>
    </xdr:to>
    <xdr:pic>
      <xdr:nvPicPr>
        <xdr:cNvPr id="6" name="Imagen 5">
          <a:extLst>
            <a:ext uri="{FF2B5EF4-FFF2-40B4-BE49-F238E27FC236}">
              <a16:creationId xmlns:a16="http://schemas.microsoft.com/office/drawing/2014/main" id="{E28970A0-39A7-DA59-0394-63350D41D9F2}"/>
            </a:ext>
          </a:extLst>
        </xdr:cNvPr>
        <xdr:cNvPicPr>
          <a:picLocks noChangeAspect="1"/>
        </xdr:cNvPicPr>
      </xdr:nvPicPr>
      <xdr:blipFill>
        <a:blip xmlns:r="http://schemas.openxmlformats.org/officeDocument/2006/relationships" r:embed="rId5"/>
        <a:stretch>
          <a:fillRect/>
        </a:stretch>
      </xdr:blipFill>
      <xdr:spPr>
        <a:xfrm>
          <a:off x="4914900" y="8934450"/>
          <a:ext cx="2041915" cy="3276169"/>
        </a:xfrm>
        <a:prstGeom prst="rect">
          <a:avLst/>
        </a:prstGeom>
      </xdr:spPr>
    </xdr:pic>
    <xdr:clientData/>
  </xdr:twoCellAnchor>
  <xdr:twoCellAnchor editAs="oneCell">
    <xdr:from>
      <xdr:col>1</xdr:col>
      <xdr:colOff>0</xdr:colOff>
      <xdr:row>79</xdr:row>
      <xdr:rowOff>0</xdr:rowOff>
    </xdr:from>
    <xdr:to>
      <xdr:col>12</xdr:col>
      <xdr:colOff>416058</xdr:colOff>
      <xdr:row>109</xdr:row>
      <xdr:rowOff>3098</xdr:rowOff>
    </xdr:to>
    <xdr:pic>
      <xdr:nvPicPr>
        <xdr:cNvPr id="7" name="Imagen 6">
          <a:extLst>
            <a:ext uri="{FF2B5EF4-FFF2-40B4-BE49-F238E27FC236}">
              <a16:creationId xmlns:a16="http://schemas.microsoft.com/office/drawing/2014/main" id="{64D1D979-CACB-D8EC-5FBF-DE522F06200C}"/>
            </a:ext>
          </a:extLst>
        </xdr:cNvPr>
        <xdr:cNvPicPr>
          <a:picLocks noChangeAspect="1"/>
        </xdr:cNvPicPr>
      </xdr:nvPicPr>
      <xdr:blipFill>
        <a:blip xmlns:r="http://schemas.openxmlformats.org/officeDocument/2006/relationships" r:embed="rId6"/>
        <a:stretch>
          <a:fillRect/>
        </a:stretch>
      </xdr:blipFill>
      <xdr:spPr>
        <a:xfrm>
          <a:off x="1247775" y="15049500"/>
          <a:ext cx="9095238" cy="5695238"/>
        </a:xfrm>
        <a:prstGeom prst="rect">
          <a:avLst/>
        </a:prstGeom>
      </xdr:spPr>
    </xdr:pic>
    <xdr:clientData/>
  </xdr:twoCellAnchor>
  <xdr:twoCellAnchor editAs="oneCell">
    <xdr:from>
      <xdr:col>12</xdr:col>
      <xdr:colOff>581025</xdr:colOff>
      <xdr:row>81</xdr:row>
      <xdr:rowOff>28575</xdr:rowOff>
    </xdr:from>
    <xdr:to>
      <xdr:col>24</xdr:col>
      <xdr:colOff>339883</xdr:colOff>
      <xdr:row>107</xdr:row>
      <xdr:rowOff>71766</xdr:rowOff>
    </xdr:to>
    <xdr:pic>
      <xdr:nvPicPr>
        <xdr:cNvPr id="8" name="Imagen 7">
          <a:extLst>
            <a:ext uri="{FF2B5EF4-FFF2-40B4-BE49-F238E27FC236}">
              <a16:creationId xmlns:a16="http://schemas.microsoft.com/office/drawing/2014/main" id="{C85D3E72-E679-13E6-9CAE-DEB4E565948C}"/>
            </a:ext>
          </a:extLst>
        </xdr:cNvPr>
        <xdr:cNvPicPr>
          <a:picLocks noChangeAspect="1"/>
        </xdr:cNvPicPr>
      </xdr:nvPicPr>
      <xdr:blipFill>
        <a:blip xmlns:r="http://schemas.openxmlformats.org/officeDocument/2006/relationships" r:embed="rId7"/>
        <a:stretch>
          <a:fillRect/>
        </a:stretch>
      </xdr:blipFill>
      <xdr:spPr>
        <a:xfrm>
          <a:off x="10467975" y="15459075"/>
          <a:ext cx="8895238" cy="49904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45</xdr:col>
      <xdr:colOff>1933575</xdr:colOff>
      <xdr:row>2</xdr:row>
      <xdr:rowOff>130833</xdr:rowOff>
    </xdr:from>
    <xdr:to>
      <xdr:col>52</xdr:col>
      <xdr:colOff>217642</xdr:colOff>
      <xdr:row>4</xdr:row>
      <xdr:rowOff>123825</xdr:rowOff>
    </xdr:to>
    <xdr:pic>
      <xdr:nvPicPr>
        <xdr:cNvPr id="2" name="Imagen 1">
          <a:extLst>
            <a:ext uri="{FF2B5EF4-FFF2-40B4-BE49-F238E27FC236}">
              <a16:creationId xmlns:a16="http://schemas.microsoft.com/office/drawing/2014/main" id="{6B2E7AA3-3D58-B270-D05F-E97F2116C073}"/>
            </a:ext>
          </a:extLst>
        </xdr:cNvPr>
        <xdr:cNvPicPr>
          <a:picLocks noChangeAspect="1"/>
        </xdr:cNvPicPr>
      </xdr:nvPicPr>
      <xdr:blipFill>
        <a:blip xmlns:r="http://schemas.openxmlformats.org/officeDocument/2006/relationships" r:embed="rId1"/>
        <a:stretch>
          <a:fillRect/>
        </a:stretch>
      </xdr:blipFill>
      <xdr:spPr>
        <a:xfrm>
          <a:off x="26879550" y="511833"/>
          <a:ext cx="5351617" cy="2088492"/>
        </a:xfrm>
        <a:prstGeom prst="rect">
          <a:avLst/>
        </a:prstGeom>
      </xdr:spPr>
    </xdr:pic>
    <xdr:clientData/>
  </xdr:twoCellAnchor>
  <xdr:twoCellAnchor editAs="oneCell">
    <xdr:from>
      <xdr:col>45</xdr:col>
      <xdr:colOff>2158523</xdr:colOff>
      <xdr:row>4</xdr:row>
      <xdr:rowOff>133350</xdr:rowOff>
    </xdr:from>
    <xdr:to>
      <xdr:col>52</xdr:col>
      <xdr:colOff>542925</xdr:colOff>
      <xdr:row>10</xdr:row>
      <xdr:rowOff>0</xdr:rowOff>
    </xdr:to>
    <xdr:pic>
      <xdr:nvPicPr>
        <xdr:cNvPr id="3" name="Imagen 2">
          <a:extLst>
            <a:ext uri="{FF2B5EF4-FFF2-40B4-BE49-F238E27FC236}">
              <a16:creationId xmlns:a16="http://schemas.microsoft.com/office/drawing/2014/main" id="{4D10F931-18C1-BAE1-0A81-DEAB21B11D03}"/>
            </a:ext>
          </a:extLst>
        </xdr:cNvPr>
        <xdr:cNvPicPr>
          <a:picLocks noChangeAspect="1"/>
        </xdr:cNvPicPr>
      </xdr:nvPicPr>
      <xdr:blipFill>
        <a:blip xmlns:r="http://schemas.openxmlformats.org/officeDocument/2006/relationships" r:embed="rId2"/>
        <a:stretch>
          <a:fillRect/>
        </a:stretch>
      </xdr:blipFill>
      <xdr:spPr>
        <a:xfrm>
          <a:off x="27104498" y="2609850"/>
          <a:ext cx="5451952" cy="3057525"/>
        </a:xfrm>
        <a:prstGeom prst="rect">
          <a:avLst/>
        </a:prstGeom>
      </xdr:spPr>
    </xdr:pic>
    <xdr:clientData/>
  </xdr:twoCellAnchor>
  <xdr:twoCellAnchor editAs="oneCell">
    <xdr:from>
      <xdr:col>45</xdr:col>
      <xdr:colOff>2135579</xdr:colOff>
      <xdr:row>10</xdr:row>
      <xdr:rowOff>95250</xdr:rowOff>
    </xdr:from>
    <xdr:to>
      <xdr:col>54</xdr:col>
      <xdr:colOff>408274</xdr:colOff>
      <xdr:row>30</xdr:row>
      <xdr:rowOff>94529</xdr:rowOff>
    </xdr:to>
    <xdr:pic>
      <xdr:nvPicPr>
        <xdr:cNvPr id="5" name="Imagen 4">
          <a:extLst>
            <a:ext uri="{FF2B5EF4-FFF2-40B4-BE49-F238E27FC236}">
              <a16:creationId xmlns:a16="http://schemas.microsoft.com/office/drawing/2014/main" id="{8F3FFAB2-5BD7-9E84-9B7E-233B6209A922}"/>
            </a:ext>
          </a:extLst>
        </xdr:cNvPr>
        <xdr:cNvPicPr>
          <a:picLocks noChangeAspect="1"/>
        </xdr:cNvPicPr>
      </xdr:nvPicPr>
      <xdr:blipFill>
        <a:blip xmlns:r="http://schemas.openxmlformats.org/officeDocument/2006/relationships" r:embed="rId3"/>
        <a:stretch>
          <a:fillRect/>
        </a:stretch>
      </xdr:blipFill>
      <xdr:spPr>
        <a:xfrm>
          <a:off x="27081554" y="5762625"/>
          <a:ext cx="6864245" cy="380927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327660</xdr:colOff>
      <xdr:row>0</xdr:row>
      <xdr:rowOff>0</xdr:rowOff>
    </xdr:from>
    <xdr:to>
      <xdr:col>9</xdr:col>
      <xdr:colOff>453390</xdr:colOff>
      <xdr:row>4</xdr:row>
      <xdr:rowOff>409176</xdr:rowOff>
    </xdr:to>
    <xdr:pic>
      <xdr:nvPicPr>
        <xdr:cNvPr id="2" name="Imagen 1">
          <a:extLst>
            <a:ext uri="{FF2B5EF4-FFF2-40B4-BE49-F238E27FC236}">
              <a16:creationId xmlns:a16="http://schemas.microsoft.com/office/drawing/2014/main" id="{3A81B2F3-664D-0666-B837-4417BD39169F}"/>
            </a:ext>
          </a:extLst>
        </xdr:cNvPr>
        <xdr:cNvPicPr>
          <a:picLocks noChangeAspect="1"/>
        </xdr:cNvPicPr>
      </xdr:nvPicPr>
      <xdr:blipFill>
        <a:blip xmlns:r="http://schemas.openxmlformats.org/officeDocument/2006/relationships" r:embed="rId1"/>
        <a:stretch>
          <a:fillRect/>
        </a:stretch>
      </xdr:blipFill>
      <xdr:spPr>
        <a:xfrm>
          <a:off x="13350240" y="0"/>
          <a:ext cx="1645920" cy="2544681"/>
        </a:xfrm>
        <a:prstGeom prst="rect">
          <a:avLst/>
        </a:prstGeom>
      </xdr:spPr>
    </xdr:pic>
    <xdr:clientData/>
  </xdr:twoCellAnchor>
  <xdr:twoCellAnchor editAs="oneCell">
    <xdr:from>
      <xdr:col>9</xdr:col>
      <xdr:colOff>654196</xdr:colOff>
      <xdr:row>0</xdr:row>
      <xdr:rowOff>22860</xdr:rowOff>
    </xdr:from>
    <xdr:to>
      <xdr:col>13</xdr:col>
      <xdr:colOff>384245</xdr:colOff>
      <xdr:row>4</xdr:row>
      <xdr:rowOff>529590</xdr:rowOff>
    </xdr:to>
    <xdr:pic>
      <xdr:nvPicPr>
        <xdr:cNvPr id="3" name="Imagen 2">
          <a:extLst>
            <a:ext uri="{FF2B5EF4-FFF2-40B4-BE49-F238E27FC236}">
              <a16:creationId xmlns:a16="http://schemas.microsoft.com/office/drawing/2014/main" id="{F42DB01F-6E8E-1552-9D6B-FD6C8DE38680}"/>
            </a:ext>
          </a:extLst>
        </xdr:cNvPr>
        <xdr:cNvPicPr>
          <a:picLocks noChangeAspect="1"/>
        </xdr:cNvPicPr>
      </xdr:nvPicPr>
      <xdr:blipFill>
        <a:blip xmlns:r="http://schemas.openxmlformats.org/officeDocument/2006/relationships" r:embed="rId2"/>
        <a:stretch>
          <a:fillRect/>
        </a:stretch>
      </xdr:blipFill>
      <xdr:spPr>
        <a:xfrm>
          <a:off x="12190876" y="22860"/>
          <a:ext cx="2785669" cy="2636520"/>
        </a:xfrm>
        <a:prstGeom prst="rect">
          <a:avLst/>
        </a:prstGeom>
      </xdr:spPr>
    </xdr:pic>
    <xdr:clientData/>
  </xdr:twoCellAnchor>
  <xdr:twoCellAnchor editAs="oneCell">
    <xdr:from>
      <xdr:col>14</xdr:col>
      <xdr:colOff>1</xdr:colOff>
      <xdr:row>0</xdr:row>
      <xdr:rowOff>0</xdr:rowOff>
    </xdr:from>
    <xdr:to>
      <xdr:col>16</xdr:col>
      <xdr:colOff>643844</xdr:colOff>
      <xdr:row>4</xdr:row>
      <xdr:rowOff>567690</xdr:rowOff>
    </xdr:to>
    <xdr:pic>
      <xdr:nvPicPr>
        <xdr:cNvPr id="4" name="Imagen 3">
          <a:extLst>
            <a:ext uri="{FF2B5EF4-FFF2-40B4-BE49-F238E27FC236}">
              <a16:creationId xmlns:a16="http://schemas.microsoft.com/office/drawing/2014/main" id="{90CE1EA3-3347-4A9F-362E-B1C30CF80823}"/>
            </a:ext>
          </a:extLst>
        </xdr:cNvPr>
        <xdr:cNvPicPr>
          <a:picLocks noChangeAspect="1"/>
        </xdr:cNvPicPr>
      </xdr:nvPicPr>
      <xdr:blipFill>
        <a:blip xmlns:r="http://schemas.openxmlformats.org/officeDocument/2006/relationships" r:embed="rId3"/>
        <a:stretch>
          <a:fillRect/>
        </a:stretch>
      </xdr:blipFill>
      <xdr:spPr>
        <a:xfrm>
          <a:off x="15346681" y="0"/>
          <a:ext cx="2162128" cy="2705100"/>
        </a:xfrm>
        <a:prstGeom prst="rect">
          <a:avLst/>
        </a:prstGeom>
      </xdr:spPr>
    </xdr:pic>
    <xdr:clientData/>
  </xdr:twoCellAnchor>
  <xdr:twoCellAnchor editAs="oneCell">
    <xdr:from>
      <xdr:col>13</xdr:col>
      <xdr:colOff>220980</xdr:colOff>
      <xdr:row>4</xdr:row>
      <xdr:rowOff>699016</xdr:rowOff>
    </xdr:from>
    <xdr:to>
      <xdr:col>17</xdr:col>
      <xdr:colOff>64206</xdr:colOff>
      <xdr:row>13</xdr:row>
      <xdr:rowOff>104257</xdr:rowOff>
    </xdr:to>
    <xdr:pic>
      <xdr:nvPicPr>
        <xdr:cNvPr id="5" name="Imagen 4">
          <a:extLst>
            <a:ext uri="{FF2B5EF4-FFF2-40B4-BE49-F238E27FC236}">
              <a16:creationId xmlns:a16="http://schemas.microsoft.com/office/drawing/2014/main" id="{9B161BA2-25EB-0B30-22BF-5DE3871294C0}"/>
            </a:ext>
          </a:extLst>
        </xdr:cNvPr>
        <xdr:cNvPicPr>
          <a:picLocks noChangeAspect="1"/>
        </xdr:cNvPicPr>
      </xdr:nvPicPr>
      <xdr:blipFill>
        <a:blip xmlns:r="http://schemas.openxmlformats.org/officeDocument/2006/relationships" r:embed="rId4"/>
        <a:stretch>
          <a:fillRect/>
        </a:stretch>
      </xdr:blipFill>
      <xdr:spPr>
        <a:xfrm>
          <a:off x="17815560" y="2840236"/>
          <a:ext cx="2883606" cy="263993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546735</xdr:colOff>
      <xdr:row>0</xdr:row>
      <xdr:rowOff>0</xdr:rowOff>
    </xdr:from>
    <xdr:to>
      <xdr:col>10</xdr:col>
      <xdr:colOff>230120</xdr:colOff>
      <xdr:row>5</xdr:row>
      <xdr:rowOff>31247</xdr:rowOff>
    </xdr:to>
    <xdr:pic>
      <xdr:nvPicPr>
        <xdr:cNvPr id="2" name="Imagen 1">
          <a:extLst>
            <a:ext uri="{FF2B5EF4-FFF2-40B4-BE49-F238E27FC236}">
              <a16:creationId xmlns:a16="http://schemas.microsoft.com/office/drawing/2014/main" id="{85DB0F27-B52D-DEF5-7A34-B0E9E071DFB8}"/>
            </a:ext>
          </a:extLst>
        </xdr:cNvPr>
        <xdr:cNvPicPr>
          <a:picLocks noChangeAspect="1"/>
        </xdr:cNvPicPr>
      </xdr:nvPicPr>
      <xdr:blipFill>
        <a:blip xmlns:r="http://schemas.openxmlformats.org/officeDocument/2006/relationships" r:embed="rId1"/>
        <a:stretch>
          <a:fillRect/>
        </a:stretch>
      </xdr:blipFill>
      <xdr:spPr>
        <a:xfrm>
          <a:off x="11595735" y="0"/>
          <a:ext cx="1969385" cy="2159132"/>
        </a:xfrm>
        <a:prstGeom prst="rect">
          <a:avLst/>
        </a:prstGeom>
      </xdr:spPr>
    </xdr:pic>
    <xdr:clientData/>
  </xdr:twoCellAnchor>
  <xdr:twoCellAnchor editAs="oneCell">
    <xdr:from>
      <xdr:col>10</xdr:col>
      <xdr:colOff>693420</xdr:colOff>
      <xdr:row>0</xdr:row>
      <xdr:rowOff>2</xdr:rowOff>
    </xdr:from>
    <xdr:to>
      <xdr:col>13</xdr:col>
      <xdr:colOff>32097</xdr:colOff>
      <xdr:row>7</xdr:row>
      <xdr:rowOff>74704</xdr:rowOff>
    </xdr:to>
    <xdr:pic>
      <xdr:nvPicPr>
        <xdr:cNvPr id="3" name="Imagen 2">
          <a:extLst>
            <a:ext uri="{FF2B5EF4-FFF2-40B4-BE49-F238E27FC236}">
              <a16:creationId xmlns:a16="http://schemas.microsoft.com/office/drawing/2014/main" id="{8C8FF624-E269-D7B0-FC8E-11326418C650}"/>
            </a:ext>
          </a:extLst>
        </xdr:cNvPr>
        <xdr:cNvPicPr>
          <a:picLocks noChangeAspect="1"/>
        </xdr:cNvPicPr>
      </xdr:nvPicPr>
      <xdr:blipFill>
        <a:blip xmlns:r="http://schemas.openxmlformats.org/officeDocument/2006/relationships" r:embed="rId2"/>
        <a:stretch>
          <a:fillRect/>
        </a:stretch>
      </xdr:blipFill>
      <xdr:spPr>
        <a:xfrm>
          <a:off x="14028420" y="2"/>
          <a:ext cx="1618962" cy="2589302"/>
        </a:xfrm>
        <a:prstGeom prst="rect">
          <a:avLst/>
        </a:prstGeom>
      </xdr:spPr>
    </xdr:pic>
    <xdr:clientData/>
  </xdr:twoCellAnchor>
  <xdr:twoCellAnchor editAs="oneCell">
    <xdr:from>
      <xdr:col>7</xdr:col>
      <xdr:colOff>507096</xdr:colOff>
      <xdr:row>9</xdr:row>
      <xdr:rowOff>112395</xdr:rowOff>
    </xdr:from>
    <xdr:to>
      <xdr:col>10</xdr:col>
      <xdr:colOff>449205</xdr:colOff>
      <xdr:row>26</xdr:row>
      <xdr:rowOff>180420</xdr:rowOff>
    </xdr:to>
    <xdr:pic>
      <xdr:nvPicPr>
        <xdr:cNvPr id="4" name="Imagen 3">
          <a:extLst>
            <a:ext uri="{FF2B5EF4-FFF2-40B4-BE49-F238E27FC236}">
              <a16:creationId xmlns:a16="http://schemas.microsoft.com/office/drawing/2014/main" id="{B496DA64-7DE2-92EF-312E-839849779663}"/>
            </a:ext>
          </a:extLst>
        </xdr:cNvPr>
        <xdr:cNvPicPr>
          <a:picLocks noChangeAspect="1"/>
        </xdr:cNvPicPr>
      </xdr:nvPicPr>
      <xdr:blipFill>
        <a:blip xmlns:r="http://schemas.openxmlformats.org/officeDocument/2006/relationships" r:embed="rId3"/>
        <a:stretch>
          <a:fillRect/>
        </a:stretch>
      </xdr:blipFill>
      <xdr:spPr>
        <a:xfrm>
          <a:off x="11556096" y="3388995"/>
          <a:ext cx="2222394" cy="3297000"/>
        </a:xfrm>
        <a:prstGeom prst="rect">
          <a:avLst/>
        </a:prstGeom>
      </xdr:spPr>
    </xdr:pic>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CC305-680C-4E3D-8CF1-824D622319DC}">
  <dimension ref="A1:T128"/>
  <sheetViews>
    <sheetView tabSelected="1" topLeftCell="C21" workbookViewId="0">
      <selection activeCell="N38" sqref="N38:Q41"/>
    </sheetView>
  </sheetViews>
  <sheetFormatPr baseColWidth="10" defaultRowHeight="14.4" x14ac:dyDescent="0.3"/>
  <cols>
    <col min="1" max="1" width="18.6640625" customWidth="1"/>
    <col min="2" max="2" width="14.109375" customWidth="1"/>
    <col min="5" max="5" width="12" bestFit="1" customWidth="1"/>
    <col min="6" max="6" width="12.44140625" bestFit="1" customWidth="1"/>
    <col min="10" max="10" width="12" bestFit="1" customWidth="1"/>
  </cols>
  <sheetData>
    <row r="1" spans="1:20" x14ac:dyDescent="0.3">
      <c r="A1" s="3" t="s">
        <v>0</v>
      </c>
      <c r="B1" s="3" t="s">
        <v>1</v>
      </c>
      <c r="C1" t="s">
        <v>615</v>
      </c>
      <c r="D1" t="s">
        <v>616</v>
      </c>
      <c r="N1" s="5">
        <f>E5*360/I3</f>
        <v>7.6914657707654799</v>
      </c>
    </row>
    <row r="2" spans="1:20" x14ac:dyDescent="0.3">
      <c r="A2" s="3">
        <v>2.2999999999999998</v>
      </c>
      <c r="B2" s="3">
        <v>2387.4620518749816</v>
      </c>
      <c r="C2">
        <v>1977</v>
      </c>
      <c r="D2">
        <v>3033</v>
      </c>
    </row>
    <row r="3" spans="1:20" x14ac:dyDescent="0.3">
      <c r="H3" t="s">
        <v>11</v>
      </c>
      <c r="I3">
        <f>0.7 * 10^(-3)</f>
        <v>6.9999999999999999E-4</v>
      </c>
    </row>
    <row r="4" spans="1:20" x14ac:dyDescent="0.3">
      <c r="A4" t="s">
        <v>2</v>
      </c>
      <c r="B4" t="s">
        <v>7</v>
      </c>
      <c r="C4" t="s">
        <v>6</v>
      </c>
      <c r="E4" t="s">
        <v>8</v>
      </c>
      <c r="F4" t="s">
        <v>9</v>
      </c>
      <c r="H4" t="s">
        <v>10</v>
      </c>
      <c r="N4" t="s">
        <v>14</v>
      </c>
      <c r="Q4" s="3"/>
      <c r="R4" s="3" t="s">
        <v>1</v>
      </c>
      <c r="S4" s="3" t="s">
        <v>615</v>
      </c>
      <c r="T4" s="3" t="s">
        <v>616</v>
      </c>
    </row>
    <row r="5" spans="1:20" x14ac:dyDescent="0.3">
      <c r="A5">
        <f>20*10^(-3)</f>
        <v>0.02</v>
      </c>
      <c r="B5" s="4">
        <v>8.7799999999999994</v>
      </c>
      <c r="C5">
        <f>B5*10^(-6)</f>
        <v>8.7799999999999989E-6</v>
      </c>
      <c r="E5" s="5">
        <f>$B$2*$A$6/($A$9*C5)</f>
        <v>1.4955627887599544E-5</v>
      </c>
      <c r="F5" s="5">
        <f>$C$2*$A$6/($A$9*C5)</f>
        <v>1.2384396355353076E-5</v>
      </c>
      <c r="G5" s="5">
        <f>$D$2*$A$6/($A$9*C5)</f>
        <v>1.8999430523917998E-5</v>
      </c>
      <c r="H5" t="s">
        <v>12</v>
      </c>
      <c r="I5" t="s">
        <v>13</v>
      </c>
      <c r="J5" s="5">
        <f>E5/$I$3</f>
        <v>2.1365182696570777E-2</v>
      </c>
      <c r="K5" s="5">
        <f>F5/$I$3</f>
        <v>1.7691994793361539E-2</v>
      </c>
      <c r="L5" s="5">
        <f>G5/$I$3</f>
        <v>2.714204360559714E-2</v>
      </c>
      <c r="N5" s="1">
        <f t="shared" ref="N5:P7" si="0">J5*360</f>
        <v>7.6914657707654799</v>
      </c>
      <c r="O5" s="1">
        <f t="shared" si="0"/>
        <v>6.3691181256101537</v>
      </c>
      <c r="P5" s="1">
        <f t="shared" si="0"/>
        <v>9.7711356980149695</v>
      </c>
      <c r="Q5" s="3" t="s">
        <v>6</v>
      </c>
      <c r="R5" s="103">
        <f>B2/$C$5</f>
        <v>271920507.04726446</v>
      </c>
      <c r="S5" s="103">
        <f>C2/$C$5</f>
        <v>225170842.82460138</v>
      </c>
      <c r="T5" s="103">
        <f>D2/$C$5</f>
        <v>345444191.34396362</v>
      </c>
    </row>
    <row r="6" spans="1:20" x14ac:dyDescent="0.3">
      <c r="A6" s="7">
        <f>0.011</f>
        <v>1.0999999999999999E-2</v>
      </c>
      <c r="B6" s="4">
        <f>PI()*(4/2)^2</f>
        <v>12.566370614359172</v>
      </c>
      <c r="C6">
        <f>B6*10^(-6)</f>
        <v>1.2566370614359172E-5</v>
      </c>
      <c r="D6" t="s">
        <v>433</v>
      </c>
      <c r="E6" s="5">
        <f>$B$2*$A$6/($A$9*C6)</f>
        <v>1.0449350642506115E-5</v>
      </c>
      <c r="F6" s="5">
        <f>$C$2*$A$6/($A$9*C6)</f>
        <v>8.6528563685486206E-6</v>
      </c>
      <c r="G6" s="5">
        <f>$D$2*$A$6/($A$9*C6)</f>
        <v>1.3274715915937261E-5</v>
      </c>
      <c r="J6" s="5">
        <f t="shared" ref="J6:L7" si="1">E6/$I$3</f>
        <v>1.4927643775008737E-2</v>
      </c>
      <c r="K6" s="5">
        <f t="shared" si="1"/>
        <v>1.2361223383640887E-2</v>
      </c>
      <c r="L6" s="5">
        <f t="shared" si="1"/>
        <v>1.8963879879910373E-2</v>
      </c>
      <c r="N6" s="1">
        <f t="shared" si="0"/>
        <v>5.3739517590031456</v>
      </c>
      <c r="O6" s="1">
        <f t="shared" si="0"/>
        <v>4.4500404181107198</v>
      </c>
      <c r="P6" s="1">
        <f t="shared" si="0"/>
        <v>6.8269967567677341</v>
      </c>
      <c r="Q6" s="3" t="s">
        <v>618</v>
      </c>
      <c r="R6" s="104">
        <f>B2/$C$6</f>
        <v>189988193.50011119</v>
      </c>
      <c r="S6" s="103">
        <f>C2/$C$6</f>
        <v>157324661.24633855</v>
      </c>
      <c r="T6" s="105">
        <f>D2/$C$6</f>
        <v>241358471.1988593</v>
      </c>
    </row>
    <row r="7" spans="1:20" x14ac:dyDescent="0.3">
      <c r="A7" t="s">
        <v>3</v>
      </c>
      <c r="B7" s="4">
        <f>PI()*(3.002/2)^2</f>
        <v>7.0780113901304569</v>
      </c>
      <c r="C7">
        <f>B7*10^(-6)</f>
        <v>7.0780113901304565E-6</v>
      </c>
      <c r="D7" t="s">
        <v>434</v>
      </c>
      <c r="E7" s="5">
        <f>$B$2*$A$6/($A$9*C7)</f>
        <v>1.8551879280135456E-5</v>
      </c>
      <c r="F7" s="5">
        <f>$C$2*$A$6/($A$9*C7)</f>
        <v>1.5362365784211585E-5</v>
      </c>
      <c r="G7" s="5">
        <f>$D$2*$A$6/($A$9*C7)</f>
        <v>2.3568060406430822E-5</v>
      </c>
      <c r="J7" s="5">
        <f t="shared" si="1"/>
        <v>2.6502684685907794E-2</v>
      </c>
      <c r="K7" s="5">
        <f t="shared" si="1"/>
        <v>2.1946236834587979E-2</v>
      </c>
      <c r="L7" s="5">
        <f t="shared" si="1"/>
        <v>3.3668657723472606E-2</v>
      </c>
      <c r="N7" s="1">
        <f t="shared" si="0"/>
        <v>9.5409664869268056</v>
      </c>
      <c r="O7" s="1">
        <f t="shared" si="0"/>
        <v>7.9006452604516726</v>
      </c>
      <c r="P7" s="1">
        <f t="shared" si="0"/>
        <v>12.120716780450138</v>
      </c>
      <c r="Q7" s="3" t="s">
        <v>617</v>
      </c>
      <c r="R7" s="106">
        <f>B2/$C$7</f>
        <v>337306896.00246286</v>
      </c>
      <c r="S7" s="103">
        <f>C2/$C$7</f>
        <v>279315741.5311197</v>
      </c>
      <c r="T7" s="103">
        <f>D2/$C$7</f>
        <v>428510189.20783317</v>
      </c>
    </row>
    <row r="8" spans="1:20" x14ac:dyDescent="0.3">
      <c r="A8" t="s">
        <v>4</v>
      </c>
      <c r="B8" t="s">
        <v>5</v>
      </c>
    </row>
    <row r="9" spans="1:20" x14ac:dyDescent="0.3">
      <c r="A9">
        <f>2*10^11</f>
        <v>200000000000</v>
      </c>
      <c r="B9">
        <v>8000</v>
      </c>
    </row>
    <row r="10" spans="1:20" x14ac:dyDescent="0.3">
      <c r="T10" t="s">
        <v>15</v>
      </c>
    </row>
    <row r="11" spans="1:20" x14ac:dyDescent="0.3">
      <c r="S11" s="5">
        <v>182000000</v>
      </c>
      <c r="T11" s="6">
        <f>(R5-S11)/R5</f>
        <v>0.33068674379764496</v>
      </c>
    </row>
    <row r="12" spans="1:20" x14ac:dyDescent="0.3">
      <c r="F12" s="5">
        <f>10^10</f>
        <v>10000000000</v>
      </c>
      <c r="G12" s="5">
        <v>10000000000</v>
      </c>
      <c r="S12" s="5">
        <v>312000000</v>
      </c>
      <c r="T12" s="6">
        <f>(R5-S12)/R5</f>
        <v>-0.14739415348975146</v>
      </c>
    </row>
    <row r="19" spans="1:19" x14ac:dyDescent="0.3">
      <c r="A19" t="s">
        <v>70</v>
      </c>
    </row>
    <row r="20" spans="1:19" x14ac:dyDescent="0.3">
      <c r="A20" t="s">
        <v>71</v>
      </c>
      <c r="B20">
        <v>1.2999999999999999E-2</v>
      </c>
      <c r="C20" t="s">
        <v>72</v>
      </c>
      <c r="D20" t="s">
        <v>73</v>
      </c>
      <c r="E20" s="5">
        <f>B20/1000</f>
        <v>1.2999999999999999E-5</v>
      </c>
      <c r="J20" s="5">
        <f>E20/I3</f>
        <v>1.8571428571428572E-2</v>
      </c>
      <c r="L20" s="11">
        <f>J20*360</f>
        <v>6.6857142857142859</v>
      </c>
    </row>
    <row r="21" spans="1:19" x14ac:dyDescent="0.3">
      <c r="B21" s="5">
        <f>B20/1000</f>
        <v>1.2999999999999999E-5</v>
      </c>
    </row>
    <row r="22" spans="1:19" x14ac:dyDescent="0.3">
      <c r="L22" s="1">
        <f>N5+L20</f>
        <v>14.377180056479766</v>
      </c>
    </row>
    <row r="25" spans="1:19" x14ac:dyDescent="0.3">
      <c r="E25" s="5">
        <f>E5 * 3</f>
        <v>4.4866883662798628E-5</v>
      </c>
      <c r="J25" t="s">
        <v>126</v>
      </c>
      <c r="L25" s="5">
        <f>L20+3*N5</f>
        <v>29.760111598010727</v>
      </c>
      <c r="N25" s="5">
        <f>3*N5</f>
        <v>23.074397312296441</v>
      </c>
    </row>
    <row r="27" spans="1:19" ht="15" thickBot="1" x14ac:dyDescent="0.35"/>
    <row r="28" spans="1:19" ht="15" thickBot="1" x14ac:dyDescent="0.35">
      <c r="R28" s="107" t="s">
        <v>620</v>
      </c>
      <c r="S28" s="108"/>
    </row>
    <row r="29" spans="1:19" x14ac:dyDescent="0.3">
      <c r="A29" t="s">
        <v>358</v>
      </c>
      <c r="R29" s="109" t="s">
        <v>619</v>
      </c>
      <c r="S29" s="110">
        <v>-797.15199415726295</v>
      </c>
    </row>
    <row r="30" spans="1:19" x14ac:dyDescent="0.3">
      <c r="A30">
        <v>-797.15199415726295</v>
      </c>
      <c r="B30" t="s">
        <v>359</v>
      </c>
      <c r="C30" s="1">
        <f>B2+$A$30</f>
        <v>1590.3100577177188</v>
      </c>
      <c r="D30" s="1">
        <f>C2+$A$30</f>
        <v>1179.8480058427372</v>
      </c>
      <c r="E30" s="1">
        <f>D2+$A$30</f>
        <v>2235.8480058427372</v>
      </c>
      <c r="R30" s="109" t="s">
        <v>610</v>
      </c>
      <c r="S30" s="110">
        <v>-403.49668840058996</v>
      </c>
    </row>
    <row r="31" spans="1:19" ht="15" thickBot="1" x14ac:dyDescent="0.35">
      <c r="A31">
        <v>-403.49668840058996</v>
      </c>
      <c r="B31" s="102" t="s">
        <v>610</v>
      </c>
      <c r="C31" s="1">
        <f>B2+$A$31</f>
        <v>1983.9653634743918</v>
      </c>
      <c r="D31" s="1">
        <f>C2+$A$31</f>
        <v>1573.5033115994102</v>
      </c>
      <c r="E31" s="1">
        <f>D2+$A$31</f>
        <v>2629.5033115994102</v>
      </c>
      <c r="R31" s="111" t="s">
        <v>611</v>
      </c>
      <c r="S31" s="112">
        <v>-239.4736443353095</v>
      </c>
    </row>
    <row r="32" spans="1:19" x14ac:dyDescent="0.3">
      <c r="A32">
        <v>-239.4736443353095</v>
      </c>
      <c r="B32" s="102" t="s">
        <v>611</v>
      </c>
      <c r="C32" s="1">
        <f>B2+$A$32</f>
        <v>2147.9884075396722</v>
      </c>
      <c r="D32" s="1">
        <f>C2+$A$32</f>
        <v>1737.5263556646905</v>
      </c>
      <c r="E32" s="1">
        <f>D2+$A$32</f>
        <v>2793.5263556646905</v>
      </c>
      <c r="H32" t="s">
        <v>10</v>
      </c>
    </row>
    <row r="33" spans="1:17" x14ac:dyDescent="0.3">
      <c r="A33" t="s">
        <v>2</v>
      </c>
      <c r="B33" t="s">
        <v>7</v>
      </c>
      <c r="C33" t="s">
        <v>6</v>
      </c>
      <c r="E33" t="s">
        <v>8</v>
      </c>
      <c r="F33" t="s">
        <v>9</v>
      </c>
      <c r="H33" t="s">
        <v>12</v>
      </c>
      <c r="I33" t="s">
        <v>13</v>
      </c>
      <c r="M33" t="s">
        <v>14</v>
      </c>
    </row>
    <row r="34" spans="1:17" x14ac:dyDescent="0.3">
      <c r="A34">
        <f>20*10^(-3)</f>
        <v>0.02</v>
      </c>
      <c r="B34" s="4">
        <v>8.7799999999999994</v>
      </c>
      <c r="C34">
        <f>B34*10^(-6)</f>
        <v>8.7799999999999989E-6</v>
      </c>
      <c r="E34" s="5">
        <f t="shared" ref="E34:G36" si="2">C$30*$A$35/($A$9*$C34)</f>
        <v>2.7096854741978446E-6</v>
      </c>
      <c r="F34" s="5">
        <f t="shared" si="2"/>
        <v>2.0103104974268054E-6</v>
      </c>
      <c r="G34" s="5">
        <f t="shared" si="2"/>
        <v>3.8095997912764636E-6</v>
      </c>
      <c r="I34" s="5">
        <f>E34/$I$3</f>
        <v>3.8709792488540637E-3</v>
      </c>
      <c r="J34" s="5">
        <f t="shared" ref="J34:K36" si="3">F34/$I$3</f>
        <v>2.8718721391811507E-3</v>
      </c>
      <c r="K34" s="5">
        <f t="shared" si="3"/>
        <v>5.4422854161092337E-3</v>
      </c>
      <c r="M34" s="5">
        <f>I34*360</f>
        <v>1.3935525295874629</v>
      </c>
      <c r="N34" s="5">
        <f t="shared" ref="N34:O36" si="4">J34*360</f>
        <v>1.0338739701052142</v>
      </c>
      <c r="O34" s="5">
        <f t="shared" si="4"/>
        <v>1.9592227497993242</v>
      </c>
    </row>
    <row r="35" spans="1:17" x14ac:dyDescent="0.3">
      <c r="A35" s="7">
        <v>2.9919999999999999E-3</v>
      </c>
      <c r="B35" s="4">
        <f>PI()*(4/2)^2</f>
        <v>12.566370614359172</v>
      </c>
      <c r="C35">
        <f>B35*10^(-6)</f>
        <v>1.2566370614359172E-5</v>
      </c>
      <c r="E35" s="5">
        <f t="shared" si="2"/>
        <v>1.8932306863743018E-6</v>
      </c>
      <c r="F35" s="5">
        <f t="shared" si="2"/>
        <v>1.4045842438578631E-6</v>
      </c>
      <c r="G35" s="5">
        <f t="shared" si="2"/>
        <v>2.6617300407475735E-6</v>
      </c>
      <c r="I35" s="5">
        <f>E35/$I$3</f>
        <v>2.7046152662490025E-3</v>
      </c>
      <c r="J35" s="5">
        <f t="shared" si="3"/>
        <v>2.0065489197969473E-3</v>
      </c>
      <c r="K35" s="5">
        <f t="shared" si="3"/>
        <v>3.8024714867822477E-3</v>
      </c>
      <c r="M35" s="5">
        <f>I35*360</f>
        <v>0.9736614958496409</v>
      </c>
      <c r="N35" s="5">
        <f t="shared" si="4"/>
        <v>0.722357611126901</v>
      </c>
      <c r="O35" s="5">
        <f t="shared" si="4"/>
        <v>1.3688897352416092</v>
      </c>
    </row>
    <row r="36" spans="1:17" x14ac:dyDescent="0.3">
      <c r="B36" s="4">
        <f>PI()*(3.002/2)^2</f>
        <v>7.0780113901304569</v>
      </c>
      <c r="C36">
        <f>B36*10^(-6)</f>
        <v>7.0780113901304565E-6</v>
      </c>
      <c r="E36" s="5">
        <f t="shared" si="2"/>
        <v>3.3612602681921611E-6</v>
      </c>
      <c r="F36" s="5">
        <f t="shared" si="2"/>
        <v>2.4937125973008676E-6</v>
      </c>
      <c r="G36" s="5">
        <f t="shared" si="2"/>
        <v>4.7256615345444998E-6</v>
      </c>
      <c r="I36" s="5">
        <f>E36/$I$3</f>
        <v>4.8018003831316585E-3</v>
      </c>
      <c r="J36" s="5">
        <f t="shared" si="3"/>
        <v>3.562446567572668E-3</v>
      </c>
      <c r="K36" s="5">
        <f t="shared" si="3"/>
        <v>6.7509450493492855E-3</v>
      </c>
      <c r="M36" s="5">
        <f>I36*360</f>
        <v>1.728648137927397</v>
      </c>
      <c r="N36" s="5">
        <f t="shared" si="4"/>
        <v>1.2824807643261604</v>
      </c>
      <c r="O36" s="5">
        <f t="shared" si="4"/>
        <v>2.4303402177657429</v>
      </c>
    </row>
    <row r="38" spans="1:17" x14ac:dyDescent="0.3">
      <c r="A38" t="s">
        <v>360</v>
      </c>
      <c r="D38" s="5">
        <f>C$30/C34</f>
        <v>181128708.16830513</v>
      </c>
      <c r="E38" s="5">
        <f t="shared" ref="E38:F40" si="5">D$30/$C34</f>
        <v>134379043.94564205</v>
      </c>
      <c r="F38" s="5">
        <f t="shared" si="5"/>
        <v>254652392.46500427</v>
      </c>
      <c r="I38" s="3"/>
      <c r="J38" s="3" t="s">
        <v>625</v>
      </c>
      <c r="K38" s="3" t="s">
        <v>626</v>
      </c>
      <c r="L38" s="3" t="s">
        <v>559</v>
      </c>
      <c r="N38" s="3"/>
      <c r="O38" s="3" t="s">
        <v>625</v>
      </c>
      <c r="P38" s="3" t="s">
        <v>626</v>
      </c>
      <c r="Q38" s="3" t="s">
        <v>559</v>
      </c>
    </row>
    <row r="39" spans="1:17" x14ac:dyDescent="0.3">
      <c r="D39" s="88">
        <f>C$30/C35</f>
        <v>126552853.36726618</v>
      </c>
      <c r="E39" s="5">
        <f t="shared" si="5"/>
        <v>93889321.113493532</v>
      </c>
      <c r="F39" s="87">
        <f t="shared" si="5"/>
        <v>177923131.06601426</v>
      </c>
      <c r="I39" s="3" t="s">
        <v>612</v>
      </c>
      <c r="J39" s="103">
        <f>C$30/C34</f>
        <v>181128708.16830513</v>
      </c>
      <c r="K39" s="103">
        <f>D30/C$34</f>
        <v>134379043.94564205</v>
      </c>
      <c r="L39" s="103">
        <f>E30/C$34</f>
        <v>254652392.46500427</v>
      </c>
      <c r="N39" s="3" t="s">
        <v>612</v>
      </c>
      <c r="O39" s="103">
        <f>C30/$C$35</f>
        <v>126552853.36726618</v>
      </c>
      <c r="P39" s="103">
        <f t="shared" ref="P39:Q41" si="6">D30/$C$35</f>
        <v>93889321.113493532</v>
      </c>
      <c r="Q39" s="103">
        <f t="shared" si="6"/>
        <v>177923131.06601426</v>
      </c>
    </row>
    <row r="40" spans="1:17" x14ac:dyDescent="0.3">
      <c r="D40" s="86">
        <f>C$30/C36</f>
        <v>224683173.00749743</v>
      </c>
      <c r="E40" s="5">
        <f t="shared" si="5"/>
        <v>166692018.53615427</v>
      </c>
      <c r="F40" s="5">
        <f t="shared" si="5"/>
        <v>315886466.21286768</v>
      </c>
      <c r="I40" s="3" t="s">
        <v>613</v>
      </c>
      <c r="J40" s="104">
        <f>C$31/C34</f>
        <v>225964164.40482825</v>
      </c>
      <c r="K40" s="103">
        <f>D31/C$34</f>
        <v>179214500.18216518</v>
      </c>
      <c r="L40" s="103">
        <f>E31/C$34</f>
        <v>299487848.70152742</v>
      </c>
      <c r="N40" s="3" t="s">
        <v>613</v>
      </c>
      <c r="O40" s="103">
        <f>C31/$C$35</f>
        <v>157878947.26002914</v>
      </c>
      <c r="P40" s="103">
        <f t="shared" si="6"/>
        <v>125215415.00625651</v>
      </c>
      <c r="Q40" s="103">
        <f t="shared" si="6"/>
        <v>209249224.95877725</v>
      </c>
    </row>
    <row r="41" spans="1:17" x14ac:dyDescent="0.3">
      <c r="I41" s="3" t="s">
        <v>614</v>
      </c>
      <c r="J41" s="106">
        <f>C$32/C34</f>
        <v>244645604.50337955</v>
      </c>
      <c r="K41" s="103">
        <f>D32/C$34</f>
        <v>197895940.28071648</v>
      </c>
      <c r="L41" s="103">
        <f>E32/C$34</f>
        <v>318169288.80007869</v>
      </c>
      <c r="N41" s="3" t="s">
        <v>614</v>
      </c>
      <c r="O41" s="103">
        <f>C32/$C$35</f>
        <v>170931486.38201371</v>
      </c>
      <c r="P41" s="103">
        <f t="shared" si="6"/>
        <v>138267954.12824106</v>
      </c>
      <c r="Q41" s="103">
        <f t="shared" si="6"/>
        <v>222301764.08076182</v>
      </c>
    </row>
    <row r="43" spans="1:17" x14ac:dyDescent="0.3">
      <c r="M43">
        <f>760/0.8</f>
        <v>950</v>
      </c>
    </row>
    <row r="78" spans="2:9" x14ac:dyDescent="0.3">
      <c r="B78" t="s">
        <v>128</v>
      </c>
      <c r="G78" t="s">
        <v>129</v>
      </c>
      <c r="I78" t="s">
        <v>130</v>
      </c>
    </row>
    <row r="127" spans="4:7" ht="15" thickBot="1" x14ac:dyDescent="0.35"/>
    <row r="128" spans="4:7" ht="30.6" thickBot="1" x14ac:dyDescent="0.35">
      <c r="D128" s="16" t="e" vm="1">
        <v>#VALUE!</v>
      </c>
      <c r="E128" s="14" t="s">
        <v>140</v>
      </c>
      <c r="F128" s="14" t="s">
        <v>141</v>
      </c>
      <c r="G128" s="15" t="s">
        <v>142</v>
      </c>
    </row>
  </sheetData>
  <pageMargins left="0.7" right="0.7" top="0.75" bottom="0.75" header="0.3" footer="0.3"/>
  <pageSetup paperSize="9" orientation="portrait" horizontalDpi="1200" verticalDpi="1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4E0D1-24D4-4D19-B8F5-4A78AF7D0914}">
  <dimension ref="A5:N21"/>
  <sheetViews>
    <sheetView workbookViewId="0">
      <selection activeCell="N16" sqref="N16"/>
    </sheetView>
  </sheetViews>
  <sheetFormatPr baseColWidth="10" defaultRowHeight="14.4" x14ac:dyDescent="0.3"/>
  <cols>
    <col min="1" max="1" width="18.33203125" customWidth="1"/>
    <col min="6" max="6" width="17.6640625" customWidth="1"/>
    <col min="12" max="12" width="19.5546875" customWidth="1"/>
  </cols>
  <sheetData>
    <row r="5" spans="1:14" x14ac:dyDescent="0.3">
      <c r="A5" t="s">
        <v>633</v>
      </c>
      <c r="F5" t="s">
        <v>643</v>
      </c>
      <c r="L5" t="s">
        <v>644</v>
      </c>
    </row>
    <row r="6" spans="1:14" x14ac:dyDescent="0.3">
      <c r="A6" t="s">
        <v>634</v>
      </c>
      <c r="C6">
        <v>12</v>
      </c>
      <c r="F6" t="s">
        <v>634</v>
      </c>
      <c r="H6">
        <v>12</v>
      </c>
      <c r="L6" t="s">
        <v>634</v>
      </c>
      <c r="N6">
        <v>12</v>
      </c>
    </row>
    <row r="7" spans="1:14" x14ac:dyDescent="0.3">
      <c r="A7" t="s">
        <v>635</v>
      </c>
      <c r="C7">
        <v>12</v>
      </c>
      <c r="F7" t="s">
        <v>635</v>
      </c>
      <c r="H7">
        <v>12</v>
      </c>
      <c r="L7" t="s">
        <v>635</v>
      </c>
      <c r="N7">
        <v>12</v>
      </c>
    </row>
    <row r="8" spans="1:14" x14ac:dyDescent="0.3">
      <c r="A8" t="s">
        <v>636</v>
      </c>
      <c r="C8">
        <v>12</v>
      </c>
      <c r="F8" t="s">
        <v>636</v>
      </c>
      <c r="H8">
        <v>12</v>
      </c>
      <c r="L8" t="s">
        <v>636</v>
      </c>
      <c r="N8">
        <v>12</v>
      </c>
    </row>
    <row r="9" spans="1:14" x14ac:dyDescent="0.3">
      <c r="A9" t="s">
        <v>645</v>
      </c>
      <c r="B9" t="s">
        <v>646</v>
      </c>
      <c r="F9" t="s">
        <v>645</v>
      </c>
      <c r="G9" t="s">
        <v>646</v>
      </c>
      <c r="L9" t="s">
        <v>645</v>
      </c>
      <c r="M9" t="s">
        <v>646</v>
      </c>
    </row>
    <row r="11" spans="1:14" x14ac:dyDescent="0.3">
      <c r="A11" t="s">
        <v>637</v>
      </c>
      <c r="C11">
        <v>12</v>
      </c>
      <c r="F11" t="s">
        <v>637</v>
      </c>
      <c r="H11">
        <v>12</v>
      </c>
      <c r="L11" t="s">
        <v>637</v>
      </c>
      <c r="N11">
        <v>12</v>
      </c>
    </row>
    <row r="12" spans="1:14" x14ac:dyDescent="0.3">
      <c r="A12" t="s">
        <v>638</v>
      </c>
      <c r="C12">
        <v>12</v>
      </c>
      <c r="F12" t="s">
        <v>638</v>
      </c>
      <c r="H12">
        <v>12</v>
      </c>
      <c r="L12" t="s">
        <v>638</v>
      </c>
      <c r="N12">
        <v>12</v>
      </c>
    </row>
    <row r="13" spans="1:14" x14ac:dyDescent="0.3">
      <c r="A13" t="s">
        <v>639</v>
      </c>
      <c r="C13">
        <v>12</v>
      </c>
      <c r="F13" t="s">
        <v>639</v>
      </c>
      <c r="H13">
        <v>12</v>
      </c>
      <c r="L13" t="s">
        <v>639</v>
      </c>
      <c r="N13">
        <v>12</v>
      </c>
    </row>
    <row r="15" spans="1:14" x14ac:dyDescent="0.3">
      <c r="A15" t="s">
        <v>640</v>
      </c>
      <c r="B15" t="s">
        <v>646</v>
      </c>
      <c r="F15" t="s">
        <v>640</v>
      </c>
      <c r="G15" t="s">
        <v>646</v>
      </c>
      <c r="L15" t="s">
        <v>640</v>
      </c>
      <c r="M15" t="s">
        <v>646</v>
      </c>
    </row>
    <row r="16" spans="1:14" x14ac:dyDescent="0.3">
      <c r="A16" t="s">
        <v>641</v>
      </c>
      <c r="B16" t="s">
        <v>646</v>
      </c>
      <c r="F16" t="s">
        <v>641</v>
      </c>
      <c r="G16" t="s">
        <v>646</v>
      </c>
      <c r="L16" t="s">
        <v>641</v>
      </c>
      <c r="M16" t="s">
        <v>646</v>
      </c>
    </row>
    <row r="17" spans="1:13" x14ac:dyDescent="0.3">
      <c r="A17" t="s">
        <v>642</v>
      </c>
      <c r="B17" t="s">
        <v>646</v>
      </c>
      <c r="F17" t="s">
        <v>642</v>
      </c>
      <c r="G17" t="s">
        <v>646</v>
      </c>
      <c r="L17" t="s">
        <v>642</v>
      </c>
      <c r="M17" t="s">
        <v>646</v>
      </c>
    </row>
    <row r="18" spans="1:13" x14ac:dyDescent="0.3">
      <c r="C18">
        <f>SUM(C6:C17)</f>
        <v>72</v>
      </c>
    </row>
    <row r="20" spans="1:13" x14ac:dyDescent="0.3">
      <c r="C20" t="s">
        <v>647</v>
      </c>
      <c r="D20" t="s">
        <v>635</v>
      </c>
      <c r="E20" t="s">
        <v>648</v>
      </c>
    </row>
    <row r="21" spans="1:13" x14ac:dyDescent="0.3">
      <c r="E21" t="s">
        <v>649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64495-36C3-43A7-B3BF-458CEF9D7964}">
  <dimension ref="A1:G12"/>
  <sheetViews>
    <sheetView workbookViewId="0">
      <selection sqref="A1:F12"/>
    </sheetView>
  </sheetViews>
  <sheetFormatPr baseColWidth="10" defaultRowHeight="14.4" x14ac:dyDescent="0.3"/>
  <cols>
    <col min="1" max="1" width="17.5546875" customWidth="1"/>
    <col min="3" max="3" width="78.44140625" customWidth="1"/>
    <col min="4" max="4" width="20" customWidth="1"/>
    <col min="5" max="5" width="17.109375" customWidth="1"/>
    <col min="6" max="6" width="25.109375" customWidth="1"/>
    <col min="7" max="7" width="9.6640625" customWidth="1"/>
  </cols>
  <sheetData>
    <row r="1" spans="1:7" x14ac:dyDescent="0.3">
      <c r="A1" s="3"/>
      <c r="B1" s="3"/>
      <c r="C1" s="3"/>
      <c r="D1" s="3" t="s">
        <v>22</v>
      </c>
      <c r="E1" s="3" t="s">
        <v>32</v>
      </c>
      <c r="G1" s="3"/>
    </row>
    <row r="2" spans="1:7" ht="63" customHeight="1" x14ac:dyDescent="0.3">
      <c r="A2" s="3" t="s">
        <v>16</v>
      </c>
      <c r="B2" s="3" t="s">
        <v>17</v>
      </c>
      <c r="C2" s="9" t="s">
        <v>21</v>
      </c>
      <c r="D2" s="3" t="s">
        <v>23</v>
      </c>
      <c r="E2" s="3" t="s">
        <v>33</v>
      </c>
      <c r="F2" s="113" t="s">
        <v>67</v>
      </c>
      <c r="G2" s="3"/>
    </row>
    <row r="3" spans="1:7" ht="28.8" x14ac:dyDescent="0.3">
      <c r="A3" s="3"/>
      <c r="B3" s="3" t="s">
        <v>18</v>
      </c>
      <c r="C3" s="9" t="s">
        <v>24</v>
      </c>
      <c r="D3" s="3" t="s">
        <v>23</v>
      </c>
      <c r="E3" s="3" t="s">
        <v>34</v>
      </c>
      <c r="F3" s="113"/>
      <c r="G3" s="3"/>
    </row>
    <row r="4" spans="1:7" ht="28.8" x14ac:dyDescent="0.3">
      <c r="A4" s="3"/>
      <c r="B4" s="3" t="s">
        <v>19</v>
      </c>
      <c r="C4" s="9" t="s">
        <v>25</v>
      </c>
      <c r="D4" s="3" t="s">
        <v>23</v>
      </c>
      <c r="E4" s="3" t="s">
        <v>35</v>
      </c>
      <c r="F4" s="113"/>
      <c r="G4" s="3"/>
    </row>
    <row r="5" spans="1:7" ht="28.8" x14ac:dyDescent="0.3">
      <c r="A5" s="3"/>
      <c r="B5" s="3" t="s">
        <v>20</v>
      </c>
      <c r="C5" s="9" t="s">
        <v>26</v>
      </c>
      <c r="D5" s="3" t="s">
        <v>23</v>
      </c>
      <c r="E5" s="3" t="s">
        <v>36</v>
      </c>
      <c r="F5" s="113"/>
      <c r="G5" s="3"/>
    </row>
    <row r="6" spans="1:7" x14ac:dyDescent="0.3">
      <c r="A6" s="3"/>
      <c r="B6" s="3"/>
      <c r="C6" s="3"/>
      <c r="D6" s="3"/>
      <c r="E6" s="3"/>
      <c r="G6" s="3"/>
    </row>
    <row r="7" spans="1:7" x14ac:dyDescent="0.3">
      <c r="A7" s="3"/>
      <c r="B7" s="3"/>
      <c r="C7" s="3"/>
      <c r="D7" s="3"/>
      <c r="E7" s="3"/>
      <c r="G7" s="3"/>
    </row>
    <row r="8" spans="1:7" x14ac:dyDescent="0.3">
      <c r="A8" s="3"/>
      <c r="B8" s="3"/>
      <c r="C8" s="3"/>
      <c r="D8" s="3"/>
      <c r="E8" s="3"/>
      <c r="G8" s="3"/>
    </row>
    <row r="9" spans="1:7" ht="43.2" x14ac:dyDescent="0.3">
      <c r="A9" s="3" t="s">
        <v>39</v>
      </c>
      <c r="B9" s="3" t="s">
        <v>28</v>
      </c>
      <c r="C9" s="9" t="s">
        <v>27</v>
      </c>
      <c r="D9" s="3" t="s">
        <v>23</v>
      </c>
      <c r="E9" s="3" t="s">
        <v>37</v>
      </c>
      <c r="F9" s="9" t="s">
        <v>68</v>
      </c>
      <c r="G9" s="3"/>
    </row>
    <row r="10" spans="1:7" x14ac:dyDescent="0.3">
      <c r="A10" s="3"/>
      <c r="B10" s="3" t="s">
        <v>29</v>
      </c>
      <c r="C10" s="3" t="s">
        <v>61</v>
      </c>
      <c r="D10" s="3" t="s">
        <v>31</v>
      </c>
      <c r="E10" s="3" t="s">
        <v>38</v>
      </c>
      <c r="F10" s="3" t="s">
        <v>43</v>
      </c>
      <c r="G10" s="3"/>
    </row>
    <row r="11" spans="1:7" x14ac:dyDescent="0.3">
      <c r="A11" s="3"/>
      <c r="B11" s="12" t="s">
        <v>30</v>
      </c>
      <c r="C11" s="3" t="s">
        <v>69</v>
      </c>
      <c r="D11" s="3" t="s">
        <v>31</v>
      </c>
      <c r="E11" s="3" t="s">
        <v>101</v>
      </c>
      <c r="F11" s="3"/>
      <c r="G11" s="3"/>
    </row>
    <row r="12" spans="1:7" x14ac:dyDescent="0.3">
      <c r="B12" s="12" t="s">
        <v>100</v>
      </c>
      <c r="C12" s="3" t="s">
        <v>103</v>
      </c>
      <c r="D12" s="3" t="s">
        <v>31</v>
      </c>
      <c r="E12" t="s">
        <v>102</v>
      </c>
    </row>
  </sheetData>
  <mergeCells count="1">
    <mergeCell ref="F2:F5"/>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FB971-CDEC-4979-8B9B-703810FBDEB2}">
  <dimension ref="A2:F6"/>
  <sheetViews>
    <sheetView workbookViewId="0">
      <selection activeCell="B6" sqref="B3:B6"/>
    </sheetView>
  </sheetViews>
  <sheetFormatPr baseColWidth="10" defaultRowHeight="14.4" x14ac:dyDescent="0.3"/>
  <cols>
    <col min="1" max="1" width="15.109375" customWidth="1"/>
    <col min="2" max="2" width="13" customWidth="1"/>
    <col min="3" max="3" width="51.44140625" customWidth="1"/>
    <col min="4" max="4" width="20.109375" customWidth="1"/>
    <col min="5" max="5" width="44.5546875" customWidth="1"/>
    <col min="6" max="6" width="59.88671875" customWidth="1"/>
  </cols>
  <sheetData>
    <row r="2" spans="1:6" x14ac:dyDescent="0.3">
      <c r="A2" s="9"/>
      <c r="B2" s="9"/>
      <c r="C2" s="9"/>
      <c r="D2" s="9" t="s">
        <v>22</v>
      </c>
      <c r="E2" s="9" t="s">
        <v>32</v>
      </c>
    </row>
    <row r="3" spans="1:6" ht="43.2" x14ac:dyDescent="0.3">
      <c r="A3" s="9" t="s">
        <v>87</v>
      </c>
      <c r="B3" s="13" t="s">
        <v>17</v>
      </c>
      <c r="C3" s="9" t="s">
        <v>97</v>
      </c>
      <c r="D3" s="9" t="s">
        <v>92</v>
      </c>
      <c r="E3" s="9" t="s">
        <v>89</v>
      </c>
      <c r="F3" s="9" t="s">
        <v>96</v>
      </c>
    </row>
    <row r="4" spans="1:6" ht="57.6" x14ac:dyDescent="0.3">
      <c r="A4" s="9"/>
      <c r="B4" s="13" t="s">
        <v>18</v>
      </c>
      <c r="C4" s="9" t="s">
        <v>98</v>
      </c>
      <c r="D4" s="9" t="s">
        <v>88</v>
      </c>
      <c r="E4" s="9" t="s">
        <v>89</v>
      </c>
      <c r="F4" s="8" t="s">
        <v>93</v>
      </c>
    </row>
    <row r="5" spans="1:6" ht="72" x14ac:dyDescent="0.3">
      <c r="A5" s="9"/>
      <c r="B5" s="13" t="s">
        <v>19</v>
      </c>
      <c r="C5" s="9" t="s">
        <v>90</v>
      </c>
      <c r="D5" s="9" t="s">
        <v>88</v>
      </c>
      <c r="E5" s="9" t="s">
        <v>89</v>
      </c>
      <c r="F5" s="8" t="s">
        <v>94</v>
      </c>
    </row>
    <row r="6" spans="1:6" ht="28.8" x14ac:dyDescent="0.3">
      <c r="A6" s="9"/>
      <c r="B6" s="13" t="s">
        <v>20</v>
      </c>
      <c r="C6" s="9" t="s">
        <v>99</v>
      </c>
      <c r="D6" s="9" t="s">
        <v>88</v>
      </c>
      <c r="E6" s="9" t="s">
        <v>91</v>
      </c>
      <c r="F6" t="s">
        <v>95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72584-1C3C-4FC1-A699-5220C60F8F91}">
  <dimension ref="A2:G40"/>
  <sheetViews>
    <sheetView workbookViewId="0">
      <selection activeCell="A2" sqref="A2:G21"/>
    </sheetView>
  </sheetViews>
  <sheetFormatPr baseColWidth="10" defaultRowHeight="14.4" x14ac:dyDescent="0.3"/>
  <cols>
    <col min="1" max="1" width="16.33203125" customWidth="1"/>
    <col min="3" max="3" width="59.5546875" customWidth="1"/>
    <col min="4" max="4" width="15" customWidth="1"/>
    <col min="5" max="5" width="20.88671875" customWidth="1"/>
    <col min="6" max="6" width="56.5546875" customWidth="1"/>
  </cols>
  <sheetData>
    <row r="2" spans="1:7" x14ac:dyDescent="0.3">
      <c r="A2" s="9"/>
      <c r="B2" s="9"/>
      <c r="C2" s="9"/>
      <c r="D2" s="9" t="s">
        <v>22</v>
      </c>
      <c r="E2" s="9" t="s">
        <v>32</v>
      </c>
    </row>
    <row r="3" spans="1:7" ht="43.2" x14ac:dyDescent="0.3">
      <c r="A3" s="9" t="s">
        <v>77</v>
      </c>
      <c r="B3" s="9" t="s">
        <v>17</v>
      </c>
      <c r="C3" s="9" t="s">
        <v>81</v>
      </c>
      <c r="D3" s="9" t="s">
        <v>75</v>
      </c>
      <c r="E3" s="9" t="s">
        <v>78</v>
      </c>
      <c r="F3" s="9" t="s">
        <v>80</v>
      </c>
    </row>
    <row r="4" spans="1:7" ht="46.5" customHeight="1" x14ac:dyDescent="0.3">
      <c r="A4" s="9"/>
      <c r="B4" s="9" t="s">
        <v>18</v>
      </c>
      <c r="C4" s="9" t="s">
        <v>82</v>
      </c>
      <c r="D4" s="9" t="s">
        <v>75</v>
      </c>
      <c r="E4" s="9" t="s">
        <v>76</v>
      </c>
      <c r="F4" s="9" t="s">
        <v>79</v>
      </c>
    </row>
    <row r="5" spans="1:7" ht="28.8" x14ac:dyDescent="0.3">
      <c r="A5" s="19" t="s">
        <v>158</v>
      </c>
      <c r="B5" s="9" t="s">
        <v>19</v>
      </c>
      <c r="C5" s="9" t="s">
        <v>83</v>
      </c>
      <c r="D5" s="9" t="s">
        <v>75</v>
      </c>
      <c r="E5" s="9" t="s">
        <v>85</v>
      </c>
      <c r="F5" s="9" t="s">
        <v>86</v>
      </c>
    </row>
    <row r="6" spans="1:7" ht="28.8" x14ac:dyDescent="0.3">
      <c r="A6" s="19" t="s">
        <v>158</v>
      </c>
      <c r="B6" s="9" t="s">
        <v>20</v>
      </c>
      <c r="C6" s="9" t="s">
        <v>84</v>
      </c>
      <c r="D6" s="9" t="s">
        <v>75</v>
      </c>
      <c r="E6" s="9" t="s">
        <v>104</v>
      </c>
      <c r="F6" s="9" t="s">
        <v>105</v>
      </c>
    </row>
    <row r="7" spans="1:7" ht="28.8" x14ac:dyDescent="0.3">
      <c r="A7" s="3" t="s">
        <v>115</v>
      </c>
      <c r="B7" s="9" t="s">
        <v>28</v>
      </c>
      <c r="C7" s="3" t="s">
        <v>108</v>
      </c>
      <c r="D7" s="9" t="s">
        <v>75</v>
      </c>
      <c r="E7" s="3" t="s">
        <v>114</v>
      </c>
      <c r="F7" s="9" t="s">
        <v>105</v>
      </c>
    </row>
    <row r="8" spans="1:7" ht="28.8" x14ac:dyDescent="0.3">
      <c r="A8" s="3" t="s">
        <v>116</v>
      </c>
      <c r="B8" s="9" t="s">
        <v>29</v>
      </c>
      <c r="C8" s="3" t="s">
        <v>109</v>
      </c>
      <c r="D8" s="9" t="s">
        <v>75</v>
      </c>
      <c r="E8" s="3" t="s">
        <v>121</v>
      </c>
      <c r="F8" s="9" t="s">
        <v>137</v>
      </c>
      <c r="G8" t="s">
        <v>122</v>
      </c>
    </row>
    <row r="9" spans="1:7" ht="28.8" x14ac:dyDescent="0.3">
      <c r="A9" s="3" t="s">
        <v>117</v>
      </c>
      <c r="B9" s="9" t="s">
        <v>30</v>
      </c>
      <c r="C9" s="3" t="s">
        <v>110</v>
      </c>
      <c r="D9" s="9" t="s">
        <v>75</v>
      </c>
      <c r="E9" s="3" t="s">
        <v>123</v>
      </c>
      <c r="F9" s="9" t="s">
        <v>138</v>
      </c>
    </row>
    <row r="10" spans="1:7" ht="28.8" x14ac:dyDescent="0.3">
      <c r="A10" s="3" t="s">
        <v>118</v>
      </c>
      <c r="B10" s="9" t="s">
        <v>100</v>
      </c>
      <c r="C10" s="3" t="s">
        <v>111</v>
      </c>
      <c r="D10" s="9" t="s">
        <v>75</v>
      </c>
      <c r="E10" s="3" t="s">
        <v>124</v>
      </c>
      <c r="F10" s="3" t="s">
        <v>127</v>
      </c>
    </row>
    <row r="11" spans="1:7" ht="28.8" x14ac:dyDescent="0.3">
      <c r="A11" s="3" t="s">
        <v>119</v>
      </c>
      <c r="B11" s="9" t="s">
        <v>106</v>
      </c>
      <c r="C11" s="3" t="s">
        <v>112</v>
      </c>
      <c r="D11" s="9" t="s">
        <v>75</v>
      </c>
      <c r="E11" s="3" t="s">
        <v>125</v>
      </c>
      <c r="F11" s="9" t="s">
        <v>139</v>
      </c>
    </row>
    <row r="12" spans="1:7" ht="28.8" x14ac:dyDescent="0.3">
      <c r="A12" s="18" t="s">
        <v>158</v>
      </c>
      <c r="B12" s="9" t="s">
        <v>107</v>
      </c>
      <c r="C12" s="3" t="s">
        <v>113</v>
      </c>
      <c r="D12" s="9" t="s">
        <v>75</v>
      </c>
      <c r="E12" s="3" t="s">
        <v>135</v>
      </c>
      <c r="F12" s="3" t="s">
        <v>136</v>
      </c>
    </row>
    <row r="13" spans="1:7" ht="28.8" x14ac:dyDescent="0.3">
      <c r="A13" s="3" t="s">
        <v>120</v>
      </c>
      <c r="B13" s="9" t="s">
        <v>143</v>
      </c>
      <c r="C13" s="3" t="s">
        <v>148</v>
      </c>
      <c r="D13" s="9" t="s">
        <v>75</v>
      </c>
      <c r="E13" s="3" t="s">
        <v>159</v>
      </c>
      <c r="F13" s="9" t="s">
        <v>163</v>
      </c>
    </row>
    <row r="14" spans="1:7" ht="28.8" x14ac:dyDescent="0.3">
      <c r="A14" s="3" t="s">
        <v>153</v>
      </c>
      <c r="B14" s="9" t="s">
        <v>144</v>
      </c>
      <c r="C14" s="3" t="s">
        <v>149</v>
      </c>
      <c r="D14" s="9" t="s">
        <v>75</v>
      </c>
      <c r="E14" s="3" t="s">
        <v>160</v>
      </c>
      <c r="F14" s="9" t="s">
        <v>163</v>
      </c>
    </row>
    <row r="15" spans="1:7" ht="28.8" x14ac:dyDescent="0.3">
      <c r="A15" s="18" t="s">
        <v>158</v>
      </c>
      <c r="B15" s="9" t="s">
        <v>145</v>
      </c>
      <c r="C15" s="3" t="s">
        <v>150</v>
      </c>
      <c r="D15" s="9" t="s">
        <v>75</v>
      </c>
      <c r="E15" s="3" t="s">
        <v>169</v>
      </c>
      <c r="F15" s="3" t="s">
        <v>170</v>
      </c>
    </row>
    <row r="16" spans="1:7" ht="28.8" x14ac:dyDescent="0.3">
      <c r="A16" s="3" t="s">
        <v>154</v>
      </c>
      <c r="B16" s="9" t="s">
        <v>146</v>
      </c>
      <c r="C16" s="9" t="s">
        <v>175</v>
      </c>
      <c r="D16" s="9" t="s">
        <v>75</v>
      </c>
      <c r="E16" s="3" t="s">
        <v>161</v>
      </c>
      <c r="F16" s="9" t="s">
        <v>168</v>
      </c>
    </row>
    <row r="17" spans="1:6" ht="28.8" x14ac:dyDescent="0.3">
      <c r="A17" s="3" t="s">
        <v>155</v>
      </c>
      <c r="B17" s="9" t="s">
        <v>147</v>
      </c>
      <c r="C17" s="9" t="s">
        <v>176</v>
      </c>
      <c r="D17" s="9" t="s">
        <v>75</v>
      </c>
      <c r="E17" s="3" t="s">
        <v>162</v>
      </c>
      <c r="F17" s="9" t="s">
        <v>168</v>
      </c>
    </row>
    <row r="18" spans="1:6" ht="28.8" x14ac:dyDescent="0.3">
      <c r="A18" s="3" t="s">
        <v>156</v>
      </c>
      <c r="B18" s="9" t="s">
        <v>166</v>
      </c>
      <c r="C18" s="3" t="s">
        <v>151</v>
      </c>
      <c r="D18" s="9" t="s">
        <v>75</v>
      </c>
      <c r="E18" s="3" t="s">
        <v>173</v>
      </c>
      <c r="F18" s="9" t="s">
        <v>191</v>
      </c>
    </row>
    <row r="19" spans="1:6" ht="43.2" x14ac:dyDescent="0.3">
      <c r="A19" s="3" t="s">
        <v>157</v>
      </c>
      <c r="B19" s="9" t="s">
        <v>167</v>
      </c>
      <c r="C19" s="3" t="s">
        <v>152</v>
      </c>
      <c r="D19" s="9" t="s">
        <v>75</v>
      </c>
      <c r="E19" s="3" t="s">
        <v>174</v>
      </c>
      <c r="F19" s="9" t="s">
        <v>190</v>
      </c>
    </row>
    <row r="20" spans="1:6" ht="28.8" x14ac:dyDescent="0.3">
      <c r="A20" s="3" t="s">
        <v>182</v>
      </c>
      <c r="B20" s="9" t="s">
        <v>180</v>
      </c>
      <c r="C20" s="3" t="s">
        <v>181</v>
      </c>
      <c r="D20" s="9" t="s">
        <v>75</v>
      </c>
      <c r="E20" s="3" t="s">
        <v>183</v>
      </c>
      <c r="F20" s="3" t="s">
        <v>184</v>
      </c>
    </row>
    <row r="21" spans="1:6" ht="28.8" x14ac:dyDescent="0.3">
      <c r="A21" s="3" t="s">
        <v>189</v>
      </c>
      <c r="B21" s="9" t="s">
        <v>185</v>
      </c>
      <c r="C21" s="9" t="s">
        <v>186</v>
      </c>
      <c r="D21" s="9" t="s">
        <v>75</v>
      </c>
      <c r="E21" t="s">
        <v>187</v>
      </c>
      <c r="F21" s="9" t="s">
        <v>188</v>
      </c>
    </row>
    <row r="26" spans="1:6" x14ac:dyDescent="0.3">
      <c r="C26">
        <f>350*8</f>
        <v>2800</v>
      </c>
    </row>
    <row r="27" spans="1:6" x14ac:dyDescent="0.3">
      <c r="C27">
        <f>-3042 + 3390</f>
        <v>348</v>
      </c>
      <c r="D27">
        <f>C27*8</f>
        <v>2784</v>
      </c>
    </row>
    <row r="28" spans="1:6" x14ac:dyDescent="0.3">
      <c r="A28" s="3" t="s">
        <v>120</v>
      </c>
    </row>
    <row r="29" spans="1:6" x14ac:dyDescent="0.3">
      <c r="A29" s="3" t="s">
        <v>153</v>
      </c>
    </row>
    <row r="30" spans="1:6" x14ac:dyDescent="0.3">
      <c r="A30" s="3" t="s">
        <v>154</v>
      </c>
    </row>
    <row r="31" spans="1:6" x14ac:dyDescent="0.3">
      <c r="A31" s="3" t="s">
        <v>155</v>
      </c>
    </row>
    <row r="32" spans="1:6" x14ac:dyDescent="0.3">
      <c r="A32" s="3" t="s">
        <v>156</v>
      </c>
    </row>
    <row r="33" spans="1:2" x14ac:dyDescent="0.3">
      <c r="A33" s="3" t="s">
        <v>157</v>
      </c>
    </row>
    <row r="36" spans="1:2" x14ac:dyDescent="0.3">
      <c r="A36" s="5">
        <v>271920507.04726446</v>
      </c>
    </row>
    <row r="38" spans="1:2" x14ac:dyDescent="0.3">
      <c r="B38" t="s">
        <v>15</v>
      </c>
    </row>
    <row r="39" spans="1:2" x14ac:dyDescent="0.3">
      <c r="A39" s="5">
        <v>104000000</v>
      </c>
      <c r="B39" s="6">
        <f>(A36-A39)/A36</f>
        <v>0.6175352821700828</v>
      </c>
    </row>
    <row r="40" spans="1:2" x14ac:dyDescent="0.3">
      <c r="A40" s="5"/>
      <c r="B40" s="6">
        <f>(A36-A40)/A36</f>
        <v>1</v>
      </c>
    </row>
  </sheetData>
  <phoneticPr fontId="3" type="noConversion"/>
  <pageMargins left="0.7" right="0.7" top="0.75" bottom="0.75" header="0.3" footer="0.3"/>
  <pageSetup paperSize="9"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4D2CC-21BD-40E7-B0ED-2DB1A9F55D1D}">
  <dimension ref="A1:J22"/>
  <sheetViews>
    <sheetView workbookViewId="0">
      <selection activeCell="E3" sqref="E3:E4"/>
    </sheetView>
  </sheetViews>
  <sheetFormatPr baseColWidth="10" defaultRowHeight="14.4" x14ac:dyDescent="0.3"/>
  <cols>
    <col min="1" max="1" width="28.33203125" customWidth="1"/>
    <col min="3" max="3" width="60.109375" customWidth="1"/>
    <col min="4" max="4" width="14.109375" customWidth="1"/>
    <col min="5" max="5" width="18.6640625" customWidth="1"/>
    <col min="6" max="6" width="34.109375" customWidth="1"/>
  </cols>
  <sheetData>
    <row r="1" spans="1:10" x14ac:dyDescent="0.3">
      <c r="I1" s="5">
        <f>Hoja1!R5</f>
        <v>271920507.04726446</v>
      </c>
    </row>
    <row r="2" spans="1:10" x14ac:dyDescent="0.3">
      <c r="A2" s="9"/>
      <c r="B2" s="9"/>
      <c r="C2" s="9"/>
      <c r="D2" s="9" t="s">
        <v>22</v>
      </c>
      <c r="E2" s="9" t="s">
        <v>32</v>
      </c>
    </row>
    <row r="3" spans="1:10" ht="87" customHeight="1" x14ac:dyDescent="0.3">
      <c r="A3" s="9" t="s">
        <v>131</v>
      </c>
      <c r="B3" s="9" t="s">
        <v>17</v>
      </c>
      <c r="C3" s="9" t="s">
        <v>133</v>
      </c>
      <c r="D3" s="9" t="s">
        <v>132</v>
      </c>
      <c r="E3" s="9" t="s">
        <v>177</v>
      </c>
      <c r="F3" s="9" t="s">
        <v>179</v>
      </c>
      <c r="J3" t="s">
        <v>15</v>
      </c>
    </row>
    <row r="4" spans="1:10" ht="28.8" x14ac:dyDescent="0.3">
      <c r="A4" s="9"/>
      <c r="B4" s="9" t="s">
        <v>18</v>
      </c>
      <c r="C4" s="9" t="s">
        <v>134</v>
      </c>
      <c r="D4" s="9" t="s">
        <v>132</v>
      </c>
      <c r="E4" s="9" t="s">
        <v>165</v>
      </c>
      <c r="F4" s="9" t="s">
        <v>178</v>
      </c>
      <c r="H4" s="9" t="s">
        <v>171</v>
      </c>
      <c r="I4" s="21">
        <v>200000000</v>
      </c>
      <c r="J4" s="6">
        <f>(I1-I4)/I1</f>
        <v>0.26449092725015932</v>
      </c>
    </row>
    <row r="5" spans="1:10" x14ac:dyDescent="0.3">
      <c r="H5" t="s">
        <v>172</v>
      </c>
      <c r="I5" s="21">
        <v>246000000</v>
      </c>
      <c r="J5" s="6">
        <f>(I1-I5)/I1</f>
        <v>9.5323840517695962E-2</v>
      </c>
    </row>
    <row r="13" spans="1:10" x14ac:dyDescent="0.3">
      <c r="A13" s="8" t="s">
        <v>192</v>
      </c>
      <c r="D13" s="9" t="s">
        <v>22</v>
      </c>
      <c r="E13" s="9" t="s">
        <v>32</v>
      </c>
    </row>
    <row r="14" spans="1:10" ht="28.8" x14ac:dyDescent="0.3">
      <c r="A14" s="8" t="s">
        <v>193</v>
      </c>
      <c r="B14" s="3" t="s">
        <v>17</v>
      </c>
      <c r="C14" s="8" t="s">
        <v>196</v>
      </c>
      <c r="D14" s="9" t="s">
        <v>132</v>
      </c>
      <c r="E14" s="8" t="s">
        <v>211</v>
      </c>
      <c r="F14" s="8" t="s">
        <v>212</v>
      </c>
    </row>
    <row r="15" spans="1:10" ht="28.8" x14ac:dyDescent="0.3">
      <c r="A15" s="8" t="s">
        <v>194</v>
      </c>
      <c r="B15" s="3" t="s">
        <v>18</v>
      </c>
      <c r="C15" s="8" t="s">
        <v>197</v>
      </c>
      <c r="D15" s="9" t="s">
        <v>132</v>
      </c>
      <c r="E15" s="8"/>
      <c r="F15" s="8"/>
    </row>
    <row r="16" spans="1:10" ht="28.8" x14ac:dyDescent="0.3">
      <c r="A16" s="8" t="s">
        <v>193</v>
      </c>
      <c r="B16" s="3" t="s">
        <v>19</v>
      </c>
      <c r="C16" s="3" t="s">
        <v>195</v>
      </c>
      <c r="D16" s="9" t="s">
        <v>132</v>
      </c>
      <c r="E16" s="8" t="s">
        <v>320</v>
      </c>
      <c r="F16" s="8"/>
    </row>
    <row r="17" spans="1:7" ht="28.8" x14ac:dyDescent="0.3">
      <c r="A17" s="8" t="s">
        <v>194</v>
      </c>
      <c r="B17" s="3" t="s">
        <v>20</v>
      </c>
      <c r="C17" s="3" t="s">
        <v>195</v>
      </c>
      <c r="D17" s="9" t="s">
        <v>132</v>
      </c>
      <c r="E17" s="8" t="s">
        <v>321</v>
      </c>
      <c r="F17" s="8"/>
    </row>
    <row r="20" spans="1:7" x14ac:dyDescent="0.3">
      <c r="A20" s="8" t="s">
        <v>198</v>
      </c>
    </row>
    <row r="21" spans="1:7" ht="28.8" x14ac:dyDescent="0.3">
      <c r="A21" s="9"/>
      <c r="B21" s="3" t="s">
        <v>28</v>
      </c>
      <c r="C21" s="9" t="s">
        <v>199</v>
      </c>
      <c r="D21" s="9" t="s">
        <v>132</v>
      </c>
      <c r="E21" t="s">
        <v>322</v>
      </c>
      <c r="F21" s="9" t="s">
        <v>213</v>
      </c>
      <c r="G21" s="9" t="s">
        <v>323</v>
      </c>
    </row>
    <row r="22" spans="1:7" ht="28.8" x14ac:dyDescent="0.3">
      <c r="A22" s="9"/>
      <c r="B22" s="3" t="s">
        <v>29</v>
      </c>
      <c r="C22" s="9" t="s">
        <v>200</v>
      </c>
      <c r="D22" s="9" t="s">
        <v>132</v>
      </c>
      <c r="E22" t="s">
        <v>324</v>
      </c>
      <c r="F22" s="9" t="s">
        <v>325</v>
      </c>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7647C-B3E9-48F9-8FFE-FE4F2FC56071}">
  <dimension ref="A1:AW201"/>
  <sheetViews>
    <sheetView zoomScale="85" zoomScaleNormal="85" workbookViewId="0">
      <pane xSplit="2" ySplit="4" topLeftCell="C18" activePane="bottomRight" state="frozen"/>
      <selection pane="topRight" activeCell="C1" sqref="C1"/>
      <selection pane="bottomLeft" activeCell="A5" sqref="A5"/>
      <selection pane="bottomRight" activeCell="AO82" sqref="AO73:AO82"/>
    </sheetView>
  </sheetViews>
  <sheetFormatPr baseColWidth="10" defaultRowHeight="14.4" x14ac:dyDescent="0.3"/>
  <cols>
    <col min="1" max="1" width="26.109375" customWidth="1"/>
    <col min="2" max="2" width="6.109375" customWidth="1"/>
    <col min="3" max="12" width="6.6640625" customWidth="1"/>
    <col min="13" max="13" width="7.33203125" customWidth="1"/>
    <col min="14" max="14" width="6.6640625" customWidth="1"/>
    <col min="15" max="15" width="7.5546875" customWidth="1"/>
    <col min="16" max="18" width="6.6640625" customWidth="1"/>
    <col min="19" max="19" width="8.33203125" customWidth="1"/>
    <col min="20" max="20" width="8.44140625" customWidth="1"/>
    <col min="21" max="40" width="6.6640625" customWidth="1"/>
    <col min="41" max="41" width="25.109375" style="3" customWidth="1"/>
    <col min="42" max="42" width="88" customWidth="1"/>
    <col min="44" max="44" width="19" style="8" customWidth="1"/>
    <col min="45" max="45" width="35.44140625" style="8" customWidth="1"/>
    <col min="46" max="46" width="39" style="8" customWidth="1"/>
    <col min="47" max="47" width="23.44140625" style="3" customWidth="1"/>
    <col min="48" max="48" width="34.44140625" customWidth="1"/>
  </cols>
  <sheetData>
    <row r="1" spans="1:47" x14ac:dyDescent="0.3">
      <c r="C1" s="3"/>
      <c r="D1" s="3"/>
      <c r="E1" s="3"/>
      <c r="F1" s="3"/>
      <c r="G1" s="3"/>
      <c r="H1" s="3"/>
      <c r="I1" s="3"/>
      <c r="J1" s="3"/>
      <c r="K1" s="3"/>
      <c r="L1" s="3"/>
      <c r="M1" s="3"/>
      <c r="N1" s="3"/>
      <c r="O1" s="3"/>
      <c r="P1" s="3"/>
      <c r="Q1" s="3"/>
      <c r="R1" s="3" t="s">
        <v>256</v>
      </c>
      <c r="S1" s="3"/>
      <c r="T1" s="3"/>
      <c r="U1" s="3"/>
      <c r="V1" s="3"/>
      <c r="W1" s="3"/>
      <c r="X1" s="3"/>
      <c r="Y1" s="3"/>
      <c r="Z1" s="3"/>
      <c r="AA1" s="3"/>
      <c r="AB1" s="3"/>
      <c r="AC1" s="3"/>
      <c r="AD1" s="3"/>
      <c r="AE1" s="3" t="s">
        <v>260</v>
      </c>
      <c r="AF1" s="3"/>
      <c r="AG1" s="3"/>
      <c r="AH1" s="3"/>
      <c r="AI1" s="3"/>
      <c r="AJ1" s="3"/>
      <c r="AK1" s="3"/>
      <c r="AL1" s="3"/>
      <c r="AM1" s="3"/>
      <c r="AN1" s="3"/>
    </row>
    <row r="2" spans="1:47" x14ac:dyDescent="0.3">
      <c r="C2" s="120" t="s">
        <v>265</v>
      </c>
      <c r="D2" s="120"/>
      <c r="E2" s="120"/>
      <c r="F2" s="120"/>
      <c r="G2" s="120"/>
      <c r="H2" s="120"/>
      <c r="I2" s="120"/>
      <c r="J2" s="120"/>
      <c r="K2" s="120" t="s">
        <v>248</v>
      </c>
      <c r="L2" s="120"/>
      <c r="M2" s="120"/>
      <c r="N2" s="120"/>
      <c r="O2" s="120" t="s">
        <v>250</v>
      </c>
      <c r="P2" s="120"/>
      <c r="Q2" s="120"/>
      <c r="R2" s="120" t="s">
        <v>255</v>
      </c>
      <c r="S2" s="120"/>
      <c r="T2" s="120"/>
      <c r="U2" s="120"/>
      <c r="V2" s="120"/>
      <c r="W2" s="120"/>
      <c r="X2" s="120"/>
      <c r="Y2" s="120"/>
      <c r="Z2" s="120"/>
      <c r="AA2" s="120"/>
      <c r="AB2" s="120"/>
      <c r="AC2" s="120"/>
      <c r="AD2" s="120" t="s">
        <v>361</v>
      </c>
      <c r="AE2" s="120"/>
      <c r="AF2" s="120" t="s">
        <v>362</v>
      </c>
      <c r="AG2" s="120"/>
      <c r="AH2" s="120"/>
      <c r="AI2" s="120"/>
      <c r="AJ2" s="120"/>
      <c r="AK2" s="120"/>
      <c r="AL2" s="120"/>
      <c r="AM2" s="120"/>
      <c r="AN2" s="120"/>
      <c r="AO2" s="121" t="s">
        <v>283</v>
      </c>
      <c r="AP2" s="124" t="s">
        <v>327</v>
      </c>
      <c r="AS2" s="117" t="s">
        <v>365</v>
      </c>
      <c r="AT2" s="117"/>
    </row>
    <row r="3" spans="1:47" x14ac:dyDescent="0.3">
      <c r="C3" s="120" t="s">
        <v>266</v>
      </c>
      <c r="D3" s="120"/>
      <c r="E3" s="120"/>
      <c r="F3" s="120"/>
      <c r="G3" s="120" t="s">
        <v>271</v>
      </c>
      <c r="H3" s="120"/>
      <c r="I3" s="120"/>
      <c r="J3" s="120"/>
      <c r="K3" s="120" t="s">
        <v>249</v>
      </c>
      <c r="L3" s="120"/>
      <c r="M3" s="120" t="s">
        <v>251</v>
      </c>
      <c r="N3" s="120"/>
      <c r="O3" s="120"/>
      <c r="P3" s="120"/>
      <c r="Q3" s="120"/>
      <c r="R3" s="120" t="s">
        <v>257</v>
      </c>
      <c r="S3" s="120"/>
      <c r="T3" s="120"/>
      <c r="U3" s="120"/>
      <c r="V3" s="120"/>
      <c r="W3" s="120"/>
      <c r="X3" s="120" t="s">
        <v>258</v>
      </c>
      <c r="Y3" s="120"/>
      <c r="Z3" s="120"/>
      <c r="AA3" s="120" t="s">
        <v>259</v>
      </c>
      <c r="AB3" s="120"/>
      <c r="AC3" s="120"/>
      <c r="AD3" s="120"/>
      <c r="AE3" s="120"/>
      <c r="AF3" s="120" t="s">
        <v>257</v>
      </c>
      <c r="AG3" s="120"/>
      <c r="AH3" s="120"/>
      <c r="AI3" s="120" t="s">
        <v>258</v>
      </c>
      <c r="AJ3" s="120"/>
      <c r="AK3" s="120"/>
      <c r="AL3" s="120" t="s">
        <v>259</v>
      </c>
      <c r="AM3" s="120"/>
      <c r="AN3" s="120"/>
      <c r="AO3" s="122"/>
      <c r="AP3" s="125"/>
      <c r="AR3" s="67"/>
      <c r="AS3" s="117"/>
      <c r="AT3" s="117"/>
      <c r="AU3" s="3" t="s">
        <v>379</v>
      </c>
    </row>
    <row r="4" spans="1:47" s="8" customFormat="1" ht="43.5" customHeight="1" x14ac:dyDescent="0.3">
      <c r="C4" s="30" t="s">
        <v>267</v>
      </c>
      <c r="D4" s="30" t="s">
        <v>268</v>
      </c>
      <c r="E4" s="30" t="s">
        <v>269</v>
      </c>
      <c r="F4" s="30" t="s">
        <v>270</v>
      </c>
      <c r="G4" s="30" t="s">
        <v>272</v>
      </c>
      <c r="H4" s="30" t="s">
        <v>276</v>
      </c>
      <c r="I4" s="30" t="s">
        <v>273</v>
      </c>
      <c r="J4" s="30" t="s">
        <v>274</v>
      </c>
      <c r="K4" s="30">
        <v>0</v>
      </c>
      <c r="L4" s="30">
        <v>1</v>
      </c>
      <c r="M4" s="30" t="s">
        <v>252</v>
      </c>
      <c r="N4" s="30" t="s">
        <v>253</v>
      </c>
      <c r="O4" s="30" t="s">
        <v>363</v>
      </c>
      <c r="P4" s="30">
        <v>1</v>
      </c>
      <c r="Q4" s="30" t="s">
        <v>254</v>
      </c>
      <c r="R4" s="30" t="s">
        <v>277</v>
      </c>
      <c r="S4" s="101">
        <v>3.0000000000000001E-5</v>
      </c>
      <c r="T4" s="62">
        <v>2.0000000000000002E-5</v>
      </c>
      <c r="U4" s="30" t="s">
        <v>261</v>
      </c>
      <c r="V4" s="30" t="s">
        <v>262</v>
      </c>
      <c r="W4" s="30" t="s">
        <v>264</v>
      </c>
      <c r="X4" s="30">
        <v>0</v>
      </c>
      <c r="Y4" s="30">
        <v>1</v>
      </c>
      <c r="Z4" s="30">
        <v>2</v>
      </c>
      <c r="AA4" s="30">
        <v>0</v>
      </c>
      <c r="AB4" s="30">
        <v>1</v>
      </c>
      <c r="AC4" s="30">
        <v>2</v>
      </c>
      <c r="AD4" s="30">
        <v>0.3</v>
      </c>
      <c r="AE4" s="30">
        <v>0.16</v>
      </c>
      <c r="AF4" s="30" t="s">
        <v>261</v>
      </c>
      <c r="AG4" s="30" t="s">
        <v>262</v>
      </c>
      <c r="AH4" s="30" t="s">
        <v>264</v>
      </c>
      <c r="AI4" s="30">
        <v>0</v>
      </c>
      <c r="AJ4" s="30">
        <v>1</v>
      </c>
      <c r="AK4" s="30">
        <v>2</v>
      </c>
      <c r="AL4" s="30">
        <v>0</v>
      </c>
      <c r="AM4" s="30">
        <v>1</v>
      </c>
      <c r="AN4" s="30">
        <v>2</v>
      </c>
      <c r="AO4" s="123"/>
      <c r="AP4" s="126"/>
      <c r="AS4" s="8" t="s">
        <v>366</v>
      </c>
      <c r="AT4" s="8" t="s">
        <v>367</v>
      </c>
      <c r="AU4" s="9" t="s">
        <v>432</v>
      </c>
    </row>
    <row r="5" spans="1:47" ht="28.8" x14ac:dyDescent="0.3">
      <c r="A5" s="32" t="s">
        <v>40</v>
      </c>
      <c r="B5" s="29" t="s">
        <v>17</v>
      </c>
      <c r="C5" s="31" t="s">
        <v>275</v>
      </c>
      <c r="D5" s="32"/>
      <c r="E5" s="32"/>
      <c r="F5" s="33"/>
      <c r="G5" s="31"/>
      <c r="H5" s="32"/>
      <c r="I5" s="32"/>
      <c r="J5" s="33"/>
      <c r="K5" s="31"/>
      <c r="L5" s="32" t="s">
        <v>275</v>
      </c>
      <c r="M5" s="31"/>
      <c r="N5" s="33" t="s">
        <v>275</v>
      </c>
      <c r="O5" s="31"/>
      <c r="P5" s="32"/>
      <c r="Q5" s="33" t="s">
        <v>275</v>
      </c>
      <c r="R5" s="32"/>
      <c r="S5" s="32"/>
      <c r="T5" s="32"/>
      <c r="U5" s="32"/>
      <c r="V5" s="32" t="s">
        <v>275</v>
      </c>
      <c r="W5" s="33"/>
      <c r="X5" s="31"/>
      <c r="Y5" s="32" t="s">
        <v>275</v>
      </c>
      <c r="Z5" s="33"/>
      <c r="AA5" s="31"/>
      <c r="AB5" s="32"/>
      <c r="AC5" s="33" t="s">
        <v>275</v>
      </c>
      <c r="AD5" s="31" t="s">
        <v>275</v>
      </c>
      <c r="AE5" s="33"/>
      <c r="AF5" s="31"/>
      <c r="AG5" s="32" t="s">
        <v>275</v>
      </c>
      <c r="AH5" s="33"/>
      <c r="AI5" s="31"/>
      <c r="AJ5" s="32" t="s">
        <v>275</v>
      </c>
      <c r="AK5" s="33"/>
      <c r="AL5" s="31"/>
      <c r="AM5" s="32"/>
      <c r="AN5" s="33" t="s">
        <v>275</v>
      </c>
      <c r="AO5" s="44" t="s">
        <v>54</v>
      </c>
      <c r="AP5" s="50" t="s">
        <v>332</v>
      </c>
      <c r="AS5" s="8" t="s">
        <v>369</v>
      </c>
      <c r="AT5" s="8" t="s">
        <v>368</v>
      </c>
      <c r="AU5" s="3">
        <v>-46.1</v>
      </c>
    </row>
    <row r="6" spans="1:47" ht="28.8" x14ac:dyDescent="0.3">
      <c r="A6" s="34"/>
      <c r="B6" s="29" t="s">
        <v>18</v>
      </c>
      <c r="C6" s="34"/>
      <c r="D6" s="3" t="s">
        <v>275</v>
      </c>
      <c r="E6" s="3"/>
      <c r="F6" s="35"/>
      <c r="G6" s="34"/>
      <c r="H6" s="3"/>
      <c r="I6" s="3"/>
      <c r="J6" s="35"/>
      <c r="K6" s="34"/>
      <c r="L6" s="3" t="s">
        <v>275</v>
      </c>
      <c r="M6" s="34"/>
      <c r="N6" s="35" t="s">
        <v>275</v>
      </c>
      <c r="O6" s="34"/>
      <c r="P6" s="3"/>
      <c r="Q6" s="35" t="s">
        <v>275</v>
      </c>
      <c r="R6" s="3"/>
      <c r="S6" s="3"/>
      <c r="T6" s="3"/>
      <c r="U6" s="3"/>
      <c r="V6" s="3" t="s">
        <v>275</v>
      </c>
      <c r="W6" s="35"/>
      <c r="X6" s="34"/>
      <c r="Y6" s="3" t="s">
        <v>275</v>
      </c>
      <c r="Z6" s="35"/>
      <c r="AA6" s="34"/>
      <c r="AB6" s="3"/>
      <c r="AC6" s="35" t="s">
        <v>275</v>
      </c>
      <c r="AD6" s="34" t="s">
        <v>275</v>
      </c>
      <c r="AE6" s="35"/>
      <c r="AF6" s="34"/>
      <c r="AG6" s="3" t="s">
        <v>275</v>
      </c>
      <c r="AH6" s="35"/>
      <c r="AI6" s="34"/>
      <c r="AJ6" s="3" t="s">
        <v>275</v>
      </c>
      <c r="AK6" s="35"/>
      <c r="AL6" s="34"/>
      <c r="AM6" s="3"/>
      <c r="AN6" s="35" t="s">
        <v>275</v>
      </c>
      <c r="AO6" s="45" t="s">
        <v>55</v>
      </c>
      <c r="AP6" s="49" t="s">
        <v>333</v>
      </c>
      <c r="AS6" s="8" t="s">
        <v>371</v>
      </c>
      <c r="AT6" s="8" t="s">
        <v>370</v>
      </c>
      <c r="AU6" s="3">
        <v>-99.5</v>
      </c>
    </row>
    <row r="7" spans="1:47" ht="28.8" x14ac:dyDescent="0.3">
      <c r="A7" s="34"/>
      <c r="B7" s="69" t="s">
        <v>41</v>
      </c>
      <c r="C7" s="34"/>
      <c r="D7" s="3"/>
      <c r="E7" s="3"/>
      <c r="F7" s="81" t="s">
        <v>275</v>
      </c>
      <c r="G7" s="34"/>
      <c r="H7" s="3"/>
      <c r="I7" s="3"/>
      <c r="J7" s="35"/>
      <c r="K7" s="34"/>
      <c r="L7" s="3" t="s">
        <v>275</v>
      </c>
      <c r="M7" s="34"/>
      <c r="N7" s="35" t="s">
        <v>275</v>
      </c>
      <c r="O7" s="34"/>
      <c r="P7" s="3"/>
      <c r="Q7" s="35" t="s">
        <v>275</v>
      </c>
      <c r="R7" s="3"/>
      <c r="S7" s="3"/>
      <c r="T7" s="3"/>
      <c r="U7" s="3"/>
      <c r="V7" s="3" t="s">
        <v>275</v>
      </c>
      <c r="W7" s="35"/>
      <c r="X7" s="34"/>
      <c r="Y7" s="3" t="s">
        <v>275</v>
      </c>
      <c r="Z7" s="35"/>
      <c r="AA7" s="34"/>
      <c r="AB7" s="3"/>
      <c r="AC7" s="35" t="s">
        <v>275</v>
      </c>
      <c r="AD7" s="34" t="s">
        <v>275</v>
      </c>
      <c r="AE7" s="35"/>
      <c r="AF7" s="34"/>
      <c r="AG7" s="3" t="s">
        <v>275</v>
      </c>
      <c r="AH7" s="35"/>
      <c r="AI7" s="34"/>
      <c r="AJ7" s="3" t="s">
        <v>275</v>
      </c>
      <c r="AK7" s="35"/>
      <c r="AL7" s="34"/>
      <c r="AM7" s="3"/>
      <c r="AN7" s="35" t="s">
        <v>275</v>
      </c>
      <c r="AO7" s="45" t="s">
        <v>56</v>
      </c>
      <c r="AP7" s="49" t="s">
        <v>334</v>
      </c>
      <c r="AS7" s="113" t="s">
        <v>424</v>
      </c>
      <c r="AT7" s="113"/>
    </row>
    <row r="8" spans="1:47" ht="28.8" x14ac:dyDescent="0.3">
      <c r="A8" s="34"/>
      <c r="B8" s="29" t="s">
        <v>19</v>
      </c>
      <c r="C8" s="34"/>
      <c r="D8" s="3" t="s">
        <v>275</v>
      </c>
      <c r="E8" s="3"/>
      <c r="F8" s="35"/>
      <c r="G8" s="34"/>
      <c r="H8" s="3"/>
      <c r="I8" s="3"/>
      <c r="J8" s="35"/>
      <c r="K8" s="34"/>
      <c r="L8" s="3" t="s">
        <v>275</v>
      </c>
      <c r="M8" s="34"/>
      <c r="N8" s="35" t="s">
        <v>275</v>
      </c>
      <c r="O8" s="34"/>
      <c r="P8" s="3"/>
      <c r="Q8" s="35" t="s">
        <v>275</v>
      </c>
      <c r="R8" s="3"/>
      <c r="S8" s="3"/>
      <c r="T8" s="3"/>
      <c r="U8" s="3"/>
      <c r="V8" s="3" t="s">
        <v>275</v>
      </c>
      <c r="W8" s="35"/>
      <c r="X8" s="34"/>
      <c r="Y8" s="3" t="s">
        <v>275</v>
      </c>
      <c r="Z8" s="35"/>
      <c r="AA8" s="34"/>
      <c r="AB8" s="3"/>
      <c r="AC8" s="35" t="s">
        <v>275</v>
      </c>
      <c r="AD8" s="34"/>
      <c r="AE8" s="35" t="s">
        <v>275</v>
      </c>
      <c r="AF8" s="34"/>
      <c r="AG8" s="3" t="s">
        <v>275</v>
      </c>
      <c r="AH8" s="35"/>
      <c r="AI8" s="34"/>
      <c r="AJ8" s="3" t="s">
        <v>275</v>
      </c>
      <c r="AK8" s="35"/>
      <c r="AL8" s="34"/>
      <c r="AM8" s="3"/>
      <c r="AN8" s="35" t="s">
        <v>275</v>
      </c>
      <c r="AO8" s="45" t="s">
        <v>55</v>
      </c>
      <c r="AP8" s="48" t="s">
        <v>284</v>
      </c>
      <c r="AS8" s="8" t="s">
        <v>372</v>
      </c>
      <c r="AT8" s="8" t="s">
        <v>373</v>
      </c>
      <c r="AU8" s="3">
        <v>-102</v>
      </c>
    </row>
    <row r="9" spans="1:47" ht="43.2" x14ac:dyDescent="0.3">
      <c r="A9" s="34"/>
      <c r="B9" s="29" t="s">
        <v>20</v>
      </c>
      <c r="C9" s="34"/>
      <c r="D9" s="3"/>
      <c r="E9" s="3" t="s">
        <v>275</v>
      </c>
      <c r="F9" s="35"/>
      <c r="G9" s="34"/>
      <c r="H9" s="3"/>
      <c r="I9" s="3"/>
      <c r="J9" s="35"/>
      <c r="K9" s="34"/>
      <c r="L9" s="3" t="s">
        <v>275</v>
      </c>
      <c r="M9" s="34"/>
      <c r="N9" s="35" t="s">
        <v>275</v>
      </c>
      <c r="O9" s="34"/>
      <c r="P9" s="3"/>
      <c r="Q9" s="35" t="s">
        <v>275</v>
      </c>
      <c r="R9" s="3"/>
      <c r="S9" s="3"/>
      <c r="T9" s="3"/>
      <c r="U9" s="3"/>
      <c r="V9" s="3" t="s">
        <v>275</v>
      </c>
      <c r="W9" s="35"/>
      <c r="X9" s="34"/>
      <c r="Y9" s="3" t="s">
        <v>275</v>
      </c>
      <c r="Z9" s="35"/>
      <c r="AA9" s="34"/>
      <c r="AB9" s="3"/>
      <c r="AC9" s="35" t="s">
        <v>275</v>
      </c>
      <c r="AD9" s="34" t="s">
        <v>275</v>
      </c>
      <c r="AE9" s="35"/>
      <c r="AF9" s="34"/>
      <c r="AG9" s="3" t="s">
        <v>275</v>
      </c>
      <c r="AH9" s="35"/>
      <c r="AI9" s="34"/>
      <c r="AJ9" s="3" t="s">
        <v>275</v>
      </c>
      <c r="AK9" s="35"/>
      <c r="AL9" s="34"/>
      <c r="AM9" s="3"/>
      <c r="AN9" s="35" t="s">
        <v>275</v>
      </c>
      <c r="AO9" s="45" t="s">
        <v>57</v>
      </c>
      <c r="AP9" s="48" t="s">
        <v>375</v>
      </c>
      <c r="AS9" s="8" t="s">
        <v>376</v>
      </c>
      <c r="AT9" s="8" t="s">
        <v>374</v>
      </c>
      <c r="AU9" s="3">
        <v>316</v>
      </c>
    </row>
    <row r="10" spans="1:47" ht="75" customHeight="1" x14ac:dyDescent="0.3">
      <c r="B10" s="29" t="s">
        <v>28</v>
      </c>
      <c r="C10" s="34"/>
      <c r="D10" s="3"/>
      <c r="E10" s="3" t="s">
        <v>275</v>
      </c>
      <c r="F10" s="35"/>
      <c r="G10" s="34"/>
      <c r="H10" s="3"/>
      <c r="I10" s="3"/>
      <c r="J10" s="35"/>
      <c r="K10" s="34" t="s">
        <v>275</v>
      </c>
      <c r="L10" s="3"/>
      <c r="M10" s="34"/>
      <c r="N10" s="35" t="s">
        <v>275</v>
      </c>
      <c r="O10" s="34"/>
      <c r="P10" s="3" t="s">
        <v>275</v>
      </c>
      <c r="Q10" s="35"/>
      <c r="R10" s="3"/>
      <c r="S10" s="3"/>
      <c r="T10" s="3"/>
      <c r="U10" s="3"/>
      <c r="V10" s="3" t="s">
        <v>275</v>
      </c>
      <c r="W10" s="35"/>
      <c r="X10" s="34"/>
      <c r="Y10" s="3" t="s">
        <v>275</v>
      </c>
      <c r="Z10" s="35"/>
      <c r="AA10" s="34"/>
      <c r="AB10" s="3"/>
      <c r="AC10" s="35" t="s">
        <v>275</v>
      </c>
      <c r="AD10" s="34" t="s">
        <v>275</v>
      </c>
      <c r="AE10" s="35"/>
      <c r="AF10" s="34"/>
      <c r="AG10" s="3" t="s">
        <v>275</v>
      </c>
      <c r="AH10" s="35"/>
      <c r="AI10" s="34"/>
      <c r="AJ10" s="3" t="s">
        <v>275</v>
      </c>
      <c r="AK10" s="35"/>
      <c r="AL10" s="34"/>
      <c r="AM10" s="3"/>
      <c r="AN10" s="35" t="s">
        <v>275</v>
      </c>
      <c r="AO10" s="45" t="s">
        <v>58</v>
      </c>
      <c r="AP10" s="49" t="s">
        <v>335</v>
      </c>
      <c r="AS10" s="113" t="s">
        <v>377</v>
      </c>
      <c r="AT10" s="113" t="s">
        <v>378</v>
      </c>
      <c r="AU10" s="3">
        <v>316</v>
      </c>
    </row>
    <row r="11" spans="1:47" x14ac:dyDescent="0.3">
      <c r="B11" s="29" t="s">
        <v>29</v>
      </c>
      <c r="C11" s="34"/>
      <c r="D11" s="3"/>
      <c r="E11" s="3" t="s">
        <v>275</v>
      </c>
      <c r="F11" s="35"/>
      <c r="G11" s="34"/>
      <c r="H11" s="3"/>
      <c r="I11" s="3"/>
      <c r="J11" s="35"/>
      <c r="K11" s="34" t="s">
        <v>275</v>
      </c>
      <c r="L11" s="3"/>
      <c r="M11" s="34"/>
      <c r="N11" s="35" t="s">
        <v>275</v>
      </c>
      <c r="O11" s="34" t="s">
        <v>275</v>
      </c>
      <c r="P11" s="3"/>
      <c r="Q11" s="35"/>
      <c r="R11" s="3"/>
      <c r="S11" s="3"/>
      <c r="T11" s="3"/>
      <c r="U11" s="3"/>
      <c r="V11" s="3" t="s">
        <v>275</v>
      </c>
      <c r="W11" s="35"/>
      <c r="X11" s="34"/>
      <c r="Y11" s="3" t="s">
        <v>275</v>
      </c>
      <c r="Z11" s="35"/>
      <c r="AA11" s="34"/>
      <c r="AB11" s="3"/>
      <c r="AC11" s="35" t="s">
        <v>275</v>
      </c>
      <c r="AD11" s="34" t="s">
        <v>275</v>
      </c>
      <c r="AE11" s="35"/>
      <c r="AF11" s="34"/>
      <c r="AG11" s="3" t="s">
        <v>275</v>
      </c>
      <c r="AH11" s="35"/>
      <c r="AI11" s="34"/>
      <c r="AJ11" s="3" t="s">
        <v>275</v>
      </c>
      <c r="AK11" s="35"/>
      <c r="AL11" s="34"/>
      <c r="AM11" s="3"/>
      <c r="AN11" s="35" t="s">
        <v>275</v>
      </c>
      <c r="AO11" s="45" t="s">
        <v>59</v>
      </c>
      <c r="AP11" s="49" t="s">
        <v>338</v>
      </c>
      <c r="AS11" s="113"/>
      <c r="AT11" s="113"/>
      <c r="AU11" s="3">
        <v>316</v>
      </c>
    </row>
    <row r="12" spans="1:47" x14ac:dyDescent="0.3">
      <c r="A12" s="34"/>
      <c r="B12" s="29" t="s">
        <v>30</v>
      </c>
      <c r="C12" s="34"/>
      <c r="D12" s="3"/>
      <c r="E12" s="3" t="s">
        <v>275</v>
      </c>
      <c r="F12" s="35"/>
      <c r="G12" s="34"/>
      <c r="H12" s="3"/>
      <c r="I12" s="3"/>
      <c r="J12" s="35"/>
      <c r="K12" s="34"/>
      <c r="L12" s="3" t="s">
        <v>275</v>
      </c>
      <c r="M12" s="34"/>
      <c r="N12" s="35" t="s">
        <v>275</v>
      </c>
      <c r="O12" s="34"/>
      <c r="P12" s="3" t="s">
        <v>275</v>
      </c>
      <c r="Q12" s="35"/>
      <c r="R12" s="3"/>
      <c r="S12" s="3"/>
      <c r="T12" s="3"/>
      <c r="U12" s="3"/>
      <c r="V12" s="3" t="s">
        <v>275</v>
      </c>
      <c r="W12" s="35"/>
      <c r="X12" s="34"/>
      <c r="Y12" s="3" t="s">
        <v>275</v>
      </c>
      <c r="Z12" s="35"/>
      <c r="AA12" s="34"/>
      <c r="AB12" s="3"/>
      <c r="AC12" s="35" t="s">
        <v>275</v>
      </c>
      <c r="AD12" s="34" t="s">
        <v>275</v>
      </c>
      <c r="AE12" s="35"/>
      <c r="AF12" s="34"/>
      <c r="AG12" s="3" t="s">
        <v>275</v>
      </c>
      <c r="AH12" s="35"/>
      <c r="AI12" s="34"/>
      <c r="AJ12" s="3" t="s">
        <v>275</v>
      </c>
      <c r="AK12" s="35"/>
      <c r="AL12" s="34"/>
      <c r="AM12" s="3"/>
      <c r="AN12" s="35" t="s">
        <v>275</v>
      </c>
      <c r="AO12" s="42" t="s">
        <v>281</v>
      </c>
      <c r="AP12" s="49" t="s">
        <v>336</v>
      </c>
      <c r="AS12" s="113"/>
      <c r="AT12" s="113"/>
      <c r="AU12" s="3">
        <v>316</v>
      </c>
    </row>
    <row r="13" spans="1:47" s="26" customFormat="1" ht="15" thickBot="1" x14ac:dyDescent="0.35">
      <c r="A13" s="36"/>
      <c r="B13" s="56" t="s">
        <v>100</v>
      </c>
      <c r="C13" s="36"/>
      <c r="D13" s="22"/>
      <c r="E13" s="22" t="s">
        <v>275</v>
      </c>
      <c r="F13" s="37"/>
      <c r="G13" s="36"/>
      <c r="H13" s="22"/>
      <c r="I13" s="22"/>
      <c r="J13" s="37"/>
      <c r="K13" s="36"/>
      <c r="L13" s="22" t="s">
        <v>275</v>
      </c>
      <c r="M13" s="36"/>
      <c r="N13" s="37" t="s">
        <v>275</v>
      </c>
      <c r="O13" s="36" t="s">
        <v>275</v>
      </c>
      <c r="P13" s="22"/>
      <c r="Q13" s="37"/>
      <c r="R13" s="22"/>
      <c r="S13" s="22"/>
      <c r="T13" s="22"/>
      <c r="U13" s="22"/>
      <c r="V13" s="22" t="s">
        <v>275</v>
      </c>
      <c r="W13" s="37"/>
      <c r="X13" s="36"/>
      <c r="Y13" s="22" t="s">
        <v>275</v>
      </c>
      <c r="Z13" s="37"/>
      <c r="AA13" s="36"/>
      <c r="AB13" s="22"/>
      <c r="AC13" s="37" t="s">
        <v>275</v>
      </c>
      <c r="AD13" s="36" t="s">
        <v>275</v>
      </c>
      <c r="AE13" s="37"/>
      <c r="AF13" s="36"/>
      <c r="AG13" s="22" t="s">
        <v>275</v>
      </c>
      <c r="AH13" s="37"/>
      <c r="AI13" s="36"/>
      <c r="AJ13" s="22" t="s">
        <v>275</v>
      </c>
      <c r="AK13" s="37"/>
      <c r="AL13" s="36"/>
      <c r="AM13" s="22"/>
      <c r="AN13" s="37" t="s">
        <v>275</v>
      </c>
      <c r="AO13" s="46" t="s">
        <v>282</v>
      </c>
      <c r="AP13" s="51" t="s">
        <v>337</v>
      </c>
      <c r="AR13" s="63"/>
      <c r="AS13" s="118"/>
      <c r="AT13" s="118"/>
      <c r="AU13" s="22">
        <v>316</v>
      </c>
    </row>
    <row r="14" spans="1:47" x14ac:dyDescent="0.3">
      <c r="A14" s="38"/>
      <c r="B14" s="53"/>
      <c r="C14" s="34"/>
      <c r="D14" s="3"/>
      <c r="E14" s="3"/>
      <c r="F14" s="35"/>
      <c r="G14" s="34"/>
      <c r="H14" s="3"/>
      <c r="I14" s="3"/>
      <c r="J14" s="35"/>
      <c r="K14" s="34"/>
      <c r="L14" s="3"/>
      <c r="M14" s="34"/>
      <c r="N14" s="35"/>
      <c r="O14" s="34"/>
      <c r="P14" s="3"/>
      <c r="Q14" s="35"/>
      <c r="R14" s="3"/>
      <c r="S14" s="3"/>
      <c r="T14" s="3"/>
      <c r="U14" s="3"/>
      <c r="V14" s="3"/>
      <c r="W14" s="35"/>
      <c r="X14" s="34"/>
      <c r="Y14" s="3"/>
      <c r="Z14" s="35"/>
      <c r="AA14" s="34"/>
      <c r="AB14" s="3"/>
      <c r="AC14" s="35"/>
      <c r="AD14" s="34"/>
      <c r="AE14" s="35"/>
      <c r="AF14" s="34"/>
      <c r="AG14" s="3"/>
      <c r="AH14" s="35"/>
      <c r="AI14" s="34"/>
      <c r="AJ14" s="3"/>
      <c r="AK14" s="35"/>
      <c r="AL14" s="34"/>
      <c r="AM14" s="3"/>
      <c r="AN14" s="35"/>
      <c r="AO14" s="42"/>
      <c r="AP14" s="49"/>
    </row>
    <row r="15" spans="1:47" ht="19.5" customHeight="1" x14ac:dyDescent="0.3">
      <c r="A15" s="9" t="s">
        <v>16</v>
      </c>
      <c r="B15" s="29" t="s">
        <v>17</v>
      </c>
      <c r="C15" s="34"/>
      <c r="D15" s="3" t="s">
        <v>275</v>
      </c>
      <c r="E15" s="3"/>
      <c r="F15" s="54"/>
      <c r="G15" s="34"/>
      <c r="H15" s="3" t="s">
        <v>275</v>
      </c>
      <c r="I15" s="3"/>
      <c r="J15" s="35"/>
      <c r="K15" s="34"/>
      <c r="L15" s="3" t="s">
        <v>275</v>
      </c>
      <c r="M15" s="34"/>
      <c r="N15" s="35" t="s">
        <v>275</v>
      </c>
      <c r="O15" s="34"/>
      <c r="P15" s="3"/>
      <c r="Q15" s="35" t="s">
        <v>275</v>
      </c>
      <c r="R15" s="3"/>
      <c r="S15" s="3"/>
      <c r="T15" s="3"/>
      <c r="U15" s="3"/>
      <c r="V15" s="3" t="s">
        <v>275</v>
      </c>
      <c r="W15" s="35"/>
      <c r="X15" s="40" t="s">
        <v>275</v>
      </c>
      <c r="Y15" s="3"/>
      <c r="Z15" s="35"/>
      <c r="AA15" s="34"/>
      <c r="AB15" s="3"/>
      <c r="AC15" s="35" t="s">
        <v>275</v>
      </c>
      <c r="AD15" s="34" t="s">
        <v>275</v>
      </c>
      <c r="AE15" s="35"/>
      <c r="AF15" s="34"/>
      <c r="AG15" s="3" t="s">
        <v>275</v>
      </c>
      <c r="AH15" s="35"/>
      <c r="AI15" s="34"/>
      <c r="AJ15" s="3" t="s">
        <v>275</v>
      </c>
      <c r="AK15" s="35"/>
      <c r="AL15" s="34"/>
      <c r="AM15" s="3"/>
      <c r="AN15" s="35" t="s">
        <v>275</v>
      </c>
      <c r="AO15" s="42" t="s">
        <v>33</v>
      </c>
      <c r="AP15" s="49" t="s">
        <v>285</v>
      </c>
      <c r="AR15" s="8" t="s">
        <v>17</v>
      </c>
      <c r="AS15" s="114" t="s">
        <v>387</v>
      </c>
      <c r="AT15" s="8" t="s">
        <v>381</v>
      </c>
      <c r="AU15" s="3">
        <v>-78.2</v>
      </c>
    </row>
    <row r="16" spans="1:47" ht="19.5" customHeight="1" x14ac:dyDescent="0.3">
      <c r="A16" s="9" t="s">
        <v>221</v>
      </c>
      <c r="B16" s="29" t="s">
        <v>18</v>
      </c>
      <c r="C16" s="34"/>
      <c r="D16" s="3" t="s">
        <v>275</v>
      </c>
      <c r="E16" s="3"/>
      <c r="F16" s="54"/>
      <c r="G16" s="34"/>
      <c r="H16" s="3" t="s">
        <v>275</v>
      </c>
      <c r="I16" s="3"/>
      <c r="J16" s="35"/>
      <c r="K16" s="34"/>
      <c r="L16" s="3" t="s">
        <v>275</v>
      </c>
      <c r="M16" s="34"/>
      <c r="N16" s="35" t="s">
        <v>275</v>
      </c>
      <c r="O16" s="34"/>
      <c r="P16" s="3"/>
      <c r="Q16" s="35" t="s">
        <v>275</v>
      </c>
      <c r="R16" s="3"/>
      <c r="S16" s="3"/>
      <c r="T16" s="3"/>
      <c r="U16" s="3"/>
      <c r="V16" s="3" t="s">
        <v>275</v>
      </c>
      <c r="W16" s="35"/>
      <c r="X16" s="34"/>
      <c r="Y16" s="3"/>
      <c r="Z16" s="35" t="s">
        <v>275</v>
      </c>
      <c r="AA16" s="34"/>
      <c r="AB16" s="3"/>
      <c r="AC16" s="35" t="s">
        <v>275</v>
      </c>
      <c r="AD16" s="34" t="s">
        <v>275</v>
      </c>
      <c r="AE16" s="35"/>
      <c r="AF16" s="34"/>
      <c r="AG16" s="3" t="s">
        <v>275</v>
      </c>
      <c r="AH16" s="35"/>
      <c r="AI16" s="34"/>
      <c r="AJ16" s="3" t="s">
        <v>275</v>
      </c>
      <c r="AK16" s="35"/>
      <c r="AL16" s="34"/>
      <c r="AM16" s="3"/>
      <c r="AN16" s="35" t="s">
        <v>275</v>
      </c>
      <c r="AO16" s="42" t="s">
        <v>34</v>
      </c>
      <c r="AP16" s="49" t="s">
        <v>286</v>
      </c>
      <c r="AR16" s="8" t="s">
        <v>18</v>
      </c>
      <c r="AS16" s="114"/>
      <c r="AT16" s="8" t="s">
        <v>382</v>
      </c>
      <c r="AU16" s="3">
        <v>-78.2</v>
      </c>
    </row>
    <row r="17" spans="1:49" x14ac:dyDescent="0.3">
      <c r="B17" s="29" t="s">
        <v>19</v>
      </c>
      <c r="C17" s="34"/>
      <c r="D17" s="3" t="s">
        <v>275</v>
      </c>
      <c r="E17" s="3"/>
      <c r="F17" s="35"/>
      <c r="G17" s="34"/>
      <c r="H17" s="3" t="s">
        <v>275</v>
      </c>
      <c r="I17" s="3"/>
      <c r="J17" s="35"/>
      <c r="K17" s="34"/>
      <c r="L17" s="3" t="s">
        <v>275</v>
      </c>
      <c r="M17" s="34"/>
      <c r="N17" s="35" t="s">
        <v>275</v>
      </c>
      <c r="O17" s="34"/>
      <c r="P17" s="3"/>
      <c r="Q17" s="35" t="s">
        <v>275</v>
      </c>
      <c r="R17" s="3"/>
      <c r="S17" s="3"/>
      <c r="T17" s="3"/>
      <c r="U17" s="3"/>
      <c r="V17" s="3" t="s">
        <v>275</v>
      </c>
      <c r="W17" s="35"/>
      <c r="X17" s="34" t="s">
        <v>275</v>
      </c>
      <c r="Y17" s="3"/>
      <c r="Z17" s="35"/>
      <c r="AA17" s="34"/>
      <c r="AB17" s="3"/>
      <c r="AC17" s="35" t="s">
        <v>275</v>
      </c>
      <c r="AD17" s="34" t="s">
        <v>275</v>
      </c>
      <c r="AE17" s="35"/>
      <c r="AF17" s="34"/>
      <c r="AG17" s="3" t="s">
        <v>275</v>
      </c>
      <c r="AH17" s="35"/>
      <c r="AI17" s="34"/>
      <c r="AJ17" s="3" t="s">
        <v>275</v>
      </c>
      <c r="AK17" s="35"/>
      <c r="AL17" s="34"/>
      <c r="AM17" s="3"/>
      <c r="AN17" s="35" t="s">
        <v>275</v>
      </c>
      <c r="AO17" s="42" t="s">
        <v>35</v>
      </c>
      <c r="AP17" s="49" t="s">
        <v>288</v>
      </c>
      <c r="AR17" s="8" t="s">
        <v>19</v>
      </c>
      <c r="AS17" s="114"/>
      <c r="AT17" s="8" t="s">
        <v>382</v>
      </c>
      <c r="AU17" s="3">
        <v>-78.2</v>
      </c>
    </row>
    <row r="18" spans="1:49" x14ac:dyDescent="0.3">
      <c r="B18" s="60" t="s">
        <v>339</v>
      </c>
      <c r="C18" s="34"/>
      <c r="D18" s="3" t="s">
        <v>275</v>
      </c>
      <c r="E18" s="3"/>
      <c r="F18" s="35"/>
      <c r="G18" s="34"/>
      <c r="H18" s="3" t="s">
        <v>275</v>
      </c>
      <c r="I18" s="3"/>
      <c r="J18" s="35"/>
      <c r="K18" s="34"/>
      <c r="L18" s="3" t="s">
        <v>275</v>
      </c>
      <c r="M18" s="34"/>
      <c r="N18" s="35" t="s">
        <v>275</v>
      </c>
      <c r="O18" s="34"/>
      <c r="P18" s="3"/>
      <c r="Q18" s="35" t="s">
        <v>275</v>
      </c>
      <c r="R18" s="3"/>
      <c r="S18" s="3"/>
      <c r="T18" s="3"/>
      <c r="U18" s="3"/>
      <c r="V18" s="3" t="s">
        <v>275</v>
      </c>
      <c r="W18" s="35"/>
      <c r="X18" s="34"/>
      <c r="Y18" s="3" t="s">
        <v>275</v>
      </c>
      <c r="Z18" s="35"/>
      <c r="AA18" s="34"/>
      <c r="AB18" s="3"/>
      <c r="AC18" s="35" t="s">
        <v>275</v>
      </c>
      <c r="AD18" s="34" t="s">
        <v>275</v>
      </c>
      <c r="AE18" s="35"/>
      <c r="AF18" s="34"/>
      <c r="AG18" s="3" t="s">
        <v>275</v>
      </c>
      <c r="AH18" s="35"/>
      <c r="AI18" s="34"/>
      <c r="AJ18" s="3" t="s">
        <v>275</v>
      </c>
      <c r="AK18" s="35"/>
      <c r="AL18" s="34"/>
      <c r="AM18" s="3"/>
      <c r="AN18" s="35" t="s">
        <v>275</v>
      </c>
      <c r="AO18" s="42" t="s">
        <v>445</v>
      </c>
      <c r="AP18" s="49" t="s">
        <v>340</v>
      </c>
      <c r="AQ18" s="28" t="s">
        <v>289</v>
      </c>
      <c r="AR18" s="8" t="s">
        <v>430</v>
      </c>
      <c r="AS18" s="8" t="s">
        <v>436</v>
      </c>
      <c r="AT18" s="8" t="s">
        <v>382</v>
      </c>
      <c r="AU18" s="3">
        <v>-78.2</v>
      </c>
      <c r="AV18" s="3"/>
    </row>
    <row r="19" spans="1:49" s="26" customFormat="1" ht="43.8" thickBot="1" x14ac:dyDescent="0.35">
      <c r="B19" s="56" t="s">
        <v>20</v>
      </c>
      <c r="C19" s="36"/>
      <c r="D19" s="22" t="s">
        <v>275</v>
      </c>
      <c r="E19" s="22"/>
      <c r="F19" s="37"/>
      <c r="G19" s="36"/>
      <c r="H19" s="22" t="s">
        <v>275</v>
      </c>
      <c r="I19" s="22"/>
      <c r="J19" s="37"/>
      <c r="K19" s="36"/>
      <c r="L19" s="22" t="s">
        <v>275</v>
      </c>
      <c r="M19" s="36"/>
      <c r="N19" s="37" t="s">
        <v>275</v>
      </c>
      <c r="O19" s="36"/>
      <c r="P19" s="22"/>
      <c r="Q19" s="37" t="s">
        <v>275</v>
      </c>
      <c r="R19" s="22"/>
      <c r="S19" s="22"/>
      <c r="T19" s="22"/>
      <c r="U19" s="22"/>
      <c r="V19" s="22" t="s">
        <v>275</v>
      </c>
      <c r="W19" s="37"/>
      <c r="X19" s="36"/>
      <c r="Y19" s="22" t="s">
        <v>275</v>
      </c>
      <c r="Z19" s="37"/>
      <c r="AA19" s="36"/>
      <c r="AB19" s="22"/>
      <c r="AC19" s="37" t="s">
        <v>275</v>
      </c>
      <c r="AD19" s="36"/>
      <c r="AE19" s="37" t="s">
        <v>275</v>
      </c>
      <c r="AF19" s="36"/>
      <c r="AG19" s="22" t="s">
        <v>275</v>
      </c>
      <c r="AH19" s="37"/>
      <c r="AI19" s="36"/>
      <c r="AJ19" s="22" t="s">
        <v>275</v>
      </c>
      <c r="AK19" s="37"/>
      <c r="AL19" s="36"/>
      <c r="AM19" s="22"/>
      <c r="AN19" s="37" t="s">
        <v>275</v>
      </c>
      <c r="AO19" s="46" t="s">
        <v>36</v>
      </c>
      <c r="AP19" s="51" t="s">
        <v>287</v>
      </c>
      <c r="AR19" s="63" t="s">
        <v>20</v>
      </c>
      <c r="AS19" s="63" t="s">
        <v>386</v>
      </c>
      <c r="AT19" s="63" t="s">
        <v>383</v>
      </c>
      <c r="AU19" s="22">
        <v>-74.5</v>
      </c>
    </row>
    <row r="20" spans="1:49" x14ac:dyDescent="0.3">
      <c r="A20" s="55"/>
      <c r="B20" s="43"/>
      <c r="C20" s="34"/>
      <c r="D20" s="3"/>
      <c r="E20" s="3"/>
      <c r="F20" s="35"/>
      <c r="G20" s="34"/>
      <c r="H20" s="3"/>
      <c r="I20" s="3"/>
      <c r="J20" s="35"/>
      <c r="K20" s="34"/>
      <c r="L20" s="3"/>
      <c r="M20" s="34"/>
      <c r="N20" s="35"/>
      <c r="O20" s="34"/>
      <c r="P20" s="3"/>
      <c r="Q20" s="35"/>
      <c r="R20" s="3"/>
      <c r="S20" s="3"/>
      <c r="T20" s="3"/>
      <c r="U20" s="3"/>
      <c r="V20" s="3"/>
      <c r="W20" s="35"/>
      <c r="X20" s="34"/>
      <c r="Y20" s="3"/>
      <c r="Z20" s="35"/>
      <c r="AA20" s="34"/>
      <c r="AB20" s="3"/>
      <c r="AC20" s="35"/>
      <c r="AD20" s="34"/>
      <c r="AE20" s="35"/>
      <c r="AF20" s="34"/>
      <c r="AG20" s="3"/>
      <c r="AH20" s="35"/>
      <c r="AI20" s="34"/>
      <c r="AJ20" s="3"/>
      <c r="AK20" s="35"/>
      <c r="AL20" s="34"/>
      <c r="AM20" s="3"/>
      <c r="AN20" s="35"/>
      <c r="AO20" s="42"/>
      <c r="AP20" s="49"/>
    </row>
    <row r="21" spans="1:49" ht="72" x14ac:dyDescent="0.3">
      <c r="A21" s="9" t="s">
        <v>39</v>
      </c>
      <c r="B21" s="29" t="s">
        <v>28</v>
      </c>
      <c r="C21" s="34"/>
      <c r="D21" s="3" t="s">
        <v>275</v>
      </c>
      <c r="E21" s="3"/>
      <c r="F21" s="35"/>
      <c r="G21" s="34"/>
      <c r="H21" s="3"/>
      <c r="I21" s="3" t="s">
        <v>275</v>
      </c>
      <c r="J21" s="35"/>
      <c r="K21" s="34" t="s">
        <v>275</v>
      </c>
      <c r="L21" s="3"/>
      <c r="M21" s="34"/>
      <c r="N21" s="35" t="s">
        <v>275</v>
      </c>
      <c r="O21" s="34"/>
      <c r="P21" s="3" t="s">
        <v>275</v>
      </c>
      <c r="Q21" s="35"/>
      <c r="R21" s="3"/>
      <c r="S21" s="3"/>
      <c r="T21" s="3"/>
      <c r="U21" s="3"/>
      <c r="V21" s="3" t="s">
        <v>275</v>
      </c>
      <c r="W21" s="35"/>
      <c r="X21" s="34" t="s">
        <v>275</v>
      </c>
      <c r="Y21" s="3"/>
      <c r="Z21" s="35"/>
      <c r="AA21" s="34"/>
      <c r="AB21" s="3"/>
      <c r="AC21" s="35" t="s">
        <v>275</v>
      </c>
      <c r="AD21" s="34"/>
      <c r="AE21" s="35" t="s">
        <v>275</v>
      </c>
      <c r="AF21" s="34"/>
      <c r="AG21" s="3" t="s">
        <v>275</v>
      </c>
      <c r="AH21" s="35"/>
      <c r="AI21" s="34"/>
      <c r="AJ21" s="3" t="s">
        <v>275</v>
      </c>
      <c r="AK21" s="35"/>
      <c r="AL21" s="34"/>
      <c r="AM21" s="3"/>
      <c r="AN21" s="35" t="s">
        <v>275</v>
      </c>
      <c r="AO21" s="42" t="s">
        <v>37</v>
      </c>
      <c r="AP21" s="49" t="s">
        <v>292</v>
      </c>
      <c r="AR21" s="29" t="s">
        <v>28</v>
      </c>
      <c r="AS21" s="8" t="s">
        <v>390</v>
      </c>
      <c r="AT21" s="8" t="s">
        <v>380</v>
      </c>
      <c r="AU21" s="3">
        <v>0.97499999999999998</v>
      </c>
    </row>
    <row r="22" spans="1:49" ht="43.2" x14ac:dyDescent="0.3">
      <c r="A22" s="3" t="s">
        <v>222</v>
      </c>
      <c r="B22" s="29" t="s">
        <v>29</v>
      </c>
      <c r="C22" s="34"/>
      <c r="D22" s="3"/>
      <c r="E22" s="3"/>
      <c r="F22" s="35"/>
      <c r="G22" s="34"/>
      <c r="H22" s="3"/>
      <c r="I22" s="3" t="s">
        <v>275</v>
      </c>
      <c r="J22" s="35"/>
      <c r="K22" s="34" t="s">
        <v>275</v>
      </c>
      <c r="L22" s="3"/>
      <c r="M22" s="34"/>
      <c r="N22" s="35" t="s">
        <v>275</v>
      </c>
      <c r="O22" s="34"/>
      <c r="P22" s="3" t="s">
        <v>275</v>
      </c>
      <c r="Q22" s="35"/>
      <c r="R22" s="3"/>
      <c r="S22" s="3"/>
      <c r="T22" s="3"/>
      <c r="U22" s="3"/>
      <c r="V22" s="3" t="s">
        <v>275</v>
      </c>
      <c r="W22" s="35"/>
      <c r="X22" s="34" t="s">
        <v>275</v>
      </c>
      <c r="Y22" s="3"/>
      <c r="Z22" s="35"/>
      <c r="AA22" s="34"/>
      <c r="AB22" s="3"/>
      <c r="AC22" s="35" t="s">
        <v>275</v>
      </c>
      <c r="AD22" s="34"/>
      <c r="AE22" s="35" t="s">
        <v>275</v>
      </c>
      <c r="AF22" s="34"/>
      <c r="AG22" s="3" t="s">
        <v>275</v>
      </c>
      <c r="AH22" s="35"/>
      <c r="AI22" s="34"/>
      <c r="AJ22" s="3" t="s">
        <v>275</v>
      </c>
      <c r="AK22" s="35"/>
      <c r="AL22" s="34"/>
      <c r="AM22" s="3"/>
      <c r="AN22" s="35" t="s">
        <v>275</v>
      </c>
      <c r="AO22" s="42" t="s">
        <v>38</v>
      </c>
      <c r="AP22" s="49" t="s">
        <v>293</v>
      </c>
      <c r="AR22" s="29" t="s">
        <v>29</v>
      </c>
      <c r="AS22" s="8" t="s">
        <v>389</v>
      </c>
      <c r="AT22" s="8" t="s">
        <v>380</v>
      </c>
      <c r="AU22" s="3">
        <v>0.21099999999999999</v>
      </c>
    </row>
    <row r="23" spans="1:49" ht="19.5" customHeight="1" x14ac:dyDescent="0.3">
      <c r="B23" s="29" t="s">
        <v>30</v>
      </c>
      <c r="C23" s="34"/>
      <c r="D23" s="3"/>
      <c r="E23" s="3"/>
      <c r="F23" s="35"/>
      <c r="G23" s="34"/>
      <c r="H23" s="3"/>
      <c r="I23" s="3" t="s">
        <v>275</v>
      </c>
      <c r="J23" s="35"/>
      <c r="K23" s="34" t="s">
        <v>275</v>
      </c>
      <c r="L23" s="3"/>
      <c r="M23" s="34"/>
      <c r="N23" s="35" t="s">
        <v>275</v>
      </c>
      <c r="O23" s="34" t="s">
        <v>275</v>
      </c>
      <c r="P23" s="3"/>
      <c r="Q23" s="35"/>
      <c r="R23" s="3" t="s">
        <v>275</v>
      </c>
      <c r="S23" s="3"/>
      <c r="T23" s="3"/>
      <c r="U23" s="3"/>
      <c r="V23" s="3"/>
      <c r="W23" s="35"/>
      <c r="X23" s="34" t="s">
        <v>275</v>
      </c>
      <c r="Y23" s="3"/>
      <c r="Z23" s="35"/>
      <c r="AA23" s="34"/>
      <c r="AB23" s="3"/>
      <c r="AC23" s="35" t="s">
        <v>275</v>
      </c>
      <c r="AD23" s="34"/>
      <c r="AE23" s="35" t="s">
        <v>275</v>
      </c>
      <c r="AF23" s="34"/>
      <c r="AG23" s="3" t="s">
        <v>275</v>
      </c>
      <c r="AH23" s="35"/>
      <c r="AI23" s="34"/>
      <c r="AJ23" s="3" t="s">
        <v>275</v>
      </c>
      <c r="AK23" s="35"/>
      <c r="AL23" s="34"/>
      <c r="AM23" s="3"/>
      <c r="AN23" s="35" t="s">
        <v>275</v>
      </c>
      <c r="AO23" s="42" t="s">
        <v>101</v>
      </c>
      <c r="AP23" s="49" t="s">
        <v>290</v>
      </c>
      <c r="AR23" s="29" t="s">
        <v>30</v>
      </c>
      <c r="AS23" s="78" t="s">
        <v>388</v>
      </c>
      <c r="AT23" s="8" t="s">
        <v>384</v>
      </c>
      <c r="AU23" s="3">
        <v>303</v>
      </c>
      <c r="AV23" s="114" t="s">
        <v>472</v>
      </c>
    </row>
    <row r="24" spans="1:49" ht="57.6" x14ac:dyDescent="0.3">
      <c r="B24" s="29" t="s">
        <v>100</v>
      </c>
      <c r="C24" s="34"/>
      <c r="D24" s="3"/>
      <c r="E24" s="3"/>
      <c r="F24" s="35"/>
      <c r="G24" s="34"/>
      <c r="H24" s="3"/>
      <c r="I24" s="3" t="s">
        <v>275</v>
      </c>
      <c r="J24" s="35"/>
      <c r="K24" s="34" t="s">
        <v>275</v>
      </c>
      <c r="L24" s="3"/>
      <c r="M24" s="34"/>
      <c r="N24" s="35" t="s">
        <v>275</v>
      </c>
      <c r="O24" s="34" t="s">
        <v>275</v>
      </c>
      <c r="P24" s="3"/>
      <c r="Q24" s="35"/>
      <c r="R24" s="3"/>
      <c r="S24" s="3"/>
      <c r="T24" s="3"/>
      <c r="U24" s="3" t="s">
        <v>275</v>
      </c>
      <c r="V24" s="3"/>
      <c r="W24" s="35"/>
      <c r="X24" s="34" t="s">
        <v>275</v>
      </c>
      <c r="Y24" s="3"/>
      <c r="Z24" s="35"/>
      <c r="AA24" s="34"/>
      <c r="AB24" s="3"/>
      <c r="AC24" s="35" t="s">
        <v>275</v>
      </c>
      <c r="AD24" s="34"/>
      <c r="AE24" s="35" t="s">
        <v>275</v>
      </c>
      <c r="AF24" s="34"/>
      <c r="AG24" s="3" t="s">
        <v>275</v>
      </c>
      <c r="AH24" s="35"/>
      <c r="AI24" s="34"/>
      <c r="AJ24" s="3" t="s">
        <v>275</v>
      </c>
      <c r="AK24" s="35"/>
      <c r="AL24" s="34"/>
      <c r="AM24" s="3"/>
      <c r="AN24" s="35" t="s">
        <v>275</v>
      </c>
      <c r="AO24" s="42" t="s">
        <v>102</v>
      </c>
      <c r="AP24" s="49" t="s">
        <v>291</v>
      </c>
      <c r="AR24" s="29" t="s">
        <v>100</v>
      </c>
      <c r="AS24" s="8" t="s">
        <v>391</v>
      </c>
      <c r="AT24" s="8" t="s">
        <v>385</v>
      </c>
      <c r="AU24" s="2">
        <v>226</v>
      </c>
      <c r="AV24" s="114"/>
    </row>
    <row r="25" spans="1:49" s="26" customFormat="1" ht="58.2" thickBot="1" x14ac:dyDescent="0.35">
      <c r="B25" s="85" t="s">
        <v>341</v>
      </c>
      <c r="C25" s="36"/>
      <c r="D25" s="22"/>
      <c r="E25" s="22"/>
      <c r="F25" s="37"/>
      <c r="G25" s="36"/>
      <c r="H25" s="22"/>
      <c r="I25" s="22" t="s">
        <v>275</v>
      </c>
      <c r="J25" s="37"/>
      <c r="K25" s="36" t="s">
        <v>275</v>
      </c>
      <c r="L25" s="22"/>
      <c r="M25" s="36"/>
      <c r="N25" s="37" t="s">
        <v>275</v>
      </c>
      <c r="O25" s="36" t="s">
        <v>275</v>
      </c>
      <c r="P25" s="22"/>
      <c r="Q25" s="37"/>
      <c r="R25" s="22"/>
      <c r="S25" s="22"/>
      <c r="T25" s="22"/>
      <c r="U25" s="22"/>
      <c r="V25" s="22" t="s">
        <v>275</v>
      </c>
      <c r="W25" s="37"/>
      <c r="X25" s="36" t="s">
        <v>275</v>
      </c>
      <c r="Y25" s="22"/>
      <c r="Z25" s="37"/>
      <c r="AA25" s="36"/>
      <c r="AB25" s="22"/>
      <c r="AC25" s="37" t="s">
        <v>275</v>
      </c>
      <c r="AD25" s="36"/>
      <c r="AE25" s="37" t="s">
        <v>275</v>
      </c>
      <c r="AF25" s="36"/>
      <c r="AG25" s="22" t="s">
        <v>275</v>
      </c>
      <c r="AH25" s="37"/>
      <c r="AI25" s="36"/>
      <c r="AJ25" s="22" t="s">
        <v>275</v>
      </c>
      <c r="AK25" s="37"/>
      <c r="AL25" s="36"/>
      <c r="AM25" s="22"/>
      <c r="AN25" s="37" t="s">
        <v>275</v>
      </c>
      <c r="AO25" s="46" t="s">
        <v>446</v>
      </c>
      <c r="AP25" s="51" t="s">
        <v>342</v>
      </c>
      <c r="AQ25" s="76"/>
      <c r="AR25" s="85" t="s">
        <v>341</v>
      </c>
      <c r="AS25" s="77" t="s">
        <v>438</v>
      </c>
      <c r="AT25" s="63" t="s">
        <v>437</v>
      </c>
      <c r="AU25" s="22">
        <v>0.13</v>
      </c>
      <c r="AV25" s="115"/>
    </row>
    <row r="26" spans="1:49" s="20" customFormat="1" ht="29.4" thickBot="1" x14ac:dyDescent="0.35">
      <c r="B26" s="98" t="s">
        <v>495</v>
      </c>
      <c r="C26" s="89"/>
      <c r="D26" s="90"/>
      <c r="E26" s="90" t="s">
        <v>275</v>
      </c>
      <c r="F26" s="91"/>
      <c r="G26" s="89"/>
      <c r="H26" s="90"/>
      <c r="I26" s="90" t="s">
        <v>275</v>
      </c>
      <c r="J26" s="91"/>
      <c r="K26" s="89" t="s">
        <v>275</v>
      </c>
      <c r="L26" s="90"/>
      <c r="M26" s="89"/>
      <c r="N26" s="91" t="s">
        <v>275</v>
      </c>
      <c r="O26" s="89" t="s">
        <v>275</v>
      </c>
      <c r="P26" s="90"/>
      <c r="Q26" s="91"/>
      <c r="R26" s="90"/>
      <c r="S26" s="90"/>
      <c r="T26" s="90"/>
      <c r="U26" s="90" t="s">
        <v>275</v>
      </c>
      <c r="V26" s="90"/>
      <c r="W26" s="91"/>
      <c r="X26" s="89" t="s">
        <v>275</v>
      </c>
      <c r="Y26" s="90"/>
      <c r="Z26" s="91"/>
      <c r="AA26" s="89"/>
      <c r="AB26" s="90"/>
      <c r="AC26" s="91" t="s">
        <v>275</v>
      </c>
      <c r="AD26" s="89"/>
      <c r="AE26" s="91" t="s">
        <v>275</v>
      </c>
      <c r="AF26" s="89"/>
      <c r="AG26" s="90" t="s">
        <v>275</v>
      </c>
      <c r="AH26" s="91"/>
      <c r="AI26" s="89"/>
      <c r="AJ26" s="90" t="s">
        <v>275</v>
      </c>
      <c r="AK26" s="91"/>
      <c r="AL26" s="89"/>
      <c r="AM26" s="90"/>
      <c r="AN26" s="91" t="s">
        <v>275</v>
      </c>
      <c r="AO26" s="92" t="s">
        <v>503</v>
      </c>
      <c r="AP26" s="93"/>
      <c r="AQ26" s="94"/>
      <c r="AR26" s="95"/>
      <c r="AS26" s="96"/>
      <c r="AT26" s="97"/>
      <c r="AU26" s="90">
        <v>320</v>
      </c>
      <c r="AV26" s="100">
        <f>(394+256)/2</f>
        <v>325</v>
      </c>
    </row>
    <row r="27" spans="1:49" x14ac:dyDescent="0.3">
      <c r="A27" s="38"/>
      <c r="B27" s="53"/>
      <c r="C27" s="34"/>
      <c r="D27" s="3"/>
      <c r="E27" s="3"/>
      <c r="F27" s="35"/>
      <c r="G27" s="34"/>
      <c r="H27" s="3"/>
      <c r="I27" s="3"/>
      <c r="J27" s="35"/>
      <c r="K27" s="34"/>
      <c r="L27" s="3"/>
      <c r="M27" s="34"/>
      <c r="N27" s="35"/>
      <c r="O27" s="34"/>
      <c r="P27" s="3"/>
      <c r="Q27" s="35"/>
      <c r="R27" s="3"/>
      <c r="S27" s="3"/>
      <c r="T27" s="3"/>
      <c r="U27" s="3"/>
      <c r="V27" s="3"/>
      <c r="W27" s="35"/>
      <c r="X27" s="34"/>
      <c r="Y27" s="3"/>
      <c r="Z27" s="35"/>
      <c r="AA27" s="34"/>
      <c r="AB27" s="3"/>
      <c r="AC27" s="35"/>
      <c r="AD27" s="34"/>
      <c r="AE27" s="35"/>
      <c r="AF27" s="34"/>
      <c r="AG27" s="3"/>
      <c r="AH27" s="35"/>
      <c r="AI27" s="34"/>
      <c r="AJ27" s="3"/>
      <c r="AK27" s="35"/>
      <c r="AL27" s="34"/>
      <c r="AM27" s="3"/>
      <c r="AN27" s="35"/>
      <c r="AO27" s="42"/>
      <c r="AP27" s="49"/>
    </row>
    <row r="28" spans="1:49" ht="27.75" customHeight="1" x14ac:dyDescent="0.3">
      <c r="B28" s="99" t="s">
        <v>496</v>
      </c>
      <c r="C28" s="34"/>
      <c r="D28" s="3"/>
      <c r="E28" s="3" t="s">
        <v>275</v>
      </c>
      <c r="F28" s="35"/>
      <c r="G28" s="34" t="s">
        <v>275</v>
      </c>
      <c r="H28" s="3"/>
      <c r="I28" s="3"/>
      <c r="J28" s="35"/>
      <c r="K28" s="34" t="s">
        <v>275</v>
      </c>
      <c r="L28" s="3"/>
      <c r="M28" s="34"/>
      <c r="N28" s="35" t="s">
        <v>275</v>
      </c>
      <c r="O28" s="34" t="s">
        <v>275</v>
      </c>
      <c r="P28" s="3"/>
      <c r="Q28" s="35"/>
      <c r="R28" s="3"/>
      <c r="S28" s="3"/>
      <c r="T28" s="3"/>
      <c r="U28" s="3" t="s">
        <v>275</v>
      </c>
      <c r="V28" s="3"/>
      <c r="W28" s="35"/>
      <c r="X28" s="34" t="s">
        <v>275</v>
      </c>
      <c r="Y28" s="3"/>
      <c r="Z28" s="35"/>
      <c r="AA28" s="34"/>
      <c r="AB28" s="3"/>
      <c r="AC28" s="35" t="s">
        <v>275</v>
      </c>
      <c r="AD28" s="34"/>
      <c r="AE28" s="35" t="s">
        <v>275</v>
      </c>
      <c r="AF28" s="34"/>
      <c r="AG28" s="3" t="s">
        <v>275</v>
      </c>
      <c r="AH28" s="35"/>
      <c r="AI28" s="34"/>
      <c r="AJ28" s="3" t="s">
        <v>275</v>
      </c>
      <c r="AK28" s="35"/>
      <c r="AL28" s="34"/>
      <c r="AM28" s="3"/>
      <c r="AN28" s="35" t="s">
        <v>275</v>
      </c>
      <c r="AO28" s="42" t="s">
        <v>497</v>
      </c>
      <c r="AP28" s="49"/>
      <c r="AT28" s="8" t="s">
        <v>506</v>
      </c>
      <c r="AU28" s="3">
        <v>300</v>
      </c>
      <c r="AV28" s="3">
        <f>(375+246)/2</f>
        <v>310.5</v>
      </c>
      <c r="AW28" t="s">
        <v>17</v>
      </c>
    </row>
    <row r="29" spans="1:49" ht="40.5" customHeight="1" x14ac:dyDescent="0.3">
      <c r="A29" s="9" t="s">
        <v>77</v>
      </c>
      <c r="B29" s="30" t="s">
        <v>17</v>
      </c>
      <c r="C29" s="34"/>
      <c r="D29" s="3"/>
      <c r="E29" s="3"/>
      <c r="F29" s="35"/>
      <c r="G29" s="34" t="s">
        <v>275</v>
      </c>
      <c r="H29" s="3"/>
      <c r="I29" s="3"/>
      <c r="J29" s="35"/>
      <c r="K29" s="34" t="s">
        <v>275</v>
      </c>
      <c r="L29" s="3"/>
      <c r="M29" s="34"/>
      <c r="N29" s="35" t="s">
        <v>275</v>
      </c>
      <c r="O29" s="34" t="s">
        <v>275</v>
      </c>
      <c r="P29" s="3"/>
      <c r="Q29" s="35"/>
      <c r="R29" s="3"/>
      <c r="S29" s="3"/>
      <c r="T29" s="3"/>
      <c r="U29" s="3" t="s">
        <v>275</v>
      </c>
      <c r="V29" s="3"/>
      <c r="W29" s="35"/>
      <c r="X29" s="34" t="s">
        <v>275</v>
      </c>
      <c r="Y29" s="3"/>
      <c r="Z29" s="35"/>
      <c r="AA29" s="34"/>
      <c r="AB29" s="3"/>
      <c r="AC29" s="35" t="s">
        <v>275</v>
      </c>
      <c r="AD29" s="34"/>
      <c r="AE29" s="35" t="s">
        <v>275</v>
      </c>
      <c r="AF29" s="34"/>
      <c r="AG29" s="3" t="s">
        <v>275</v>
      </c>
      <c r="AH29" s="35"/>
      <c r="AI29" s="34"/>
      <c r="AJ29" s="3" t="s">
        <v>275</v>
      </c>
      <c r="AK29" s="35"/>
      <c r="AL29" s="34"/>
      <c r="AM29" s="3"/>
      <c r="AN29" s="35" t="s">
        <v>275</v>
      </c>
      <c r="AO29" s="45" t="s">
        <v>78</v>
      </c>
      <c r="AP29" s="49" t="s">
        <v>296</v>
      </c>
      <c r="AS29" s="113" t="s">
        <v>392</v>
      </c>
      <c r="AT29" s="113" t="s">
        <v>494</v>
      </c>
      <c r="AU29" s="3">
        <v>86.3</v>
      </c>
      <c r="AW29" t="s">
        <v>18</v>
      </c>
    </row>
    <row r="30" spans="1:49" x14ac:dyDescent="0.3">
      <c r="A30" s="19" t="s">
        <v>158</v>
      </c>
      <c r="B30" s="73" t="s">
        <v>18</v>
      </c>
      <c r="C30" s="34"/>
      <c r="D30" s="3"/>
      <c r="E30" s="3"/>
      <c r="F30" s="35"/>
      <c r="G30" s="34" t="s">
        <v>275</v>
      </c>
      <c r="H30" s="3"/>
      <c r="I30" s="3"/>
      <c r="J30" s="35"/>
      <c r="K30" s="34" t="s">
        <v>275</v>
      </c>
      <c r="L30" s="3"/>
      <c r="M30" s="34"/>
      <c r="N30" s="35" t="s">
        <v>275</v>
      </c>
      <c r="O30" s="34" t="s">
        <v>275</v>
      </c>
      <c r="P30" s="3"/>
      <c r="Q30" s="35"/>
      <c r="R30" s="80" t="s">
        <v>275</v>
      </c>
      <c r="S30" s="3"/>
      <c r="T30" s="3"/>
      <c r="U30" s="3"/>
      <c r="V30" s="3"/>
      <c r="W30" s="35"/>
      <c r="X30" s="34" t="s">
        <v>275</v>
      </c>
      <c r="Y30" s="3"/>
      <c r="Z30" s="35"/>
      <c r="AA30" s="34"/>
      <c r="AB30" s="3"/>
      <c r="AC30" s="35" t="s">
        <v>275</v>
      </c>
      <c r="AD30" s="34"/>
      <c r="AE30" s="35" t="s">
        <v>275</v>
      </c>
      <c r="AF30" s="34"/>
      <c r="AG30" s="3" t="s">
        <v>275</v>
      </c>
      <c r="AH30" s="35"/>
      <c r="AI30" s="34"/>
      <c r="AJ30" s="3" t="s">
        <v>275</v>
      </c>
      <c r="AK30" s="35"/>
      <c r="AL30" s="34"/>
      <c r="AM30" s="3"/>
      <c r="AN30" s="35" t="s">
        <v>275</v>
      </c>
      <c r="AO30" s="45" t="s">
        <v>76</v>
      </c>
      <c r="AP30" s="49" t="s">
        <v>297</v>
      </c>
      <c r="AS30" s="113"/>
      <c r="AT30" s="113"/>
      <c r="AU30" s="3">
        <v>86.3</v>
      </c>
      <c r="AV30" s="114" t="s">
        <v>473</v>
      </c>
      <c r="AW30" t="s">
        <v>19</v>
      </c>
    </row>
    <row r="31" spans="1:49" x14ac:dyDescent="0.3">
      <c r="A31" s="19" t="s">
        <v>158</v>
      </c>
      <c r="B31" s="73" t="s">
        <v>19</v>
      </c>
      <c r="C31" s="34"/>
      <c r="D31" s="3"/>
      <c r="E31" s="3"/>
      <c r="F31" s="35"/>
      <c r="G31" s="34" t="s">
        <v>275</v>
      </c>
      <c r="H31" s="3"/>
      <c r="I31" s="3"/>
      <c r="J31" s="35"/>
      <c r="K31" s="34"/>
      <c r="L31" s="3" t="s">
        <v>275</v>
      </c>
      <c r="M31" s="34"/>
      <c r="N31" s="35" t="s">
        <v>275</v>
      </c>
      <c r="O31" s="34" t="s">
        <v>275</v>
      </c>
      <c r="P31" s="3"/>
      <c r="Q31" s="35"/>
      <c r="R31" s="80" t="s">
        <v>275</v>
      </c>
      <c r="S31" s="3"/>
      <c r="T31" s="3"/>
      <c r="U31" s="3"/>
      <c r="V31" s="3"/>
      <c r="W31" s="35"/>
      <c r="X31" s="34" t="s">
        <v>275</v>
      </c>
      <c r="Y31" s="3"/>
      <c r="Z31" s="35"/>
      <c r="AA31" s="34"/>
      <c r="AB31" s="3"/>
      <c r="AC31" s="35" t="s">
        <v>275</v>
      </c>
      <c r="AD31" s="34"/>
      <c r="AE31" s="35" t="s">
        <v>275</v>
      </c>
      <c r="AF31" s="34"/>
      <c r="AG31" s="3" t="s">
        <v>275</v>
      </c>
      <c r="AH31" s="35"/>
      <c r="AI31" s="34"/>
      <c r="AJ31" s="3" t="s">
        <v>275</v>
      </c>
      <c r="AK31" s="35"/>
      <c r="AL31" s="34"/>
      <c r="AM31" s="3"/>
      <c r="AN31" s="35" t="s">
        <v>275</v>
      </c>
      <c r="AO31" s="45" t="s">
        <v>85</v>
      </c>
      <c r="AP31" s="49" t="s">
        <v>298</v>
      </c>
      <c r="AS31" s="113"/>
      <c r="AT31" s="113"/>
      <c r="AU31" s="3">
        <v>86.3</v>
      </c>
      <c r="AV31" s="114"/>
      <c r="AW31" t="s">
        <v>20</v>
      </c>
    </row>
    <row r="32" spans="1:49" x14ac:dyDescent="0.3">
      <c r="A32" s="19" t="s">
        <v>454</v>
      </c>
      <c r="B32" s="30" t="s">
        <v>20</v>
      </c>
      <c r="C32" s="34"/>
      <c r="D32" s="3"/>
      <c r="E32" s="3"/>
      <c r="F32" s="35"/>
      <c r="G32" s="34" t="s">
        <v>275</v>
      </c>
      <c r="H32" s="3"/>
      <c r="I32" s="3"/>
      <c r="J32" s="35"/>
      <c r="K32" s="34"/>
      <c r="L32" s="3" t="s">
        <v>275</v>
      </c>
      <c r="M32" s="34"/>
      <c r="N32" s="35" t="s">
        <v>275</v>
      </c>
      <c r="O32" s="34" t="s">
        <v>275</v>
      </c>
      <c r="P32" s="3"/>
      <c r="Q32" s="35"/>
      <c r="R32" s="3"/>
      <c r="S32" s="3"/>
      <c r="T32" s="3"/>
      <c r="U32" s="3" t="s">
        <v>275</v>
      </c>
      <c r="V32" s="3"/>
      <c r="W32" s="35"/>
      <c r="X32" s="34" t="s">
        <v>275</v>
      </c>
      <c r="Y32" s="3"/>
      <c r="Z32" s="35"/>
      <c r="AA32" s="34"/>
      <c r="AB32" s="3"/>
      <c r="AC32" s="35" t="s">
        <v>275</v>
      </c>
      <c r="AD32" s="34"/>
      <c r="AE32" s="35" t="s">
        <v>275</v>
      </c>
      <c r="AF32" s="34"/>
      <c r="AG32" s="3" t="s">
        <v>275</v>
      </c>
      <c r="AH32" s="35"/>
      <c r="AI32" s="34"/>
      <c r="AJ32" s="3" t="s">
        <v>275</v>
      </c>
      <c r="AK32" s="35"/>
      <c r="AL32" s="34"/>
      <c r="AM32" s="3"/>
      <c r="AN32" s="35" t="s">
        <v>275</v>
      </c>
      <c r="AO32" s="45" t="s">
        <v>104</v>
      </c>
      <c r="AP32" s="49" t="s">
        <v>299</v>
      </c>
      <c r="AS32" s="113"/>
      <c r="AT32" s="113"/>
      <c r="AU32" s="3">
        <v>86.3</v>
      </c>
      <c r="AW32" t="s">
        <v>28</v>
      </c>
    </row>
    <row r="33" spans="1:49" x14ac:dyDescent="0.3">
      <c r="A33" s="3" t="s">
        <v>115</v>
      </c>
      <c r="B33" s="30" t="s">
        <v>28</v>
      </c>
      <c r="C33" s="34"/>
      <c r="D33" s="3"/>
      <c r="E33" s="3"/>
      <c r="F33" s="35"/>
      <c r="G33" s="34" t="s">
        <v>275</v>
      </c>
      <c r="H33" s="3"/>
      <c r="I33" s="3"/>
      <c r="J33" s="35"/>
      <c r="K33" s="34" t="s">
        <v>275</v>
      </c>
      <c r="L33" s="3"/>
      <c r="M33" s="34"/>
      <c r="N33" s="35" t="s">
        <v>275</v>
      </c>
      <c r="O33" s="34" t="s">
        <v>275</v>
      </c>
      <c r="P33" s="3"/>
      <c r="Q33" s="35"/>
      <c r="R33" s="3"/>
      <c r="S33" s="3"/>
      <c r="T33" s="3"/>
      <c r="U33" s="3" t="s">
        <v>275</v>
      </c>
      <c r="V33" s="3"/>
      <c r="W33" s="35"/>
      <c r="X33" s="34" t="s">
        <v>275</v>
      </c>
      <c r="Y33" s="3"/>
      <c r="Z33" s="35"/>
      <c r="AA33" s="34"/>
      <c r="AB33" s="3"/>
      <c r="AC33" s="35" t="s">
        <v>275</v>
      </c>
      <c r="AD33" s="34"/>
      <c r="AE33" s="35" t="s">
        <v>275</v>
      </c>
      <c r="AF33" s="34"/>
      <c r="AG33" s="3" t="s">
        <v>275</v>
      </c>
      <c r="AH33" s="35"/>
      <c r="AI33" s="34"/>
      <c r="AJ33" s="3" t="s">
        <v>275</v>
      </c>
      <c r="AK33" s="35"/>
      <c r="AL33" s="34"/>
      <c r="AM33" s="3"/>
      <c r="AN33" s="35" t="s">
        <v>275</v>
      </c>
      <c r="AO33" s="42" t="s">
        <v>114</v>
      </c>
      <c r="AP33" s="49" t="s">
        <v>296</v>
      </c>
      <c r="AS33" s="113"/>
      <c r="AT33" s="113"/>
      <c r="AU33" s="3">
        <v>86.3</v>
      </c>
      <c r="AW33" t="s">
        <v>29</v>
      </c>
    </row>
    <row r="34" spans="1:49" x14ac:dyDescent="0.3">
      <c r="A34" s="3"/>
      <c r="B34" s="61" t="s">
        <v>343</v>
      </c>
      <c r="C34" s="34"/>
      <c r="D34" s="3"/>
      <c r="E34" s="3"/>
      <c r="F34" s="35"/>
      <c r="G34" s="34" t="s">
        <v>275</v>
      </c>
      <c r="H34" s="3"/>
      <c r="I34" s="3"/>
      <c r="J34" s="35"/>
      <c r="K34" s="34"/>
      <c r="L34" s="3" t="s">
        <v>275</v>
      </c>
      <c r="M34" s="34"/>
      <c r="N34" s="35" t="s">
        <v>275</v>
      </c>
      <c r="O34" s="34"/>
      <c r="P34" s="3" t="s">
        <v>275</v>
      </c>
      <c r="Q34" s="35"/>
      <c r="R34" s="3"/>
      <c r="S34" s="3"/>
      <c r="T34" s="3"/>
      <c r="U34" s="3" t="s">
        <v>275</v>
      </c>
      <c r="V34" s="3"/>
      <c r="W34" s="35"/>
      <c r="X34" s="34" t="s">
        <v>275</v>
      </c>
      <c r="Y34" s="3"/>
      <c r="Z34" s="35"/>
      <c r="AA34" s="34"/>
      <c r="AB34" s="3"/>
      <c r="AC34" s="35" t="s">
        <v>275</v>
      </c>
      <c r="AD34" s="34"/>
      <c r="AE34" s="35" t="s">
        <v>275</v>
      </c>
      <c r="AF34" s="34"/>
      <c r="AG34" s="3" t="s">
        <v>275</v>
      </c>
      <c r="AH34" s="35"/>
      <c r="AI34" s="34"/>
      <c r="AJ34" s="3" t="s">
        <v>275</v>
      </c>
      <c r="AK34" s="35"/>
      <c r="AL34" s="34"/>
      <c r="AM34" s="3"/>
      <c r="AN34" s="35" t="s">
        <v>275</v>
      </c>
      <c r="AO34" s="42" t="s">
        <v>441</v>
      </c>
      <c r="AP34" s="49" t="s">
        <v>295</v>
      </c>
      <c r="AS34" s="8" t="s">
        <v>439</v>
      </c>
      <c r="AU34" s="3">
        <v>86.3</v>
      </c>
      <c r="AW34" t="s">
        <v>30</v>
      </c>
    </row>
    <row r="35" spans="1:49" x14ac:dyDescent="0.3">
      <c r="A35" s="3"/>
      <c r="B35" s="61" t="s">
        <v>344</v>
      </c>
      <c r="C35" s="34"/>
      <c r="D35" s="3"/>
      <c r="E35" s="3"/>
      <c r="F35" s="35"/>
      <c r="G35" s="34" t="s">
        <v>275</v>
      </c>
      <c r="H35" s="3"/>
      <c r="I35" s="3"/>
      <c r="J35" s="35"/>
      <c r="K35" s="34" t="s">
        <v>275</v>
      </c>
      <c r="L35" s="3"/>
      <c r="M35" s="34"/>
      <c r="N35" s="35" t="s">
        <v>275</v>
      </c>
      <c r="O35" s="34"/>
      <c r="P35" s="3" t="s">
        <v>275</v>
      </c>
      <c r="Q35" s="35"/>
      <c r="R35" s="3"/>
      <c r="S35" s="3"/>
      <c r="T35" s="3"/>
      <c r="U35" s="3" t="s">
        <v>275</v>
      </c>
      <c r="V35" s="3"/>
      <c r="W35" s="35"/>
      <c r="X35" s="34" t="s">
        <v>275</v>
      </c>
      <c r="Y35" s="3"/>
      <c r="Z35" s="35"/>
      <c r="AA35" s="34"/>
      <c r="AB35" s="3"/>
      <c r="AC35" s="35" t="s">
        <v>275</v>
      </c>
      <c r="AD35" s="34"/>
      <c r="AE35" s="35" t="s">
        <v>275</v>
      </c>
      <c r="AF35" s="34"/>
      <c r="AG35" s="3" t="s">
        <v>275</v>
      </c>
      <c r="AH35" s="35"/>
      <c r="AI35" s="34"/>
      <c r="AJ35" s="3" t="s">
        <v>275</v>
      </c>
      <c r="AK35" s="35"/>
      <c r="AL35" s="34"/>
      <c r="AM35" s="3"/>
      <c r="AN35" s="35" t="s">
        <v>275</v>
      </c>
      <c r="AO35" s="42" t="s">
        <v>441</v>
      </c>
      <c r="AP35" s="49" t="s">
        <v>294</v>
      </c>
      <c r="AS35" s="8" t="s">
        <v>439</v>
      </c>
      <c r="AU35" s="3">
        <v>86.3</v>
      </c>
      <c r="AW35" t="s">
        <v>100</v>
      </c>
    </row>
    <row r="36" spans="1:49" ht="15" customHeight="1" x14ac:dyDescent="0.3">
      <c r="A36" s="3" t="s">
        <v>116</v>
      </c>
      <c r="B36" s="30" t="s">
        <v>29</v>
      </c>
      <c r="C36" s="34"/>
      <c r="D36" s="3"/>
      <c r="E36" s="3"/>
      <c r="F36" s="35"/>
      <c r="G36" s="34" t="s">
        <v>275</v>
      </c>
      <c r="H36" s="3"/>
      <c r="I36" s="3"/>
      <c r="J36" s="35"/>
      <c r="K36" s="34" t="s">
        <v>275</v>
      </c>
      <c r="L36" s="3"/>
      <c r="M36" s="34" t="s">
        <v>275</v>
      </c>
      <c r="N36" s="35"/>
      <c r="O36" s="34" t="s">
        <v>275</v>
      </c>
      <c r="P36" s="3"/>
      <c r="Q36" s="35"/>
      <c r="R36" s="3"/>
      <c r="S36" s="3"/>
      <c r="T36" s="3"/>
      <c r="U36" s="3" t="s">
        <v>275</v>
      </c>
      <c r="V36" s="3"/>
      <c r="W36" s="35"/>
      <c r="X36" s="34" t="s">
        <v>275</v>
      </c>
      <c r="Y36" s="3"/>
      <c r="Z36" s="35"/>
      <c r="AA36" s="34"/>
      <c r="AB36" s="3"/>
      <c r="AC36" s="35" t="s">
        <v>275</v>
      </c>
      <c r="AD36" s="34"/>
      <c r="AE36" s="35" t="s">
        <v>275</v>
      </c>
      <c r="AF36" s="34"/>
      <c r="AG36" s="3" t="s">
        <v>275</v>
      </c>
      <c r="AH36" s="35"/>
      <c r="AI36" s="34"/>
      <c r="AJ36" s="3" t="s">
        <v>275</v>
      </c>
      <c r="AK36" s="35"/>
      <c r="AL36" s="34"/>
      <c r="AM36" s="3"/>
      <c r="AN36" s="35" t="s">
        <v>275</v>
      </c>
      <c r="AO36" s="42" t="s">
        <v>121</v>
      </c>
      <c r="AP36" s="49" t="s">
        <v>300</v>
      </c>
      <c r="AS36" s="113" t="s">
        <v>393</v>
      </c>
      <c r="AT36" s="8" t="s">
        <v>394</v>
      </c>
      <c r="AU36" s="3">
        <v>48.7</v>
      </c>
      <c r="AW36" t="s">
        <v>106</v>
      </c>
    </row>
    <row r="37" spans="1:49" x14ac:dyDescent="0.3">
      <c r="A37" s="3" t="s">
        <v>117</v>
      </c>
      <c r="B37" s="64" t="s">
        <v>30</v>
      </c>
      <c r="C37" s="34"/>
      <c r="D37" s="3"/>
      <c r="E37" s="3"/>
      <c r="F37" s="35"/>
      <c r="G37" s="34" t="s">
        <v>275</v>
      </c>
      <c r="H37" s="3"/>
      <c r="I37" s="3"/>
      <c r="J37" s="35"/>
      <c r="K37" s="34" t="s">
        <v>275</v>
      </c>
      <c r="L37" s="3"/>
      <c r="M37" s="34" t="s">
        <v>275</v>
      </c>
      <c r="N37" s="35"/>
      <c r="O37" s="34" t="s">
        <v>275</v>
      </c>
      <c r="P37" s="3"/>
      <c r="Q37" s="35"/>
      <c r="R37" s="3"/>
      <c r="S37" s="3"/>
      <c r="T37" s="3"/>
      <c r="U37" s="3" t="s">
        <v>275</v>
      </c>
      <c r="V37" s="3"/>
      <c r="W37" s="35"/>
      <c r="X37" s="34" t="s">
        <v>275</v>
      </c>
      <c r="Y37" s="3"/>
      <c r="Z37" s="35"/>
      <c r="AA37" s="34"/>
      <c r="AB37" s="3"/>
      <c r="AC37" s="35" t="s">
        <v>275</v>
      </c>
      <c r="AD37" s="34"/>
      <c r="AE37" s="35" t="s">
        <v>275</v>
      </c>
      <c r="AF37" s="34"/>
      <c r="AG37" s="3" t="s">
        <v>275</v>
      </c>
      <c r="AH37" s="35"/>
      <c r="AI37" s="34"/>
      <c r="AJ37" s="3" t="s">
        <v>275</v>
      </c>
      <c r="AK37" s="35"/>
      <c r="AL37" s="34"/>
      <c r="AM37" s="3"/>
      <c r="AN37" s="35" t="s">
        <v>275</v>
      </c>
      <c r="AO37" s="42" t="s">
        <v>123</v>
      </c>
      <c r="AP37" s="65" t="s">
        <v>301</v>
      </c>
      <c r="AS37" s="113"/>
      <c r="AU37" s="3">
        <v>48.7</v>
      </c>
      <c r="AV37" t="s">
        <v>484</v>
      </c>
      <c r="AW37" t="s">
        <v>107</v>
      </c>
    </row>
    <row r="38" spans="1:49" ht="22.95" customHeight="1" x14ac:dyDescent="0.3">
      <c r="A38" s="3" t="s">
        <v>118</v>
      </c>
      <c r="B38" s="30" t="s">
        <v>100</v>
      </c>
      <c r="C38" s="34"/>
      <c r="D38" s="3"/>
      <c r="E38" s="3"/>
      <c r="F38" s="35"/>
      <c r="G38" s="34" t="s">
        <v>275</v>
      </c>
      <c r="H38" s="3"/>
      <c r="I38" s="3"/>
      <c r="J38" s="35"/>
      <c r="K38" s="34" t="s">
        <v>275</v>
      </c>
      <c r="L38" s="3"/>
      <c r="M38" s="34"/>
      <c r="N38" s="35" t="s">
        <v>275</v>
      </c>
      <c r="O38" s="34" t="s">
        <v>275</v>
      </c>
      <c r="P38" s="3"/>
      <c r="Q38" s="35"/>
      <c r="R38" s="3"/>
      <c r="S38" s="3" t="s">
        <v>275</v>
      </c>
      <c r="T38" s="3"/>
      <c r="U38" s="3"/>
      <c r="V38" s="3"/>
      <c r="W38" s="35"/>
      <c r="X38" s="34" t="s">
        <v>275</v>
      </c>
      <c r="Y38" s="3"/>
      <c r="Z38" s="35"/>
      <c r="AA38" s="34"/>
      <c r="AB38" s="3"/>
      <c r="AC38" s="35" t="s">
        <v>275</v>
      </c>
      <c r="AD38" s="34"/>
      <c r="AE38" s="35" t="s">
        <v>275</v>
      </c>
      <c r="AF38" s="34"/>
      <c r="AG38" s="3" t="s">
        <v>275</v>
      </c>
      <c r="AH38" s="35"/>
      <c r="AI38" s="34"/>
      <c r="AJ38" s="3" t="s">
        <v>275</v>
      </c>
      <c r="AK38" s="35"/>
      <c r="AL38" s="34"/>
      <c r="AM38" s="3"/>
      <c r="AN38" s="35" t="s">
        <v>275</v>
      </c>
      <c r="AO38" s="42" t="s">
        <v>124</v>
      </c>
      <c r="AP38" s="49" t="s">
        <v>302</v>
      </c>
      <c r="AS38" s="113" t="s">
        <v>400</v>
      </c>
      <c r="AT38" s="114" t="s">
        <v>402</v>
      </c>
      <c r="AU38" s="3">
        <v>87.4</v>
      </c>
      <c r="AW38" t="s">
        <v>143</v>
      </c>
    </row>
    <row r="39" spans="1:49" x14ac:dyDescent="0.3">
      <c r="A39" s="3" t="s">
        <v>119</v>
      </c>
      <c r="B39" s="30" t="s">
        <v>106</v>
      </c>
      <c r="C39" s="34"/>
      <c r="D39" s="3"/>
      <c r="E39" s="3"/>
      <c r="F39" s="35"/>
      <c r="G39" s="34" t="s">
        <v>275</v>
      </c>
      <c r="H39" s="3"/>
      <c r="I39" s="3"/>
      <c r="J39" s="35"/>
      <c r="K39" s="34" t="s">
        <v>275</v>
      </c>
      <c r="L39" s="3"/>
      <c r="M39" s="34"/>
      <c r="N39" s="35" t="s">
        <v>275</v>
      </c>
      <c r="O39" s="34"/>
      <c r="P39" s="3" t="s">
        <v>275</v>
      </c>
      <c r="Q39" s="35"/>
      <c r="R39" s="3"/>
      <c r="S39" s="3" t="s">
        <v>275</v>
      </c>
      <c r="T39" s="3"/>
      <c r="U39" s="3"/>
      <c r="V39" s="3"/>
      <c r="W39" s="35"/>
      <c r="X39" s="34" t="s">
        <v>275</v>
      </c>
      <c r="Y39" s="3"/>
      <c r="Z39" s="35"/>
      <c r="AA39" s="34"/>
      <c r="AB39" s="3"/>
      <c r="AC39" s="35" t="s">
        <v>275</v>
      </c>
      <c r="AD39" s="34"/>
      <c r="AE39" s="35" t="s">
        <v>275</v>
      </c>
      <c r="AF39" s="34"/>
      <c r="AG39" s="3" t="s">
        <v>275</v>
      </c>
      <c r="AH39" s="35"/>
      <c r="AI39" s="34"/>
      <c r="AJ39" s="3" t="s">
        <v>275</v>
      </c>
      <c r="AK39" s="35"/>
      <c r="AL39" s="34"/>
      <c r="AM39" s="3"/>
      <c r="AN39" s="35" t="s">
        <v>275</v>
      </c>
      <c r="AO39" s="42" t="s">
        <v>125</v>
      </c>
      <c r="AP39" s="49" t="s">
        <v>303</v>
      </c>
      <c r="AS39" s="113"/>
      <c r="AT39" s="114"/>
      <c r="AU39" s="3">
        <v>87.4</v>
      </c>
      <c r="AW39" t="s">
        <v>144</v>
      </c>
    </row>
    <row r="40" spans="1:49" x14ac:dyDescent="0.3">
      <c r="A40" s="3"/>
      <c r="B40" s="61" t="s">
        <v>345</v>
      </c>
      <c r="C40" s="34"/>
      <c r="D40" s="3"/>
      <c r="E40" s="3"/>
      <c r="F40" s="35"/>
      <c r="G40" s="34" t="s">
        <v>275</v>
      </c>
      <c r="H40" s="3"/>
      <c r="I40" s="3"/>
      <c r="J40" s="35"/>
      <c r="K40" s="34"/>
      <c r="L40" s="3" t="s">
        <v>275</v>
      </c>
      <c r="M40" s="34"/>
      <c r="N40" s="35" t="s">
        <v>275</v>
      </c>
      <c r="O40" s="34"/>
      <c r="P40" s="3" t="s">
        <v>275</v>
      </c>
      <c r="Q40" s="35"/>
      <c r="R40" s="3"/>
      <c r="S40" s="3" t="s">
        <v>275</v>
      </c>
      <c r="T40" s="3"/>
      <c r="U40" s="3"/>
      <c r="V40" s="3"/>
      <c r="W40" s="35"/>
      <c r="X40" s="34" t="s">
        <v>275</v>
      </c>
      <c r="Y40" s="3"/>
      <c r="Z40" s="35"/>
      <c r="AA40" s="34"/>
      <c r="AB40" s="3"/>
      <c r="AC40" s="35" t="s">
        <v>275</v>
      </c>
      <c r="AD40" s="34"/>
      <c r="AE40" s="35" t="s">
        <v>275</v>
      </c>
      <c r="AF40" s="34"/>
      <c r="AG40" s="3" t="s">
        <v>275</v>
      </c>
      <c r="AH40" s="35"/>
      <c r="AI40" s="34"/>
      <c r="AJ40" s="3" t="s">
        <v>275</v>
      </c>
      <c r="AK40" s="35"/>
      <c r="AL40" s="34"/>
      <c r="AM40" s="3"/>
      <c r="AN40" s="35" t="s">
        <v>275</v>
      </c>
      <c r="AO40" s="42" t="s">
        <v>442</v>
      </c>
      <c r="AP40" s="49" t="s">
        <v>347</v>
      </c>
      <c r="AS40" s="17" t="s">
        <v>440</v>
      </c>
      <c r="AU40" s="9" t="s">
        <v>440</v>
      </c>
      <c r="AW40" t="s">
        <v>145</v>
      </c>
    </row>
    <row r="41" spans="1:49" x14ac:dyDescent="0.3">
      <c r="A41" s="3"/>
      <c r="B41" s="61" t="s">
        <v>346</v>
      </c>
      <c r="C41" s="34"/>
      <c r="D41" s="3"/>
      <c r="E41" s="3"/>
      <c r="F41" s="35"/>
      <c r="G41" s="34" t="s">
        <v>275</v>
      </c>
      <c r="H41" s="3"/>
      <c r="I41" s="3"/>
      <c r="J41" s="35"/>
      <c r="K41" s="34"/>
      <c r="L41" s="3" t="s">
        <v>275</v>
      </c>
      <c r="M41" s="34"/>
      <c r="N41" s="35" t="s">
        <v>275</v>
      </c>
      <c r="O41" s="34" t="s">
        <v>275</v>
      </c>
      <c r="P41" s="3"/>
      <c r="Q41" s="35"/>
      <c r="R41" s="3"/>
      <c r="S41" s="3" t="s">
        <v>275</v>
      </c>
      <c r="T41" s="3"/>
      <c r="U41" s="3"/>
      <c r="V41" s="3"/>
      <c r="W41" s="35"/>
      <c r="X41" s="34" t="s">
        <v>275</v>
      </c>
      <c r="Y41" s="3"/>
      <c r="Z41" s="35"/>
      <c r="AA41" s="34"/>
      <c r="AB41" s="3"/>
      <c r="AC41" s="35" t="s">
        <v>275</v>
      </c>
      <c r="AD41" s="34"/>
      <c r="AE41" s="35" t="s">
        <v>275</v>
      </c>
      <c r="AF41" s="34"/>
      <c r="AG41" s="3" t="s">
        <v>275</v>
      </c>
      <c r="AH41" s="35"/>
      <c r="AI41" s="34"/>
      <c r="AJ41" s="3" t="s">
        <v>275</v>
      </c>
      <c r="AK41" s="35"/>
      <c r="AL41" s="34"/>
      <c r="AM41" s="3"/>
      <c r="AN41" s="35" t="s">
        <v>275</v>
      </c>
      <c r="AO41" s="42" t="s">
        <v>443</v>
      </c>
      <c r="AP41" s="49" t="s">
        <v>348</v>
      </c>
      <c r="AS41" s="8" t="s">
        <v>482</v>
      </c>
      <c r="AU41" s="9" t="s">
        <v>482</v>
      </c>
      <c r="AW41" t="s">
        <v>146</v>
      </c>
    </row>
    <row r="42" spans="1:49" x14ac:dyDescent="0.3">
      <c r="A42" s="18" t="s">
        <v>158</v>
      </c>
      <c r="B42" s="73" t="s">
        <v>107</v>
      </c>
      <c r="C42" s="34"/>
      <c r="D42" s="3"/>
      <c r="E42" s="3"/>
      <c r="F42" s="35"/>
      <c r="G42" s="34" t="s">
        <v>275</v>
      </c>
      <c r="H42" s="3"/>
      <c r="I42" s="3"/>
      <c r="J42" s="35"/>
      <c r="K42" s="34" t="s">
        <v>275</v>
      </c>
      <c r="L42" s="3"/>
      <c r="M42" s="34"/>
      <c r="N42" s="35" t="s">
        <v>275</v>
      </c>
      <c r="O42" s="34" t="s">
        <v>275</v>
      </c>
      <c r="P42" s="3"/>
      <c r="Q42" s="35"/>
      <c r="R42" s="3"/>
      <c r="S42" s="3" t="s">
        <v>275</v>
      </c>
      <c r="T42" s="3"/>
      <c r="U42" s="3"/>
      <c r="V42" s="3"/>
      <c r="W42" s="35"/>
      <c r="X42" s="34" t="s">
        <v>275</v>
      </c>
      <c r="Y42" s="3"/>
      <c r="Z42" s="35"/>
      <c r="AA42" s="34"/>
      <c r="AB42" s="3"/>
      <c r="AC42" s="35" t="s">
        <v>275</v>
      </c>
      <c r="AD42" s="34"/>
      <c r="AE42" s="35" t="s">
        <v>275</v>
      </c>
      <c r="AF42" s="34"/>
      <c r="AG42" s="3" t="s">
        <v>275</v>
      </c>
      <c r="AH42" s="35"/>
      <c r="AI42" s="34"/>
      <c r="AJ42" s="3" t="s">
        <v>275</v>
      </c>
      <c r="AK42" s="35"/>
      <c r="AL42" s="34"/>
      <c r="AM42" s="3"/>
      <c r="AN42" s="35" t="s">
        <v>275</v>
      </c>
      <c r="AO42" s="42" t="s">
        <v>135</v>
      </c>
      <c r="AP42" s="49" t="s">
        <v>304</v>
      </c>
      <c r="AS42" s="66" t="s">
        <v>158</v>
      </c>
      <c r="AT42" s="66" t="s">
        <v>158</v>
      </c>
    </row>
    <row r="43" spans="1:49" ht="15" customHeight="1" x14ac:dyDescent="0.3">
      <c r="A43" s="3" t="s">
        <v>120</v>
      </c>
      <c r="B43" s="30" t="s">
        <v>143</v>
      </c>
      <c r="C43" s="34"/>
      <c r="D43" s="3"/>
      <c r="E43" s="3"/>
      <c r="F43" s="35"/>
      <c r="G43" s="34" t="s">
        <v>275</v>
      </c>
      <c r="H43" s="3"/>
      <c r="I43" s="3"/>
      <c r="J43" s="35"/>
      <c r="K43" s="34" t="s">
        <v>275</v>
      </c>
      <c r="L43" s="3"/>
      <c r="M43" s="34"/>
      <c r="N43" s="35" t="s">
        <v>275</v>
      </c>
      <c r="O43" s="34" t="s">
        <v>275</v>
      </c>
      <c r="P43" s="3"/>
      <c r="Q43" s="35"/>
      <c r="R43" s="3"/>
      <c r="S43" s="3"/>
      <c r="T43" s="3"/>
      <c r="U43" s="3" t="s">
        <v>275</v>
      </c>
      <c r="V43" s="3"/>
      <c r="W43" s="35"/>
      <c r="X43" s="34" t="s">
        <v>275</v>
      </c>
      <c r="Y43" s="3"/>
      <c r="Z43" s="35"/>
      <c r="AA43" s="34"/>
      <c r="AB43" s="3" t="s">
        <v>275</v>
      </c>
      <c r="AC43" s="35"/>
      <c r="AD43" s="34"/>
      <c r="AE43" s="35" t="s">
        <v>275</v>
      </c>
      <c r="AF43" s="34"/>
      <c r="AG43" s="3" t="s">
        <v>275</v>
      </c>
      <c r="AH43" s="35"/>
      <c r="AI43" s="34"/>
      <c r="AJ43" s="3" t="s">
        <v>275</v>
      </c>
      <c r="AK43" s="35"/>
      <c r="AL43" s="34"/>
      <c r="AM43" s="3"/>
      <c r="AN43" s="35" t="s">
        <v>275</v>
      </c>
      <c r="AO43" s="42" t="s">
        <v>159</v>
      </c>
      <c r="AP43" s="49" t="s">
        <v>305</v>
      </c>
      <c r="AR43" s="116" t="s">
        <v>395</v>
      </c>
      <c r="AS43" s="113" t="s">
        <v>396</v>
      </c>
      <c r="AT43" s="114" t="s">
        <v>402</v>
      </c>
      <c r="AU43" s="3">
        <v>86.3</v>
      </c>
      <c r="AW43" t="s">
        <v>166</v>
      </c>
    </row>
    <row r="44" spans="1:49" x14ac:dyDescent="0.3">
      <c r="A44" s="3" t="s">
        <v>153</v>
      </c>
      <c r="B44" s="30" t="s">
        <v>144</v>
      </c>
      <c r="C44" s="34"/>
      <c r="D44" s="3"/>
      <c r="E44" s="3"/>
      <c r="F44" s="35"/>
      <c r="G44" s="34" t="s">
        <v>275</v>
      </c>
      <c r="H44" s="3"/>
      <c r="I44" s="3"/>
      <c r="J44" s="35"/>
      <c r="K44" s="34" t="s">
        <v>275</v>
      </c>
      <c r="L44" s="3"/>
      <c r="M44" s="34"/>
      <c r="N44" s="35" t="s">
        <v>275</v>
      </c>
      <c r="O44" s="34" t="s">
        <v>275</v>
      </c>
      <c r="P44" s="3"/>
      <c r="Q44" s="35"/>
      <c r="R44" s="3"/>
      <c r="S44" s="3"/>
      <c r="T44" s="3"/>
      <c r="U44" s="3" t="s">
        <v>275</v>
      </c>
      <c r="V44" s="3"/>
      <c r="W44" s="35"/>
      <c r="X44" s="34" t="s">
        <v>275</v>
      </c>
      <c r="Y44" s="3"/>
      <c r="Z44" s="35"/>
      <c r="AA44" s="34"/>
      <c r="AB44" s="3" t="s">
        <v>275</v>
      </c>
      <c r="AC44" s="35"/>
      <c r="AD44" s="34"/>
      <c r="AE44" s="35" t="s">
        <v>275</v>
      </c>
      <c r="AF44" s="34"/>
      <c r="AG44" s="3" t="s">
        <v>275</v>
      </c>
      <c r="AH44" s="35"/>
      <c r="AI44" s="34"/>
      <c r="AJ44" s="3" t="s">
        <v>275</v>
      </c>
      <c r="AK44" s="35"/>
      <c r="AL44" s="34"/>
      <c r="AM44" s="3"/>
      <c r="AN44" s="35" t="s">
        <v>275</v>
      </c>
      <c r="AO44" s="42" t="s">
        <v>160</v>
      </c>
      <c r="AP44" s="49" t="s">
        <v>306</v>
      </c>
      <c r="AR44" s="116"/>
      <c r="AS44" s="113"/>
      <c r="AT44" s="114"/>
      <c r="AU44" s="3">
        <v>86.3</v>
      </c>
      <c r="AW44" t="s">
        <v>167</v>
      </c>
    </row>
    <row r="45" spans="1:49" x14ac:dyDescent="0.3">
      <c r="A45" s="18" t="s">
        <v>158</v>
      </c>
      <c r="B45" s="30" t="s">
        <v>145</v>
      </c>
      <c r="C45" s="34"/>
      <c r="D45" s="3"/>
      <c r="E45" s="3"/>
      <c r="F45" s="35"/>
      <c r="G45" s="34" t="s">
        <v>275</v>
      </c>
      <c r="H45" s="3"/>
      <c r="I45" s="3"/>
      <c r="J45" s="35"/>
      <c r="K45" s="34" t="s">
        <v>275</v>
      </c>
      <c r="L45" s="3"/>
      <c r="M45" s="34"/>
      <c r="N45" s="35" t="s">
        <v>275</v>
      </c>
      <c r="O45" s="34" t="s">
        <v>275</v>
      </c>
      <c r="P45" s="3"/>
      <c r="Q45" s="35"/>
      <c r="R45" s="3"/>
      <c r="S45" s="3"/>
      <c r="T45" s="3"/>
      <c r="U45" s="3" t="s">
        <v>275</v>
      </c>
      <c r="V45" s="3"/>
      <c r="W45" s="35"/>
      <c r="X45" s="34" t="s">
        <v>275</v>
      </c>
      <c r="Y45" s="3"/>
      <c r="Z45" s="35"/>
      <c r="AA45" s="34" t="s">
        <v>275</v>
      </c>
      <c r="AB45" s="3"/>
      <c r="AC45" s="35"/>
      <c r="AD45" s="34"/>
      <c r="AE45" s="35" t="s">
        <v>275</v>
      </c>
      <c r="AF45" s="34"/>
      <c r="AG45" s="3" t="s">
        <v>275</v>
      </c>
      <c r="AH45" s="35"/>
      <c r="AI45" s="34"/>
      <c r="AJ45" s="3" t="s">
        <v>275</v>
      </c>
      <c r="AK45" s="35"/>
      <c r="AL45" s="34"/>
      <c r="AM45" s="3"/>
      <c r="AN45" s="35" t="s">
        <v>275</v>
      </c>
      <c r="AO45" s="42" t="s">
        <v>483</v>
      </c>
      <c r="AP45" s="49" t="s">
        <v>307</v>
      </c>
      <c r="AQ45" s="24" t="s">
        <v>315</v>
      </c>
      <c r="AR45" s="116"/>
      <c r="AW45" t="s">
        <v>185</v>
      </c>
    </row>
    <row r="46" spans="1:49" ht="28.8" x14ac:dyDescent="0.3">
      <c r="A46" s="18"/>
      <c r="B46" s="61" t="s">
        <v>349</v>
      </c>
      <c r="C46" s="34"/>
      <c r="D46" s="3"/>
      <c r="E46" s="3"/>
      <c r="F46" s="35"/>
      <c r="G46" s="34" t="s">
        <v>275</v>
      </c>
      <c r="H46" s="3"/>
      <c r="I46" s="3"/>
      <c r="J46" s="35"/>
      <c r="K46" s="34" t="s">
        <v>275</v>
      </c>
      <c r="L46" s="3"/>
      <c r="M46" s="34" t="s">
        <v>275</v>
      </c>
      <c r="N46" s="35"/>
      <c r="O46" s="34" t="s">
        <v>275</v>
      </c>
      <c r="P46" s="3"/>
      <c r="Q46" s="35"/>
      <c r="R46" s="3"/>
      <c r="S46" s="3"/>
      <c r="T46" s="3"/>
      <c r="U46" s="3" t="s">
        <v>275</v>
      </c>
      <c r="V46" s="3"/>
      <c r="W46" s="35"/>
      <c r="X46" s="34" t="s">
        <v>275</v>
      </c>
      <c r="Y46" s="3"/>
      <c r="Z46" s="35"/>
      <c r="AA46" s="34" t="s">
        <v>275</v>
      </c>
      <c r="AB46" s="3"/>
      <c r="AC46" s="35"/>
      <c r="AD46" s="34"/>
      <c r="AE46" s="35" t="s">
        <v>275</v>
      </c>
      <c r="AF46" s="34"/>
      <c r="AG46" s="3" t="s">
        <v>275</v>
      </c>
      <c r="AH46" s="35"/>
      <c r="AI46" s="34"/>
      <c r="AJ46" s="3" t="s">
        <v>275</v>
      </c>
      <c r="AK46" s="35"/>
      <c r="AL46" s="34"/>
      <c r="AM46" s="3"/>
      <c r="AN46" s="35" t="s">
        <v>275</v>
      </c>
      <c r="AO46" s="42" t="s">
        <v>471</v>
      </c>
      <c r="AP46" s="49" t="s">
        <v>352</v>
      </c>
      <c r="AQ46" s="119" t="s">
        <v>314</v>
      </c>
      <c r="AT46" s="8" t="s">
        <v>508</v>
      </c>
      <c r="AU46" s="3">
        <v>86</v>
      </c>
      <c r="AW46" t="s">
        <v>530</v>
      </c>
    </row>
    <row r="47" spans="1:49" ht="28.8" x14ac:dyDescent="0.3">
      <c r="A47" s="79" t="s">
        <v>475</v>
      </c>
      <c r="B47" s="61" t="s">
        <v>350</v>
      </c>
      <c r="C47" s="34"/>
      <c r="D47" s="3"/>
      <c r="E47" s="3"/>
      <c r="F47" s="35"/>
      <c r="G47" s="34" t="s">
        <v>275</v>
      </c>
      <c r="H47" s="3"/>
      <c r="I47" s="3"/>
      <c r="J47" s="35"/>
      <c r="K47" s="34" t="s">
        <v>275</v>
      </c>
      <c r="L47" s="3"/>
      <c r="M47" s="34" t="s">
        <v>275</v>
      </c>
      <c r="N47" s="35"/>
      <c r="O47" s="34" t="s">
        <v>275</v>
      </c>
      <c r="P47" s="3"/>
      <c r="Q47" s="35"/>
      <c r="R47" s="3"/>
      <c r="S47" s="3"/>
      <c r="T47" s="3"/>
      <c r="U47" s="3" t="s">
        <v>275</v>
      </c>
      <c r="V47" s="3"/>
      <c r="W47" s="35"/>
      <c r="X47" s="34" t="s">
        <v>275</v>
      </c>
      <c r="Y47" s="3"/>
      <c r="Z47" s="35"/>
      <c r="AA47" s="34"/>
      <c r="AB47" s="3" t="s">
        <v>275</v>
      </c>
      <c r="AC47" s="35"/>
      <c r="AD47" s="34"/>
      <c r="AE47" s="35" t="s">
        <v>275</v>
      </c>
      <c r="AF47" s="34"/>
      <c r="AG47" s="3" t="s">
        <v>275</v>
      </c>
      <c r="AH47" s="35"/>
      <c r="AI47" s="34"/>
      <c r="AJ47" s="3" t="s">
        <v>275</v>
      </c>
      <c r="AK47" s="35"/>
      <c r="AL47" s="34"/>
      <c r="AM47" s="3"/>
      <c r="AN47" s="35" t="s">
        <v>275</v>
      </c>
      <c r="AO47" s="42" t="s">
        <v>470</v>
      </c>
      <c r="AP47" s="49" t="s">
        <v>353</v>
      </c>
      <c r="AQ47" s="119"/>
      <c r="AT47" s="8" t="s">
        <v>509</v>
      </c>
      <c r="AU47" s="3">
        <v>47</v>
      </c>
      <c r="AW47" t="s">
        <v>531</v>
      </c>
    </row>
    <row r="48" spans="1:49" ht="28.8" x14ac:dyDescent="0.3">
      <c r="A48" s="18" t="s">
        <v>474</v>
      </c>
      <c r="B48" s="61" t="s">
        <v>351</v>
      </c>
      <c r="C48" s="34"/>
      <c r="D48" s="3"/>
      <c r="E48" s="3"/>
      <c r="F48" s="35"/>
      <c r="G48" s="34" t="s">
        <v>275</v>
      </c>
      <c r="H48" s="3"/>
      <c r="I48" s="3"/>
      <c r="J48" s="35"/>
      <c r="K48" s="34" t="s">
        <v>275</v>
      </c>
      <c r="L48" s="3"/>
      <c r="M48" s="34" t="s">
        <v>275</v>
      </c>
      <c r="N48" s="35"/>
      <c r="O48" s="34" t="s">
        <v>275</v>
      </c>
      <c r="P48" s="3"/>
      <c r="Q48" s="35"/>
      <c r="R48" s="3"/>
      <c r="S48" s="3"/>
      <c r="T48" s="3"/>
      <c r="U48" s="3" t="s">
        <v>275</v>
      </c>
      <c r="V48" s="3"/>
      <c r="W48" s="35"/>
      <c r="X48" s="34" t="s">
        <v>275</v>
      </c>
      <c r="Y48" s="3"/>
      <c r="Z48" s="35"/>
      <c r="AA48" s="34"/>
      <c r="AB48" s="3" t="s">
        <v>275</v>
      </c>
      <c r="AC48" s="35"/>
      <c r="AD48" s="34"/>
      <c r="AE48" s="35" t="s">
        <v>275</v>
      </c>
      <c r="AF48" s="34"/>
      <c r="AG48" s="3" t="s">
        <v>275</v>
      </c>
      <c r="AH48" s="35"/>
      <c r="AI48" s="34"/>
      <c r="AJ48" s="3" t="s">
        <v>275</v>
      </c>
      <c r="AK48" s="35"/>
      <c r="AL48" s="34"/>
      <c r="AM48" s="3"/>
      <c r="AN48" s="35" t="s">
        <v>275</v>
      </c>
      <c r="AO48" s="42" t="s">
        <v>469</v>
      </c>
      <c r="AP48" s="49" t="s">
        <v>354</v>
      </c>
      <c r="AQ48" s="119"/>
      <c r="AT48" s="8" t="s">
        <v>510</v>
      </c>
      <c r="AU48" s="3">
        <v>84</v>
      </c>
      <c r="AW48" t="s">
        <v>532</v>
      </c>
    </row>
    <row r="49" spans="1:49" ht="43.2" x14ac:dyDescent="0.3">
      <c r="A49" s="3" t="s">
        <v>154</v>
      </c>
      <c r="B49" s="30" t="s">
        <v>146</v>
      </c>
      <c r="C49" s="34"/>
      <c r="D49" s="3"/>
      <c r="E49" s="3"/>
      <c r="F49" s="35"/>
      <c r="G49" s="34" t="s">
        <v>275</v>
      </c>
      <c r="H49" s="3"/>
      <c r="I49" s="3"/>
      <c r="J49" s="35"/>
      <c r="K49" s="34" t="s">
        <v>275</v>
      </c>
      <c r="L49" s="3"/>
      <c r="M49" s="34"/>
      <c r="N49" s="35" t="s">
        <v>275</v>
      </c>
      <c r="O49" s="34" t="s">
        <v>275</v>
      </c>
      <c r="P49" s="3"/>
      <c r="Q49" s="35"/>
      <c r="R49" s="3"/>
      <c r="S49" s="3"/>
      <c r="T49" s="3"/>
      <c r="U49" s="3" t="s">
        <v>275</v>
      </c>
      <c r="V49" s="3"/>
      <c r="W49" s="35"/>
      <c r="X49" s="34"/>
      <c r="Y49" s="3" t="s">
        <v>275</v>
      </c>
      <c r="Z49" s="35"/>
      <c r="AA49" s="34"/>
      <c r="AB49" s="3"/>
      <c r="AC49" s="35" t="s">
        <v>275</v>
      </c>
      <c r="AD49" s="34"/>
      <c r="AE49" s="35" t="s">
        <v>275</v>
      </c>
      <c r="AF49" s="34" t="s">
        <v>275</v>
      </c>
      <c r="AG49" s="3"/>
      <c r="AH49" s="35"/>
      <c r="AI49" s="34"/>
      <c r="AJ49" s="3" t="s">
        <v>275</v>
      </c>
      <c r="AK49" s="35"/>
      <c r="AL49" s="34"/>
      <c r="AM49" s="3"/>
      <c r="AN49" s="35" t="s">
        <v>275</v>
      </c>
      <c r="AO49" s="42" t="s">
        <v>161</v>
      </c>
      <c r="AP49" s="49" t="s">
        <v>308</v>
      </c>
      <c r="AS49" s="8" t="s">
        <v>397</v>
      </c>
      <c r="AT49" s="8" t="s">
        <v>164</v>
      </c>
      <c r="AU49" s="3">
        <v>56.5</v>
      </c>
      <c r="AW49" t="s">
        <v>533</v>
      </c>
    </row>
    <row r="50" spans="1:49" ht="43.2" x14ac:dyDescent="0.3">
      <c r="A50" s="3" t="s">
        <v>155</v>
      </c>
      <c r="B50" s="30" t="s">
        <v>147</v>
      </c>
      <c r="C50" s="34"/>
      <c r="D50" s="3"/>
      <c r="E50" s="3"/>
      <c r="F50" s="35"/>
      <c r="G50" s="34" t="s">
        <v>275</v>
      </c>
      <c r="H50" s="3"/>
      <c r="I50" s="3"/>
      <c r="J50" s="35"/>
      <c r="K50" s="34" t="s">
        <v>275</v>
      </c>
      <c r="L50" s="3"/>
      <c r="M50" s="34"/>
      <c r="N50" s="35" t="s">
        <v>275</v>
      </c>
      <c r="O50" s="34" t="s">
        <v>275</v>
      </c>
      <c r="P50" s="3"/>
      <c r="Q50" s="35"/>
      <c r="R50" s="3"/>
      <c r="S50" s="3"/>
      <c r="T50" s="3"/>
      <c r="U50" s="3" t="s">
        <v>275</v>
      </c>
      <c r="V50" s="3"/>
      <c r="W50" s="35"/>
      <c r="X50" s="34"/>
      <c r="Y50" s="3" t="s">
        <v>275</v>
      </c>
      <c r="Z50" s="35"/>
      <c r="AA50" s="34"/>
      <c r="AB50" s="3"/>
      <c r="AC50" s="35" t="s">
        <v>275</v>
      </c>
      <c r="AD50" s="34"/>
      <c r="AE50" s="35" t="s">
        <v>275</v>
      </c>
      <c r="AF50" s="34"/>
      <c r="AG50" s="3"/>
      <c r="AH50" s="35" t="s">
        <v>275</v>
      </c>
      <c r="AI50" s="34"/>
      <c r="AJ50" s="3" t="s">
        <v>275</v>
      </c>
      <c r="AK50" s="35"/>
      <c r="AL50" s="34"/>
      <c r="AM50" s="3"/>
      <c r="AN50" s="35" t="s">
        <v>275</v>
      </c>
      <c r="AO50" s="42" t="s">
        <v>162</v>
      </c>
      <c r="AP50" s="49" t="s">
        <v>309</v>
      </c>
      <c r="AS50" s="8" t="s">
        <v>398</v>
      </c>
      <c r="AT50" s="8" t="s">
        <v>403</v>
      </c>
      <c r="AU50" s="3">
        <v>52.2</v>
      </c>
      <c r="AW50" t="s">
        <v>534</v>
      </c>
    </row>
    <row r="51" spans="1:49" ht="28.8" x14ac:dyDescent="0.3">
      <c r="A51" s="3"/>
      <c r="B51" s="73" t="s">
        <v>444</v>
      </c>
      <c r="C51" s="34"/>
      <c r="D51" s="3"/>
      <c r="E51" s="3"/>
      <c r="F51" s="35"/>
      <c r="G51" s="34" t="s">
        <v>275</v>
      </c>
      <c r="H51" s="3"/>
      <c r="I51" s="3"/>
      <c r="J51" s="35"/>
      <c r="K51" s="34" t="s">
        <v>275</v>
      </c>
      <c r="L51" s="3"/>
      <c r="M51" s="34"/>
      <c r="N51" s="35" t="s">
        <v>275</v>
      </c>
      <c r="O51" s="34" t="s">
        <v>275</v>
      </c>
      <c r="P51" s="3"/>
      <c r="Q51" s="35"/>
      <c r="R51" s="3"/>
      <c r="S51" s="3"/>
      <c r="T51" s="3"/>
      <c r="U51" s="3"/>
      <c r="V51" s="80" t="s">
        <v>275</v>
      </c>
      <c r="W51" s="35"/>
      <c r="X51" s="34"/>
      <c r="Y51" s="3" t="s">
        <v>275</v>
      </c>
      <c r="Z51" s="35"/>
      <c r="AA51" s="34"/>
      <c r="AB51" s="3"/>
      <c r="AC51" s="35" t="s">
        <v>275</v>
      </c>
      <c r="AD51" s="34"/>
      <c r="AE51" s="35" t="s">
        <v>275</v>
      </c>
      <c r="AF51" s="34"/>
      <c r="AG51" s="3"/>
      <c r="AH51" s="35" t="s">
        <v>275</v>
      </c>
      <c r="AI51" s="34"/>
      <c r="AJ51" s="3" t="s">
        <v>275</v>
      </c>
      <c r="AK51" s="35"/>
      <c r="AL51" s="34"/>
      <c r="AM51" s="3"/>
      <c r="AN51" s="35" t="s">
        <v>275</v>
      </c>
      <c r="AO51" s="42" t="s">
        <v>468</v>
      </c>
      <c r="AP51" s="49" t="s">
        <v>477</v>
      </c>
      <c r="AQ51" s="3"/>
      <c r="AW51" t="s">
        <v>535</v>
      </c>
    </row>
    <row r="52" spans="1:49" ht="28.8" x14ac:dyDescent="0.3">
      <c r="A52" s="3"/>
      <c r="B52" s="61" t="s">
        <v>476</v>
      </c>
      <c r="C52" s="34"/>
      <c r="D52" s="3"/>
      <c r="E52" s="3"/>
      <c r="F52" s="35"/>
      <c r="G52" s="34"/>
      <c r="H52" s="3"/>
      <c r="I52" s="3"/>
      <c r="J52" s="35"/>
      <c r="K52" s="34"/>
      <c r="L52" s="3"/>
      <c r="M52" s="34"/>
      <c r="N52" s="35"/>
      <c r="O52" s="34"/>
      <c r="P52" s="3"/>
      <c r="Q52" s="35"/>
      <c r="R52" s="3"/>
      <c r="S52" s="3"/>
      <c r="T52" s="3"/>
      <c r="U52" s="3" t="s">
        <v>275</v>
      </c>
      <c r="V52" s="3"/>
      <c r="W52" s="35"/>
      <c r="X52" s="34"/>
      <c r="Y52" s="3" t="s">
        <v>275</v>
      </c>
      <c r="Z52" s="35"/>
      <c r="AA52" s="34"/>
      <c r="AB52" s="3"/>
      <c r="AC52" s="35" t="s">
        <v>275</v>
      </c>
      <c r="AD52" s="34"/>
      <c r="AE52" s="35" t="s">
        <v>275</v>
      </c>
      <c r="AF52" s="34"/>
      <c r="AG52" s="3" t="s">
        <v>275</v>
      </c>
      <c r="AH52" s="35"/>
      <c r="AI52" s="34"/>
      <c r="AJ52" s="3" t="s">
        <v>275</v>
      </c>
      <c r="AK52" s="35"/>
      <c r="AL52" s="34"/>
      <c r="AM52" s="3"/>
      <c r="AN52" s="35" t="s">
        <v>275</v>
      </c>
      <c r="AO52" s="42" t="s">
        <v>498</v>
      </c>
      <c r="AP52" s="49" t="s">
        <v>355</v>
      </c>
      <c r="AQ52" s="3"/>
      <c r="AT52" s="8" t="s">
        <v>507</v>
      </c>
      <c r="AU52" s="3">
        <v>61.6</v>
      </c>
      <c r="AW52" t="s">
        <v>536</v>
      </c>
    </row>
    <row r="53" spans="1:49" ht="60" customHeight="1" x14ac:dyDescent="0.3">
      <c r="A53" s="3" t="s">
        <v>156</v>
      </c>
      <c r="B53" s="30" t="s">
        <v>166</v>
      </c>
      <c r="C53" s="34"/>
      <c r="D53" s="3"/>
      <c r="E53" s="3"/>
      <c r="F53" s="35"/>
      <c r="G53" s="34" t="s">
        <v>275</v>
      </c>
      <c r="H53" s="3"/>
      <c r="I53" s="3"/>
      <c r="J53" s="35"/>
      <c r="K53" s="34" t="s">
        <v>275</v>
      </c>
      <c r="L53" s="3"/>
      <c r="M53" s="34"/>
      <c r="N53" s="35" t="s">
        <v>275</v>
      </c>
      <c r="O53" s="34" t="s">
        <v>275</v>
      </c>
      <c r="P53" s="3"/>
      <c r="Q53" s="35"/>
      <c r="R53" s="3"/>
      <c r="S53" s="3"/>
      <c r="T53" s="3"/>
      <c r="U53" s="3" t="s">
        <v>275</v>
      </c>
      <c r="V53" s="3"/>
      <c r="W53" s="35"/>
      <c r="X53" s="34" t="s">
        <v>275</v>
      </c>
      <c r="Y53" s="3"/>
      <c r="Z53" s="35"/>
      <c r="AA53" s="34"/>
      <c r="AB53" s="3"/>
      <c r="AC53" s="35" t="s">
        <v>275</v>
      </c>
      <c r="AD53" s="34"/>
      <c r="AE53" s="35" t="s">
        <v>275</v>
      </c>
      <c r="AF53" s="34" t="s">
        <v>275</v>
      </c>
      <c r="AG53" s="3"/>
      <c r="AH53" s="35"/>
      <c r="AI53" s="34"/>
      <c r="AJ53" s="3" t="s">
        <v>275</v>
      </c>
      <c r="AK53" s="35"/>
      <c r="AL53" s="34"/>
      <c r="AM53" s="3"/>
      <c r="AN53" s="35" t="s">
        <v>275</v>
      </c>
      <c r="AO53" s="42" t="s">
        <v>173</v>
      </c>
      <c r="AP53" s="49" t="s">
        <v>310</v>
      </c>
      <c r="AS53" s="113" t="s">
        <v>399</v>
      </c>
      <c r="AT53" s="114" t="s">
        <v>404</v>
      </c>
      <c r="AU53" s="3">
        <v>87.1</v>
      </c>
      <c r="AW53" t="s">
        <v>537</v>
      </c>
    </row>
    <row r="54" spans="1:49" x14ac:dyDescent="0.3">
      <c r="A54" s="3" t="s">
        <v>157</v>
      </c>
      <c r="B54" s="30" t="s">
        <v>167</v>
      </c>
      <c r="C54" s="34"/>
      <c r="D54" s="3"/>
      <c r="E54" s="3"/>
      <c r="F54" s="35"/>
      <c r="G54" s="34" t="s">
        <v>275</v>
      </c>
      <c r="H54" s="3"/>
      <c r="I54" s="3"/>
      <c r="J54" s="35"/>
      <c r="K54" s="34" t="s">
        <v>275</v>
      </c>
      <c r="L54" s="3"/>
      <c r="M54" s="34"/>
      <c r="N54" s="35" t="s">
        <v>275</v>
      </c>
      <c r="O54" s="34" t="s">
        <v>275</v>
      </c>
      <c r="P54" s="3"/>
      <c r="Q54" s="35"/>
      <c r="R54" s="3"/>
      <c r="S54" s="3"/>
      <c r="T54" s="3"/>
      <c r="U54" s="3" t="s">
        <v>275</v>
      </c>
      <c r="V54" s="3"/>
      <c r="W54" s="35"/>
      <c r="X54" s="34" t="s">
        <v>275</v>
      </c>
      <c r="Y54" s="3"/>
      <c r="Z54" s="35"/>
      <c r="AA54" s="34"/>
      <c r="AB54" s="3"/>
      <c r="AC54" s="35" t="s">
        <v>275</v>
      </c>
      <c r="AD54" s="34"/>
      <c r="AE54" s="35" t="s">
        <v>275</v>
      </c>
      <c r="AF54" s="34"/>
      <c r="AG54" s="3"/>
      <c r="AH54" s="35" t="s">
        <v>275</v>
      </c>
      <c r="AI54" s="34"/>
      <c r="AJ54" s="3" t="s">
        <v>275</v>
      </c>
      <c r="AK54" s="35"/>
      <c r="AL54" s="34"/>
      <c r="AM54" s="3"/>
      <c r="AN54" s="35" t="s">
        <v>275</v>
      </c>
      <c r="AO54" s="42" t="s">
        <v>174</v>
      </c>
      <c r="AP54" s="49" t="s">
        <v>311</v>
      </c>
      <c r="AS54" s="113"/>
      <c r="AT54" s="114"/>
      <c r="AU54" s="3">
        <v>86.6</v>
      </c>
      <c r="AW54" t="s">
        <v>538</v>
      </c>
    </row>
    <row r="55" spans="1:49" ht="43.2" x14ac:dyDescent="0.3">
      <c r="A55" s="3" t="s">
        <v>189</v>
      </c>
      <c r="B55" s="44" t="s">
        <v>180</v>
      </c>
      <c r="C55" s="34"/>
      <c r="D55" s="3"/>
      <c r="E55" s="3"/>
      <c r="F55" s="35"/>
      <c r="G55" s="34" t="s">
        <v>275</v>
      </c>
      <c r="H55" s="3"/>
      <c r="I55" s="3"/>
      <c r="J55" s="35"/>
      <c r="K55" s="34" t="s">
        <v>275</v>
      </c>
      <c r="L55" s="3"/>
      <c r="M55" s="34"/>
      <c r="N55" s="35" t="s">
        <v>275</v>
      </c>
      <c r="O55" s="34" t="s">
        <v>275</v>
      </c>
      <c r="P55" s="3"/>
      <c r="Q55" s="35"/>
      <c r="R55" s="3"/>
      <c r="S55" s="3" t="s">
        <v>275</v>
      </c>
      <c r="T55" s="3"/>
      <c r="U55" s="3"/>
      <c r="V55" s="3"/>
      <c r="W55" s="35"/>
      <c r="X55" s="34" t="s">
        <v>275</v>
      </c>
      <c r="Y55" s="3"/>
      <c r="Z55" s="35"/>
      <c r="AA55" s="34"/>
      <c r="AB55" s="3"/>
      <c r="AC55" s="35" t="s">
        <v>275</v>
      </c>
      <c r="AD55" s="34"/>
      <c r="AE55" s="35" t="s">
        <v>275</v>
      </c>
      <c r="AF55" s="34"/>
      <c r="AG55" s="3" t="s">
        <v>275</v>
      </c>
      <c r="AH55" s="35"/>
      <c r="AI55" s="34"/>
      <c r="AJ55" s="3" t="s">
        <v>275</v>
      </c>
      <c r="AK55" s="35"/>
      <c r="AL55" s="34"/>
      <c r="AM55" s="3"/>
      <c r="AN55" s="35" t="s">
        <v>275</v>
      </c>
      <c r="AO55" s="42" t="s">
        <v>183</v>
      </c>
      <c r="AP55" s="49" t="s">
        <v>312</v>
      </c>
      <c r="AS55" s="8" t="s">
        <v>401</v>
      </c>
      <c r="AT55" s="9" t="s">
        <v>405</v>
      </c>
      <c r="AU55" s="3">
        <v>83.7</v>
      </c>
      <c r="AV55" t="s">
        <v>479</v>
      </c>
      <c r="AW55" t="s">
        <v>147</v>
      </c>
    </row>
    <row r="56" spans="1:49" ht="43.2" x14ac:dyDescent="0.3">
      <c r="A56" s="3" t="s">
        <v>182</v>
      </c>
      <c r="B56" s="30" t="s">
        <v>185</v>
      </c>
      <c r="C56" s="3"/>
      <c r="D56" s="3"/>
      <c r="E56" s="3"/>
      <c r="F56" s="3"/>
      <c r="G56" s="3" t="s">
        <v>275</v>
      </c>
      <c r="H56" s="3"/>
      <c r="I56" s="3"/>
      <c r="J56" s="3"/>
      <c r="K56" s="3" t="s">
        <v>275</v>
      </c>
      <c r="L56" s="3"/>
      <c r="M56" s="3"/>
      <c r="N56" s="3" t="s">
        <v>275</v>
      </c>
      <c r="O56" s="3" t="s">
        <v>275</v>
      </c>
      <c r="P56" s="3"/>
      <c r="Q56" s="3"/>
      <c r="R56" s="3"/>
      <c r="S56" s="3"/>
      <c r="T56" s="3"/>
      <c r="U56" s="3" t="s">
        <v>275</v>
      </c>
      <c r="V56" s="3"/>
      <c r="W56" s="3"/>
      <c r="X56" s="3" t="s">
        <v>275</v>
      </c>
      <c r="Y56" s="3"/>
      <c r="Z56" s="3"/>
      <c r="AA56" s="3"/>
      <c r="AB56" s="3"/>
      <c r="AC56" s="3" t="s">
        <v>275</v>
      </c>
      <c r="AD56" s="3"/>
      <c r="AE56" s="3" t="s">
        <v>275</v>
      </c>
      <c r="AF56" s="3"/>
      <c r="AG56" s="3" t="s">
        <v>275</v>
      </c>
      <c r="AH56" s="3"/>
      <c r="AI56" s="3"/>
      <c r="AJ56" s="3" t="s">
        <v>275</v>
      </c>
      <c r="AK56" s="3"/>
      <c r="AL56" s="3"/>
      <c r="AM56" s="3"/>
      <c r="AN56" s="3" t="s">
        <v>275</v>
      </c>
      <c r="AO56" s="3" t="s">
        <v>187</v>
      </c>
      <c r="AP56" t="s">
        <v>313</v>
      </c>
      <c r="AS56" s="9" t="s">
        <v>417</v>
      </c>
      <c r="AU56" s="3">
        <v>86.3</v>
      </c>
      <c r="AV56" t="s">
        <v>478</v>
      </c>
      <c r="AW56" t="s">
        <v>539</v>
      </c>
    </row>
    <row r="57" spans="1:49" ht="28.8" x14ac:dyDescent="0.3">
      <c r="A57" s="3" t="s">
        <v>593</v>
      </c>
      <c r="B57" s="30" t="s">
        <v>499</v>
      </c>
      <c r="C57" s="3"/>
      <c r="D57" s="3"/>
      <c r="E57" s="3"/>
      <c r="F57" s="3"/>
      <c r="G57" s="3" t="s">
        <v>584</v>
      </c>
      <c r="H57" s="3"/>
      <c r="I57" s="3"/>
      <c r="J57" s="3"/>
      <c r="K57" s="3" t="s">
        <v>584</v>
      </c>
      <c r="L57" s="3"/>
      <c r="M57" s="3" t="s">
        <v>584</v>
      </c>
      <c r="N57" s="3"/>
      <c r="O57" s="3" t="s">
        <v>584</v>
      </c>
      <c r="P57" s="3"/>
      <c r="Q57" s="3"/>
      <c r="R57" s="3"/>
      <c r="S57" s="3"/>
      <c r="T57" s="3" t="s">
        <v>584</v>
      </c>
      <c r="U57" s="3"/>
      <c r="V57" s="3"/>
      <c r="W57" s="3"/>
      <c r="X57" s="3" t="s">
        <v>584</v>
      </c>
      <c r="Y57" s="3"/>
      <c r="Z57" s="3"/>
      <c r="AA57" s="3"/>
      <c r="AB57" s="3"/>
      <c r="AC57" s="3" t="s">
        <v>584</v>
      </c>
      <c r="AD57" s="3"/>
      <c r="AE57" s="3" t="s">
        <v>584</v>
      </c>
      <c r="AF57" s="3"/>
      <c r="AG57" s="3" t="s">
        <v>584</v>
      </c>
      <c r="AH57" s="3"/>
      <c r="AI57" s="3"/>
      <c r="AJ57" s="3" t="s">
        <v>584</v>
      </c>
      <c r="AK57" s="3"/>
      <c r="AL57" s="3"/>
      <c r="AM57" s="3"/>
      <c r="AN57" s="3" t="s">
        <v>584</v>
      </c>
      <c r="AO57" s="3" t="s">
        <v>501</v>
      </c>
      <c r="AS57" s="9"/>
      <c r="AT57" s="8" t="s">
        <v>505</v>
      </c>
      <c r="AU57" s="3">
        <v>15</v>
      </c>
    </row>
    <row r="58" spans="1:49" s="26" customFormat="1" ht="29.4" thickBot="1" x14ac:dyDescent="0.35">
      <c r="A58" s="22" t="s">
        <v>594</v>
      </c>
      <c r="B58" s="30" t="s">
        <v>500</v>
      </c>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t="s">
        <v>502</v>
      </c>
      <c r="AR58" s="63"/>
      <c r="AS58" s="27"/>
      <c r="AT58" s="63" t="s">
        <v>504</v>
      </c>
      <c r="AU58" s="22">
        <v>0.9</v>
      </c>
    </row>
    <row r="59" spans="1:49" ht="28.8" x14ac:dyDescent="0.3">
      <c r="A59" s="3" t="s">
        <v>597</v>
      </c>
      <c r="B59" s="30" t="s">
        <v>595</v>
      </c>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S59" s="9"/>
    </row>
    <row r="60" spans="1:49" ht="28.8" x14ac:dyDescent="0.3">
      <c r="A60" s="3"/>
      <c r="B60" s="30" t="s">
        <v>596</v>
      </c>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S60" s="9"/>
    </row>
    <row r="61" spans="1:49" x14ac:dyDescent="0.3">
      <c r="A61" s="38"/>
      <c r="B61" s="53"/>
      <c r="C61" s="34"/>
      <c r="D61" s="3"/>
      <c r="E61" s="3"/>
      <c r="F61" s="35"/>
      <c r="G61" s="34"/>
      <c r="H61" s="3"/>
      <c r="I61" s="3"/>
      <c r="J61" s="35"/>
      <c r="K61" s="34"/>
      <c r="L61" s="3"/>
      <c r="M61" s="34"/>
      <c r="N61" s="35"/>
      <c r="O61" s="34"/>
      <c r="P61" s="3"/>
      <c r="Q61" s="35"/>
      <c r="R61" s="3"/>
      <c r="S61" s="3"/>
      <c r="T61" s="3"/>
      <c r="U61" s="3"/>
      <c r="V61" s="3"/>
      <c r="W61" s="35"/>
      <c r="X61" s="34"/>
      <c r="Y61" s="3"/>
      <c r="Z61" s="35"/>
      <c r="AA61" s="34"/>
      <c r="AB61" s="3"/>
      <c r="AC61" s="35"/>
      <c r="AD61" s="34"/>
      <c r="AE61" s="35"/>
      <c r="AF61" s="34"/>
      <c r="AG61" s="3"/>
      <c r="AH61" s="35"/>
      <c r="AI61" s="34"/>
      <c r="AJ61" s="3"/>
      <c r="AK61" s="35"/>
      <c r="AL61" s="34"/>
      <c r="AM61" s="3"/>
      <c r="AN61" s="35"/>
      <c r="AO61" s="42"/>
      <c r="AP61" s="49" t="s">
        <v>319</v>
      </c>
    </row>
    <row r="62" spans="1:49" ht="81" customHeight="1" x14ac:dyDescent="0.3">
      <c r="A62" s="9" t="s">
        <v>131</v>
      </c>
      <c r="B62" s="30" t="s">
        <v>17</v>
      </c>
      <c r="C62" s="34"/>
      <c r="E62" s="3"/>
      <c r="F62" s="35"/>
      <c r="G62" s="34"/>
      <c r="H62" s="3"/>
      <c r="I62" s="3"/>
      <c r="J62" s="35" t="s">
        <v>275</v>
      </c>
      <c r="K62" s="34" t="s">
        <v>275</v>
      </c>
      <c r="L62" s="3"/>
      <c r="M62" s="34"/>
      <c r="N62" s="35" t="s">
        <v>275</v>
      </c>
      <c r="O62" s="34" t="s">
        <v>275</v>
      </c>
      <c r="P62" s="3"/>
      <c r="Q62" s="35"/>
      <c r="R62" s="3"/>
      <c r="S62" s="3"/>
      <c r="T62" s="3" t="s">
        <v>275</v>
      </c>
      <c r="U62" s="3"/>
      <c r="V62" s="3"/>
      <c r="W62" s="35"/>
      <c r="X62" s="34" t="s">
        <v>275</v>
      </c>
      <c r="Y62" s="3"/>
      <c r="Z62" s="35"/>
      <c r="AA62" s="34"/>
      <c r="AB62" s="3"/>
      <c r="AC62" s="35" t="s">
        <v>275</v>
      </c>
      <c r="AD62" s="34"/>
      <c r="AE62" s="35" t="s">
        <v>275</v>
      </c>
      <c r="AF62" s="34"/>
      <c r="AG62" s="3" t="s">
        <v>275</v>
      </c>
      <c r="AH62" s="35"/>
      <c r="AI62" s="34"/>
      <c r="AJ62" s="3" t="s">
        <v>275</v>
      </c>
      <c r="AK62" s="35"/>
      <c r="AL62" s="34"/>
      <c r="AM62" s="3"/>
      <c r="AN62" s="35" t="s">
        <v>275</v>
      </c>
      <c r="AO62" s="45" t="s">
        <v>177</v>
      </c>
      <c r="AP62" s="49" t="s">
        <v>318</v>
      </c>
      <c r="AQ62" s="3" t="s">
        <v>451</v>
      </c>
      <c r="AS62" s="17" t="s">
        <v>416</v>
      </c>
      <c r="AT62" s="9" t="s">
        <v>485</v>
      </c>
      <c r="AU62" s="3">
        <v>219</v>
      </c>
      <c r="AV62">
        <v>279</v>
      </c>
    </row>
    <row r="63" spans="1:49" s="26" customFormat="1" ht="15" thickBot="1" x14ac:dyDescent="0.35">
      <c r="B63" s="83" t="s">
        <v>18</v>
      </c>
      <c r="C63" s="36"/>
      <c r="D63" s="22"/>
      <c r="E63" s="22"/>
      <c r="F63" s="37"/>
      <c r="G63" s="36"/>
      <c r="H63" s="22"/>
      <c r="I63" s="22"/>
      <c r="J63" s="37" t="s">
        <v>275</v>
      </c>
      <c r="K63" s="36" t="s">
        <v>275</v>
      </c>
      <c r="L63" s="22"/>
      <c r="M63" s="36"/>
      <c r="N63" s="37" t="s">
        <v>275</v>
      </c>
      <c r="O63" s="36" t="s">
        <v>275</v>
      </c>
      <c r="P63" s="22"/>
      <c r="Q63" s="37"/>
      <c r="R63" s="22"/>
      <c r="S63" s="84" t="s">
        <v>275</v>
      </c>
      <c r="T63" s="22"/>
      <c r="U63" s="22"/>
      <c r="V63" s="22"/>
      <c r="W63" s="37"/>
      <c r="X63" s="36" t="s">
        <v>275</v>
      </c>
      <c r="Y63" s="22"/>
      <c r="Z63" s="37"/>
      <c r="AA63" s="36"/>
      <c r="AB63" s="22"/>
      <c r="AC63" s="37" t="s">
        <v>275</v>
      </c>
      <c r="AD63" s="36"/>
      <c r="AE63" s="37" t="s">
        <v>275</v>
      </c>
      <c r="AF63" s="36"/>
      <c r="AG63" s="22" t="s">
        <v>275</v>
      </c>
      <c r="AH63" s="37"/>
      <c r="AI63" s="36"/>
      <c r="AJ63" s="22" t="s">
        <v>275</v>
      </c>
      <c r="AK63" s="37"/>
      <c r="AL63" s="36"/>
      <c r="AM63" s="22"/>
      <c r="AN63" s="37" t="s">
        <v>275</v>
      </c>
      <c r="AO63" s="47" t="s">
        <v>165</v>
      </c>
      <c r="AP63" s="51" t="s">
        <v>357</v>
      </c>
      <c r="AQ63" s="70" t="s">
        <v>452</v>
      </c>
      <c r="AR63" s="63"/>
      <c r="AS63" s="68"/>
      <c r="AT63" s="63"/>
      <c r="AU63" s="22"/>
    </row>
    <row r="64" spans="1:49" x14ac:dyDescent="0.3">
      <c r="A64" s="38"/>
      <c r="B64" s="53"/>
      <c r="C64" s="34"/>
      <c r="D64" s="3"/>
      <c r="E64" s="3"/>
      <c r="F64" s="35"/>
      <c r="G64" s="34"/>
      <c r="H64" s="3"/>
      <c r="I64" s="3"/>
      <c r="J64" s="35"/>
      <c r="K64" s="34"/>
      <c r="L64" s="3"/>
      <c r="M64" s="34"/>
      <c r="N64" s="35"/>
      <c r="O64" s="34"/>
      <c r="P64" s="3"/>
      <c r="Q64" s="35"/>
      <c r="R64" s="3"/>
      <c r="S64" s="3"/>
      <c r="T64" s="3"/>
      <c r="U64" s="3"/>
      <c r="V64" s="3"/>
      <c r="W64" s="35"/>
      <c r="X64" s="34"/>
      <c r="Y64" s="3"/>
      <c r="Z64" s="35"/>
      <c r="AA64" s="34"/>
      <c r="AB64" s="3"/>
      <c r="AC64" s="35"/>
      <c r="AD64" s="34"/>
      <c r="AE64" s="35"/>
      <c r="AF64" s="34"/>
      <c r="AG64" s="3"/>
      <c r="AH64" s="35"/>
      <c r="AI64" s="34"/>
      <c r="AJ64" s="3"/>
      <c r="AK64" s="35"/>
      <c r="AL64" s="34"/>
      <c r="AM64" s="3"/>
      <c r="AN64" s="35"/>
      <c r="AO64" s="42"/>
      <c r="AP64" s="49"/>
    </row>
    <row r="65" spans="1:48" ht="36.75" customHeight="1" x14ac:dyDescent="0.3">
      <c r="A65" s="8" t="s">
        <v>192</v>
      </c>
      <c r="B65" s="59"/>
      <c r="C65" s="34"/>
      <c r="D65" s="3"/>
      <c r="E65" s="3"/>
      <c r="F65" s="35"/>
      <c r="G65" s="34"/>
      <c r="H65" s="3"/>
      <c r="I65" s="3"/>
      <c r="J65" s="35"/>
      <c r="K65" s="34"/>
      <c r="L65" s="3"/>
      <c r="M65" s="34"/>
      <c r="N65" s="35"/>
      <c r="O65" s="34"/>
      <c r="P65" s="3"/>
      <c r="Q65" s="35"/>
      <c r="R65" s="3"/>
      <c r="S65" s="3"/>
      <c r="T65" s="3"/>
      <c r="U65" s="3"/>
      <c r="V65" s="3"/>
      <c r="W65" s="35"/>
      <c r="X65" s="34"/>
      <c r="Y65" s="3"/>
      <c r="Z65" s="35"/>
      <c r="AA65" s="34"/>
      <c r="AB65" s="3"/>
      <c r="AC65" s="35"/>
      <c r="AD65" s="34"/>
      <c r="AE65" s="35"/>
      <c r="AF65" s="34"/>
      <c r="AG65" s="3"/>
      <c r="AH65" s="35"/>
      <c r="AI65" s="34"/>
      <c r="AJ65" s="3"/>
      <c r="AK65" s="35"/>
      <c r="AL65" s="34"/>
      <c r="AM65" s="3"/>
      <c r="AN65" s="35"/>
      <c r="AP65" s="49"/>
    </row>
    <row r="66" spans="1:48" ht="43.5" customHeight="1" x14ac:dyDescent="0.3">
      <c r="A66" s="8" t="s">
        <v>193</v>
      </c>
      <c r="B66" s="69" t="s">
        <v>17</v>
      </c>
      <c r="C66" s="34"/>
      <c r="D66" s="3"/>
      <c r="E66" s="3"/>
      <c r="F66" s="35"/>
      <c r="G66" s="34"/>
      <c r="H66" s="3"/>
      <c r="I66" s="3"/>
      <c r="J66" s="35" t="s">
        <v>275</v>
      </c>
      <c r="K66" s="34"/>
      <c r="L66" s="3" t="s">
        <v>275</v>
      </c>
      <c r="M66" s="82" t="s">
        <v>278</v>
      </c>
      <c r="N66" s="35"/>
      <c r="O66" s="34" t="s">
        <v>275</v>
      </c>
      <c r="P66" s="3"/>
      <c r="Q66" s="35"/>
      <c r="R66" s="3"/>
      <c r="S66" s="3"/>
      <c r="T66" s="3" t="s">
        <v>275</v>
      </c>
      <c r="U66" s="3"/>
      <c r="V66" s="3"/>
      <c r="W66" s="35"/>
      <c r="X66" s="34" t="s">
        <v>275</v>
      </c>
      <c r="Y66" s="3"/>
      <c r="Z66" s="35"/>
      <c r="AA66" s="34"/>
      <c r="AB66" s="3"/>
      <c r="AC66" s="35" t="s">
        <v>275</v>
      </c>
      <c r="AD66" s="34"/>
      <c r="AE66" s="35" t="s">
        <v>275</v>
      </c>
      <c r="AF66" s="34"/>
      <c r="AG66" s="3" t="s">
        <v>275</v>
      </c>
      <c r="AH66" s="35"/>
      <c r="AI66" s="34"/>
      <c r="AJ66" s="3" t="s">
        <v>275</v>
      </c>
      <c r="AK66" s="35"/>
      <c r="AL66" s="34"/>
      <c r="AM66" s="3"/>
      <c r="AN66" s="35" t="s">
        <v>275</v>
      </c>
      <c r="AO66" s="48" t="s">
        <v>326</v>
      </c>
      <c r="AP66" s="49" t="s">
        <v>414</v>
      </c>
      <c r="AQ66" s="3" t="s">
        <v>453</v>
      </c>
    </row>
    <row r="67" spans="1:48" ht="34.5" customHeight="1" x14ac:dyDescent="0.3">
      <c r="A67" s="8" t="s">
        <v>194</v>
      </c>
      <c r="B67" s="69" t="s">
        <v>18</v>
      </c>
      <c r="C67" s="34"/>
      <c r="D67" s="3"/>
      <c r="E67" s="3"/>
      <c r="F67" s="35"/>
      <c r="G67" s="34"/>
      <c r="H67" s="3"/>
      <c r="I67" s="3"/>
      <c r="J67" s="35" t="s">
        <v>275</v>
      </c>
      <c r="K67" s="34"/>
      <c r="L67" s="3" t="s">
        <v>275</v>
      </c>
      <c r="M67" s="82" t="s">
        <v>278</v>
      </c>
      <c r="N67" s="35"/>
      <c r="O67" s="34" t="s">
        <v>275</v>
      </c>
      <c r="P67" s="3"/>
      <c r="Q67" s="35"/>
      <c r="R67" s="3"/>
      <c r="S67" s="3"/>
      <c r="T67" s="3" t="s">
        <v>275</v>
      </c>
      <c r="U67" s="3"/>
      <c r="V67" s="3"/>
      <c r="W67" s="35"/>
      <c r="X67" s="34" t="s">
        <v>275</v>
      </c>
      <c r="Y67" s="3"/>
      <c r="Z67" s="35"/>
      <c r="AA67" s="34"/>
      <c r="AB67" s="3"/>
      <c r="AC67" s="35" t="s">
        <v>275</v>
      </c>
      <c r="AD67" s="34"/>
      <c r="AE67" s="35" t="s">
        <v>275</v>
      </c>
      <c r="AF67" s="34"/>
      <c r="AG67" s="3" t="s">
        <v>275</v>
      </c>
      <c r="AH67" s="35"/>
      <c r="AI67" s="34"/>
      <c r="AJ67" s="3" t="s">
        <v>275</v>
      </c>
      <c r="AK67" s="35"/>
      <c r="AL67" s="34"/>
      <c r="AM67" s="3"/>
      <c r="AN67" s="35" t="s">
        <v>275</v>
      </c>
      <c r="AO67" s="45" t="s">
        <v>413</v>
      </c>
      <c r="AP67" s="49" t="s">
        <v>415</v>
      </c>
      <c r="AQ67" s="3" t="s">
        <v>453</v>
      </c>
    </row>
    <row r="68" spans="1:48" ht="61.5" customHeight="1" x14ac:dyDescent="0.3">
      <c r="A68" s="8" t="s">
        <v>193</v>
      </c>
      <c r="B68" s="29" t="s">
        <v>19</v>
      </c>
      <c r="C68" s="34"/>
      <c r="D68" s="3"/>
      <c r="E68" s="3"/>
      <c r="F68" s="35"/>
      <c r="G68" s="34"/>
      <c r="H68" s="3"/>
      <c r="I68" s="3"/>
      <c r="J68" s="35" t="s">
        <v>275</v>
      </c>
      <c r="K68" s="34" t="s">
        <v>275</v>
      </c>
      <c r="L68" s="3"/>
      <c r="M68" s="34" t="s">
        <v>279</v>
      </c>
      <c r="N68" s="35"/>
      <c r="O68" s="34" t="s">
        <v>275</v>
      </c>
      <c r="P68" s="3"/>
      <c r="Q68" s="35"/>
      <c r="R68" s="3"/>
      <c r="S68" s="3"/>
      <c r="T68" s="3" t="s">
        <v>275</v>
      </c>
      <c r="U68" s="3"/>
      <c r="V68" s="3"/>
      <c r="W68" s="35"/>
      <c r="X68" s="34" t="s">
        <v>275</v>
      </c>
      <c r="Y68" s="3"/>
      <c r="Z68" s="35"/>
      <c r="AA68" s="34"/>
      <c r="AB68" s="3"/>
      <c r="AC68" s="35" t="s">
        <v>275</v>
      </c>
      <c r="AD68" s="34"/>
      <c r="AE68" s="35" t="s">
        <v>275</v>
      </c>
      <c r="AF68" s="34"/>
      <c r="AG68" s="3" t="s">
        <v>275</v>
      </c>
      <c r="AH68" s="35"/>
      <c r="AI68" s="34"/>
      <c r="AJ68" s="3" t="s">
        <v>275</v>
      </c>
      <c r="AK68" s="35"/>
      <c r="AL68" s="34"/>
      <c r="AM68" s="3"/>
      <c r="AN68" s="35" t="s">
        <v>275</v>
      </c>
      <c r="AO68" s="48" t="s">
        <v>320</v>
      </c>
      <c r="AP68" s="49" t="s">
        <v>316</v>
      </c>
      <c r="AQ68" s="3" t="s">
        <v>454</v>
      </c>
      <c r="AS68" s="8" t="s">
        <v>420</v>
      </c>
      <c r="AT68" s="8" t="s">
        <v>419</v>
      </c>
      <c r="AU68" s="3">
        <v>224</v>
      </c>
    </row>
    <row r="69" spans="1:48" ht="29.25" customHeight="1" x14ac:dyDescent="0.3">
      <c r="A69" s="8" t="s">
        <v>194</v>
      </c>
      <c r="B69" s="29" t="s">
        <v>20</v>
      </c>
      <c r="C69" s="34"/>
      <c r="D69" s="3"/>
      <c r="E69" s="3"/>
      <c r="F69" s="35"/>
      <c r="G69" s="34"/>
      <c r="H69" s="3"/>
      <c r="I69" s="3"/>
      <c r="J69" s="35" t="s">
        <v>275</v>
      </c>
      <c r="K69" s="34" t="s">
        <v>275</v>
      </c>
      <c r="L69" s="3"/>
      <c r="M69" s="34" t="s">
        <v>279</v>
      </c>
      <c r="N69" s="35"/>
      <c r="O69" s="34" t="s">
        <v>275</v>
      </c>
      <c r="P69" s="3"/>
      <c r="Q69" s="35"/>
      <c r="R69" s="3"/>
      <c r="S69" s="3"/>
      <c r="T69" s="3" t="s">
        <v>275</v>
      </c>
      <c r="U69" s="3"/>
      <c r="V69" s="3"/>
      <c r="W69" s="35"/>
      <c r="X69" s="34" t="s">
        <v>275</v>
      </c>
      <c r="Y69" s="3"/>
      <c r="Z69" s="35"/>
      <c r="AA69" s="34"/>
      <c r="AB69" s="3"/>
      <c r="AC69" s="35" t="s">
        <v>275</v>
      </c>
      <c r="AD69" s="34"/>
      <c r="AE69" s="35" t="s">
        <v>275</v>
      </c>
      <c r="AF69" s="34"/>
      <c r="AG69" s="3" t="s">
        <v>275</v>
      </c>
      <c r="AH69" s="35"/>
      <c r="AI69" s="34"/>
      <c r="AJ69" s="3" t="s">
        <v>275</v>
      </c>
      <c r="AK69" s="35"/>
      <c r="AL69" s="34"/>
      <c r="AM69" s="3"/>
      <c r="AN69" s="35" t="s">
        <v>275</v>
      </c>
      <c r="AO69" s="48" t="s">
        <v>321</v>
      </c>
      <c r="AP69" s="49" t="s">
        <v>317</v>
      </c>
      <c r="AQ69" s="3" t="s">
        <v>115</v>
      </c>
      <c r="AS69" s="8" t="s">
        <v>421</v>
      </c>
      <c r="AT69" s="8" t="s">
        <v>418</v>
      </c>
      <c r="AU69" s="3">
        <v>161</v>
      </c>
    </row>
    <row r="70" spans="1:48" x14ac:dyDescent="0.3">
      <c r="B70" s="59"/>
      <c r="C70" s="34"/>
      <c r="D70" s="3"/>
      <c r="E70" s="3"/>
      <c r="F70" s="35"/>
      <c r="G70" s="34"/>
      <c r="H70" s="3"/>
      <c r="I70" s="3"/>
      <c r="J70" s="35"/>
      <c r="K70" s="34"/>
      <c r="L70" s="3"/>
      <c r="M70" s="34"/>
      <c r="N70" s="35"/>
      <c r="O70" s="34"/>
      <c r="P70" s="3"/>
      <c r="Q70" s="35"/>
      <c r="R70" s="3"/>
      <c r="S70" s="3"/>
      <c r="T70" s="3"/>
      <c r="U70" s="3"/>
      <c r="V70" s="3"/>
      <c r="W70" s="35"/>
      <c r="X70" s="34"/>
      <c r="Y70" s="3"/>
      <c r="Z70" s="35"/>
      <c r="AA70" s="34"/>
      <c r="AB70" s="3"/>
      <c r="AC70" s="35"/>
      <c r="AD70" s="34"/>
      <c r="AE70" s="35"/>
      <c r="AF70" s="34"/>
      <c r="AG70" s="3"/>
      <c r="AH70" s="35"/>
      <c r="AI70" s="34"/>
      <c r="AJ70" s="3"/>
      <c r="AK70" s="35"/>
      <c r="AL70" s="34"/>
      <c r="AM70" s="3"/>
      <c r="AN70" s="35"/>
      <c r="AO70" s="49"/>
      <c r="AP70" s="49"/>
    </row>
    <row r="71" spans="1:48" x14ac:dyDescent="0.3">
      <c r="B71" s="59"/>
      <c r="C71" s="34"/>
      <c r="D71" s="3"/>
      <c r="E71" s="3"/>
      <c r="F71" s="35"/>
      <c r="G71" s="34"/>
      <c r="H71" s="3"/>
      <c r="I71" s="3"/>
      <c r="J71" s="35"/>
      <c r="K71" s="34"/>
      <c r="L71" s="3"/>
      <c r="M71" s="34"/>
      <c r="N71" s="35"/>
      <c r="O71" s="34"/>
      <c r="P71" s="3"/>
      <c r="Q71" s="35"/>
      <c r="R71" s="3"/>
      <c r="S71" s="3"/>
      <c r="T71" s="3"/>
      <c r="U71" s="3"/>
      <c r="V71" s="3"/>
      <c r="W71" s="35"/>
      <c r="X71" s="34"/>
      <c r="Y71" s="3"/>
      <c r="Z71" s="35"/>
      <c r="AA71" s="34"/>
      <c r="AB71" s="3"/>
      <c r="AC71" s="35"/>
      <c r="AD71" s="34"/>
      <c r="AE71" s="35"/>
      <c r="AF71" s="34"/>
      <c r="AG71" s="3"/>
      <c r="AH71" s="35"/>
      <c r="AI71" s="34"/>
      <c r="AJ71" s="3"/>
      <c r="AK71" s="35"/>
      <c r="AL71" s="34"/>
      <c r="AM71" s="3"/>
      <c r="AN71" s="35"/>
      <c r="AO71" s="49"/>
      <c r="AP71" s="49"/>
    </row>
    <row r="72" spans="1:48" x14ac:dyDescent="0.3">
      <c r="A72" s="8" t="s">
        <v>198</v>
      </c>
      <c r="B72" s="59"/>
      <c r="C72" s="34"/>
      <c r="D72" s="3"/>
      <c r="E72" s="3"/>
      <c r="F72" s="35"/>
      <c r="G72" s="34"/>
      <c r="H72" s="3"/>
      <c r="I72" s="3"/>
      <c r="J72" s="35"/>
      <c r="K72" s="34"/>
      <c r="L72" s="3"/>
      <c r="M72" s="34"/>
      <c r="N72" s="35"/>
      <c r="O72" s="34"/>
      <c r="P72" s="3"/>
      <c r="Q72" s="35"/>
      <c r="R72" s="3"/>
      <c r="S72" s="3"/>
      <c r="T72" s="3"/>
      <c r="U72" s="3"/>
      <c r="V72" s="3"/>
      <c r="W72" s="35"/>
      <c r="X72" s="34"/>
      <c r="Y72" s="3"/>
      <c r="Z72" s="35"/>
      <c r="AA72" s="34"/>
      <c r="AB72" s="3"/>
      <c r="AC72" s="35"/>
      <c r="AD72" s="34"/>
      <c r="AE72" s="35"/>
      <c r="AF72" s="34"/>
      <c r="AG72" s="3"/>
      <c r="AH72" s="35"/>
      <c r="AI72" s="34"/>
      <c r="AJ72" s="3"/>
      <c r="AK72" s="35"/>
      <c r="AL72" s="34"/>
      <c r="AM72" s="3"/>
      <c r="AN72" s="35"/>
      <c r="AO72" s="49"/>
      <c r="AP72" s="49"/>
    </row>
    <row r="73" spans="1:48" x14ac:dyDescent="0.3">
      <c r="A73" s="74" t="s">
        <v>411</v>
      </c>
      <c r="B73" s="69" t="s">
        <v>28</v>
      </c>
      <c r="C73" s="55" t="s">
        <v>410</v>
      </c>
      <c r="D73" s="3"/>
      <c r="E73" s="3"/>
      <c r="F73" s="35"/>
      <c r="G73" s="34"/>
      <c r="H73" s="3"/>
      <c r="I73" s="3"/>
      <c r="J73" s="35" t="s">
        <v>275</v>
      </c>
      <c r="K73" s="34" t="s">
        <v>275</v>
      </c>
      <c r="L73" s="3"/>
      <c r="M73" s="34" t="s">
        <v>279</v>
      </c>
      <c r="N73" s="35"/>
      <c r="O73" s="34" t="s">
        <v>275</v>
      </c>
      <c r="P73" s="3"/>
      <c r="Q73" s="35"/>
      <c r="R73" s="3"/>
      <c r="S73" s="3"/>
      <c r="T73" s="3" t="s">
        <v>275</v>
      </c>
      <c r="U73" s="3"/>
      <c r="V73" s="3"/>
      <c r="W73" s="35"/>
      <c r="X73" s="34" t="s">
        <v>275</v>
      </c>
      <c r="Y73" s="3"/>
      <c r="Z73" s="35"/>
      <c r="AA73" s="34"/>
      <c r="AB73" s="3"/>
      <c r="AC73" s="35" t="s">
        <v>275</v>
      </c>
      <c r="AD73" s="34"/>
      <c r="AE73" s="35" t="s">
        <v>275</v>
      </c>
      <c r="AF73" s="34"/>
      <c r="AG73" s="3" t="s">
        <v>275</v>
      </c>
      <c r="AH73" s="35"/>
      <c r="AI73" s="34"/>
      <c r="AJ73" s="3" t="s">
        <v>275</v>
      </c>
      <c r="AK73" s="35"/>
      <c r="AL73" s="34"/>
      <c r="AM73" s="3"/>
      <c r="AN73" s="35" t="s">
        <v>275</v>
      </c>
      <c r="AO73" s="42" t="s">
        <v>322</v>
      </c>
      <c r="AP73" s="52" t="s">
        <v>364</v>
      </c>
      <c r="AQ73" s="3" t="s">
        <v>116</v>
      </c>
      <c r="AR73" s="113" t="s">
        <v>466</v>
      </c>
      <c r="AS73" s="8" t="s">
        <v>467</v>
      </c>
    </row>
    <row r="74" spans="1:48" ht="43.2" x14ac:dyDescent="0.3">
      <c r="A74" s="75" t="s">
        <v>412</v>
      </c>
      <c r="B74" s="29" t="s">
        <v>29</v>
      </c>
      <c r="C74" s="55"/>
      <c r="D74" s="3"/>
      <c r="E74" s="3"/>
      <c r="F74" s="35"/>
      <c r="G74" s="34"/>
      <c r="H74" s="3"/>
      <c r="I74" s="3"/>
      <c r="J74" s="35" t="s">
        <v>275</v>
      </c>
      <c r="K74" s="34" t="s">
        <v>275</v>
      </c>
      <c r="L74" s="3"/>
      <c r="M74" s="34" t="s">
        <v>279</v>
      </c>
      <c r="N74" s="35"/>
      <c r="O74" s="34" t="s">
        <v>275</v>
      </c>
      <c r="P74" s="3"/>
      <c r="Q74" s="35"/>
      <c r="R74" s="3"/>
      <c r="S74" s="3"/>
      <c r="T74" s="3" t="s">
        <v>275</v>
      </c>
      <c r="U74" s="3"/>
      <c r="V74" s="3"/>
      <c r="W74" s="35"/>
      <c r="X74" s="34" t="s">
        <v>275</v>
      </c>
      <c r="Y74" s="3"/>
      <c r="Z74" s="35"/>
      <c r="AA74" s="34"/>
      <c r="AB74" s="3"/>
      <c r="AC74" s="35" t="s">
        <v>275</v>
      </c>
      <c r="AD74" s="34"/>
      <c r="AE74" s="35" t="s">
        <v>275</v>
      </c>
      <c r="AF74" s="34"/>
      <c r="AG74" s="3" t="s">
        <v>275</v>
      </c>
      <c r="AH74" s="35"/>
      <c r="AI74" s="34"/>
      <c r="AJ74" s="3" t="s">
        <v>275</v>
      </c>
      <c r="AK74" s="35"/>
      <c r="AL74" s="34"/>
      <c r="AM74" s="3"/>
      <c r="AN74" s="35" t="s">
        <v>275</v>
      </c>
      <c r="AO74" s="42" t="s">
        <v>324</v>
      </c>
      <c r="AP74" s="52" t="s">
        <v>481</v>
      </c>
      <c r="AQ74" s="3" t="s">
        <v>117</v>
      </c>
      <c r="AR74" s="113"/>
      <c r="AS74" s="10" t="s">
        <v>422</v>
      </c>
      <c r="AT74" s="10" t="s">
        <v>423</v>
      </c>
    </row>
    <row r="75" spans="1:48" ht="28.8" x14ac:dyDescent="0.3">
      <c r="A75" s="75" t="s">
        <v>328</v>
      </c>
      <c r="B75" s="29" t="s">
        <v>30</v>
      </c>
      <c r="C75" s="38"/>
      <c r="F75" s="39"/>
      <c r="G75" s="38"/>
      <c r="J75" s="39"/>
      <c r="K75" s="38"/>
      <c r="M75" s="38"/>
      <c r="N75" s="39"/>
      <c r="O75" s="38"/>
      <c r="Q75" s="39"/>
      <c r="W75" s="39"/>
      <c r="X75" s="38"/>
      <c r="Z75" s="39"/>
      <c r="AA75" s="38"/>
      <c r="AC75" s="39"/>
      <c r="AD75" s="38"/>
      <c r="AE75" s="39"/>
      <c r="AF75" s="38"/>
      <c r="AH75" s="39"/>
      <c r="AI75" s="38"/>
      <c r="AK75" s="39"/>
      <c r="AL75" s="38"/>
      <c r="AN75" s="39"/>
      <c r="AO75" s="42" t="s">
        <v>431</v>
      </c>
      <c r="AP75" s="49"/>
      <c r="AQ75" s="3" t="s">
        <v>118</v>
      </c>
      <c r="AS75" s="8" t="s">
        <v>465</v>
      </c>
      <c r="AT75" s="8" t="s">
        <v>486</v>
      </c>
      <c r="AU75" s="9" t="s">
        <v>487</v>
      </c>
      <c r="AV75" s="10" t="s">
        <v>488</v>
      </c>
    </row>
    <row r="76" spans="1:48" x14ac:dyDescent="0.3">
      <c r="A76" s="74" t="s">
        <v>329</v>
      </c>
      <c r="B76" s="69" t="s">
        <v>100</v>
      </c>
      <c r="C76" s="38"/>
      <c r="F76" s="39"/>
      <c r="G76" s="38"/>
      <c r="J76" s="39"/>
      <c r="K76" s="38"/>
      <c r="M76" s="38"/>
      <c r="N76" s="39"/>
      <c r="O76" s="38"/>
      <c r="Q76" s="39"/>
      <c r="W76" s="39"/>
      <c r="X76" s="38"/>
      <c r="Z76" s="39"/>
      <c r="AA76" s="38"/>
      <c r="AC76" s="39"/>
      <c r="AD76" s="38"/>
      <c r="AE76" s="39"/>
      <c r="AF76" s="38"/>
      <c r="AH76" s="39"/>
      <c r="AI76" s="38"/>
      <c r="AK76" s="39"/>
      <c r="AL76" s="38"/>
      <c r="AN76" s="39"/>
      <c r="AO76" s="42" t="s">
        <v>435</v>
      </c>
      <c r="AP76" s="49"/>
      <c r="AQ76" t="s">
        <v>453</v>
      </c>
    </row>
    <row r="77" spans="1:48" ht="28.8" x14ac:dyDescent="0.3">
      <c r="A77" s="75" t="s">
        <v>330</v>
      </c>
      <c r="B77" s="29" t="s">
        <v>106</v>
      </c>
      <c r="C77" s="38"/>
      <c r="F77" s="39"/>
      <c r="G77" s="38"/>
      <c r="J77" s="39"/>
      <c r="K77" s="38"/>
      <c r="M77" s="38"/>
      <c r="N77" s="39"/>
      <c r="O77" s="38"/>
      <c r="Q77" s="39"/>
      <c r="W77" s="39"/>
      <c r="X77" s="38"/>
      <c r="Z77" s="39"/>
      <c r="AA77" s="38"/>
      <c r="AC77" s="39"/>
      <c r="AD77" s="38"/>
      <c r="AE77" s="39"/>
      <c r="AF77" s="38"/>
      <c r="AH77" s="39"/>
      <c r="AI77" s="38"/>
      <c r="AK77" s="39"/>
      <c r="AL77" s="38"/>
      <c r="AN77" s="39"/>
      <c r="AO77" s="42" t="s">
        <v>447</v>
      </c>
      <c r="AP77" s="49"/>
      <c r="AQ77" s="3" t="s">
        <v>119</v>
      </c>
      <c r="AS77" s="8" t="s">
        <v>461</v>
      </c>
      <c r="AT77" s="8" t="s">
        <v>463</v>
      </c>
      <c r="AU77" s="3">
        <v>171</v>
      </c>
    </row>
    <row r="78" spans="1:48" x14ac:dyDescent="0.3">
      <c r="A78" s="74" t="s">
        <v>331</v>
      </c>
      <c r="B78" s="71" t="s">
        <v>107</v>
      </c>
      <c r="AO78" s="3" t="s">
        <v>448</v>
      </c>
      <c r="AQ78" s="3" t="s">
        <v>120</v>
      </c>
      <c r="AS78" s="8" t="s">
        <v>462</v>
      </c>
      <c r="AT78" s="8" t="s">
        <v>464</v>
      </c>
      <c r="AU78" s="3">
        <v>221</v>
      </c>
    </row>
    <row r="79" spans="1:48" x14ac:dyDescent="0.3">
      <c r="A79" s="75" t="s">
        <v>406</v>
      </c>
      <c r="B79" s="72" t="s">
        <v>143</v>
      </c>
      <c r="AO79" s="3" t="s">
        <v>449</v>
      </c>
      <c r="AQ79" s="3" t="s">
        <v>153</v>
      </c>
      <c r="AS79" s="8" t="s">
        <v>459</v>
      </c>
      <c r="AT79" s="8" t="s">
        <v>490</v>
      </c>
      <c r="AU79" s="3">
        <v>171</v>
      </c>
    </row>
    <row r="80" spans="1:48" x14ac:dyDescent="0.3">
      <c r="A80" s="74" t="s">
        <v>407</v>
      </c>
      <c r="B80" s="29" t="s">
        <v>144</v>
      </c>
      <c r="AO80" s="3" t="s">
        <v>450</v>
      </c>
      <c r="AQ80" s="3" t="s">
        <v>154</v>
      </c>
      <c r="AS80" s="8" t="s">
        <v>460</v>
      </c>
      <c r="AT80" s="8" t="s">
        <v>491</v>
      </c>
      <c r="AU80" s="3">
        <v>221</v>
      </c>
    </row>
    <row r="81" spans="1:47" x14ac:dyDescent="0.3">
      <c r="A81" s="74" t="s">
        <v>408</v>
      </c>
      <c r="B81" s="69" t="s">
        <v>145</v>
      </c>
      <c r="AO81" t="s">
        <v>480</v>
      </c>
      <c r="AQ81" t="s">
        <v>453</v>
      </c>
    </row>
    <row r="82" spans="1:47" x14ac:dyDescent="0.3">
      <c r="A82" s="75" t="s">
        <v>409</v>
      </c>
      <c r="B82" s="29" t="s">
        <v>146</v>
      </c>
      <c r="AO82" s="3" t="s">
        <v>429</v>
      </c>
      <c r="AQ82" s="3" t="s">
        <v>155</v>
      </c>
      <c r="AT82" s="8" t="s">
        <v>489</v>
      </c>
      <c r="AU82" s="3">
        <v>197</v>
      </c>
    </row>
    <row r="83" spans="1:47" x14ac:dyDescent="0.3">
      <c r="B83" s="29"/>
    </row>
    <row r="84" spans="1:47" x14ac:dyDescent="0.3">
      <c r="B84" s="29"/>
    </row>
    <row r="85" spans="1:47" x14ac:dyDescent="0.3">
      <c r="A85" t="s">
        <v>458</v>
      </c>
    </row>
    <row r="86" spans="1:47" x14ac:dyDescent="0.3">
      <c r="A86" t="s">
        <v>455</v>
      </c>
    </row>
    <row r="87" spans="1:47" ht="28.8" x14ac:dyDescent="0.3">
      <c r="A87" t="s">
        <v>457</v>
      </c>
      <c r="AS87" s="8" t="s">
        <v>493</v>
      </c>
      <c r="AT87" s="8" t="s">
        <v>492</v>
      </c>
    </row>
    <row r="88" spans="1:47" x14ac:dyDescent="0.3">
      <c r="A88" t="s">
        <v>456</v>
      </c>
    </row>
    <row r="103" spans="1:47" x14ac:dyDescent="0.3">
      <c r="A103" t="s">
        <v>511</v>
      </c>
    </row>
    <row r="104" spans="1:47" x14ac:dyDescent="0.3">
      <c r="A104" t="s">
        <v>514</v>
      </c>
    </row>
    <row r="105" spans="1:47" x14ac:dyDescent="0.3">
      <c r="A105" s="8" t="s">
        <v>518</v>
      </c>
      <c r="B105" s="2" t="s">
        <v>17</v>
      </c>
      <c r="R105" s="3"/>
      <c r="S105" s="3"/>
      <c r="T105" s="3"/>
      <c r="U105" s="3"/>
      <c r="V105" s="3"/>
      <c r="W105" s="3"/>
      <c r="AO105" s="3" t="s">
        <v>512</v>
      </c>
    </row>
    <row r="106" spans="1:47" ht="28.8" x14ac:dyDescent="0.3">
      <c r="A106" s="8" t="s">
        <v>519</v>
      </c>
      <c r="B106" s="2" t="s">
        <v>18</v>
      </c>
      <c r="R106" s="3"/>
      <c r="S106" s="3"/>
      <c r="T106" s="3" t="s">
        <v>275</v>
      </c>
      <c r="W106" s="3"/>
      <c r="AG106" t="s">
        <v>584</v>
      </c>
      <c r="AO106" s="3" t="s">
        <v>513</v>
      </c>
      <c r="AP106" t="s">
        <v>554</v>
      </c>
      <c r="AS106" s="8" t="s">
        <v>548</v>
      </c>
      <c r="AT106" s="8" t="s">
        <v>515</v>
      </c>
      <c r="AU106" s="3" t="s">
        <v>516</v>
      </c>
    </row>
    <row r="107" spans="1:47" ht="28.8" x14ac:dyDescent="0.3">
      <c r="A107" s="8" t="s">
        <v>524</v>
      </c>
      <c r="B107" s="2" t="s">
        <v>19</v>
      </c>
      <c r="R107" s="3"/>
      <c r="S107" s="3"/>
      <c r="T107" s="3"/>
      <c r="U107" s="3"/>
      <c r="V107" s="3"/>
      <c r="W107" s="3"/>
      <c r="AG107" t="s">
        <v>584</v>
      </c>
      <c r="AO107" s="3" t="s">
        <v>543</v>
      </c>
    </row>
    <row r="108" spans="1:47" ht="28.8" x14ac:dyDescent="0.3">
      <c r="A108" s="8" t="s">
        <v>525</v>
      </c>
      <c r="B108" s="2" t="s">
        <v>20</v>
      </c>
      <c r="R108" s="3"/>
      <c r="S108" s="3"/>
      <c r="T108" s="3"/>
      <c r="U108" s="3"/>
      <c r="V108" s="3"/>
      <c r="W108" s="3"/>
      <c r="AG108" t="s">
        <v>584</v>
      </c>
      <c r="AO108" s="3" t="s">
        <v>544</v>
      </c>
      <c r="AP108" t="s">
        <v>549</v>
      </c>
      <c r="AS108" s="8" t="s">
        <v>555</v>
      </c>
      <c r="AU108" s="3" t="s">
        <v>560</v>
      </c>
    </row>
    <row r="109" spans="1:47" ht="28.8" x14ac:dyDescent="0.3">
      <c r="A109" s="8" t="s">
        <v>526</v>
      </c>
      <c r="B109" s="2" t="s">
        <v>28</v>
      </c>
      <c r="R109" s="3"/>
      <c r="S109" s="3"/>
      <c r="T109" s="3"/>
      <c r="U109" s="3"/>
      <c r="V109" s="3"/>
      <c r="W109" s="3"/>
      <c r="AG109" t="s">
        <v>584</v>
      </c>
      <c r="AO109" s="3" t="s">
        <v>543</v>
      </c>
    </row>
    <row r="110" spans="1:47" ht="28.8" x14ac:dyDescent="0.3">
      <c r="A110" s="8" t="s">
        <v>527</v>
      </c>
      <c r="B110" s="2" t="s">
        <v>29</v>
      </c>
      <c r="R110" s="3"/>
      <c r="S110" s="3"/>
      <c r="T110" s="3" t="s">
        <v>275</v>
      </c>
      <c r="U110" s="3"/>
      <c r="V110" s="3"/>
      <c r="W110" s="3"/>
      <c r="AG110" t="s">
        <v>584</v>
      </c>
      <c r="AO110" s="3" t="s">
        <v>545</v>
      </c>
      <c r="AP110" t="s">
        <v>550</v>
      </c>
      <c r="AS110" s="8" t="s">
        <v>556</v>
      </c>
      <c r="AU110" s="3" t="s">
        <v>561</v>
      </c>
    </row>
    <row r="111" spans="1:47" ht="28.8" x14ac:dyDescent="0.3">
      <c r="A111" s="8" t="s">
        <v>528</v>
      </c>
      <c r="B111" s="2" t="s">
        <v>30</v>
      </c>
      <c r="R111" s="3"/>
      <c r="S111" s="3"/>
      <c r="T111" s="3"/>
      <c r="U111" s="3"/>
      <c r="V111" s="3" t="s">
        <v>275</v>
      </c>
      <c r="W111" s="3"/>
      <c r="AG111" t="s">
        <v>584</v>
      </c>
      <c r="AO111" s="3" t="s">
        <v>546</v>
      </c>
      <c r="AP111" t="s">
        <v>552</v>
      </c>
      <c r="AS111" s="8" t="s">
        <v>557</v>
      </c>
      <c r="AU111" s="3">
        <v>0</v>
      </c>
    </row>
    <row r="112" spans="1:47" ht="28.8" x14ac:dyDescent="0.3">
      <c r="A112" s="8" t="s">
        <v>529</v>
      </c>
      <c r="B112" s="2" t="s">
        <v>100</v>
      </c>
      <c r="R112" s="3"/>
      <c r="S112" s="3" t="s">
        <v>275</v>
      </c>
      <c r="T112" s="3"/>
      <c r="U112" s="3"/>
      <c r="V112" s="3"/>
      <c r="W112" s="3"/>
      <c r="AG112" t="s">
        <v>584</v>
      </c>
      <c r="AO112" s="3" t="s">
        <v>547</v>
      </c>
      <c r="AP112" t="s">
        <v>551</v>
      </c>
      <c r="AS112" s="8" t="s">
        <v>558</v>
      </c>
      <c r="AU112" s="3" t="s">
        <v>562</v>
      </c>
    </row>
    <row r="113" spans="1:47" x14ac:dyDescent="0.3">
      <c r="B113" s="2"/>
      <c r="R113" s="3"/>
      <c r="S113" s="3"/>
      <c r="T113" s="3"/>
      <c r="U113" s="3"/>
      <c r="V113" s="3"/>
      <c r="W113" s="3"/>
    </row>
    <row r="114" spans="1:47" x14ac:dyDescent="0.3">
      <c r="A114" t="s">
        <v>540</v>
      </c>
      <c r="B114" s="2"/>
      <c r="R114" s="3"/>
      <c r="S114" s="3"/>
      <c r="T114" s="3"/>
      <c r="U114" s="3"/>
      <c r="V114" s="3"/>
      <c r="W114" s="3"/>
    </row>
    <row r="115" spans="1:47" x14ac:dyDescent="0.3">
      <c r="A115" t="s">
        <v>541</v>
      </c>
      <c r="B115" s="2" t="s">
        <v>17</v>
      </c>
    </row>
    <row r="116" spans="1:47" x14ac:dyDescent="0.3">
      <c r="A116" t="s">
        <v>542</v>
      </c>
      <c r="B116" s="2" t="s">
        <v>18</v>
      </c>
    </row>
    <row r="117" spans="1:47" x14ac:dyDescent="0.3">
      <c r="B117" s="2"/>
    </row>
    <row r="118" spans="1:47" x14ac:dyDescent="0.3">
      <c r="B118" s="2"/>
    </row>
    <row r="119" spans="1:47" x14ac:dyDescent="0.3">
      <c r="A119" t="s">
        <v>517</v>
      </c>
      <c r="B119" s="2"/>
    </row>
    <row r="120" spans="1:47" x14ac:dyDescent="0.3">
      <c r="A120" t="s">
        <v>518</v>
      </c>
      <c r="B120" s="2" t="s">
        <v>17</v>
      </c>
      <c r="AO120" s="3" t="s">
        <v>522</v>
      </c>
      <c r="AP120" t="s">
        <v>553</v>
      </c>
    </row>
    <row r="121" spans="1:47" x14ac:dyDescent="0.3">
      <c r="A121" t="s">
        <v>519</v>
      </c>
      <c r="B121" s="2" t="s">
        <v>18</v>
      </c>
      <c r="AO121" s="3" t="s">
        <v>523</v>
      </c>
      <c r="AP121" t="s">
        <v>565</v>
      </c>
      <c r="AT121" s="8" t="s">
        <v>564</v>
      </c>
      <c r="AU121" s="3" t="s">
        <v>563</v>
      </c>
    </row>
    <row r="122" spans="1:47" x14ac:dyDescent="0.3">
      <c r="A122" t="s">
        <v>520</v>
      </c>
      <c r="B122" s="2" t="s">
        <v>19</v>
      </c>
      <c r="AO122" s="3" t="s">
        <v>522</v>
      </c>
      <c r="AP122" t="s">
        <v>553</v>
      </c>
    </row>
    <row r="123" spans="1:47" x14ac:dyDescent="0.3">
      <c r="A123" t="s">
        <v>521</v>
      </c>
      <c r="B123" s="2" t="s">
        <v>20</v>
      </c>
    </row>
    <row r="126" spans="1:47" x14ac:dyDescent="0.3">
      <c r="A126" t="s">
        <v>579</v>
      </c>
    </row>
    <row r="127" spans="1:47" x14ac:dyDescent="0.3">
      <c r="A127" t="s">
        <v>567</v>
      </c>
      <c r="U127" t="s">
        <v>275</v>
      </c>
      <c r="AG127" t="s">
        <v>275</v>
      </c>
    </row>
    <row r="128" spans="1:47" x14ac:dyDescent="0.3">
      <c r="A128" t="s">
        <v>568</v>
      </c>
      <c r="U128" t="s">
        <v>275</v>
      </c>
      <c r="AG128" t="s">
        <v>275</v>
      </c>
    </row>
    <row r="129" spans="1:42" x14ac:dyDescent="0.3">
      <c r="A129" t="s">
        <v>569</v>
      </c>
      <c r="T129" t="s">
        <v>275</v>
      </c>
      <c r="AG129" t="s">
        <v>275</v>
      </c>
    </row>
    <row r="130" spans="1:42" x14ac:dyDescent="0.3">
      <c r="A130" t="s">
        <v>570</v>
      </c>
      <c r="T130" t="s">
        <v>275</v>
      </c>
      <c r="AG130" t="s">
        <v>275</v>
      </c>
    </row>
    <row r="131" spans="1:42" x14ac:dyDescent="0.3">
      <c r="A131" t="s">
        <v>571</v>
      </c>
      <c r="T131" t="s">
        <v>275</v>
      </c>
      <c r="AG131" t="s">
        <v>275</v>
      </c>
    </row>
    <row r="132" spans="1:42" x14ac:dyDescent="0.3">
      <c r="A132" t="s">
        <v>572</v>
      </c>
      <c r="T132" t="s">
        <v>275</v>
      </c>
      <c r="AG132" t="s">
        <v>275</v>
      </c>
    </row>
    <row r="133" spans="1:42" x14ac:dyDescent="0.3">
      <c r="A133" t="s">
        <v>573</v>
      </c>
      <c r="T133" t="s">
        <v>275</v>
      </c>
      <c r="AG133" t="s">
        <v>275</v>
      </c>
    </row>
    <row r="134" spans="1:42" x14ac:dyDescent="0.3">
      <c r="A134" t="s">
        <v>574</v>
      </c>
      <c r="T134" t="s">
        <v>275</v>
      </c>
      <c r="AG134" t="s">
        <v>275</v>
      </c>
    </row>
    <row r="135" spans="1:42" x14ac:dyDescent="0.3">
      <c r="A135" t="s">
        <v>575</v>
      </c>
      <c r="T135" t="s">
        <v>275</v>
      </c>
      <c r="AG135" t="s">
        <v>275</v>
      </c>
    </row>
    <row r="136" spans="1:42" x14ac:dyDescent="0.3">
      <c r="A136" t="s">
        <v>576</v>
      </c>
      <c r="T136" t="s">
        <v>275</v>
      </c>
      <c r="AG136" t="s">
        <v>275</v>
      </c>
    </row>
    <row r="137" spans="1:42" ht="16.95" customHeight="1" x14ac:dyDescent="0.3"/>
    <row r="138" spans="1:42" x14ac:dyDescent="0.3">
      <c r="A138" t="s">
        <v>566</v>
      </c>
    </row>
    <row r="139" spans="1:42" x14ac:dyDescent="0.3">
      <c r="A139" t="s">
        <v>567</v>
      </c>
      <c r="U139" t="s">
        <v>275</v>
      </c>
      <c r="AG139" t="s">
        <v>275</v>
      </c>
      <c r="AK139" t="s">
        <v>275</v>
      </c>
    </row>
    <row r="140" spans="1:42" x14ac:dyDescent="0.3">
      <c r="A140" t="s">
        <v>568</v>
      </c>
      <c r="U140" t="s">
        <v>275</v>
      </c>
      <c r="AG140" t="s">
        <v>275</v>
      </c>
      <c r="AK140" t="s">
        <v>275</v>
      </c>
    </row>
    <row r="141" spans="1:42" x14ac:dyDescent="0.3">
      <c r="A141" t="s">
        <v>569</v>
      </c>
      <c r="T141" t="s">
        <v>275</v>
      </c>
      <c r="AG141" t="s">
        <v>275</v>
      </c>
      <c r="AK141" t="s">
        <v>275</v>
      </c>
    </row>
    <row r="142" spans="1:42" x14ac:dyDescent="0.3">
      <c r="A142" t="s">
        <v>570</v>
      </c>
      <c r="T142" t="s">
        <v>275</v>
      </c>
      <c r="AG142" t="s">
        <v>275</v>
      </c>
      <c r="AK142" t="s">
        <v>275</v>
      </c>
    </row>
    <row r="143" spans="1:42" x14ac:dyDescent="0.3">
      <c r="A143" t="s">
        <v>571</v>
      </c>
      <c r="T143" t="s">
        <v>275</v>
      </c>
      <c r="AG143" t="s">
        <v>275</v>
      </c>
      <c r="AK143" t="s">
        <v>275</v>
      </c>
      <c r="AO143" s="3" t="s">
        <v>585</v>
      </c>
    </row>
    <row r="144" spans="1:42" x14ac:dyDescent="0.3">
      <c r="A144" t="s">
        <v>572</v>
      </c>
      <c r="T144" t="s">
        <v>275</v>
      </c>
      <c r="AG144" t="s">
        <v>275</v>
      </c>
      <c r="AK144" t="s">
        <v>275</v>
      </c>
      <c r="AO144" s="3" t="s">
        <v>586</v>
      </c>
      <c r="AP144" t="s">
        <v>621</v>
      </c>
    </row>
    <row r="145" spans="1:42" x14ac:dyDescent="0.3">
      <c r="A145" t="s">
        <v>573</v>
      </c>
      <c r="T145" t="s">
        <v>275</v>
      </c>
      <c r="AG145" t="s">
        <v>275</v>
      </c>
      <c r="AK145" t="s">
        <v>275</v>
      </c>
      <c r="AO145" s="3" t="s">
        <v>587</v>
      </c>
      <c r="AP145" t="s">
        <v>622</v>
      </c>
    </row>
    <row r="146" spans="1:42" x14ac:dyDescent="0.3">
      <c r="A146" t="s">
        <v>574</v>
      </c>
      <c r="T146" t="s">
        <v>275</v>
      </c>
      <c r="AG146" t="s">
        <v>275</v>
      </c>
      <c r="AK146" t="s">
        <v>275</v>
      </c>
      <c r="AO146" s="3" t="s">
        <v>588</v>
      </c>
      <c r="AP146" t="s">
        <v>623</v>
      </c>
    </row>
    <row r="147" spans="1:42" x14ac:dyDescent="0.3">
      <c r="A147" t="s">
        <v>575</v>
      </c>
      <c r="T147" t="s">
        <v>275</v>
      </c>
      <c r="AG147" t="s">
        <v>275</v>
      </c>
      <c r="AK147" t="s">
        <v>275</v>
      </c>
      <c r="AO147" s="3" t="s">
        <v>589</v>
      </c>
    </row>
    <row r="148" spans="1:42" x14ac:dyDescent="0.3">
      <c r="A148" t="s">
        <v>576</v>
      </c>
      <c r="T148" t="s">
        <v>275</v>
      </c>
      <c r="AG148" t="s">
        <v>275</v>
      </c>
      <c r="AK148" t="s">
        <v>275</v>
      </c>
      <c r="AO148" s="18" t="s">
        <v>590</v>
      </c>
      <c r="AP148" t="s">
        <v>624</v>
      </c>
    </row>
    <row r="155" spans="1:42" x14ac:dyDescent="0.3">
      <c r="A155" t="s">
        <v>577</v>
      </c>
    </row>
    <row r="156" spans="1:42" x14ac:dyDescent="0.3">
      <c r="A156" t="s">
        <v>567</v>
      </c>
      <c r="U156" t="s">
        <v>275</v>
      </c>
      <c r="AG156" t="s">
        <v>275</v>
      </c>
    </row>
    <row r="157" spans="1:42" x14ac:dyDescent="0.3">
      <c r="A157" t="s">
        <v>568</v>
      </c>
      <c r="U157" t="s">
        <v>275</v>
      </c>
      <c r="AG157" t="s">
        <v>275</v>
      </c>
    </row>
    <row r="158" spans="1:42" x14ac:dyDescent="0.3">
      <c r="A158" t="s">
        <v>569</v>
      </c>
      <c r="T158" t="s">
        <v>275</v>
      </c>
      <c r="AG158" t="s">
        <v>275</v>
      </c>
    </row>
    <row r="159" spans="1:42" x14ac:dyDescent="0.3">
      <c r="A159" t="s">
        <v>570</v>
      </c>
      <c r="T159" t="s">
        <v>275</v>
      </c>
      <c r="AG159" t="s">
        <v>275</v>
      </c>
    </row>
    <row r="160" spans="1:42" x14ac:dyDescent="0.3">
      <c r="A160" t="s">
        <v>571</v>
      </c>
      <c r="T160" t="s">
        <v>275</v>
      </c>
      <c r="AG160" t="s">
        <v>275</v>
      </c>
      <c r="AO160" s="3" t="s">
        <v>591</v>
      </c>
    </row>
    <row r="161" spans="1:42" x14ac:dyDescent="0.3">
      <c r="A161" t="s">
        <v>598</v>
      </c>
      <c r="T161" t="s">
        <v>275</v>
      </c>
      <c r="AI161" t="s">
        <v>275</v>
      </c>
      <c r="AO161" s="3" t="s">
        <v>599</v>
      </c>
    </row>
    <row r="162" spans="1:42" x14ac:dyDescent="0.3">
      <c r="A162" t="s">
        <v>572</v>
      </c>
      <c r="T162" t="s">
        <v>275</v>
      </c>
      <c r="AG162" t="s">
        <v>275</v>
      </c>
      <c r="AO162" s="3" t="s">
        <v>592</v>
      </c>
      <c r="AP162" t="s">
        <v>627</v>
      </c>
    </row>
    <row r="163" spans="1:42" x14ac:dyDescent="0.3">
      <c r="A163" t="s">
        <v>573</v>
      </c>
      <c r="T163" t="s">
        <v>275</v>
      </c>
      <c r="AG163" t="s">
        <v>275</v>
      </c>
      <c r="AO163" s="3" t="s">
        <v>600</v>
      </c>
    </row>
    <row r="164" spans="1:42" x14ac:dyDescent="0.3">
      <c r="A164" t="s">
        <v>574</v>
      </c>
      <c r="T164" t="s">
        <v>275</v>
      </c>
      <c r="AG164" t="s">
        <v>275</v>
      </c>
      <c r="AO164" s="3" t="s">
        <v>601</v>
      </c>
      <c r="AP164" t="s">
        <v>628</v>
      </c>
    </row>
    <row r="165" spans="1:42" ht="16.2" customHeight="1" x14ac:dyDescent="0.3">
      <c r="A165" t="s">
        <v>575</v>
      </c>
      <c r="T165" t="s">
        <v>275</v>
      </c>
      <c r="AG165" t="s">
        <v>275</v>
      </c>
      <c r="AO165" s="3" t="s">
        <v>602</v>
      </c>
    </row>
    <row r="166" spans="1:42" x14ac:dyDescent="0.3">
      <c r="A166" t="s">
        <v>576</v>
      </c>
      <c r="T166" t="s">
        <v>275</v>
      </c>
      <c r="AG166" t="s">
        <v>275</v>
      </c>
      <c r="AO166" s="18" t="s">
        <v>603</v>
      </c>
      <c r="AP166" t="s">
        <v>629</v>
      </c>
    </row>
    <row r="182" spans="1:42" x14ac:dyDescent="0.3">
      <c r="A182" t="s">
        <v>578</v>
      </c>
    </row>
    <row r="183" spans="1:42" x14ac:dyDescent="0.3">
      <c r="A183" t="s">
        <v>567</v>
      </c>
      <c r="U183" t="s">
        <v>275</v>
      </c>
      <c r="AG183" t="s">
        <v>275</v>
      </c>
      <c r="AK183" t="s">
        <v>275</v>
      </c>
    </row>
    <row r="184" spans="1:42" x14ac:dyDescent="0.3">
      <c r="A184" t="s">
        <v>568</v>
      </c>
      <c r="U184" t="s">
        <v>275</v>
      </c>
      <c r="AG184" t="s">
        <v>275</v>
      </c>
      <c r="AK184" t="s">
        <v>275</v>
      </c>
    </row>
    <row r="185" spans="1:42" x14ac:dyDescent="0.3">
      <c r="A185" t="s">
        <v>569</v>
      </c>
      <c r="T185" t="s">
        <v>275</v>
      </c>
      <c r="AG185" t="s">
        <v>275</v>
      </c>
      <c r="AK185" t="s">
        <v>275</v>
      </c>
    </row>
    <row r="186" spans="1:42" x14ac:dyDescent="0.3">
      <c r="A186" t="s">
        <v>570</v>
      </c>
      <c r="T186" t="s">
        <v>275</v>
      </c>
      <c r="AG186" t="s">
        <v>275</v>
      </c>
      <c r="AK186" t="s">
        <v>275</v>
      </c>
    </row>
    <row r="187" spans="1:42" x14ac:dyDescent="0.3">
      <c r="A187" t="s">
        <v>571</v>
      </c>
      <c r="T187" t="s">
        <v>275</v>
      </c>
      <c r="AG187" t="s">
        <v>275</v>
      </c>
      <c r="AK187" t="s">
        <v>275</v>
      </c>
      <c r="AO187" s="3" t="s">
        <v>604</v>
      </c>
    </row>
    <row r="188" spans="1:42" x14ac:dyDescent="0.3">
      <c r="A188" t="s">
        <v>572</v>
      </c>
      <c r="T188" t="s">
        <v>275</v>
      </c>
      <c r="AG188" t="s">
        <v>275</v>
      </c>
      <c r="AK188" t="s">
        <v>275</v>
      </c>
      <c r="AO188" s="3" t="s">
        <v>605</v>
      </c>
      <c r="AP188" t="s">
        <v>630</v>
      </c>
    </row>
    <row r="189" spans="1:42" x14ac:dyDescent="0.3">
      <c r="A189" t="s">
        <v>573</v>
      </c>
      <c r="T189" t="s">
        <v>275</v>
      </c>
      <c r="AG189" t="s">
        <v>275</v>
      </c>
      <c r="AK189" t="s">
        <v>275</v>
      </c>
      <c r="AO189" s="3" t="s">
        <v>606</v>
      </c>
    </row>
    <row r="190" spans="1:42" x14ac:dyDescent="0.3">
      <c r="A190" t="s">
        <v>574</v>
      </c>
      <c r="T190" t="s">
        <v>275</v>
      </c>
      <c r="AG190" t="s">
        <v>275</v>
      </c>
      <c r="AK190" t="s">
        <v>275</v>
      </c>
      <c r="AO190" s="3" t="s">
        <v>607</v>
      </c>
      <c r="AP190" t="s">
        <v>631</v>
      </c>
    </row>
    <row r="191" spans="1:42" x14ac:dyDescent="0.3">
      <c r="A191" t="s">
        <v>575</v>
      </c>
      <c r="T191" t="s">
        <v>275</v>
      </c>
      <c r="AG191" t="s">
        <v>275</v>
      </c>
      <c r="AK191" t="s">
        <v>275</v>
      </c>
    </row>
    <row r="192" spans="1:42" x14ac:dyDescent="0.3">
      <c r="A192" t="s">
        <v>576</v>
      </c>
      <c r="T192" t="s">
        <v>275</v>
      </c>
      <c r="AG192" t="s">
        <v>275</v>
      </c>
      <c r="AK192" t="s">
        <v>275</v>
      </c>
      <c r="AP192" t="s">
        <v>632</v>
      </c>
    </row>
    <row r="195" spans="1:42" x14ac:dyDescent="0.3">
      <c r="A195" t="s">
        <v>580</v>
      </c>
    </row>
    <row r="196" spans="1:42" x14ac:dyDescent="0.3">
      <c r="A196" t="s">
        <v>518</v>
      </c>
      <c r="T196" t="s">
        <v>584</v>
      </c>
      <c r="AG196" t="s">
        <v>584</v>
      </c>
      <c r="AO196" s="3" t="s">
        <v>583</v>
      </c>
      <c r="AP196" t="s">
        <v>609</v>
      </c>
    </row>
    <row r="197" spans="1:42" x14ac:dyDescent="0.3">
      <c r="A197" t="s">
        <v>519</v>
      </c>
      <c r="T197" t="s">
        <v>584</v>
      </c>
      <c r="AG197" t="s">
        <v>584</v>
      </c>
      <c r="AO197" s="3" t="s">
        <v>523</v>
      </c>
    </row>
    <row r="198" spans="1:42" x14ac:dyDescent="0.3">
      <c r="A198" t="s">
        <v>520</v>
      </c>
      <c r="T198" t="s">
        <v>584</v>
      </c>
      <c r="AG198" t="s">
        <v>584</v>
      </c>
      <c r="AO198" s="3" t="s">
        <v>583</v>
      </c>
    </row>
    <row r="199" spans="1:42" x14ac:dyDescent="0.3">
      <c r="A199" t="s">
        <v>521</v>
      </c>
      <c r="T199" t="s">
        <v>584</v>
      </c>
      <c r="AG199" t="s">
        <v>584</v>
      </c>
      <c r="AO199" s="3" t="s">
        <v>583</v>
      </c>
    </row>
    <row r="200" spans="1:42" x14ac:dyDescent="0.3">
      <c r="A200" t="s">
        <v>581</v>
      </c>
      <c r="T200" t="s">
        <v>584</v>
      </c>
      <c r="AG200" t="s">
        <v>584</v>
      </c>
      <c r="AO200" s="3" t="s">
        <v>608</v>
      </c>
    </row>
    <row r="201" spans="1:42" x14ac:dyDescent="0.3">
      <c r="A201" t="s">
        <v>582</v>
      </c>
      <c r="T201" t="s">
        <v>584</v>
      </c>
      <c r="AG201" t="s">
        <v>584</v>
      </c>
      <c r="AO201" s="3" t="s">
        <v>608</v>
      </c>
    </row>
  </sheetData>
  <mergeCells count="37">
    <mergeCell ref="C3:F3"/>
    <mergeCell ref="G3:J3"/>
    <mergeCell ref="C2:J2"/>
    <mergeCell ref="K2:N2"/>
    <mergeCell ref="O2:Q3"/>
    <mergeCell ref="K3:L3"/>
    <mergeCell ref="M3:N3"/>
    <mergeCell ref="AQ46:AQ48"/>
    <mergeCell ref="R2:AC2"/>
    <mergeCell ref="AA3:AC3"/>
    <mergeCell ref="X3:Z3"/>
    <mergeCell ref="R3:W3"/>
    <mergeCell ref="AO2:AO4"/>
    <mergeCell ref="AP2:AP4"/>
    <mergeCell ref="AF2:AN2"/>
    <mergeCell ref="AF3:AH3"/>
    <mergeCell ref="AI3:AK3"/>
    <mergeCell ref="AL3:AN3"/>
    <mergeCell ref="AD2:AE3"/>
    <mergeCell ref="AS2:AT3"/>
    <mergeCell ref="AT10:AT13"/>
    <mergeCell ref="AS7:AT7"/>
    <mergeCell ref="AS36:AS37"/>
    <mergeCell ref="AS38:AS39"/>
    <mergeCell ref="AS10:AS13"/>
    <mergeCell ref="AS15:AS17"/>
    <mergeCell ref="AS29:AS33"/>
    <mergeCell ref="AT29:AT33"/>
    <mergeCell ref="AR73:AR74"/>
    <mergeCell ref="AV23:AV25"/>
    <mergeCell ref="AV30:AV31"/>
    <mergeCell ref="AT38:AT39"/>
    <mergeCell ref="AT43:AT44"/>
    <mergeCell ref="AT53:AT54"/>
    <mergeCell ref="AS43:AS44"/>
    <mergeCell ref="AR43:AR45"/>
    <mergeCell ref="AS53:AS54"/>
  </mergeCells>
  <phoneticPr fontId="3"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1CEEA-C810-4096-A0BC-27E62D175339}">
  <dimension ref="A1:AU12"/>
  <sheetViews>
    <sheetView topLeftCell="AT1" workbookViewId="0">
      <selection activeCell="BC2" sqref="BC2"/>
    </sheetView>
  </sheetViews>
  <sheetFormatPr baseColWidth="10" defaultRowHeight="14.4" x14ac:dyDescent="0.3"/>
  <cols>
    <col min="1" max="1" width="18.5546875" customWidth="1"/>
    <col min="2" max="40" width="6.6640625" customWidth="1"/>
    <col min="41" max="41" width="17.44140625" customWidth="1"/>
    <col min="42" max="42" width="15.109375" customWidth="1"/>
    <col min="45" max="45" width="48" customWidth="1"/>
    <col min="46" max="46" width="37.44140625" customWidth="1"/>
  </cols>
  <sheetData>
    <row r="1" spans="1:47" x14ac:dyDescent="0.3">
      <c r="C1" s="3"/>
      <c r="D1" s="3"/>
      <c r="E1" s="3"/>
      <c r="F1" s="3"/>
      <c r="G1" s="3"/>
      <c r="H1" s="3"/>
      <c r="I1" s="3"/>
      <c r="J1" s="3"/>
      <c r="K1" s="3"/>
      <c r="L1" s="3"/>
      <c r="M1" s="3"/>
      <c r="N1" s="3"/>
      <c r="O1" s="3"/>
      <c r="P1" s="3"/>
      <c r="Q1" s="3"/>
      <c r="R1" s="3" t="s">
        <v>256</v>
      </c>
      <c r="S1" s="3"/>
      <c r="T1" s="3"/>
      <c r="U1" s="3"/>
      <c r="V1" s="3"/>
      <c r="W1" s="3"/>
      <c r="X1" s="3"/>
      <c r="Y1" s="3"/>
      <c r="Z1" s="3"/>
      <c r="AA1" s="3"/>
      <c r="AB1" s="3"/>
      <c r="AC1" s="3"/>
      <c r="AD1" s="3"/>
      <c r="AE1" s="3" t="s">
        <v>260</v>
      </c>
      <c r="AF1" s="3"/>
      <c r="AG1" s="3"/>
      <c r="AH1" s="3"/>
      <c r="AI1" s="3"/>
      <c r="AJ1" s="3"/>
      <c r="AK1" s="3"/>
      <c r="AL1" s="3"/>
      <c r="AM1" s="3"/>
      <c r="AN1" s="3"/>
      <c r="AO1" s="3"/>
      <c r="AR1" s="8"/>
      <c r="AS1" s="8"/>
      <c r="AT1" s="8"/>
    </row>
    <row r="2" spans="1:47" x14ac:dyDescent="0.3">
      <c r="C2" s="120" t="s">
        <v>265</v>
      </c>
      <c r="D2" s="120"/>
      <c r="E2" s="120"/>
      <c r="F2" s="120"/>
      <c r="G2" s="120"/>
      <c r="H2" s="120"/>
      <c r="I2" s="120"/>
      <c r="J2" s="120"/>
      <c r="K2" s="120" t="s">
        <v>248</v>
      </c>
      <c r="L2" s="120"/>
      <c r="M2" s="120"/>
      <c r="N2" s="120"/>
      <c r="O2" s="120" t="s">
        <v>250</v>
      </c>
      <c r="P2" s="120"/>
      <c r="Q2" s="120"/>
      <c r="R2" s="120" t="s">
        <v>255</v>
      </c>
      <c r="S2" s="120"/>
      <c r="T2" s="120"/>
      <c r="U2" s="120"/>
      <c r="V2" s="120"/>
      <c r="W2" s="120"/>
      <c r="X2" s="120"/>
      <c r="Y2" s="120"/>
      <c r="Z2" s="120"/>
      <c r="AA2" s="120"/>
      <c r="AB2" s="120"/>
      <c r="AC2" s="120"/>
      <c r="AD2" s="120" t="s">
        <v>361</v>
      </c>
      <c r="AE2" s="120"/>
      <c r="AF2" s="120" t="s">
        <v>362</v>
      </c>
      <c r="AG2" s="120"/>
      <c r="AH2" s="120"/>
      <c r="AI2" s="120"/>
      <c r="AJ2" s="120"/>
      <c r="AK2" s="120"/>
      <c r="AL2" s="120"/>
      <c r="AM2" s="120"/>
      <c r="AN2" s="120"/>
      <c r="AO2" s="121" t="s">
        <v>283</v>
      </c>
      <c r="AP2" s="127" t="s">
        <v>327</v>
      </c>
      <c r="AQ2" s="128"/>
      <c r="AR2" s="128"/>
      <c r="AS2" s="117" t="s">
        <v>365</v>
      </c>
      <c r="AT2" s="117"/>
      <c r="AU2" t="s">
        <v>426</v>
      </c>
    </row>
    <row r="3" spans="1:47" x14ac:dyDescent="0.3">
      <c r="C3" s="120" t="s">
        <v>266</v>
      </c>
      <c r="D3" s="120"/>
      <c r="E3" s="120"/>
      <c r="F3" s="120"/>
      <c r="G3" s="120" t="s">
        <v>271</v>
      </c>
      <c r="H3" s="120"/>
      <c r="I3" s="120"/>
      <c r="J3" s="120"/>
      <c r="K3" s="120" t="s">
        <v>249</v>
      </c>
      <c r="L3" s="120"/>
      <c r="M3" s="120" t="s">
        <v>251</v>
      </c>
      <c r="N3" s="120"/>
      <c r="O3" s="120"/>
      <c r="P3" s="120"/>
      <c r="Q3" s="120"/>
      <c r="R3" s="120" t="s">
        <v>257</v>
      </c>
      <c r="S3" s="120"/>
      <c r="T3" s="120"/>
      <c r="U3" s="120"/>
      <c r="V3" s="120"/>
      <c r="W3" s="120"/>
      <c r="X3" s="120" t="s">
        <v>258</v>
      </c>
      <c r="Y3" s="120"/>
      <c r="Z3" s="120"/>
      <c r="AA3" s="120" t="s">
        <v>259</v>
      </c>
      <c r="AB3" s="120"/>
      <c r="AC3" s="120"/>
      <c r="AD3" s="120"/>
      <c r="AE3" s="120"/>
      <c r="AF3" s="120" t="s">
        <v>257</v>
      </c>
      <c r="AG3" s="120"/>
      <c r="AH3" s="120"/>
      <c r="AI3" s="120" t="s">
        <v>258</v>
      </c>
      <c r="AJ3" s="120"/>
      <c r="AK3" s="120"/>
      <c r="AL3" s="120" t="s">
        <v>259</v>
      </c>
      <c r="AM3" s="120"/>
      <c r="AN3" s="120"/>
      <c r="AO3" s="122"/>
      <c r="AP3" s="127"/>
      <c r="AQ3" s="128"/>
      <c r="AR3" s="128"/>
      <c r="AS3" s="117"/>
      <c r="AT3" s="117"/>
    </row>
    <row r="4" spans="1:47" ht="115.2" x14ac:dyDescent="0.3">
      <c r="A4" s="8"/>
      <c r="B4" s="8"/>
      <c r="C4" s="30" t="s">
        <v>267</v>
      </c>
      <c r="D4" s="30" t="s">
        <v>268</v>
      </c>
      <c r="E4" s="30" t="s">
        <v>269</v>
      </c>
      <c r="F4" s="30" t="s">
        <v>270</v>
      </c>
      <c r="G4" s="30" t="s">
        <v>272</v>
      </c>
      <c r="H4" s="30" t="s">
        <v>276</v>
      </c>
      <c r="I4" s="30" t="s">
        <v>273</v>
      </c>
      <c r="J4" s="30" t="s">
        <v>274</v>
      </c>
      <c r="K4" s="30">
        <v>0</v>
      </c>
      <c r="L4" s="30">
        <v>1</v>
      </c>
      <c r="M4" s="30" t="s">
        <v>252</v>
      </c>
      <c r="N4" s="30" t="s">
        <v>253</v>
      </c>
      <c r="O4" s="30" t="s">
        <v>363</v>
      </c>
      <c r="P4" s="30">
        <v>1</v>
      </c>
      <c r="Q4" s="30" t="s">
        <v>254</v>
      </c>
      <c r="R4" s="30" t="s">
        <v>263</v>
      </c>
      <c r="S4" s="30" t="s">
        <v>277</v>
      </c>
      <c r="T4" s="62">
        <v>2.0000000000000002E-5</v>
      </c>
      <c r="U4" s="30" t="s">
        <v>261</v>
      </c>
      <c r="V4" s="30" t="s">
        <v>262</v>
      </c>
      <c r="W4" s="30" t="s">
        <v>264</v>
      </c>
      <c r="X4" s="30">
        <v>0</v>
      </c>
      <c r="Y4" s="30">
        <v>1</v>
      </c>
      <c r="Z4" s="30">
        <v>2</v>
      </c>
      <c r="AA4" s="30">
        <v>0</v>
      </c>
      <c r="AB4" s="30">
        <v>1</v>
      </c>
      <c r="AC4" s="30">
        <v>2</v>
      </c>
      <c r="AD4" s="30">
        <v>0.3</v>
      </c>
      <c r="AE4" s="30">
        <v>0.16</v>
      </c>
      <c r="AF4" s="30" t="s">
        <v>261</v>
      </c>
      <c r="AG4" s="30" t="s">
        <v>262</v>
      </c>
      <c r="AH4" s="30" t="s">
        <v>264</v>
      </c>
      <c r="AI4" s="30">
        <v>0</v>
      </c>
      <c r="AJ4" s="30">
        <v>1</v>
      </c>
      <c r="AK4" s="30">
        <v>2</v>
      </c>
      <c r="AL4" s="30">
        <v>0</v>
      </c>
      <c r="AM4" s="30">
        <v>1</v>
      </c>
      <c r="AN4" s="30">
        <v>2</v>
      </c>
      <c r="AO4" s="123"/>
      <c r="AP4" s="127"/>
      <c r="AQ4" s="128"/>
      <c r="AR4" s="128"/>
      <c r="AS4" s="8" t="s">
        <v>366</v>
      </c>
      <c r="AT4" s="8" t="s">
        <v>367</v>
      </c>
    </row>
    <row r="5" spans="1:47" ht="42.75" customHeight="1" x14ac:dyDescent="0.3">
      <c r="A5" t="s">
        <v>425</v>
      </c>
      <c r="B5" s="29" t="s">
        <v>100</v>
      </c>
      <c r="C5" s="34"/>
      <c r="D5" s="3"/>
      <c r="E5" s="3"/>
      <c r="F5" s="35"/>
      <c r="G5" s="34"/>
      <c r="H5" s="3"/>
      <c r="I5" s="3" t="s">
        <v>275</v>
      </c>
      <c r="J5" s="35"/>
      <c r="K5" s="34" t="s">
        <v>275</v>
      </c>
      <c r="L5" s="3"/>
      <c r="M5" s="34"/>
      <c r="N5" s="35" t="s">
        <v>275</v>
      </c>
      <c r="O5" s="34" t="s">
        <v>275</v>
      </c>
      <c r="P5" s="3"/>
      <c r="Q5" s="35"/>
      <c r="R5" s="34"/>
      <c r="S5" s="3"/>
      <c r="T5" s="3"/>
      <c r="U5" s="3" t="s">
        <v>275</v>
      </c>
      <c r="V5" s="3"/>
      <c r="W5" s="35"/>
      <c r="X5" s="34" t="s">
        <v>275</v>
      </c>
      <c r="Y5" s="3"/>
      <c r="Z5" s="35"/>
      <c r="AA5" s="34"/>
      <c r="AB5" s="3"/>
      <c r="AC5" s="35" t="s">
        <v>275</v>
      </c>
      <c r="AD5" s="34"/>
      <c r="AE5" s="35" t="s">
        <v>275</v>
      </c>
      <c r="AF5" s="34"/>
      <c r="AG5" s="3" t="s">
        <v>275</v>
      </c>
      <c r="AH5" s="35"/>
      <c r="AI5" s="34"/>
      <c r="AJ5" s="3" t="s">
        <v>275</v>
      </c>
      <c r="AK5" s="35"/>
      <c r="AL5" s="34"/>
      <c r="AM5" s="3"/>
      <c r="AN5" s="35" t="s">
        <v>275</v>
      </c>
      <c r="AO5" s="42" t="s">
        <v>102</v>
      </c>
      <c r="AP5" s="49" t="s">
        <v>291</v>
      </c>
      <c r="AR5" s="8"/>
      <c r="AS5" s="8" t="s">
        <v>391</v>
      </c>
      <c r="AT5" s="8" t="s">
        <v>385</v>
      </c>
    </row>
    <row r="6" spans="1:47" ht="102" customHeight="1" x14ac:dyDescent="0.3">
      <c r="A6" s="9" t="s">
        <v>131</v>
      </c>
      <c r="B6" s="30" t="s">
        <v>17</v>
      </c>
      <c r="C6" s="34"/>
      <c r="E6" s="3"/>
      <c r="F6" s="35"/>
      <c r="G6" s="34"/>
      <c r="H6" s="3"/>
      <c r="I6" s="3"/>
      <c r="J6" s="35" t="s">
        <v>275</v>
      </c>
      <c r="K6" s="34" t="s">
        <v>275</v>
      </c>
      <c r="L6" s="3"/>
      <c r="M6" s="34"/>
      <c r="N6" s="35" t="s">
        <v>275</v>
      </c>
      <c r="O6" s="34" t="s">
        <v>275</v>
      </c>
      <c r="P6" s="3"/>
      <c r="Q6" s="35"/>
      <c r="R6" s="34"/>
      <c r="S6" s="3"/>
      <c r="T6" s="3" t="s">
        <v>275</v>
      </c>
      <c r="U6" s="3"/>
      <c r="V6" s="3"/>
      <c r="W6" s="35"/>
      <c r="X6" s="34" t="s">
        <v>275</v>
      </c>
      <c r="Y6" s="3"/>
      <c r="Z6" s="35"/>
      <c r="AA6" s="34"/>
      <c r="AB6" s="3"/>
      <c r="AC6" s="35" t="s">
        <v>275</v>
      </c>
      <c r="AD6" s="34"/>
      <c r="AE6" s="35" t="s">
        <v>275</v>
      </c>
      <c r="AF6" s="34"/>
      <c r="AG6" s="3" t="s">
        <v>275</v>
      </c>
      <c r="AH6" s="35"/>
      <c r="AI6" s="34"/>
      <c r="AJ6" s="3" t="s">
        <v>275</v>
      </c>
      <c r="AK6" s="35"/>
      <c r="AL6" s="34"/>
      <c r="AM6" s="3"/>
      <c r="AN6" s="35" t="s">
        <v>275</v>
      </c>
      <c r="AO6" s="45" t="s">
        <v>177</v>
      </c>
      <c r="AP6" s="49" t="s">
        <v>318</v>
      </c>
      <c r="AR6" s="8"/>
      <c r="AS6" s="17" t="s">
        <v>416</v>
      </c>
      <c r="AT6" s="8"/>
    </row>
    <row r="7" spans="1:47" ht="61.5" customHeight="1" x14ac:dyDescent="0.3">
      <c r="A7" s="8" t="s">
        <v>194</v>
      </c>
      <c r="B7" s="41" t="s">
        <v>20</v>
      </c>
      <c r="C7" s="34"/>
      <c r="D7" s="3"/>
      <c r="E7" s="3"/>
      <c r="F7" s="35"/>
      <c r="G7" s="34"/>
      <c r="H7" s="3"/>
      <c r="I7" s="3"/>
      <c r="J7" s="35" t="s">
        <v>275</v>
      </c>
      <c r="K7" s="34" t="s">
        <v>275</v>
      </c>
      <c r="L7" s="3"/>
      <c r="M7" s="55" t="s">
        <v>279</v>
      </c>
      <c r="N7" s="35"/>
      <c r="O7" s="34" t="s">
        <v>275</v>
      </c>
      <c r="P7" s="3"/>
      <c r="Q7" s="35"/>
      <c r="R7" s="34"/>
      <c r="S7" s="3"/>
      <c r="T7" s="3" t="s">
        <v>275</v>
      </c>
      <c r="U7" s="3"/>
      <c r="V7" s="3"/>
      <c r="W7" s="35"/>
      <c r="X7" s="34" t="s">
        <v>275</v>
      </c>
      <c r="Y7" s="3"/>
      <c r="Z7" s="35"/>
      <c r="AA7" s="34"/>
      <c r="AB7" s="3"/>
      <c r="AC7" s="35" t="s">
        <v>275</v>
      </c>
      <c r="AD7" s="34"/>
      <c r="AE7" s="35" t="s">
        <v>275</v>
      </c>
      <c r="AF7" s="34"/>
      <c r="AG7" s="3" t="s">
        <v>275</v>
      </c>
      <c r="AH7" s="35"/>
      <c r="AI7" s="34"/>
      <c r="AJ7" s="3" t="s">
        <v>275</v>
      </c>
      <c r="AK7" s="35"/>
      <c r="AL7" s="34"/>
      <c r="AM7" s="3"/>
      <c r="AN7" s="35" t="s">
        <v>275</v>
      </c>
      <c r="AO7" s="48" t="s">
        <v>321</v>
      </c>
      <c r="AP7" s="49" t="s">
        <v>317</v>
      </c>
      <c r="AR7" s="8"/>
      <c r="AS7" s="8" t="s">
        <v>421</v>
      </c>
      <c r="AT7" s="8" t="s">
        <v>418</v>
      </c>
    </row>
    <row r="8" spans="1:47" x14ac:dyDescent="0.3">
      <c r="A8" s="3"/>
      <c r="B8" s="3"/>
      <c r="C8" s="3"/>
      <c r="D8" s="3"/>
      <c r="E8" s="3"/>
      <c r="F8" s="3"/>
      <c r="G8" s="3"/>
      <c r="H8" s="3"/>
      <c r="I8" s="3"/>
      <c r="J8" s="3"/>
      <c r="K8" s="3"/>
      <c r="L8" s="3"/>
      <c r="M8" s="3"/>
      <c r="N8" s="3"/>
      <c r="O8" s="3"/>
    </row>
    <row r="9" spans="1:47" x14ac:dyDescent="0.3">
      <c r="B9" s="3"/>
      <c r="C9" s="3"/>
      <c r="D9" s="3"/>
      <c r="E9" s="3"/>
      <c r="F9" s="3"/>
      <c r="G9" s="3"/>
      <c r="H9" s="3"/>
      <c r="I9" s="3"/>
      <c r="J9" s="3"/>
      <c r="K9" s="3"/>
      <c r="L9" s="3"/>
      <c r="M9" s="3"/>
      <c r="N9" s="3"/>
      <c r="O9" s="3"/>
    </row>
    <row r="10" spans="1:47" x14ac:dyDescent="0.3">
      <c r="B10" s="3"/>
      <c r="C10" s="3"/>
      <c r="D10" s="3"/>
      <c r="E10" s="3"/>
      <c r="F10" s="3"/>
      <c r="G10" s="3"/>
      <c r="H10" s="3"/>
      <c r="I10" s="3"/>
      <c r="J10" s="3"/>
      <c r="K10" s="3"/>
      <c r="L10" s="3"/>
      <c r="M10" s="3"/>
      <c r="N10" s="3"/>
      <c r="O10" s="3"/>
    </row>
    <row r="11" spans="1:47" x14ac:dyDescent="0.3">
      <c r="A11" s="3"/>
      <c r="B11" s="3"/>
      <c r="C11" s="3"/>
      <c r="D11" s="3"/>
      <c r="E11" s="3"/>
      <c r="F11" s="3"/>
      <c r="G11" s="3"/>
      <c r="H11" s="3"/>
      <c r="I11" s="3"/>
      <c r="J11" s="3"/>
      <c r="K11" s="3"/>
      <c r="L11" s="3"/>
      <c r="M11" s="3"/>
      <c r="N11" s="3"/>
      <c r="O11" s="3"/>
    </row>
    <row r="12" spans="1:47" x14ac:dyDescent="0.3">
      <c r="A12" s="3"/>
      <c r="B12" s="3"/>
      <c r="C12" s="3"/>
      <c r="D12" s="3"/>
      <c r="E12" s="3"/>
      <c r="F12" s="3"/>
      <c r="G12" s="3"/>
      <c r="H12" s="3"/>
      <c r="I12" s="3"/>
      <c r="J12" s="3"/>
      <c r="K12" s="3"/>
      <c r="L12" s="3"/>
      <c r="M12" s="3"/>
      <c r="N12" s="3"/>
      <c r="O12" s="3"/>
    </row>
  </sheetData>
  <mergeCells count="19">
    <mergeCell ref="C2:J2"/>
    <mergeCell ref="K2:N2"/>
    <mergeCell ref="O2:Q3"/>
    <mergeCell ref="C3:F3"/>
    <mergeCell ref="G3:J3"/>
    <mergeCell ref="K3:L3"/>
    <mergeCell ref="M3:N3"/>
    <mergeCell ref="AS2:AT3"/>
    <mergeCell ref="R3:W3"/>
    <mergeCell ref="X3:Z3"/>
    <mergeCell ref="AA3:AC3"/>
    <mergeCell ref="AF3:AH3"/>
    <mergeCell ref="AI3:AK3"/>
    <mergeCell ref="AL3:AN3"/>
    <mergeCell ref="AP2:AR4"/>
    <mergeCell ref="R2:AC2"/>
    <mergeCell ref="AD2:AE3"/>
    <mergeCell ref="AF2:AN2"/>
    <mergeCell ref="AO2:AO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FDCA1-214E-437F-A0AF-8B7BFB205AD9}">
  <dimension ref="A1:K8"/>
  <sheetViews>
    <sheetView workbookViewId="0">
      <selection activeCell="B1" sqref="B1:J8"/>
    </sheetView>
  </sheetViews>
  <sheetFormatPr baseColWidth="10" defaultRowHeight="14.4" x14ac:dyDescent="0.3"/>
  <cols>
    <col min="2" max="2" width="6.6640625" customWidth="1"/>
  </cols>
  <sheetData>
    <row r="1" spans="1:11" x14ac:dyDescent="0.3">
      <c r="C1" s="120"/>
      <c r="D1" s="120"/>
      <c r="E1" s="120" t="s">
        <v>428</v>
      </c>
      <c r="F1" s="120"/>
      <c r="G1" s="120"/>
      <c r="H1" s="120" t="s">
        <v>361</v>
      </c>
      <c r="I1" s="120"/>
      <c r="J1" s="129" t="s">
        <v>283</v>
      </c>
      <c r="K1" s="124" t="s">
        <v>327</v>
      </c>
    </row>
    <row r="2" spans="1:11" x14ac:dyDescent="0.3">
      <c r="C2" s="120"/>
      <c r="D2" s="120"/>
      <c r="E2" s="120" t="s">
        <v>258</v>
      </c>
      <c r="F2" s="120"/>
      <c r="G2" s="120"/>
      <c r="H2" s="120"/>
      <c r="I2" s="120"/>
      <c r="J2" s="130"/>
      <c r="K2" s="125"/>
    </row>
    <row r="3" spans="1:11" ht="28.8" x14ac:dyDescent="0.3">
      <c r="C3" s="30" t="s">
        <v>268</v>
      </c>
      <c r="D3" s="30" t="s">
        <v>276</v>
      </c>
      <c r="E3" s="30">
        <v>0</v>
      </c>
      <c r="F3" s="30">
        <v>1</v>
      </c>
      <c r="G3" s="30">
        <v>2</v>
      </c>
      <c r="H3" s="30">
        <v>0.3</v>
      </c>
      <c r="I3" s="30">
        <v>0.16</v>
      </c>
      <c r="J3" s="131"/>
      <c r="K3" s="126"/>
    </row>
    <row r="4" spans="1:11" ht="28.8" x14ac:dyDescent="0.3">
      <c r="A4" s="9" t="s">
        <v>16</v>
      </c>
      <c r="B4" s="29" t="s">
        <v>17</v>
      </c>
      <c r="C4" s="3" t="s">
        <v>275</v>
      </c>
      <c r="D4" s="3" t="s">
        <v>275</v>
      </c>
      <c r="E4" s="40" t="s">
        <v>275</v>
      </c>
      <c r="F4" s="3"/>
      <c r="G4" s="35"/>
      <c r="H4" s="34" t="s">
        <v>275</v>
      </c>
      <c r="I4" s="35"/>
      <c r="J4" s="45" t="s">
        <v>33</v>
      </c>
      <c r="K4" s="49" t="s">
        <v>285</v>
      </c>
    </row>
    <row r="5" spans="1:11" ht="28.8" x14ac:dyDescent="0.3">
      <c r="A5" s="9" t="s">
        <v>221</v>
      </c>
      <c r="B5" s="29" t="s">
        <v>18</v>
      </c>
      <c r="C5" s="3" t="s">
        <v>275</v>
      </c>
      <c r="D5" s="3" t="s">
        <v>275</v>
      </c>
      <c r="E5" s="34"/>
      <c r="F5" s="3"/>
      <c r="G5" s="35" t="s">
        <v>275</v>
      </c>
      <c r="H5" s="34" t="s">
        <v>275</v>
      </c>
      <c r="I5" s="35"/>
      <c r="J5" s="45" t="s">
        <v>34</v>
      </c>
      <c r="K5" s="49" t="s">
        <v>286</v>
      </c>
    </row>
    <row r="6" spans="1:11" ht="28.8" x14ac:dyDescent="0.3">
      <c r="B6" s="29" t="s">
        <v>19</v>
      </c>
      <c r="C6" s="3" t="s">
        <v>275</v>
      </c>
      <c r="D6" s="3" t="s">
        <v>275</v>
      </c>
      <c r="E6" s="34" t="s">
        <v>275</v>
      </c>
      <c r="F6" s="3"/>
      <c r="G6" s="35"/>
      <c r="H6" s="34" t="s">
        <v>275</v>
      </c>
      <c r="I6" s="35"/>
      <c r="J6" s="45" t="s">
        <v>35</v>
      </c>
      <c r="K6" s="49" t="s">
        <v>288</v>
      </c>
    </row>
    <row r="7" spans="1:11" x14ac:dyDescent="0.3">
      <c r="B7" s="60" t="s">
        <v>339</v>
      </c>
      <c r="C7" s="3" t="s">
        <v>275</v>
      </c>
      <c r="D7" s="3" t="s">
        <v>275</v>
      </c>
      <c r="E7" s="34"/>
      <c r="F7" s="3" t="s">
        <v>275</v>
      </c>
      <c r="G7" s="35"/>
      <c r="H7" s="34" t="s">
        <v>275</v>
      </c>
      <c r="I7" s="35"/>
      <c r="J7" s="45"/>
      <c r="K7" s="49" t="s">
        <v>340</v>
      </c>
    </row>
    <row r="8" spans="1:11" ht="29.4" thickBot="1" x14ac:dyDescent="0.35">
      <c r="A8" s="26"/>
      <c r="B8" s="29" t="s">
        <v>20</v>
      </c>
      <c r="C8" s="22" t="s">
        <v>275</v>
      </c>
      <c r="D8" s="22" t="s">
        <v>275</v>
      </c>
      <c r="E8" s="36"/>
      <c r="F8" s="22" t="s">
        <v>275</v>
      </c>
      <c r="G8" s="37"/>
      <c r="H8" s="36"/>
      <c r="I8" s="37" t="s">
        <v>275</v>
      </c>
      <c r="J8" s="47" t="s">
        <v>36</v>
      </c>
      <c r="K8" s="51" t="s">
        <v>287</v>
      </c>
    </row>
  </sheetData>
  <mergeCells count="8">
    <mergeCell ref="J1:J3"/>
    <mergeCell ref="K1:K3"/>
    <mergeCell ref="C2"/>
    <mergeCell ref="D2"/>
    <mergeCell ref="E2:G2"/>
    <mergeCell ref="C1:D1"/>
    <mergeCell ref="E1:G1"/>
    <mergeCell ref="H1:I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7A6A4-02BB-47F2-BCB5-F7429FE28D48}">
  <dimension ref="A1:W16"/>
  <sheetViews>
    <sheetView workbookViewId="0">
      <selection activeCell="U1" sqref="U1:W5"/>
    </sheetView>
  </sheetViews>
  <sheetFormatPr baseColWidth="10" defaultRowHeight="14.4" x14ac:dyDescent="0.3"/>
  <cols>
    <col min="5" max="6" width="3.6640625" customWidth="1"/>
    <col min="9" max="9" width="4.5546875" customWidth="1"/>
    <col min="10" max="10" width="3.6640625" customWidth="1"/>
    <col min="11" max="11" width="6" customWidth="1"/>
    <col min="12" max="13" width="5.44140625" customWidth="1"/>
    <col min="14" max="14" width="6.109375" customWidth="1"/>
    <col min="22" max="22" width="41.6640625" customWidth="1"/>
    <col min="23" max="23" width="29.6640625" customWidth="1"/>
  </cols>
  <sheetData>
    <row r="1" spans="1:23" ht="28.5" customHeight="1" x14ac:dyDescent="0.3">
      <c r="C1" s="120" t="s">
        <v>271</v>
      </c>
      <c r="D1" s="120"/>
      <c r="E1" s="120" t="s">
        <v>248</v>
      </c>
      <c r="F1" s="120"/>
      <c r="G1" s="120"/>
      <c r="H1" s="120"/>
      <c r="I1" s="120" t="s">
        <v>250</v>
      </c>
      <c r="J1" s="120"/>
      <c r="K1" s="135" t="s">
        <v>255</v>
      </c>
      <c r="L1" s="135"/>
      <c r="M1" s="135"/>
      <c r="N1" s="135"/>
      <c r="O1" s="129" t="s">
        <v>283</v>
      </c>
      <c r="P1" s="132" t="s">
        <v>327</v>
      </c>
      <c r="U1" s="8"/>
      <c r="V1" s="8" t="s">
        <v>366</v>
      </c>
      <c r="W1" s="8" t="s">
        <v>367</v>
      </c>
    </row>
    <row r="2" spans="1:23" ht="57.6" x14ac:dyDescent="0.3">
      <c r="C2" s="29" t="s">
        <v>266</v>
      </c>
      <c r="D2" s="29" t="s">
        <v>427</v>
      </c>
      <c r="E2" s="120" t="s">
        <v>249</v>
      </c>
      <c r="F2" s="120"/>
      <c r="G2" s="120" t="s">
        <v>251</v>
      </c>
      <c r="H2" s="120"/>
      <c r="I2" s="120"/>
      <c r="J2" s="120"/>
      <c r="K2" s="120" t="s">
        <v>257</v>
      </c>
      <c r="L2" s="120"/>
      <c r="M2" s="120"/>
      <c r="N2" s="120"/>
      <c r="O2" s="130"/>
      <c r="P2" s="133"/>
      <c r="U2" s="29" t="s">
        <v>28</v>
      </c>
      <c r="V2" s="8" t="s">
        <v>390</v>
      </c>
      <c r="W2" s="8" t="s">
        <v>380</v>
      </c>
    </row>
    <row r="3" spans="1:23" ht="28.8" x14ac:dyDescent="0.3">
      <c r="A3" s="8"/>
      <c r="B3" s="8"/>
      <c r="C3" s="30" t="s">
        <v>268</v>
      </c>
      <c r="D3" s="30" t="s">
        <v>273</v>
      </c>
      <c r="E3" s="30">
        <v>0</v>
      </c>
      <c r="F3" s="30">
        <v>1</v>
      </c>
      <c r="G3" s="30" t="s">
        <v>252</v>
      </c>
      <c r="H3" s="30" t="s">
        <v>253</v>
      </c>
      <c r="I3" s="30" t="s">
        <v>363</v>
      </c>
      <c r="J3" s="30">
        <v>1</v>
      </c>
      <c r="K3" s="30" t="s">
        <v>277</v>
      </c>
      <c r="L3" s="30" t="s">
        <v>261</v>
      </c>
      <c r="M3" s="30" t="s">
        <v>262</v>
      </c>
      <c r="N3" s="30" t="s">
        <v>264</v>
      </c>
      <c r="O3" s="131"/>
      <c r="P3" s="134"/>
      <c r="U3" s="29" t="s">
        <v>29</v>
      </c>
      <c r="V3" s="8" t="s">
        <v>389</v>
      </c>
      <c r="W3" s="8" t="s">
        <v>380</v>
      </c>
    </row>
    <row r="4" spans="1:23" ht="28.8" x14ac:dyDescent="0.3">
      <c r="A4" s="9" t="s">
        <v>39</v>
      </c>
      <c r="B4" s="29" t="s">
        <v>28</v>
      </c>
      <c r="C4" s="3" t="s">
        <v>275</v>
      </c>
      <c r="D4" s="3" t="s">
        <v>275</v>
      </c>
      <c r="E4" s="34" t="s">
        <v>275</v>
      </c>
      <c r="F4" s="3"/>
      <c r="G4" s="34"/>
      <c r="H4" s="35" t="s">
        <v>275</v>
      </c>
      <c r="I4" s="34"/>
      <c r="J4" s="3" t="s">
        <v>275</v>
      </c>
      <c r="K4" s="3"/>
      <c r="L4" s="3"/>
      <c r="M4" s="3" t="s">
        <v>275</v>
      </c>
      <c r="N4" s="35"/>
      <c r="O4" s="45" t="s">
        <v>37</v>
      </c>
      <c r="P4" s="49" t="s">
        <v>292</v>
      </c>
      <c r="U4" s="29" t="s">
        <v>30</v>
      </c>
      <c r="V4" s="8" t="s">
        <v>388</v>
      </c>
      <c r="W4" s="8" t="s">
        <v>384</v>
      </c>
    </row>
    <row r="5" spans="1:23" ht="57.6" x14ac:dyDescent="0.3">
      <c r="A5" s="3" t="s">
        <v>222</v>
      </c>
      <c r="B5" s="29" t="s">
        <v>29</v>
      </c>
      <c r="C5" s="3"/>
      <c r="D5" s="3" t="s">
        <v>275</v>
      </c>
      <c r="E5" s="34" t="s">
        <v>275</v>
      </c>
      <c r="F5" s="3"/>
      <c r="G5" s="34"/>
      <c r="H5" s="35" t="s">
        <v>275</v>
      </c>
      <c r="I5" s="34"/>
      <c r="J5" s="3" t="s">
        <v>275</v>
      </c>
      <c r="K5" s="3"/>
      <c r="L5" s="3"/>
      <c r="M5" s="3" t="s">
        <v>275</v>
      </c>
      <c r="N5" s="35"/>
      <c r="O5" s="45" t="s">
        <v>38</v>
      </c>
      <c r="P5" s="49" t="s">
        <v>293</v>
      </c>
      <c r="U5" s="29" t="s">
        <v>100</v>
      </c>
      <c r="V5" s="8" t="s">
        <v>391</v>
      </c>
      <c r="W5" s="8" t="s">
        <v>385</v>
      </c>
    </row>
    <row r="6" spans="1:23" ht="28.8" x14ac:dyDescent="0.3">
      <c r="B6" s="29" t="s">
        <v>30</v>
      </c>
      <c r="C6" s="3"/>
      <c r="D6" s="3" t="s">
        <v>275</v>
      </c>
      <c r="E6" s="34" t="s">
        <v>275</v>
      </c>
      <c r="F6" s="3"/>
      <c r="G6" s="34"/>
      <c r="H6" s="35" t="s">
        <v>275</v>
      </c>
      <c r="I6" s="34" t="s">
        <v>275</v>
      </c>
      <c r="J6" s="3"/>
      <c r="K6" s="3" t="s">
        <v>275</v>
      </c>
      <c r="L6" s="3"/>
      <c r="M6" s="3"/>
      <c r="N6" s="35"/>
      <c r="O6" s="45" t="s">
        <v>101</v>
      </c>
      <c r="P6" s="49" t="s">
        <v>290</v>
      </c>
    </row>
    <row r="7" spans="1:23" ht="28.8" x14ac:dyDescent="0.3">
      <c r="B7" s="29" t="s">
        <v>100</v>
      </c>
      <c r="C7" s="3"/>
      <c r="D7" s="3" t="s">
        <v>275</v>
      </c>
      <c r="E7" s="34" t="s">
        <v>275</v>
      </c>
      <c r="F7" s="3"/>
      <c r="G7" s="34"/>
      <c r="H7" s="35" t="s">
        <v>275</v>
      </c>
      <c r="I7" s="34" t="s">
        <v>275</v>
      </c>
      <c r="J7" s="3"/>
      <c r="K7" s="3"/>
      <c r="L7" s="3" t="s">
        <v>275</v>
      </c>
      <c r="M7" s="3"/>
      <c r="N7" s="35"/>
      <c r="O7" s="45" t="s">
        <v>102</v>
      </c>
      <c r="P7" s="49" t="s">
        <v>291</v>
      </c>
    </row>
    <row r="8" spans="1:23" ht="15" thickBot="1" x14ac:dyDescent="0.35">
      <c r="A8" s="26"/>
      <c r="B8" s="60" t="s">
        <v>341</v>
      </c>
      <c r="C8" s="26"/>
      <c r="D8" s="26"/>
      <c r="E8" s="57"/>
      <c r="F8" s="26"/>
      <c r="G8" s="57"/>
      <c r="H8" s="58"/>
      <c r="I8" s="57"/>
      <c r="J8" s="26"/>
      <c r="K8" s="26"/>
      <c r="L8" s="26"/>
      <c r="M8" s="26"/>
      <c r="N8" s="58"/>
      <c r="O8" s="46"/>
      <c r="P8" s="51" t="s">
        <v>342</v>
      </c>
    </row>
    <row r="14" spans="1:23" x14ac:dyDescent="0.3">
      <c r="M14" t="s">
        <v>255</v>
      </c>
    </row>
    <row r="16" spans="1:23" x14ac:dyDescent="0.3">
      <c r="M16" t="s">
        <v>257</v>
      </c>
    </row>
  </sheetData>
  <mergeCells count="9">
    <mergeCell ref="P1:P3"/>
    <mergeCell ref="E2:F2"/>
    <mergeCell ref="G2:H2"/>
    <mergeCell ref="K2:N2"/>
    <mergeCell ref="C1:D1"/>
    <mergeCell ref="E1:H1"/>
    <mergeCell ref="I1:J2"/>
    <mergeCell ref="K1:N1"/>
    <mergeCell ref="O1:O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AFEEE-D7C2-4D65-9615-144338F86915}">
  <dimension ref="A1:U31"/>
  <sheetViews>
    <sheetView topLeftCell="A4" workbookViewId="0">
      <selection activeCell="U31" sqref="B2:U31"/>
    </sheetView>
  </sheetViews>
  <sheetFormatPr baseColWidth="10" defaultRowHeight="14.4" x14ac:dyDescent="0.3"/>
  <cols>
    <col min="2" max="2" width="6.5546875" customWidth="1"/>
    <col min="3" max="4" width="3.6640625" customWidth="1"/>
    <col min="5" max="7" width="5.6640625" customWidth="1"/>
    <col min="8" max="8" width="3.6640625" customWidth="1"/>
    <col min="9" max="11" width="5.6640625" customWidth="1"/>
    <col min="12" max="17" width="3.6640625" customWidth="1"/>
    <col min="18" max="20" width="5.6640625" customWidth="1"/>
    <col min="21" max="21" width="19.44140625" customWidth="1"/>
  </cols>
  <sheetData>
    <row r="1" spans="1:21" x14ac:dyDescent="0.3">
      <c r="C1" s="3"/>
      <c r="D1" s="3"/>
      <c r="E1" s="3"/>
      <c r="F1" s="3"/>
      <c r="G1" s="3"/>
      <c r="H1" s="3"/>
      <c r="I1" s="3" t="s">
        <v>256</v>
      </c>
      <c r="J1" s="3"/>
      <c r="K1" s="3"/>
      <c r="L1" s="3"/>
      <c r="M1" s="3"/>
      <c r="N1" s="3"/>
      <c r="O1" s="3"/>
      <c r="P1" s="3"/>
      <c r="Q1" s="3"/>
      <c r="R1" s="3"/>
      <c r="S1" s="3"/>
      <c r="T1" s="3"/>
      <c r="U1" s="3"/>
    </row>
    <row r="2" spans="1:21" ht="46.5" customHeight="1" x14ac:dyDescent="0.3">
      <c r="C2" s="120" t="s">
        <v>248</v>
      </c>
      <c r="D2" s="120"/>
      <c r="E2" s="120"/>
      <c r="F2" s="120"/>
      <c r="G2" s="120" t="s">
        <v>250</v>
      </c>
      <c r="H2" s="120"/>
      <c r="I2" s="120" t="s">
        <v>255</v>
      </c>
      <c r="J2" s="120"/>
      <c r="K2" s="120"/>
      <c r="L2" s="120"/>
      <c r="M2" s="120"/>
      <c r="N2" s="120"/>
      <c r="O2" s="120"/>
      <c r="P2" s="120"/>
      <c r="Q2" s="120"/>
      <c r="R2" s="135" t="s">
        <v>362</v>
      </c>
      <c r="S2" s="135"/>
      <c r="T2" s="135"/>
      <c r="U2" s="121" t="s">
        <v>283</v>
      </c>
    </row>
    <row r="3" spans="1:21" x14ac:dyDescent="0.3">
      <c r="C3" s="120" t="s">
        <v>249</v>
      </c>
      <c r="D3" s="120"/>
      <c r="E3" s="120" t="s">
        <v>251</v>
      </c>
      <c r="F3" s="120"/>
      <c r="G3" s="120"/>
      <c r="H3" s="120"/>
      <c r="I3" s="120" t="s">
        <v>257</v>
      </c>
      <c r="J3" s="120"/>
      <c r="K3" s="120"/>
      <c r="L3" s="120" t="s">
        <v>258</v>
      </c>
      <c r="M3" s="120"/>
      <c r="N3" s="120"/>
      <c r="O3" s="120" t="s">
        <v>259</v>
      </c>
      <c r="P3" s="120"/>
      <c r="Q3" s="120"/>
      <c r="R3" s="120" t="s">
        <v>257</v>
      </c>
      <c r="S3" s="120"/>
      <c r="T3" s="120"/>
      <c r="U3" s="122"/>
    </row>
    <row r="4" spans="1:21" ht="28.8" x14ac:dyDescent="0.3">
      <c r="C4" s="30">
        <v>0</v>
      </c>
      <c r="D4" s="30">
        <v>1</v>
      </c>
      <c r="E4" s="30" t="s">
        <v>252</v>
      </c>
      <c r="F4" s="30" t="s">
        <v>253</v>
      </c>
      <c r="G4" s="30" t="s">
        <v>363</v>
      </c>
      <c r="H4" s="30">
        <v>1</v>
      </c>
      <c r="I4" s="30" t="s">
        <v>263</v>
      </c>
      <c r="J4" s="30" t="s">
        <v>277</v>
      </c>
      <c r="K4" s="30" t="s">
        <v>261</v>
      </c>
      <c r="L4" s="30">
        <v>0</v>
      </c>
      <c r="M4" s="30">
        <v>1</v>
      </c>
      <c r="N4" s="30">
        <v>2</v>
      </c>
      <c r="O4" s="30">
        <v>0</v>
      </c>
      <c r="P4" s="30">
        <v>1</v>
      </c>
      <c r="Q4" s="30">
        <v>2</v>
      </c>
      <c r="R4" s="30" t="s">
        <v>261</v>
      </c>
      <c r="S4" s="30" t="s">
        <v>262</v>
      </c>
      <c r="T4" s="30" t="s">
        <v>264</v>
      </c>
      <c r="U4" s="123"/>
    </row>
    <row r="5" spans="1:21" ht="57.6" x14ac:dyDescent="0.3">
      <c r="A5" s="9" t="s">
        <v>77</v>
      </c>
      <c r="B5" s="30" t="s">
        <v>17</v>
      </c>
      <c r="C5" s="34" t="s">
        <v>275</v>
      </c>
      <c r="D5" s="3"/>
      <c r="E5" s="34"/>
      <c r="F5" s="35" t="s">
        <v>275</v>
      </c>
      <c r="G5" s="34" t="s">
        <v>275</v>
      </c>
      <c r="H5" s="3"/>
      <c r="I5" s="34"/>
      <c r="J5" s="3"/>
      <c r="K5" s="3" t="s">
        <v>275</v>
      </c>
      <c r="L5" s="34" t="s">
        <v>275</v>
      </c>
      <c r="M5" s="3"/>
      <c r="N5" s="35"/>
      <c r="O5" s="34"/>
      <c r="P5" s="3"/>
      <c r="Q5" s="35" t="s">
        <v>275</v>
      </c>
      <c r="R5" s="34"/>
      <c r="S5" s="3" t="s">
        <v>275</v>
      </c>
      <c r="T5" s="35"/>
      <c r="U5" s="45" t="s">
        <v>78</v>
      </c>
    </row>
    <row r="6" spans="1:21" x14ac:dyDescent="0.3">
      <c r="A6" s="9"/>
      <c r="B6" s="30" t="s">
        <v>18</v>
      </c>
      <c r="C6" s="34" t="s">
        <v>275</v>
      </c>
      <c r="D6" s="3"/>
      <c r="E6" s="34"/>
      <c r="F6" s="35" t="s">
        <v>275</v>
      </c>
      <c r="G6" s="34" t="s">
        <v>275</v>
      </c>
      <c r="H6" s="3"/>
      <c r="I6" s="34"/>
      <c r="J6" s="3" t="s">
        <v>275</v>
      </c>
      <c r="K6" s="3"/>
      <c r="L6" s="34" t="s">
        <v>275</v>
      </c>
      <c r="M6" s="3"/>
      <c r="N6" s="35"/>
      <c r="O6" s="34"/>
      <c r="P6" s="3"/>
      <c r="Q6" s="35" t="s">
        <v>275</v>
      </c>
      <c r="R6" s="34"/>
      <c r="S6" s="3" t="s">
        <v>275</v>
      </c>
      <c r="T6" s="35"/>
      <c r="U6" s="45" t="s">
        <v>76</v>
      </c>
    </row>
    <row r="7" spans="1:21" x14ac:dyDescent="0.3">
      <c r="A7" s="19" t="s">
        <v>158</v>
      </c>
      <c r="B7" s="30" t="s">
        <v>19</v>
      </c>
      <c r="C7" s="34"/>
      <c r="D7" s="3" t="s">
        <v>275</v>
      </c>
      <c r="E7" s="34"/>
      <c r="F7" s="35" t="s">
        <v>275</v>
      </c>
      <c r="G7" s="34" t="s">
        <v>275</v>
      </c>
      <c r="H7" s="3"/>
      <c r="I7" s="34"/>
      <c r="J7" s="3" t="s">
        <v>275</v>
      </c>
      <c r="K7" s="3"/>
      <c r="L7" s="34" t="s">
        <v>275</v>
      </c>
      <c r="M7" s="3"/>
      <c r="N7" s="35"/>
      <c r="O7" s="34"/>
      <c r="P7" s="3"/>
      <c r="Q7" s="35" t="s">
        <v>275</v>
      </c>
      <c r="R7" s="34"/>
      <c r="S7" s="3" t="s">
        <v>275</v>
      </c>
      <c r="T7" s="35"/>
      <c r="U7" s="45" t="s">
        <v>85</v>
      </c>
    </row>
    <row r="8" spans="1:21" x14ac:dyDescent="0.3">
      <c r="A8" s="19" t="s">
        <v>158</v>
      </c>
      <c r="B8" s="30" t="s">
        <v>20</v>
      </c>
      <c r="C8" s="34"/>
      <c r="D8" s="3" t="s">
        <v>275</v>
      </c>
      <c r="E8" s="34"/>
      <c r="F8" s="35" t="s">
        <v>275</v>
      </c>
      <c r="G8" s="34" t="s">
        <v>275</v>
      </c>
      <c r="H8" s="3"/>
      <c r="I8" s="34"/>
      <c r="J8" s="3"/>
      <c r="K8" s="3" t="s">
        <v>275</v>
      </c>
      <c r="L8" s="34" t="s">
        <v>275</v>
      </c>
      <c r="M8" s="3"/>
      <c r="N8" s="35"/>
      <c r="O8" s="34"/>
      <c r="P8" s="3"/>
      <c r="Q8" s="35" t="s">
        <v>275</v>
      </c>
      <c r="R8" s="34"/>
      <c r="S8" s="3" t="s">
        <v>275</v>
      </c>
      <c r="T8" s="35"/>
      <c r="U8" s="45" t="s">
        <v>104</v>
      </c>
    </row>
    <row r="9" spans="1:21" x14ac:dyDescent="0.3">
      <c r="A9" s="3" t="s">
        <v>115</v>
      </c>
      <c r="B9" s="30" t="s">
        <v>28</v>
      </c>
      <c r="C9" s="34" t="s">
        <v>275</v>
      </c>
      <c r="D9" s="3"/>
      <c r="E9" s="34"/>
      <c r="F9" s="35" t="s">
        <v>275</v>
      </c>
      <c r="G9" s="34" t="s">
        <v>275</v>
      </c>
      <c r="H9" s="3"/>
      <c r="I9" s="34"/>
      <c r="J9" s="3"/>
      <c r="K9" s="3" t="s">
        <v>275</v>
      </c>
      <c r="L9" s="34" t="s">
        <v>275</v>
      </c>
      <c r="M9" s="3"/>
      <c r="N9" s="35"/>
      <c r="O9" s="34"/>
      <c r="P9" s="3"/>
      <c r="Q9" s="35" t="s">
        <v>275</v>
      </c>
      <c r="R9" s="34"/>
      <c r="S9" s="3" t="s">
        <v>275</v>
      </c>
      <c r="T9" s="35"/>
      <c r="U9" s="42" t="s">
        <v>114</v>
      </c>
    </row>
    <row r="10" spans="1:21" x14ac:dyDescent="0.3">
      <c r="A10" s="3"/>
      <c r="B10" s="61" t="s">
        <v>343</v>
      </c>
      <c r="C10" s="34"/>
      <c r="D10" s="3"/>
      <c r="E10" s="34"/>
      <c r="F10" s="35"/>
      <c r="G10" s="34"/>
      <c r="H10" s="3"/>
      <c r="I10" s="34"/>
      <c r="J10" s="3"/>
      <c r="K10" s="3"/>
      <c r="L10" s="34"/>
      <c r="M10" s="3"/>
      <c r="N10" s="35"/>
      <c r="O10" s="34"/>
      <c r="P10" s="3"/>
      <c r="Q10" s="35"/>
      <c r="R10" s="34"/>
      <c r="S10" s="3"/>
      <c r="T10" s="35"/>
      <c r="U10" s="42"/>
    </row>
    <row r="11" spans="1:21" x14ac:dyDescent="0.3">
      <c r="A11" s="3"/>
      <c r="B11" s="61" t="s">
        <v>344</v>
      </c>
      <c r="C11" s="34"/>
      <c r="D11" s="3"/>
      <c r="E11" s="34"/>
      <c r="F11" s="35"/>
      <c r="G11" s="34"/>
      <c r="H11" s="3"/>
      <c r="I11" s="34"/>
      <c r="J11" s="3"/>
      <c r="K11" s="3"/>
      <c r="L11" s="34"/>
      <c r="M11" s="3"/>
      <c r="N11" s="35"/>
      <c r="O11" s="34"/>
      <c r="P11" s="3"/>
      <c r="Q11" s="35"/>
      <c r="R11" s="34"/>
      <c r="S11" s="3"/>
      <c r="T11" s="35"/>
      <c r="U11" s="42"/>
    </row>
    <row r="12" spans="1:21" x14ac:dyDescent="0.3">
      <c r="A12" s="3" t="s">
        <v>116</v>
      </c>
      <c r="B12" s="30" t="s">
        <v>29</v>
      </c>
      <c r="C12" s="34" t="s">
        <v>275</v>
      </c>
      <c r="D12" s="3"/>
      <c r="E12" s="34" t="s">
        <v>275</v>
      </c>
      <c r="F12" s="35"/>
      <c r="G12" s="34" t="s">
        <v>275</v>
      </c>
      <c r="H12" s="3"/>
      <c r="I12" s="34"/>
      <c r="J12" s="3"/>
      <c r="K12" s="3" t="s">
        <v>275</v>
      </c>
      <c r="L12" s="34" t="s">
        <v>275</v>
      </c>
      <c r="M12" s="3"/>
      <c r="N12" s="35"/>
      <c r="O12" s="34"/>
      <c r="P12" s="3"/>
      <c r="Q12" s="35" t="s">
        <v>275</v>
      </c>
      <c r="R12" s="34"/>
      <c r="S12" s="3" t="s">
        <v>275</v>
      </c>
      <c r="T12" s="35"/>
      <c r="U12" s="42" t="s">
        <v>121</v>
      </c>
    </row>
    <row r="13" spans="1:21" x14ac:dyDescent="0.3">
      <c r="A13" s="3" t="s">
        <v>117</v>
      </c>
      <c r="B13" s="64" t="s">
        <v>30</v>
      </c>
      <c r="C13" s="34" t="s">
        <v>275</v>
      </c>
      <c r="D13" s="3"/>
      <c r="E13" s="34" t="s">
        <v>275</v>
      </c>
      <c r="F13" s="35"/>
      <c r="G13" s="34" t="s">
        <v>275</v>
      </c>
      <c r="H13" s="3"/>
      <c r="I13" s="34"/>
      <c r="J13" s="3"/>
      <c r="K13" s="3" t="s">
        <v>275</v>
      </c>
      <c r="L13" s="34" t="s">
        <v>275</v>
      </c>
      <c r="M13" s="3"/>
      <c r="N13" s="35"/>
      <c r="O13" s="34"/>
      <c r="P13" s="3"/>
      <c r="Q13" s="35" t="s">
        <v>275</v>
      </c>
      <c r="R13" s="34"/>
      <c r="S13" s="3" t="s">
        <v>275</v>
      </c>
      <c r="T13" s="35"/>
      <c r="U13" s="42" t="s">
        <v>123</v>
      </c>
    </row>
    <row r="14" spans="1:21" x14ac:dyDescent="0.3">
      <c r="A14" s="3" t="s">
        <v>118</v>
      </c>
      <c r="B14" s="30" t="s">
        <v>100</v>
      </c>
      <c r="C14" s="34" t="s">
        <v>275</v>
      </c>
      <c r="D14" s="3"/>
      <c r="E14" s="34"/>
      <c r="F14" s="35" t="s">
        <v>275</v>
      </c>
      <c r="G14" s="34" t="s">
        <v>275</v>
      </c>
      <c r="H14" s="3"/>
      <c r="I14" s="34" t="s">
        <v>275</v>
      </c>
      <c r="J14" s="3"/>
      <c r="K14" s="3"/>
      <c r="L14" s="34" t="s">
        <v>275</v>
      </c>
      <c r="M14" s="3"/>
      <c r="N14" s="35"/>
      <c r="O14" s="34"/>
      <c r="P14" s="3"/>
      <c r="Q14" s="35" t="s">
        <v>275</v>
      </c>
      <c r="R14" s="34"/>
      <c r="S14" s="3" t="s">
        <v>275</v>
      </c>
      <c r="T14" s="35"/>
      <c r="U14" s="42" t="s">
        <v>124</v>
      </c>
    </row>
    <row r="15" spans="1:21" x14ac:dyDescent="0.3">
      <c r="A15" s="3" t="s">
        <v>119</v>
      </c>
      <c r="B15" s="30" t="s">
        <v>106</v>
      </c>
      <c r="C15" s="34" t="s">
        <v>275</v>
      </c>
      <c r="D15" s="3"/>
      <c r="E15" s="34"/>
      <c r="F15" s="35" t="s">
        <v>275</v>
      </c>
      <c r="G15" s="34"/>
      <c r="H15" s="3" t="s">
        <v>275</v>
      </c>
      <c r="I15" s="34" t="s">
        <v>275</v>
      </c>
      <c r="J15" s="3"/>
      <c r="K15" s="3"/>
      <c r="L15" s="34" t="s">
        <v>275</v>
      </c>
      <c r="M15" s="3"/>
      <c r="N15" s="35"/>
      <c r="O15" s="34"/>
      <c r="P15" s="3"/>
      <c r="Q15" s="35" t="s">
        <v>275</v>
      </c>
      <c r="R15" s="34"/>
      <c r="S15" s="3" t="s">
        <v>275</v>
      </c>
      <c r="T15" s="35"/>
      <c r="U15" s="42" t="s">
        <v>125</v>
      </c>
    </row>
    <row r="16" spans="1:21" x14ac:dyDescent="0.3">
      <c r="A16" s="3"/>
      <c r="B16" s="61" t="s">
        <v>345</v>
      </c>
      <c r="C16" s="34"/>
      <c r="D16" s="3"/>
      <c r="E16" s="34"/>
      <c r="F16" s="35"/>
      <c r="G16" s="34"/>
      <c r="H16" s="3"/>
      <c r="I16" s="34"/>
      <c r="J16" s="3"/>
      <c r="K16" s="3"/>
      <c r="L16" s="34"/>
      <c r="M16" s="3"/>
      <c r="N16" s="35"/>
      <c r="O16" s="34"/>
      <c r="P16" s="3"/>
      <c r="Q16" s="35"/>
      <c r="R16" s="34"/>
      <c r="S16" s="3"/>
      <c r="T16" s="35"/>
      <c r="U16" s="42"/>
    </row>
    <row r="17" spans="1:21" x14ac:dyDescent="0.3">
      <c r="A17" s="3"/>
      <c r="B17" s="61" t="s">
        <v>346</v>
      </c>
      <c r="C17" s="34"/>
      <c r="D17" s="3"/>
      <c r="E17" s="34"/>
      <c r="F17" s="35"/>
      <c r="G17" s="34"/>
      <c r="H17" s="3"/>
      <c r="I17" s="34"/>
      <c r="J17" s="3"/>
      <c r="K17" s="3"/>
      <c r="L17" s="34"/>
      <c r="M17" s="3"/>
      <c r="N17" s="35"/>
      <c r="O17" s="34"/>
      <c r="P17" s="3"/>
      <c r="Q17" s="35"/>
      <c r="R17" s="34"/>
      <c r="S17" s="3"/>
      <c r="T17" s="35"/>
      <c r="U17" s="42"/>
    </row>
    <row r="18" spans="1:21" ht="28.8" x14ac:dyDescent="0.3">
      <c r="A18" s="18" t="s">
        <v>158</v>
      </c>
      <c r="B18" s="30" t="s">
        <v>107</v>
      </c>
      <c r="C18" s="34" t="s">
        <v>275</v>
      </c>
      <c r="D18" s="3"/>
      <c r="E18" s="34"/>
      <c r="F18" s="35" t="s">
        <v>275</v>
      </c>
      <c r="G18" s="34" t="s">
        <v>275</v>
      </c>
      <c r="H18" s="3"/>
      <c r="I18" s="34" t="s">
        <v>275</v>
      </c>
      <c r="J18" s="3"/>
      <c r="K18" s="3"/>
      <c r="L18" s="34" t="s">
        <v>275</v>
      </c>
      <c r="M18" s="3"/>
      <c r="N18" s="35"/>
      <c r="O18" s="34"/>
      <c r="P18" s="3"/>
      <c r="Q18" s="35" t="s">
        <v>275</v>
      </c>
      <c r="R18" s="34"/>
      <c r="S18" s="3" t="s">
        <v>275</v>
      </c>
      <c r="T18" s="35"/>
      <c r="U18" s="45" t="s">
        <v>135</v>
      </c>
    </row>
    <row r="19" spans="1:21" x14ac:dyDescent="0.3">
      <c r="A19" s="3" t="s">
        <v>120</v>
      </c>
      <c r="B19" s="30" t="s">
        <v>143</v>
      </c>
      <c r="C19" s="34" t="s">
        <v>275</v>
      </c>
      <c r="D19" s="3"/>
      <c r="E19" s="34"/>
      <c r="F19" s="35" t="s">
        <v>275</v>
      </c>
      <c r="G19" s="34" t="s">
        <v>275</v>
      </c>
      <c r="H19" s="3"/>
      <c r="I19" s="34"/>
      <c r="J19" s="3"/>
      <c r="K19" s="3" t="s">
        <v>275</v>
      </c>
      <c r="L19" s="34" t="s">
        <v>275</v>
      </c>
      <c r="M19" s="3"/>
      <c r="N19" s="35"/>
      <c r="O19" s="34"/>
      <c r="P19" s="3" t="s">
        <v>275</v>
      </c>
      <c r="Q19" s="35"/>
      <c r="R19" s="34"/>
      <c r="S19" s="3" t="s">
        <v>275</v>
      </c>
      <c r="T19" s="35"/>
      <c r="U19" s="42" t="s">
        <v>159</v>
      </c>
    </row>
    <row r="20" spans="1:21" x14ac:dyDescent="0.3">
      <c r="A20" s="3" t="s">
        <v>153</v>
      </c>
      <c r="B20" s="30" t="s">
        <v>144</v>
      </c>
      <c r="C20" s="34" t="s">
        <v>275</v>
      </c>
      <c r="D20" s="3"/>
      <c r="E20" s="34"/>
      <c r="F20" s="35" t="s">
        <v>275</v>
      </c>
      <c r="G20" s="34" t="s">
        <v>275</v>
      </c>
      <c r="H20" s="3"/>
      <c r="I20" s="34"/>
      <c r="J20" s="3"/>
      <c r="K20" s="3" t="s">
        <v>275</v>
      </c>
      <c r="L20" s="34" t="s">
        <v>275</v>
      </c>
      <c r="M20" s="3"/>
      <c r="N20" s="35"/>
      <c r="O20" s="34"/>
      <c r="P20" s="3" t="s">
        <v>275</v>
      </c>
      <c r="Q20" s="35"/>
      <c r="R20" s="34"/>
      <c r="S20" s="3" t="s">
        <v>275</v>
      </c>
      <c r="T20" s="35"/>
      <c r="U20" s="42" t="s">
        <v>160</v>
      </c>
    </row>
    <row r="21" spans="1:21" x14ac:dyDescent="0.3">
      <c r="A21" s="18" t="s">
        <v>158</v>
      </c>
      <c r="B21" s="30" t="s">
        <v>145</v>
      </c>
      <c r="C21" s="34" t="s">
        <v>275</v>
      </c>
      <c r="D21" s="3"/>
      <c r="E21" s="34"/>
      <c r="F21" s="35" t="s">
        <v>275</v>
      </c>
      <c r="G21" s="34" t="s">
        <v>275</v>
      </c>
      <c r="H21" s="3"/>
      <c r="I21" s="34"/>
      <c r="J21" s="3"/>
      <c r="K21" s="3" t="s">
        <v>275</v>
      </c>
      <c r="L21" s="34" t="s">
        <v>275</v>
      </c>
      <c r="M21" s="3"/>
      <c r="N21" s="35"/>
      <c r="O21" s="34" t="s">
        <v>275</v>
      </c>
      <c r="P21" s="3"/>
      <c r="Q21" s="35"/>
      <c r="R21" s="34"/>
      <c r="S21" s="3" t="s">
        <v>275</v>
      </c>
      <c r="T21" s="35"/>
      <c r="U21" s="42" t="s">
        <v>169</v>
      </c>
    </row>
    <row r="22" spans="1:21" x14ac:dyDescent="0.3">
      <c r="A22" s="18"/>
      <c r="B22" s="61" t="s">
        <v>349</v>
      </c>
      <c r="C22" s="34"/>
      <c r="D22" s="3"/>
      <c r="E22" s="34"/>
      <c r="F22" s="35"/>
      <c r="G22" s="34"/>
      <c r="H22" s="3"/>
      <c r="I22" s="34"/>
      <c r="J22" s="3"/>
      <c r="K22" s="3"/>
      <c r="L22" s="34"/>
      <c r="M22" s="3"/>
      <c r="N22" s="35"/>
      <c r="O22" s="34"/>
      <c r="P22" s="3"/>
      <c r="Q22" s="35"/>
      <c r="R22" s="34"/>
      <c r="S22" s="3"/>
      <c r="T22" s="35"/>
      <c r="U22" s="42"/>
    </row>
    <row r="23" spans="1:21" x14ac:dyDescent="0.3">
      <c r="A23" s="18"/>
      <c r="B23" s="61" t="s">
        <v>350</v>
      </c>
      <c r="C23" s="34"/>
      <c r="D23" s="3"/>
      <c r="E23" s="34"/>
      <c r="F23" s="35"/>
      <c r="G23" s="34"/>
      <c r="H23" s="3"/>
      <c r="I23" s="34"/>
      <c r="J23" s="3"/>
      <c r="K23" s="3"/>
      <c r="L23" s="34"/>
      <c r="M23" s="3"/>
      <c r="N23" s="35"/>
      <c r="O23" s="34"/>
      <c r="P23" s="3"/>
      <c r="Q23" s="35"/>
      <c r="R23" s="34"/>
      <c r="S23" s="3"/>
      <c r="T23" s="35"/>
      <c r="U23" s="42"/>
    </row>
    <row r="24" spans="1:21" x14ac:dyDescent="0.3">
      <c r="A24" s="18"/>
      <c r="B24" s="61" t="s">
        <v>351</v>
      </c>
      <c r="C24" s="34"/>
      <c r="D24" s="3"/>
      <c r="E24" s="34"/>
      <c r="F24" s="35"/>
      <c r="G24" s="34"/>
      <c r="H24" s="3"/>
      <c r="I24" s="34"/>
      <c r="J24" s="3"/>
      <c r="K24" s="3"/>
      <c r="L24" s="34"/>
      <c r="M24" s="3"/>
      <c r="N24" s="35"/>
      <c r="O24" s="34"/>
      <c r="P24" s="3"/>
      <c r="Q24" s="35"/>
      <c r="R24" s="34"/>
      <c r="S24" s="3"/>
      <c r="T24" s="35"/>
      <c r="U24" s="42"/>
    </row>
    <row r="25" spans="1:21" x14ac:dyDescent="0.3">
      <c r="A25" s="3" t="s">
        <v>154</v>
      </c>
      <c r="B25" s="30" t="s">
        <v>146</v>
      </c>
      <c r="C25" s="34" t="s">
        <v>275</v>
      </c>
      <c r="D25" s="3"/>
      <c r="E25" s="34"/>
      <c r="F25" s="35" t="s">
        <v>275</v>
      </c>
      <c r="G25" s="34" t="s">
        <v>275</v>
      </c>
      <c r="H25" s="3"/>
      <c r="I25" s="34"/>
      <c r="J25" s="3"/>
      <c r="K25" s="3" t="s">
        <v>275</v>
      </c>
      <c r="L25" s="34"/>
      <c r="M25" s="3" t="s">
        <v>275</v>
      </c>
      <c r="N25" s="35"/>
      <c r="O25" s="34"/>
      <c r="P25" s="3"/>
      <c r="Q25" s="35" t="s">
        <v>275</v>
      </c>
      <c r="R25" s="34" t="s">
        <v>275</v>
      </c>
      <c r="S25" s="3"/>
      <c r="T25" s="35"/>
      <c r="U25" s="42" t="s">
        <v>161</v>
      </c>
    </row>
    <row r="26" spans="1:21" x14ac:dyDescent="0.3">
      <c r="A26" s="3" t="s">
        <v>155</v>
      </c>
      <c r="B26" s="30" t="s">
        <v>147</v>
      </c>
      <c r="C26" s="34" t="s">
        <v>275</v>
      </c>
      <c r="D26" s="3"/>
      <c r="E26" s="34"/>
      <c r="F26" s="35" t="s">
        <v>275</v>
      </c>
      <c r="G26" s="34" t="s">
        <v>275</v>
      </c>
      <c r="H26" s="3"/>
      <c r="I26" s="34"/>
      <c r="J26" s="3"/>
      <c r="K26" s="3" t="s">
        <v>275</v>
      </c>
      <c r="L26" s="34"/>
      <c r="M26" s="3" t="s">
        <v>275</v>
      </c>
      <c r="N26" s="35"/>
      <c r="O26" s="34"/>
      <c r="P26" s="3"/>
      <c r="Q26" s="35" t="s">
        <v>275</v>
      </c>
      <c r="R26" s="34"/>
      <c r="S26" s="3"/>
      <c r="T26" s="35" t="s">
        <v>275</v>
      </c>
      <c r="U26" s="42" t="s">
        <v>162</v>
      </c>
    </row>
    <row r="27" spans="1:21" ht="28.8" x14ac:dyDescent="0.3">
      <c r="A27" s="3"/>
      <c r="B27" s="61" t="s">
        <v>356</v>
      </c>
      <c r="C27" s="34"/>
      <c r="D27" s="3"/>
      <c r="E27" s="34"/>
      <c r="F27" s="35"/>
      <c r="G27" s="34"/>
      <c r="H27" s="3"/>
      <c r="I27" s="34"/>
      <c r="J27" s="3"/>
      <c r="K27" s="3"/>
      <c r="L27" s="34"/>
      <c r="M27" s="3"/>
      <c r="N27" s="35"/>
      <c r="O27" s="34"/>
      <c r="P27" s="3"/>
      <c r="Q27" s="35"/>
      <c r="R27" s="34"/>
      <c r="S27" s="3"/>
      <c r="T27" s="35"/>
      <c r="U27" s="42"/>
    </row>
    <row r="28" spans="1:21" x14ac:dyDescent="0.3">
      <c r="A28" s="3" t="s">
        <v>156</v>
      </c>
      <c r="B28" s="30" t="s">
        <v>166</v>
      </c>
      <c r="C28" s="34" t="s">
        <v>275</v>
      </c>
      <c r="D28" s="3"/>
      <c r="E28" s="34"/>
      <c r="F28" s="35" t="s">
        <v>275</v>
      </c>
      <c r="G28" s="34" t="s">
        <v>275</v>
      </c>
      <c r="H28" s="3"/>
      <c r="I28" s="34"/>
      <c r="J28" s="3"/>
      <c r="K28" s="3" t="s">
        <v>275</v>
      </c>
      <c r="L28" s="34" t="s">
        <v>275</v>
      </c>
      <c r="M28" s="3"/>
      <c r="N28" s="35"/>
      <c r="O28" s="34"/>
      <c r="P28" s="3"/>
      <c r="Q28" s="35" t="s">
        <v>275</v>
      </c>
      <c r="R28" s="34" t="s">
        <v>275</v>
      </c>
      <c r="S28" s="3"/>
      <c r="T28" s="35"/>
      <c r="U28" s="42" t="s">
        <v>173</v>
      </c>
    </row>
    <row r="29" spans="1:21" x14ac:dyDescent="0.3">
      <c r="A29" s="3" t="s">
        <v>157</v>
      </c>
      <c r="B29" s="30" t="s">
        <v>167</v>
      </c>
      <c r="C29" s="34" t="s">
        <v>275</v>
      </c>
      <c r="D29" s="3"/>
      <c r="E29" s="34"/>
      <c r="F29" s="35" t="s">
        <v>275</v>
      </c>
      <c r="G29" s="34" t="s">
        <v>275</v>
      </c>
      <c r="H29" s="3"/>
      <c r="I29" s="34"/>
      <c r="J29" s="3"/>
      <c r="K29" s="3" t="s">
        <v>275</v>
      </c>
      <c r="L29" s="34" t="s">
        <v>275</v>
      </c>
      <c r="M29" s="3"/>
      <c r="N29" s="35"/>
      <c r="O29" s="34"/>
      <c r="P29" s="3"/>
      <c r="Q29" s="35" t="s">
        <v>275</v>
      </c>
      <c r="R29" s="34"/>
      <c r="S29" s="3"/>
      <c r="T29" s="35" t="s">
        <v>275</v>
      </c>
      <c r="U29" s="42" t="s">
        <v>174</v>
      </c>
    </row>
    <row r="30" spans="1:21" x14ac:dyDescent="0.3">
      <c r="A30" s="3" t="s">
        <v>182</v>
      </c>
      <c r="B30" s="30" t="s">
        <v>180</v>
      </c>
      <c r="C30" s="34" t="s">
        <v>275</v>
      </c>
      <c r="D30" s="3"/>
      <c r="E30" s="34"/>
      <c r="F30" s="35" t="s">
        <v>275</v>
      </c>
      <c r="G30" s="34" t="s">
        <v>275</v>
      </c>
      <c r="H30" s="3"/>
      <c r="I30" s="34" t="s">
        <v>275</v>
      </c>
      <c r="J30" s="3"/>
      <c r="K30" s="3"/>
      <c r="L30" s="34" t="s">
        <v>275</v>
      </c>
      <c r="M30" s="3"/>
      <c r="N30" s="35"/>
      <c r="O30" s="34"/>
      <c r="P30" s="3"/>
      <c r="Q30" s="35" t="s">
        <v>275</v>
      </c>
      <c r="R30" s="34"/>
      <c r="S30" s="3" t="s">
        <v>275</v>
      </c>
      <c r="T30" s="35"/>
      <c r="U30" s="42" t="s">
        <v>183</v>
      </c>
    </row>
    <row r="31" spans="1:21" ht="15" thickBot="1" x14ac:dyDescent="0.35">
      <c r="A31" s="22" t="s">
        <v>189</v>
      </c>
      <c r="B31" s="30" t="s">
        <v>185</v>
      </c>
      <c r="C31" s="36" t="s">
        <v>275</v>
      </c>
      <c r="D31" s="22"/>
      <c r="E31" s="36"/>
      <c r="F31" s="37" t="s">
        <v>275</v>
      </c>
      <c r="G31" s="36" t="s">
        <v>275</v>
      </c>
      <c r="H31" s="22"/>
      <c r="I31" s="36"/>
      <c r="J31" s="22"/>
      <c r="K31" s="22" t="s">
        <v>275</v>
      </c>
      <c r="L31" s="36" t="s">
        <v>275</v>
      </c>
      <c r="M31" s="22"/>
      <c r="N31" s="37"/>
      <c r="O31" s="36"/>
      <c r="P31" s="22"/>
      <c r="Q31" s="37" t="s">
        <v>275</v>
      </c>
      <c r="R31" s="36"/>
      <c r="S31" s="22" t="s">
        <v>275</v>
      </c>
      <c r="T31" s="37"/>
      <c r="U31" s="46" t="s">
        <v>187</v>
      </c>
    </row>
  </sheetData>
  <mergeCells count="11">
    <mergeCell ref="C3:D3"/>
    <mergeCell ref="C2:F2"/>
    <mergeCell ref="G2:H3"/>
    <mergeCell ref="R3:T3"/>
    <mergeCell ref="I2:Q2"/>
    <mergeCell ref="R2:T2"/>
    <mergeCell ref="U2:U4"/>
    <mergeCell ref="E3:F3"/>
    <mergeCell ref="I3:K3"/>
    <mergeCell ref="L3:N3"/>
    <mergeCell ref="O3:Q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C936C-84D8-40BC-8675-9170565DEECF}">
  <dimension ref="A1"/>
  <sheetViews>
    <sheetView workbookViewId="0"/>
  </sheetViews>
  <sheetFormatPr baseColWidth="10"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C8DBC-0F3D-43DC-9024-589539DA34E3}">
  <dimension ref="A1:J53"/>
  <sheetViews>
    <sheetView topLeftCell="A8" zoomScale="85" zoomScaleNormal="85" workbookViewId="0">
      <selection activeCell="G48" sqref="G48"/>
    </sheetView>
  </sheetViews>
  <sheetFormatPr baseColWidth="10" defaultRowHeight="14.4" x14ac:dyDescent="0.3"/>
  <cols>
    <col min="1" max="1" width="16.33203125" customWidth="1"/>
    <col min="2" max="2" width="23.109375" customWidth="1"/>
    <col min="3" max="3" width="67" customWidth="1"/>
    <col min="4" max="4" width="25.109375" customWidth="1"/>
    <col min="5" max="5" width="23.109375" customWidth="1"/>
    <col min="6" max="6" width="25.109375" customWidth="1"/>
    <col min="7" max="7" width="39.6640625" customWidth="1"/>
    <col min="8" max="8" width="75.88671875" customWidth="1"/>
  </cols>
  <sheetData>
    <row r="1" spans="1:8" x14ac:dyDescent="0.3">
      <c r="D1" t="s">
        <v>201</v>
      </c>
      <c r="E1" t="s">
        <v>22</v>
      </c>
      <c r="F1" t="s">
        <v>53</v>
      </c>
    </row>
    <row r="2" spans="1:8" ht="43.2" x14ac:dyDescent="0.3">
      <c r="A2" s="3" t="s">
        <v>40</v>
      </c>
      <c r="B2" s="3" t="s">
        <v>17</v>
      </c>
      <c r="C2" s="9" t="s">
        <v>21</v>
      </c>
      <c r="D2" s="10" t="s">
        <v>202</v>
      </c>
      <c r="E2" s="3" t="s">
        <v>42</v>
      </c>
      <c r="F2" s="9" t="s">
        <v>54</v>
      </c>
    </row>
    <row r="3" spans="1:8" ht="43.2" x14ac:dyDescent="0.3">
      <c r="A3" s="3"/>
      <c r="B3" s="3" t="s">
        <v>18</v>
      </c>
      <c r="C3" s="3" t="s">
        <v>60</v>
      </c>
      <c r="D3" s="23" t="s">
        <v>203</v>
      </c>
      <c r="E3" s="3" t="s">
        <v>44</v>
      </c>
      <c r="F3" s="9" t="s">
        <v>55</v>
      </c>
      <c r="G3" s="10" t="s">
        <v>62</v>
      </c>
    </row>
    <row r="4" spans="1:8" ht="28.8" x14ac:dyDescent="0.3">
      <c r="A4" s="3"/>
      <c r="B4" s="3" t="s">
        <v>41</v>
      </c>
      <c r="C4" s="3" t="s">
        <v>204</v>
      </c>
      <c r="D4" t="s">
        <v>205</v>
      </c>
      <c r="E4" s="3" t="s">
        <v>49</v>
      </c>
      <c r="F4" s="9" t="s">
        <v>56</v>
      </c>
    </row>
    <row r="5" spans="1:8" ht="72" x14ac:dyDescent="0.3">
      <c r="A5" s="3"/>
      <c r="B5" s="3" t="s">
        <v>19</v>
      </c>
      <c r="C5" s="9" t="s">
        <v>46</v>
      </c>
      <c r="D5" s="8" t="s">
        <v>206</v>
      </c>
      <c r="E5" s="3" t="s">
        <v>44</v>
      </c>
      <c r="F5" s="9" t="s">
        <v>55</v>
      </c>
      <c r="G5" s="10" t="s">
        <v>63</v>
      </c>
    </row>
    <row r="6" spans="1:8" ht="72" x14ac:dyDescent="0.3">
      <c r="A6" s="3"/>
      <c r="B6" s="3" t="s">
        <v>20</v>
      </c>
      <c r="C6" s="3" t="s">
        <v>47</v>
      </c>
      <c r="D6" s="8" t="s">
        <v>207</v>
      </c>
      <c r="E6" s="3" t="s">
        <v>50</v>
      </c>
      <c r="F6" s="9" t="s">
        <v>57</v>
      </c>
      <c r="G6" s="10" t="s">
        <v>64</v>
      </c>
    </row>
    <row r="7" spans="1:8" ht="72" x14ac:dyDescent="0.3">
      <c r="A7" s="3"/>
      <c r="B7" s="3" t="s">
        <v>28</v>
      </c>
      <c r="C7" s="9" t="s">
        <v>48</v>
      </c>
      <c r="D7" s="8" t="s">
        <v>208</v>
      </c>
      <c r="E7" s="3" t="s">
        <v>50</v>
      </c>
      <c r="F7" s="9" t="s">
        <v>58</v>
      </c>
      <c r="G7" s="10" t="s">
        <v>210</v>
      </c>
      <c r="H7" s="136" t="s">
        <v>280</v>
      </c>
    </row>
    <row r="8" spans="1:8" ht="28.8" x14ac:dyDescent="0.3">
      <c r="A8" s="3"/>
      <c r="B8" s="3" t="s">
        <v>29</v>
      </c>
      <c r="C8" s="3" t="s">
        <v>74</v>
      </c>
      <c r="D8" s="8" t="s">
        <v>209</v>
      </c>
      <c r="E8" s="3" t="s">
        <v>50</v>
      </c>
      <c r="F8" s="9" t="s">
        <v>59</v>
      </c>
      <c r="G8" s="10" t="s">
        <v>66</v>
      </c>
      <c r="H8" s="136"/>
    </row>
    <row r="9" spans="1:8" x14ac:dyDescent="0.3">
      <c r="B9" s="3" t="s">
        <v>30</v>
      </c>
      <c r="C9" s="9" t="s">
        <v>214</v>
      </c>
      <c r="D9" t="s">
        <v>216</v>
      </c>
      <c r="E9" s="3" t="s">
        <v>50</v>
      </c>
      <c r="F9" s="3" t="s">
        <v>281</v>
      </c>
      <c r="G9" s="10" t="s">
        <v>66</v>
      </c>
      <c r="H9" s="136"/>
    </row>
    <row r="10" spans="1:8" x14ac:dyDescent="0.3">
      <c r="B10" s="3" t="s">
        <v>100</v>
      </c>
      <c r="C10" s="3" t="s">
        <v>215</v>
      </c>
      <c r="D10" t="s">
        <v>216</v>
      </c>
      <c r="E10" s="3" t="s">
        <v>50</v>
      </c>
      <c r="F10" s="3" t="s">
        <v>282</v>
      </c>
      <c r="G10" s="10" t="s">
        <v>66</v>
      </c>
      <c r="H10" s="136"/>
    </row>
    <row r="11" spans="1:8" x14ac:dyDescent="0.3">
      <c r="B11" s="3"/>
    </row>
    <row r="15" spans="1:8" x14ac:dyDescent="0.3">
      <c r="A15" s="3"/>
      <c r="B15" s="3"/>
      <c r="C15" s="3"/>
      <c r="E15" s="3" t="s">
        <v>22</v>
      </c>
      <c r="F15" s="3" t="s">
        <v>32</v>
      </c>
    </row>
    <row r="16" spans="1:8" ht="45" customHeight="1" x14ac:dyDescent="0.3">
      <c r="A16" s="9" t="s">
        <v>16</v>
      </c>
      <c r="B16" s="3" t="s">
        <v>17</v>
      </c>
      <c r="C16" s="9" t="s">
        <v>21</v>
      </c>
      <c r="D16" t="s">
        <v>217</v>
      </c>
      <c r="E16" s="3" t="s">
        <v>23</v>
      </c>
      <c r="F16" s="3" t="s">
        <v>33</v>
      </c>
      <c r="G16" s="113" t="s">
        <v>67</v>
      </c>
    </row>
    <row r="17" spans="1:8" ht="28.8" x14ac:dyDescent="0.3">
      <c r="A17" s="9" t="s">
        <v>221</v>
      </c>
      <c r="B17" s="3" t="s">
        <v>18</v>
      </c>
      <c r="C17" s="9" t="s">
        <v>24</v>
      </c>
      <c r="D17" t="s">
        <v>219</v>
      </c>
      <c r="E17" s="3" t="s">
        <v>23</v>
      </c>
      <c r="F17" s="3" t="s">
        <v>34</v>
      </c>
      <c r="G17" s="113"/>
      <c r="H17" s="113"/>
    </row>
    <row r="18" spans="1:8" ht="28.8" x14ac:dyDescent="0.3">
      <c r="A18" s="9"/>
      <c r="B18" s="3" t="s">
        <v>19</v>
      </c>
      <c r="C18" s="9" t="s">
        <v>25</v>
      </c>
      <c r="D18" t="s">
        <v>220</v>
      </c>
      <c r="E18" s="3" t="s">
        <v>23</v>
      </c>
      <c r="F18" s="3" t="s">
        <v>35</v>
      </c>
      <c r="G18" s="113"/>
      <c r="H18" s="113"/>
    </row>
    <row r="19" spans="1:8" ht="28.8" x14ac:dyDescent="0.3">
      <c r="A19" s="9"/>
      <c r="B19" s="3" t="s">
        <v>20</v>
      </c>
      <c r="C19" s="9" t="s">
        <v>26</v>
      </c>
      <c r="D19" t="s">
        <v>218</v>
      </c>
      <c r="E19" s="3" t="s">
        <v>23</v>
      </c>
      <c r="F19" s="3" t="s">
        <v>36</v>
      </c>
      <c r="G19" s="113"/>
      <c r="H19" s="113"/>
    </row>
    <row r="20" spans="1:8" x14ac:dyDescent="0.3">
      <c r="A20" s="9"/>
      <c r="B20" s="3"/>
      <c r="C20" s="3"/>
      <c r="E20" s="3"/>
      <c r="F20" s="3"/>
    </row>
    <row r="21" spans="1:8" x14ac:dyDescent="0.3">
      <c r="A21" s="9"/>
      <c r="B21" s="3"/>
      <c r="C21" s="3"/>
      <c r="E21" s="3"/>
      <c r="F21" s="3"/>
    </row>
    <row r="22" spans="1:8" x14ac:dyDescent="0.3">
      <c r="A22" s="9"/>
      <c r="B22" s="3"/>
      <c r="C22" s="3"/>
      <c r="E22" s="3"/>
      <c r="F22" s="3"/>
    </row>
    <row r="23" spans="1:8" ht="43.2" x14ac:dyDescent="0.3">
      <c r="A23" s="9" t="s">
        <v>39</v>
      </c>
      <c r="B23" s="3" t="s">
        <v>28</v>
      </c>
      <c r="C23" s="9" t="s">
        <v>27</v>
      </c>
      <c r="E23" s="3" t="s">
        <v>23</v>
      </c>
      <c r="F23" s="3" t="s">
        <v>37</v>
      </c>
      <c r="G23" s="9" t="s">
        <v>68</v>
      </c>
    </row>
    <row r="24" spans="1:8" x14ac:dyDescent="0.3">
      <c r="A24" s="3" t="s">
        <v>222</v>
      </c>
      <c r="B24" s="3" t="s">
        <v>29</v>
      </c>
      <c r="C24" s="3" t="s">
        <v>61</v>
      </c>
      <c r="E24" s="3" t="s">
        <v>31</v>
      </c>
      <c r="F24" s="3" t="s">
        <v>38</v>
      </c>
      <c r="G24" s="3" t="s">
        <v>43</v>
      </c>
    </row>
    <row r="25" spans="1:8" x14ac:dyDescent="0.3">
      <c r="A25" s="3"/>
      <c r="B25" s="12" t="s">
        <v>30</v>
      </c>
      <c r="C25" s="3" t="s">
        <v>69</v>
      </c>
      <c r="E25" s="3" t="s">
        <v>31</v>
      </c>
      <c r="F25" s="3" t="s">
        <v>101</v>
      </c>
      <c r="G25" s="3"/>
    </row>
    <row r="26" spans="1:8" x14ac:dyDescent="0.3">
      <c r="B26" s="12" t="s">
        <v>100</v>
      </c>
      <c r="C26" s="3" t="s">
        <v>103</v>
      </c>
      <c r="E26" s="3" t="s">
        <v>31</v>
      </c>
      <c r="F26" s="2" t="s">
        <v>102</v>
      </c>
    </row>
    <row r="33" spans="1:10" x14ac:dyDescent="0.3">
      <c r="A33" s="9"/>
      <c r="B33" s="9"/>
      <c r="C33" s="9"/>
      <c r="E33" s="9" t="s">
        <v>22</v>
      </c>
      <c r="F33" s="9" t="s">
        <v>32</v>
      </c>
    </row>
    <row r="34" spans="1:10" ht="86.4" x14ac:dyDescent="0.3">
      <c r="A34" s="9" t="s">
        <v>77</v>
      </c>
      <c r="B34" s="9" t="s">
        <v>17</v>
      </c>
      <c r="C34" s="9" t="s">
        <v>81</v>
      </c>
      <c r="D34" s="9" t="s">
        <v>223</v>
      </c>
      <c r="E34" s="9" t="s">
        <v>75</v>
      </c>
      <c r="F34" s="9" t="s">
        <v>78</v>
      </c>
      <c r="G34" s="9" t="s">
        <v>80</v>
      </c>
    </row>
    <row r="35" spans="1:10" ht="28.8" x14ac:dyDescent="0.3">
      <c r="A35" s="9"/>
      <c r="B35" s="9" t="s">
        <v>18</v>
      </c>
      <c r="C35" s="9" t="s">
        <v>82</v>
      </c>
      <c r="D35" s="9" t="s">
        <v>224</v>
      </c>
      <c r="E35" s="9" t="s">
        <v>75</v>
      </c>
      <c r="F35" s="9" t="s">
        <v>76</v>
      </c>
      <c r="G35" s="9" t="s">
        <v>79</v>
      </c>
    </row>
    <row r="36" spans="1:10" x14ac:dyDescent="0.3">
      <c r="A36" s="19" t="s">
        <v>158</v>
      </c>
      <c r="B36" s="9" t="s">
        <v>19</v>
      </c>
      <c r="C36" s="9" t="s">
        <v>83</v>
      </c>
      <c r="D36" s="9" t="s">
        <v>225</v>
      </c>
      <c r="E36" s="9" t="s">
        <v>75</v>
      </c>
      <c r="F36" s="9" t="s">
        <v>85</v>
      </c>
      <c r="G36" s="9" t="s">
        <v>86</v>
      </c>
    </row>
    <row r="37" spans="1:10" x14ac:dyDescent="0.3">
      <c r="A37" s="19" t="s">
        <v>158</v>
      </c>
      <c r="B37" s="9" t="s">
        <v>20</v>
      </c>
      <c r="C37" s="9" t="s">
        <v>84</v>
      </c>
      <c r="D37" s="9" t="s">
        <v>226</v>
      </c>
      <c r="E37" s="9" t="s">
        <v>75</v>
      </c>
      <c r="F37" s="9" t="s">
        <v>104</v>
      </c>
      <c r="G37" s="9" t="s">
        <v>105</v>
      </c>
    </row>
    <row r="38" spans="1:10" ht="28.8" x14ac:dyDescent="0.3">
      <c r="A38" s="3" t="s">
        <v>115</v>
      </c>
      <c r="B38" s="9" t="s">
        <v>28</v>
      </c>
      <c r="C38" s="3" t="s">
        <v>108</v>
      </c>
      <c r="D38" s="9" t="s">
        <v>227</v>
      </c>
      <c r="E38" s="9" t="s">
        <v>75</v>
      </c>
      <c r="F38" s="3" t="s">
        <v>114</v>
      </c>
      <c r="G38" s="9" t="s">
        <v>105</v>
      </c>
    </row>
    <row r="39" spans="1:10" ht="43.2" x14ac:dyDescent="0.3">
      <c r="A39" s="3" t="s">
        <v>116</v>
      </c>
      <c r="B39" s="9" t="s">
        <v>29</v>
      </c>
      <c r="C39" s="3" t="s">
        <v>109</v>
      </c>
      <c r="D39" s="9" t="s">
        <v>228</v>
      </c>
      <c r="E39" s="9" t="s">
        <v>75</v>
      </c>
      <c r="F39" s="3" t="s">
        <v>121</v>
      </c>
      <c r="G39" s="9" t="s">
        <v>137</v>
      </c>
      <c r="H39" t="s">
        <v>122</v>
      </c>
    </row>
    <row r="40" spans="1:10" ht="28.8" x14ac:dyDescent="0.3">
      <c r="A40" s="3" t="s">
        <v>117</v>
      </c>
      <c r="B40" s="9" t="s">
        <v>30</v>
      </c>
      <c r="C40" s="3" t="s">
        <v>110</v>
      </c>
      <c r="D40" s="9" t="s">
        <v>229</v>
      </c>
      <c r="E40" s="9" t="s">
        <v>75</v>
      </c>
      <c r="F40" s="3" t="s">
        <v>123</v>
      </c>
      <c r="G40" s="9" t="s">
        <v>138</v>
      </c>
    </row>
    <row r="41" spans="1:10" ht="28.8" x14ac:dyDescent="0.3">
      <c r="A41" s="3" t="s">
        <v>118</v>
      </c>
      <c r="B41" s="9" t="s">
        <v>100</v>
      </c>
      <c r="C41" s="3" t="s">
        <v>111</v>
      </c>
      <c r="D41" s="9" t="s">
        <v>230</v>
      </c>
      <c r="E41" s="9" t="s">
        <v>75</v>
      </c>
      <c r="F41" s="3" t="s">
        <v>124</v>
      </c>
      <c r="G41" s="3" t="s">
        <v>127</v>
      </c>
    </row>
    <row r="42" spans="1:10" ht="45" customHeight="1" x14ac:dyDescent="0.3">
      <c r="A42" s="3" t="s">
        <v>119</v>
      </c>
      <c r="B42" s="13" t="s">
        <v>106</v>
      </c>
      <c r="C42" s="3" t="s">
        <v>231</v>
      </c>
      <c r="D42" s="9" t="s">
        <v>233</v>
      </c>
      <c r="E42" s="9" t="s">
        <v>75</v>
      </c>
      <c r="F42" s="3" t="s">
        <v>125</v>
      </c>
      <c r="G42" s="9" t="s">
        <v>139</v>
      </c>
      <c r="H42" s="119" t="s">
        <v>235</v>
      </c>
      <c r="I42" s="119"/>
      <c r="J42" s="119"/>
    </row>
    <row r="43" spans="1:10" x14ac:dyDescent="0.3">
      <c r="A43" s="18" t="s">
        <v>158</v>
      </c>
      <c r="B43" s="13" t="s">
        <v>107</v>
      </c>
      <c r="C43" s="3" t="s">
        <v>232</v>
      </c>
      <c r="D43" s="9" t="s">
        <v>234</v>
      </c>
      <c r="E43" s="9" t="s">
        <v>75</v>
      </c>
      <c r="F43" s="3" t="s">
        <v>135</v>
      </c>
      <c r="G43" s="3" t="s">
        <v>136</v>
      </c>
      <c r="H43" s="119"/>
      <c r="I43" s="119"/>
      <c r="J43" s="119"/>
    </row>
    <row r="44" spans="1:10" ht="43.2" x14ac:dyDescent="0.3">
      <c r="A44" s="3" t="s">
        <v>120</v>
      </c>
      <c r="B44" s="9" t="s">
        <v>143</v>
      </c>
      <c r="C44" s="3" t="s">
        <v>148</v>
      </c>
      <c r="D44" s="9" t="s">
        <v>236</v>
      </c>
      <c r="E44" s="9" t="s">
        <v>75</v>
      </c>
      <c r="F44" s="3" t="s">
        <v>159</v>
      </c>
      <c r="G44" s="9" t="s">
        <v>163</v>
      </c>
    </row>
    <row r="45" spans="1:10" x14ac:dyDescent="0.3">
      <c r="A45" s="3" t="s">
        <v>153</v>
      </c>
      <c r="B45" s="9" t="s">
        <v>144</v>
      </c>
      <c r="C45" s="3" t="s">
        <v>149</v>
      </c>
      <c r="D45" s="9" t="s">
        <v>237</v>
      </c>
      <c r="E45" s="9" t="s">
        <v>75</v>
      </c>
      <c r="F45" s="3" t="s">
        <v>160</v>
      </c>
      <c r="G45" s="9" t="s">
        <v>163</v>
      </c>
    </row>
    <row r="46" spans="1:10" x14ac:dyDescent="0.3">
      <c r="A46" s="18" t="s">
        <v>158</v>
      </c>
      <c r="B46" s="9" t="s">
        <v>145</v>
      </c>
      <c r="C46" s="3" t="s">
        <v>150</v>
      </c>
      <c r="D46" s="9" t="s">
        <v>238</v>
      </c>
      <c r="E46" s="9" t="s">
        <v>75</v>
      </c>
      <c r="F46" s="3" t="s">
        <v>169</v>
      </c>
      <c r="G46" s="3" t="s">
        <v>170</v>
      </c>
      <c r="H46" s="13" t="s">
        <v>239</v>
      </c>
    </row>
    <row r="47" spans="1:10" ht="43.2" x14ac:dyDescent="0.3">
      <c r="A47" s="3" t="s">
        <v>154</v>
      </c>
      <c r="B47" s="9" t="s">
        <v>146</v>
      </c>
      <c r="C47" s="9" t="s">
        <v>175</v>
      </c>
      <c r="D47" s="9" t="s">
        <v>240</v>
      </c>
      <c r="E47" s="9" t="s">
        <v>75</v>
      </c>
      <c r="F47" s="3" t="s">
        <v>161</v>
      </c>
      <c r="G47" s="9" t="s">
        <v>168</v>
      </c>
      <c r="H47" s="113" t="s">
        <v>247</v>
      </c>
    </row>
    <row r="48" spans="1:10" ht="129.6" x14ac:dyDescent="0.3">
      <c r="A48" s="3" t="s">
        <v>155</v>
      </c>
      <c r="B48" s="9" t="s">
        <v>147</v>
      </c>
      <c r="C48" s="9" t="s">
        <v>176</v>
      </c>
      <c r="D48" s="9" t="s">
        <v>242</v>
      </c>
      <c r="E48" s="9" t="s">
        <v>75</v>
      </c>
      <c r="F48" s="3" t="s">
        <v>162</v>
      </c>
      <c r="G48" s="9" t="s">
        <v>168</v>
      </c>
      <c r="H48" s="113"/>
    </row>
    <row r="49" spans="1:10" ht="43.2" x14ac:dyDescent="0.3">
      <c r="A49" s="3" t="s">
        <v>156</v>
      </c>
      <c r="B49" s="9" t="s">
        <v>166</v>
      </c>
      <c r="C49" s="3" t="s">
        <v>151</v>
      </c>
      <c r="D49" s="9" t="s">
        <v>241</v>
      </c>
      <c r="E49" s="9" t="s">
        <v>75</v>
      </c>
      <c r="F49" s="3" t="s">
        <v>173</v>
      </c>
      <c r="G49" s="9" t="s">
        <v>191</v>
      </c>
      <c r="H49" s="113"/>
    </row>
    <row r="50" spans="1:10" ht="129.6" x14ac:dyDescent="0.3">
      <c r="A50" s="3" t="s">
        <v>157</v>
      </c>
      <c r="B50" s="9" t="s">
        <v>167</v>
      </c>
      <c r="C50" s="3" t="s">
        <v>152</v>
      </c>
      <c r="D50" s="9" t="s">
        <v>243</v>
      </c>
      <c r="E50" s="9" t="s">
        <v>75</v>
      </c>
      <c r="F50" s="3" t="s">
        <v>174</v>
      </c>
      <c r="G50" s="9" t="s">
        <v>190</v>
      </c>
      <c r="H50" s="113"/>
    </row>
    <row r="51" spans="1:10" x14ac:dyDescent="0.3">
      <c r="A51" s="3" t="s">
        <v>182</v>
      </c>
      <c r="B51" s="13" t="s">
        <v>180</v>
      </c>
      <c r="C51" s="3" t="s">
        <v>244</v>
      </c>
      <c r="D51" s="9"/>
      <c r="E51" s="9" t="s">
        <v>75</v>
      </c>
      <c r="F51" s="3" t="s">
        <v>183</v>
      </c>
      <c r="G51" s="3" t="s">
        <v>184</v>
      </c>
      <c r="H51" s="25" t="s">
        <v>235</v>
      </c>
      <c r="I51" s="25"/>
      <c r="J51" s="25"/>
    </row>
    <row r="52" spans="1:10" ht="86.4" x14ac:dyDescent="0.3">
      <c r="A52" s="3" t="s">
        <v>189</v>
      </c>
      <c r="B52" s="9" t="s">
        <v>185</v>
      </c>
      <c r="C52" s="9" t="s">
        <v>186</v>
      </c>
      <c r="D52" s="9" t="s">
        <v>245</v>
      </c>
      <c r="E52" s="9" t="s">
        <v>75</v>
      </c>
      <c r="F52" s="2" t="s">
        <v>187</v>
      </c>
      <c r="G52" s="9" t="s">
        <v>188</v>
      </c>
      <c r="H52" s="17"/>
      <c r="I52" s="17"/>
      <c r="J52" s="17"/>
    </row>
    <row r="53" spans="1:10" x14ac:dyDescent="0.3">
      <c r="C53" s="3" t="s">
        <v>246</v>
      </c>
    </row>
  </sheetData>
  <mergeCells count="5">
    <mergeCell ref="H7:H10"/>
    <mergeCell ref="G16:G19"/>
    <mergeCell ref="H17:H19"/>
    <mergeCell ref="H42:J43"/>
    <mergeCell ref="H47:H50"/>
  </mergeCells>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1AD92-9908-4532-A1F1-DEF42831FEB6}">
  <dimension ref="A1:F8"/>
  <sheetViews>
    <sheetView topLeftCell="A4" workbookViewId="0">
      <selection activeCell="C16" sqref="C16"/>
    </sheetView>
  </sheetViews>
  <sheetFormatPr baseColWidth="10" defaultRowHeight="14.4" x14ac:dyDescent="0.3"/>
  <cols>
    <col min="3" max="3" width="68.5546875" customWidth="1"/>
    <col min="4" max="4" width="17.5546875" customWidth="1"/>
    <col min="5" max="5" width="18.33203125" customWidth="1"/>
    <col min="6" max="6" width="56.5546875" customWidth="1"/>
  </cols>
  <sheetData>
    <row r="1" spans="1:6" x14ac:dyDescent="0.3">
      <c r="D1" t="s">
        <v>22</v>
      </c>
      <c r="E1" t="s">
        <v>53</v>
      </c>
    </row>
    <row r="2" spans="1:6" ht="78.75" customHeight="1" x14ac:dyDescent="0.3">
      <c r="A2" s="3" t="s">
        <v>40</v>
      </c>
      <c r="B2" s="3" t="s">
        <v>17</v>
      </c>
      <c r="C2" s="9" t="s">
        <v>21</v>
      </c>
      <c r="D2" s="3" t="s">
        <v>42</v>
      </c>
      <c r="E2" s="9" t="s">
        <v>54</v>
      </c>
    </row>
    <row r="3" spans="1:6" ht="28.8" x14ac:dyDescent="0.3">
      <c r="A3" s="3"/>
      <c r="B3" s="3" t="s">
        <v>18</v>
      </c>
      <c r="C3" s="3" t="s">
        <v>60</v>
      </c>
      <c r="D3" s="3" t="s">
        <v>44</v>
      </c>
      <c r="E3" s="9" t="s">
        <v>55</v>
      </c>
      <c r="F3" s="10" t="s">
        <v>62</v>
      </c>
    </row>
    <row r="4" spans="1:6" ht="28.8" x14ac:dyDescent="0.3">
      <c r="A4" s="3"/>
      <c r="B4" s="3" t="s">
        <v>41</v>
      </c>
      <c r="C4" s="3" t="s">
        <v>45</v>
      </c>
      <c r="D4" s="3" t="s">
        <v>49</v>
      </c>
      <c r="E4" s="9" t="s">
        <v>56</v>
      </c>
    </row>
    <row r="5" spans="1:6" ht="72" x14ac:dyDescent="0.3">
      <c r="A5" s="3"/>
      <c r="B5" s="3" t="s">
        <v>19</v>
      </c>
      <c r="C5" s="9" t="s">
        <v>46</v>
      </c>
      <c r="D5" s="3" t="s">
        <v>44</v>
      </c>
      <c r="E5" s="9" t="s">
        <v>55</v>
      </c>
      <c r="F5" s="10" t="s">
        <v>63</v>
      </c>
    </row>
    <row r="6" spans="1:6" ht="43.2" x14ac:dyDescent="0.3">
      <c r="A6" s="3"/>
      <c r="B6" s="3" t="s">
        <v>20</v>
      </c>
      <c r="C6" s="3" t="s">
        <v>47</v>
      </c>
      <c r="D6" s="3" t="s">
        <v>50</v>
      </c>
      <c r="E6" s="9" t="s">
        <v>57</v>
      </c>
      <c r="F6" s="10" t="s">
        <v>64</v>
      </c>
    </row>
    <row r="7" spans="1:6" ht="28.8" x14ac:dyDescent="0.3">
      <c r="A7" s="3"/>
      <c r="B7" s="3" t="s">
        <v>28</v>
      </c>
      <c r="C7" s="9" t="s">
        <v>48</v>
      </c>
      <c r="D7" s="3" t="s">
        <v>51</v>
      </c>
      <c r="E7" s="9" t="s">
        <v>58</v>
      </c>
      <c r="F7" s="10" t="s">
        <v>65</v>
      </c>
    </row>
    <row r="8" spans="1:6" x14ac:dyDescent="0.3">
      <c r="A8" s="3"/>
      <c r="B8" s="3" t="s">
        <v>29</v>
      </c>
      <c r="C8" s="3" t="s">
        <v>74</v>
      </c>
      <c r="D8" s="3" t="s">
        <v>52</v>
      </c>
      <c r="E8" s="9" t="s">
        <v>59</v>
      </c>
      <c r="F8" s="10" t="s">
        <v>66</v>
      </c>
    </row>
  </sheetData>
  <phoneticPr fontId="3"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14</vt:i4>
      </vt:variant>
    </vt:vector>
  </HeadingPairs>
  <TitlesOfParts>
    <vt:vector size="14" baseType="lpstr">
      <vt:lpstr>Hoja1</vt:lpstr>
      <vt:lpstr>Parametros-Analisis</vt:lpstr>
      <vt:lpstr>Hoja9</vt:lpstr>
      <vt:lpstr>Hoja12</vt:lpstr>
      <vt:lpstr>Hoja13</vt:lpstr>
      <vt:lpstr>Hoja10</vt:lpstr>
      <vt:lpstr>Hoja11</vt:lpstr>
      <vt:lpstr>RESUMEN</vt:lpstr>
      <vt:lpstr>ESTANDAR</vt:lpstr>
      <vt:lpstr>Hoja2</vt:lpstr>
      <vt:lpstr>ROTACION</vt:lpstr>
      <vt:lpstr>PruebaRoscaHelicoil</vt:lpstr>
      <vt:lpstr>Rotacion8p78grad</vt:lpstr>
      <vt:lpstr>Rotacion12p96grad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CARLOS GARCIA-TAHEÑO HIJES</dc:creator>
  <cp:lastModifiedBy>JUAN CARLOS GARCIA-TAHEÑO HIJES</cp:lastModifiedBy>
  <dcterms:created xsi:type="dcterms:W3CDTF">2025-05-20T12:46:42Z</dcterms:created>
  <dcterms:modified xsi:type="dcterms:W3CDTF">2025-07-07T08:25:34Z</dcterms:modified>
</cp:coreProperties>
</file>