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drawings/drawing5.xml" ContentType="application/vnd.openxmlformats-officedocument.drawing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drawings/drawing6.xml" ContentType="application/vnd.openxmlformats-officedocument.drawing+xml"/>
  <Override PartName="/xl/ink/ink57.xml" ContentType="application/inkml+xml"/>
  <Override PartName="/xl/ink/ink58.xml" ContentType="application/inkml+xml"/>
  <Override PartName="/xl/drawings/drawing7.xml" ContentType="application/vnd.openxmlformats-officedocument.drawing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drawings/drawing8.xml" ContentType="application/vnd.openxmlformats-officedocument.drawing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alicante-my.sharepoint.com/personal/gsala_mscloud_ua_es/Documents/FINANZAS22022_2021_22/FINANZAS_T3_2021_22/FIN_T3_Problemas_2021_22/"/>
    </mc:Choice>
  </mc:AlternateContent>
  <xr:revisionPtr revIDLastSave="1878" documentId="114_{004F7D15-EA92-4D36-97CA-8AB706FFD4E1}" xr6:coauthVersionLast="47" xr6:coauthVersionMax="47" xr10:uidLastSave="{E68B5743-0E7E-4A27-AACB-7F34AD35786F}"/>
  <bookViews>
    <workbookView xWindow="-108" yWindow="-108" windowWidth="23256" windowHeight="12576" xr2:uid="{00000000-000D-0000-FFFF-FFFF00000000}"/>
  </bookViews>
  <sheets>
    <sheet name="Indice" sheetId="7" r:id="rId1"/>
    <sheet name="ModeloExamenParcial" sheetId="9" r:id="rId2"/>
    <sheet name="Problema_1" sheetId="1" r:id="rId3"/>
    <sheet name="Problema_2" sheetId="2" r:id="rId4"/>
    <sheet name="Problema_3" sheetId="3" r:id="rId5"/>
    <sheet name="Problema_4" sheetId="4" r:id="rId6"/>
    <sheet name="Problema_5" sheetId="5" r:id="rId7"/>
    <sheet name="Problema_6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4" i="4" l="1"/>
  <c r="C15" i="4"/>
  <c r="C29" i="6" l="1"/>
  <c r="C30" i="6"/>
  <c r="C28" i="6"/>
  <c r="B31" i="6"/>
  <c r="B30" i="6"/>
  <c r="B29" i="6"/>
  <c r="B28" i="6"/>
  <c r="B38" i="6"/>
  <c r="E14" i="6"/>
  <c r="E15" i="6"/>
  <c r="E13" i="6"/>
  <c r="D16" i="6"/>
  <c r="F7" i="6"/>
  <c r="F6" i="6"/>
  <c r="F5" i="6"/>
  <c r="I18" i="5"/>
  <c r="I17" i="5"/>
  <c r="I16" i="5"/>
  <c r="I15" i="5"/>
  <c r="I14" i="5"/>
  <c r="H17" i="5" l="1"/>
  <c r="H16" i="5"/>
  <c r="H15" i="5"/>
  <c r="H14" i="5"/>
  <c r="G16" i="5"/>
  <c r="G15" i="5"/>
  <c r="G14" i="5"/>
  <c r="F7" i="5"/>
  <c r="F6" i="5"/>
  <c r="F5" i="5"/>
  <c r="D31" i="4"/>
  <c r="D30" i="4"/>
  <c r="C64" i="9" l="1"/>
  <c r="B68" i="9" s="1"/>
  <c r="E51" i="9"/>
  <c r="E50" i="9"/>
  <c r="H50" i="9" a="1"/>
  <c r="H50" i="9" s="1"/>
  <c r="B55" i="9"/>
  <c r="B40" i="9"/>
  <c r="D43" i="9" s="1"/>
  <c r="D46" i="9" s="1"/>
  <c r="F33" i="9"/>
  <c r="F34" i="9" s="1"/>
  <c r="D19" i="9"/>
  <c r="B18" i="9"/>
  <c r="D18" i="9" s="1"/>
  <c r="H7" i="9"/>
  <c r="H8" i="9"/>
  <c r="H6" i="9"/>
  <c r="F7" i="9"/>
  <c r="F8" i="9"/>
  <c r="F6" i="9"/>
  <c r="E8" i="9"/>
  <c r="E7" i="9"/>
  <c r="E6" i="9"/>
  <c r="C52" i="9" l="1"/>
  <c r="B67" i="9"/>
  <c r="B70" i="9" s="1"/>
  <c r="B71" i="9" s="1"/>
  <c r="B56" i="9"/>
  <c r="G32" i="9" a="1"/>
  <c r="G33" i="9" s="1"/>
  <c r="H33" i="9" s="1"/>
  <c r="H35" i="9" a="1"/>
  <c r="H35" i="9" s="1"/>
  <c r="H36" i="9" s="1"/>
  <c r="D20" i="9"/>
  <c r="E18" i="9" s="1"/>
  <c r="D44" i="9"/>
  <c r="D45" i="9" s="1"/>
  <c r="I50" i="9"/>
  <c r="H51" i="9"/>
  <c r="I51" i="9"/>
  <c r="E10" i="9"/>
  <c r="E11" i="9" s="1"/>
  <c r="E12" i="9" s="1"/>
  <c r="F10" i="9"/>
  <c r="F13" i="9" s="1"/>
  <c r="H10" i="9"/>
  <c r="H11" i="9" s="1"/>
  <c r="H12" i="9" s="1"/>
  <c r="G18" i="3"/>
  <c r="G16" i="3"/>
  <c r="B58" i="9" l="1"/>
  <c r="B57" i="9"/>
  <c r="J50" i="9" a="1"/>
  <c r="J51" i="9" s="1"/>
  <c r="I33" i="9"/>
  <c r="J33" i="9" s="1"/>
  <c r="K33" i="9" s="1"/>
  <c r="L33" i="9" s="1"/>
  <c r="G32" i="9"/>
  <c r="I32" i="9" s="1"/>
  <c r="J32" i="9" s="1"/>
  <c r="K32" i="9" s="1"/>
  <c r="L32" i="9" s="1"/>
  <c r="F18" i="9"/>
  <c r="E19" i="9"/>
  <c r="F19" i="9" s="1"/>
  <c r="F11" i="9"/>
  <c r="F12" i="9" s="1"/>
  <c r="F14" i="9" s="1"/>
  <c r="E20" i="2"/>
  <c r="M28" i="2" a="1"/>
  <c r="M28" i="2" s="1"/>
  <c r="E19" i="2"/>
  <c r="J50" i="9" l="1"/>
  <c r="H32" i="9"/>
  <c r="H34" i="9" s="1"/>
  <c r="I52" i="9"/>
  <c r="K50" i="9" s="1"/>
  <c r="E20" i="9"/>
  <c r="M30" i="2"/>
  <c r="M29" i="2"/>
  <c r="F5" i="3"/>
  <c r="B59" i="9" l="1"/>
  <c r="B60" i="9" s="1"/>
  <c r="K51" i="9"/>
  <c r="J52" i="9" s="1"/>
  <c r="K28" i="2" a="1"/>
  <c r="K30" i="2" s="1"/>
  <c r="J28" i="2" a="1"/>
  <c r="J28" i="2" s="1"/>
  <c r="E31" i="2"/>
  <c r="E18" i="2"/>
  <c r="D21" i="2"/>
  <c r="D18" i="2" a="1"/>
  <c r="D18" i="2" s="1"/>
  <c r="A18" i="2" a="1"/>
  <c r="C19" i="2" s="1"/>
  <c r="K29" i="2" l="1"/>
  <c r="K28" i="2"/>
  <c r="J30" i="2"/>
  <c r="J29" i="2"/>
  <c r="D20" i="2"/>
  <c r="D19" i="2"/>
  <c r="B19" i="2"/>
  <c r="A19" i="2"/>
  <c r="C18" i="2"/>
  <c r="B18" i="2"/>
  <c r="A18" i="2"/>
  <c r="C20" i="2"/>
  <c r="B20" i="2"/>
  <c r="A20" i="2"/>
  <c r="C31" i="6"/>
  <c r="A13" i="6" a="1"/>
  <c r="B15" i="6" s="1"/>
  <c r="H7" i="6"/>
  <c r="H6" i="6"/>
  <c r="H5" i="6"/>
  <c r="B22" i="5"/>
  <c r="A14" i="5" a="1"/>
  <c r="A14" i="5" s="1"/>
  <c r="H7" i="5"/>
  <c r="H6" i="5"/>
  <c r="H5" i="5"/>
  <c r="A30" i="4" a="1"/>
  <c r="B31" i="4" s="1"/>
  <c r="A13" i="4" a="1"/>
  <c r="A14" i="4" s="1"/>
  <c r="A21" i="4" s="1"/>
  <c r="G6" i="4"/>
  <c r="E6" i="4"/>
  <c r="G5" i="4"/>
  <c r="E5" i="4"/>
  <c r="A13" i="3" a="1"/>
  <c r="B14" i="3" s="1"/>
  <c r="F7" i="3"/>
  <c r="F6" i="3"/>
  <c r="B55" i="2" a="1"/>
  <c r="B55" i="2" s="1"/>
  <c r="B56" i="2" s="1"/>
  <c r="B54" i="2" a="1"/>
  <c r="B54" i="2" s="1"/>
  <c r="B53" i="2"/>
  <c r="C43" i="2" a="1"/>
  <c r="C43" i="2" s="1"/>
  <c r="C44" i="2" s="1"/>
  <c r="B43" i="2" a="1"/>
  <c r="B43" i="2" s="1"/>
  <c r="B44" i="2" s="1"/>
  <c r="B42" i="2"/>
  <c r="B41" i="2"/>
  <c r="C40" i="2"/>
  <c r="C42" i="2" s="1"/>
  <c r="A28" i="2" a="1"/>
  <c r="B29" i="2" s="1"/>
  <c r="A11" i="2" a="1"/>
  <c r="C13" i="2" s="1"/>
  <c r="F7" i="2"/>
  <c r="F6" i="2"/>
  <c r="F5" i="2"/>
  <c r="A39" i="1" a="1"/>
  <c r="A40" i="1" s="1"/>
  <c r="F36" i="1"/>
  <c r="E35" i="1"/>
  <c r="E34" i="1"/>
  <c r="B27" i="1"/>
  <c r="B26" i="1"/>
  <c r="A15" i="1" a="1"/>
  <c r="B16" i="1" s="1"/>
  <c r="E6" i="1"/>
  <c r="B10" i="1" s="1"/>
  <c r="E5" i="1"/>
  <c r="A10" i="1" s="1"/>
  <c r="A16" i="1" l="1"/>
  <c r="C16" i="1" s="1"/>
  <c r="B39" i="1"/>
  <c r="B40" i="1"/>
  <c r="C40" i="1"/>
  <c r="A15" i="1"/>
  <c r="C14" i="3"/>
  <c r="B14" i="4"/>
  <c r="B21" i="4" s="1"/>
  <c r="C21" i="4" s="1"/>
  <c r="C15" i="6"/>
  <c r="A11" i="2"/>
  <c r="A15" i="3"/>
  <c r="B14" i="5"/>
  <c r="A30" i="2"/>
  <c r="B30" i="2"/>
  <c r="B15" i="3"/>
  <c r="C14" i="5"/>
  <c r="B15" i="1"/>
  <c r="B11" i="2"/>
  <c r="C30" i="2"/>
  <c r="C15" i="3"/>
  <c r="A30" i="4"/>
  <c r="A15" i="5"/>
  <c r="A13" i="6"/>
  <c r="C29" i="2"/>
  <c r="C11" i="2"/>
  <c r="B15" i="5"/>
  <c r="A39" i="1"/>
  <c r="A12" i="2"/>
  <c r="B30" i="4"/>
  <c r="C15" i="5"/>
  <c r="D14" i="5" s="1" a="1"/>
  <c r="B13" i="6"/>
  <c r="B12" i="2"/>
  <c r="A28" i="2"/>
  <c r="C41" i="2"/>
  <c r="A13" i="3"/>
  <c r="A31" i="4"/>
  <c r="A16" i="5"/>
  <c r="C13" i="6"/>
  <c r="B16" i="5"/>
  <c r="A14" i="6"/>
  <c r="A13" i="2"/>
  <c r="D13" i="2" s="1"/>
  <c r="B28" i="2"/>
  <c r="B13" i="3"/>
  <c r="A13" i="4"/>
  <c r="C16" i="5"/>
  <c r="B14" i="6"/>
  <c r="C14" i="6"/>
  <c r="C12" i="2"/>
  <c r="B13" i="2"/>
  <c r="C28" i="2"/>
  <c r="C13" i="3"/>
  <c r="A29" i="2"/>
  <c r="A15" i="6"/>
  <c r="A14" i="3"/>
  <c r="B13" i="4"/>
  <c r="B20" i="4" s="1"/>
  <c r="E29" i="2" l="1"/>
  <c r="C15" i="1"/>
  <c r="D15" i="5"/>
  <c r="D14" i="5"/>
  <c r="D16" i="5"/>
  <c r="C17" i="1"/>
  <c r="C30" i="4" a="1"/>
  <c r="E15" i="3"/>
  <c r="D11" i="2"/>
  <c r="E11" i="2" a="1"/>
  <c r="D12" i="2"/>
  <c r="C39" i="1"/>
  <c r="C41" i="1" s="1"/>
  <c r="F41" i="1" s="1"/>
  <c r="D39" i="1" a="1"/>
  <c r="E13" i="3"/>
  <c r="D13" i="3" a="1"/>
  <c r="C13" i="4" a="1"/>
  <c r="A20" i="4"/>
  <c r="C20" i="4" s="1"/>
  <c r="E28" i="2"/>
  <c r="D28" i="2" a="1"/>
  <c r="E14" i="3"/>
  <c r="D13" i="6" a="1"/>
  <c r="E30" i="2"/>
  <c r="D15" i="1" l="1"/>
  <c r="E11" i="2"/>
  <c r="E13" i="2"/>
  <c r="E12" i="2"/>
  <c r="C31" i="4"/>
  <c r="C30" i="4"/>
  <c r="D14" i="2"/>
  <c r="G13" i="2" a="1"/>
  <c r="G13" i="2" s="1"/>
  <c r="C22" i="4"/>
  <c r="D20" i="4" s="1"/>
  <c r="D19" i="1"/>
  <c r="D20" i="1" s="1"/>
  <c r="D16" i="1"/>
  <c r="B28" i="1" s="1" a="1"/>
  <c r="B28" i="1" s="1"/>
  <c r="B29" i="1" s="1"/>
  <c r="C14" i="4"/>
  <c r="C13" i="4"/>
  <c r="D15" i="3"/>
  <c r="D14" i="3"/>
  <c r="D13" i="3"/>
  <c r="E16" i="3"/>
  <c r="G19" i="3" s="1"/>
  <c r="G20" i="3" s="1"/>
  <c r="D39" i="1"/>
  <c r="D40" i="1"/>
  <c r="G15" i="3"/>
  <c r="D30" i="2"/>
  <c r="D29" i="2"/>
  <c r="D28" i="2"/>
  <c r="F14" i="5" a="1"/>
  <c r="F14" i="5" s="1"/>
  <c r="F15" i="5" s="1"/>
  <c r="D22" i="5" s="1"/>
  <c r="D15" i="6"/>
  <c r="D14" i="6"/>
  <c r="D13" i="6"/>
  <c r="G30" i="2" l="1"/>
  <c r="D24" i="4"/>
  <c r="D25" i="4" s="1"/>
  <c r="D21" i="4"/>
  <c r="F13" i="6" a="1"/>
  <c r="F13" i="6" s="1"/>
  <c r="F15" i="6" s="1"/>
  <c r="D41" i="1"/>
  <c r="F40" i="1" s="1"/>
  <c r="F39" i="1" a="1"/>
  <c r="F39" i="1" s="1"/>
  <c r="G28" i="2" a="1"/>
  <c r="G28" i="2" s="1"/>
  <c r="D31" i="2"/>
  <c r="G29" i="2" s="1"/>
  <c r="C32" i="4"/>
  <c r="D22" i="4"/>
  <c r="D23" i="4" a="1"/>
  <c r="D23" i="4" s="1"/>
  <c r="G13" i="3"/>
  <c r="G14" i="3"/>
  <c r="D18" i="3" a="1"/>
  <c r="D18" i="3" s="1"/>
  <c r="D16" i="3"/>
  <c r="F14" i="3" s="1"/>
  <c r="D18" i="1"/>
  <c r="E19" i="1" a="1"/>
  <c r="E19" i="1" s="1"/>
  <c r="E15" i="1" a="1"/>
  <c r="D17" i="1"/>
  <c r="E14" i="2"/>
  <c r="G11" i="2" a="1"/>
  <c r="G11" i="2" s="1"/>
  <c r="G12" i="2" a="1"/>
  <c r="G12" i="2" s="1"/>
  <c r="E13" i="4" a="1"/>
  <c r="E13" i="4" s="1"/>
  <c r="G14" i="4" l="1"/>
  <c r="G13" i="4"/>
  <c r="H13" i="4" s="1"/>
  <c r="G13" i="6" a="1"/>
  <c r="F17" i="6" a="1"/>
  <c r="F17" i="6" s="1"/>
  <c r="E17" i="6"/>
  <c r="E16" i="6"/>
  <c r="G14" i="2"/>
  <c r="F42" i="1"/>
  <c r="H41" i="1" s="1"/>
  <c r="I39" i="1" s="1" a="1"/>
  <c r="H39" i="1"/>
  <c r="J39" i="1" s="1" a="1"/>
  <c r="H14" i="4"/>
  <c r="H40" i="1"/>
  <c r="E16" i="1"/>
  <c r="F16" i="1" s="1"/>
  <c r="G16" i="1" s="1"/>
  <c r="E15" i="1"/>
  <c r="F15" i="1" s="1"/>
  <c r="G15" i="1" s="1"/>
  <c r="F15" i="3"/>
  <c r="F13" i="3"/>
  <c r="D34" i="4" a="1"/>
  <c r="D34" i="4" s="1"/>
  <c r="D35" i="4" s="1"/>
  <c r="D33" i="4" a="1"/>
  <c r="D33" i="4" s="1"/>
  <c r="D32" i="4"/>
  <c r="F19" i="3"/>
  <c r="F20" i="3" s="1"/>
  <c r="G31" i="2"/>
  <c r="I28" i="2" s="1"/>
  <c r="F18" i="2" a="1"/>
  <c r="E22" i="2"/>
  <c r="E21" i="2"/>
  <c r="H15" i="4" l="1"/>
  <c r="H16" i="4" s="1"/>
  <c r="H17" i="4" s="1"/>
  <c r="I30" i="2"/>
  <c r="I29" i="2"/>
  <c r="I40" i="1"/>
  <c r="I39" i="1"/>
  <c r="J40" i="1"/>
  <c r="J39" i="1"/>
  <c r="C23" i="6"/>
  <c r="B23" i="6"/>
  <c r="F18" i="3"/>
  <c r="C26" i="3" s="1"/>
  <c r="F16" i="3"/>
  <c r="F18" i="2"/>
  <c r="F20" i="2"/>
  <c r="F19" i="2"/>
  <c r="G15" i="6"/>
  <c r="G14" i="6"/>
  <c r="G13" i="6"/>
  <c r="E18" i="6" l="1"/>
  <c r="E19" i="6" s="1"/>
  <c r="K39" i="1" a="1"/>
  <c r="K39" i="1" s="1"/>
  <c r="C27" i="3"/>
  <c r="E27" i="3" s="1"/>
  <c r="C29" i="3"/>
  <c r="E28" i="3"/>
  <c r="C50" i="2" a="1"/>
  <c r="B26" i="3"/>
  <c r="B24" i="6"/>
  <c r="B32" i="6" s="1"/>
  <c r="E23" i="2"/>
  <c r="E24" i="2" s="1"/>
  <c r="G20" i="2" s="1"/>
  <c r="H20" i="2" s="1"/>
  <c r="C24" i="6"/>
  <c r="C32" i="6" s="1"/>
  <c r="C25" i="6" l="1"/>
  <c r="C28" i="3"/>
  <c r="L29" i="2"/>
  <c r="K31" i="2"/>
  <c r="L28" i="2"/>
  <c r="L30" i="2"/>
  <c r="K40" i="1"/>
  <c r="B27" i="3"/>
  <c r="B28" i="3" s="1"/>
  <c r="G18" i="2"/>
  <c r="H18" i="2" s="1"/>
  <c r="C52" i="2"/>
  <c r="C51" i="2"/>
  <c r="C50" i="2"/>
  <c r="C54" i="2" s="1" a="1"/>
  <c r="C54" i="2" s="1"/>
  <c r="B25" i="6"/>
  <c r="G19" i="2"/>
  <c r="H19" i="2" s="1"/>
  <c r="E26" i="3"/>
  <c r="E29" i="3" s="1"/>
  <c r="B29" i="3" l="1"/>
  <c r="L31" i="2"/>
  <c r="M32" i="2" a="1"/>
  <c r="M32" i="2" s="1"/>
  <c r="M33" i="2" s="1"/>
  <c r="M31" i="2"/>
  <c r="I19" i="5"/>
  <c r="H18" i="5"/>
  <c r="H19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J. Carlos Gomez Sala</author>
  </authors>
  <commentList>
    <comment ref="D17" authorId="0" shapeId="0" xr:uid="{944C5A8A-06B6-4F44-96F4-7CE7C9C3A4A3}">
      <text>
        <r>
          <rPr>
            <b/>
            <sz val="9"/>
            <color indexed="81"/>
            <rFont val="Tahoma"/>
            <family val="2"/>
          </rPr>
          <t>Pseudoponeraciones de "mv"</t>
        </r>
      </text>
    </comment>
    <comment ref="E17" authorId="0" shapeId="0" xr:uid="{57061CD1-1329-4BD1-A7AD-EF2C077088A4}">
      <text>
        <r>
          <rPr>
            <b/>
            <sz val="9"/>
            <color indexed="81"/>
            <rFont val="Tahoma"/>
            <family val="2"/>
          </rPr>
          <t>w(mv) = 1/C *
(V-1 1n)
Vector de ponderaciones de la cartera "mv"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7" authorId="0" shapeId="0" xr:uid="{3310CB39-E59F-4275-B29B-5453A00D1D0E}">
      <text>
        <r>
          <rPr>
            <sz val="9"/>
            <color indexed="81"/>
            <rFont val="Tahoma"/>
            <family val="2"/>
          </rPr>
          <t xml:space="preserve">Vector de contribuciiones marginales
 de los activos al riesgo de la cartera "mv", medido en varianza.
</t>
        </r>
      </text>
    </comment>
    <comment ref="G17" authorId="0" shapeId="0" xr:uid="{0C2A610A-C4C3-4FED-B8CD-B1B7018948ED}">
      <text>
        <r>
          <rPr>
            <b/>
            <sz val="9"/>
            <color indexed="81"/>
            <rFont val="Tahoma"/>
            <family val="2"/>
          </rPr>
          <t>Vector de contribuciones marginales de los activos al riesgo de la cartera "mv" medido en volatilidad</t>
        </r>
      </text>
    </comment>
    <comment ref="H17" authorId="0" shapeId="0" xr:uid="{0DBAD458-240D-4711-8C1E-45975531B83D}">
      <text>
        <r>
          <rPr>
            <sz val="9"/>
            <color indexed="81"/>
            <rFont val="Tahoma"/>
            <family val="2"/>
          </rPr>
          <t xml:space="preserve">Vector de Contribuciones Marginales Normalizadas de los activos al Riesgo de la Cartera "mv", medido en volatilidad
</t>
        </r>
      </text>
    </comment>
    <comment ref="D21" authorId="0" shapeId="0" xr:uid="{A3E72CDB-31EB-4A2F-99BA-A12CE306DA25}">
      <text>
        <r>
          <rPr>
            <b/>
            <sz val="9"/>
            <color indexed="81"/>
            <rFont val="Tahoma"/>
            <family val="2"/>
          </rPr>
          <t>C = 1'n V-1 1n
Suma de las pseudoponderaciones de "mv"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2" authorId="0" shapeId="0" xr:uid="{F305E2C3-53D7-445C-8132-AE52B61D6D63}">
      <text>
        <r>
          <rPr>
            <b/>
            <sz val="9"/>
            <color indexed="81"/>
            <rFont val="Tahoma"/>
            <family val="2"/>
          </rPr>
          <t>w(mv) = w'(mv) E
Rentabilidad Esperada de "mv"</t>
        </r>
      </text>
    </comment>
    <comment ref="E23" authorId="0" shapeId="0" xr:uid="{052EB10B-042C-4A93-B1A1-81E3AEFBEA91}">
      <text>
        <r>
          <rPr>
            <sz val="9"/>
            <color indexed="81"/>
            <rFont val="Tahoma"/>
            <family val="2"/>
          </rPr>
          <t>Var(mv) =</t>
        </r>
        <r>
          <rPr>
            <b/>
            <sz val="9"/>
            <color indexed="81"/>
            <rFont val="Tahoma"/>
            <family val="2"/>
          </rPr>
          <t xml:space="preserve"> w'(mv) V w(mv)</t>
        </r>
        <r>
          <rPr>
            <sz val="9"/>
            <color indexed="81"/>
            <rFont val="Tahoma"/>
            <family val="2"/>
          </rPr>
          <t xml:space="preserve">
Riesgo de la cartera "mv", medido como varianza de la rentabilidad
</t>
        </r>
      </text>
    </comment>
    <comment ref="D27" authorId="0" shapeId="0" xr:uid="{CA444D35-2525-49AD-9829-041BC64C3256}">
      <text>
        <r>
          <rPr>
            <b/>
            <sz val="9"/>
            <color indexed="81"/>
            <rFont val="Tahoma"/>
            <family val="2"/>
          </rPr>
          <t>Vector de pseudoponderaciones de la cartera "d"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7" authorId="0" shapeId="0" xr:uid="{DE488D43-EEAE-40AB-AE5D-DD0E2CDA117F}">
      <text>
        <r>
          <rPr>
            <sz val="9"/>
            <color indexed="81"/>
            <rFont val="Tahoma"/>
            <family val="2"/>
          </rPr>
          <t xml:space="preserve">Vector de pseudoponderaciones de la cartera "mv"
</t>
        </r>
      </text>
    </comment>
    <comment ref="G28" authorId="0" shapeId="0" xr:uid="{FB6E2A85-FB5B-4059-A5E5-E277CA74448D}">
      <text>
        <r>
          <rPr>
            <b/>
            <sz val="9"/>
            <color indexed="81"/>
            <rFont val="Tahoma"/>
            <family val="2"/>
          </rPr>
          <t>A = E' V-1  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1" authorId="0" shapeId="0" xr:uid="{40BD0BAF-C691-4F2B-A597-2BC76878AF8E}">
      <text>
        <r>
          <rPr>
            <b/>
            <sz val="9"/>
            <color indexed="81"/>
            <rFont val="Tahoma"/>
            <family val="2"/>
          </rPr>
          <t>B = 1'n V-1 E = E' V-1 1'n</t>
        </r>
        <r>
          <rPr>
            <sz val="9"/>
            <color indexed="81"/>
            <rFont val="Tahoma"/>
            <family val="2"/>
          </rPr>
          <t xml:space="preserve">
Suma de los elementos del vector de pseudoponderaciones de la cartera "d"
</t>
        </r>
      </text>
    </comment>
    <comment ref="G31" authorId="0" shapeId="0" xr:uid="{9183BE29-59AF-46CC-872A-CFACC3BEF599}">
      <text>
        <r>
          <rPr>
            <sz val="9"/>
            <color indexed="81"/>
            <rFont val="Tahoma"/>
            <family val="2"/>
          </rPr>
          <t xml:space="preserve">D = AC - B^2
</t>
        </r>
      </text>
    </comment>
  </commentList>
</comments>
</file>

<file path=xl/sharedStrings.xml><?xml version="1.0" encoding="utf-8"?>
<sst xmlns="http://schemas.openxmlformats.org/spreadsheetml/2006/main" count="357" uniqueCount="215">
  <si>
    <t>E</t>
  </si>
  <si>
    <t>V</t>
  </si>
  <si>
    <t>Volatilidad</t>
  </si>
  <si>
    <t>1n</t>
  </si>
  <si>
    <t>Activo 1</t>
  </si>
  <si>
    <t>Activo 2</t>
  </si>
  <si>
    <t>PREGUNTA 1</t>
  </si>
  <si>
    <t>Rho</t>
  </si>
  <si>
    <t>Valor Crítico Rho</t>
  </si>
  <si>
    <t>PREGUNTAS 2 y 3</t>
  </si>
  <si>
    <t>Respuesta c)</t>
  </si>
  <si>
    <t>Respuesta d)</t>
  </si>
  <si>
    <t>V^-1</t>
  </si>
  <si>
    <t>V^1*1n</t>
  </si>
  <si>
    <t>w(mv)</t>
  </si>
  <si>
    <t>Vw(mv)</t>
  </si>
  <si>
    <t>beta(i,mv)</t>
  </si>
  <si>
    <t>w(i,mv)*beta(i,mv)</t>
  </si>
  <si>
    <t>C =</t>
  </si>
  <si>
    <t>Var(mv)</t>
  </si>
  <si>
    <t>Vol(mv)</t>
  </si>
  <si>
    <t>PREGUNTA 4</t>
  </si>
  <si>
    <t>w(e )</t>
  </si>
  <si>
    <t>E(e )</t>
  </si>
  <si>
    <t xml:space="preserve"> &gt; E(mv) </t>
  </si>
  <si>
    <t>Var(e )</t>
  </si>
  <si>
    <t>Vol(e )</t>
  </si>
  <si>
    <t>PREGUNTA 5</t>
  </si>
  <si>
    <t>w(p )</t>
  </si>
  <si>
    <t>V^-1*1n</t>
  </si>
  <si>
    <t>V^-1*E</t>
  </si>
  <si>
    <t>h</t>
  </si>
  <si>
    <t>g</t>
  </si>
  <si>
    <t>A</t>
  </si>
  <si>
    <t>A/D</t>
  </si>
  <si>
    <t>B</t>
  </si>
  <si>
    <t>B/D</t>
  </si>
  <si>
    <t>C</t>
  </si>
  <si>
    <t>C/D</t>
  </si>
  <si>
    <t>C=</t>
  </si>
  <si>
    <t>B=</t>
  </si>
  <si>
    <t>D</t>
  </si>
  <si>
    <t xml:space="preserve"> La rentabilidad y el riesgo de tres activos inciertos son las siguientes: </t>
  </si>
  <si>
    <t>Activos</t>
  </si>
  <si>
    <t>PREGUNTA 3</t>
  </si>
  <si>
    <r>
      <t>V</t>
    </r>
    <r>
      <rPr>
        <b/>
        <vertAlign val="superscript"/>
        <sz val="12"/>
        <color rgb="FFFF0000"/>
        <rFont val="Calibri"/>
        <family val="2"/>
      </rPr>
      <t>-1</t>
    </r>
  </si>
  <si>
    <t>V-11n</t>
  </si>
  <si>
    <t>V-1E</t>
  </si>
  <si>
    <t>PREGUNTAS 1 Y 2</t>
  </si>
  <si>
    <t>Pregunta 1</t>
  </si>
  <si>
    <t>Pregunta2</t>
  </si>
  <si>
    <r>
      <t>V</t>
    </r>
    <r>
      <rPr>
        <b/>
        <vertAlign val="superscript"/>
        <sz val="12"/>
        <rFont val="Calibri"/>
        <family val="2"/>
      </rPr>
      <t>-1</t>
    </r>
  </si>
  <si>
    <r>
      <t>V</t>
    </r>
    <r>
      <rPr>
        <b/>
        <vertAlign val="superscript"/>
        <sz val="12"/>
        <rFont val="Calibri"/>
        <family val="2"/>
      </rPr>
      <t>-1</t>
    </r>
    <r>
      <rPr>
        <b/>
        <sz val="12"/>
        <rFont val="Calibri"/>
        <family val="2"/>
      </rPr>
      <t xml:space="preserve"> 1n</t>
    </r>
  </si>
  <si>
    <t>CMR(i,mv)</t>
  </si>
  <si>
    <t>CMNR(i, mv)</t>
  </si>
  <si>
    <t>E(mv)</t>
  </si>
  <si>
    <t>PREGUNTAS 3 y 4</t>
  </si>
  <si>
    <t>Ep=0</t>
  </si>
  <si>
    <t>Ep=1</t>
  </si>
  <si>
    <r>
      <t>V</t>
    </r>
    <r>
      <rPr>
        <b/>
        <vertAlign val="superscript"/>
        <sz val="12"/>
        <rFont val="Calibri"/>
        <family val="2"/>
      </rPr>
      <t>-1</t>
    </r>
  </si>
  <si>
    <r>
      <t>V</t>
    </r>
    <r>
      <rPr>
        <b/>
        <vertAlign val="superscript"/>
        <sz val="12"/>
        <rFont val="Calibri"/>
        <family val="2"/>
      </rPr>
      <t>-1</t>
    </r>
    <r>
      <rPr>
        <b/>
        <sz val="12"/>
        <rFont val="Calibri"/>
        <family val="2"/>
      </rPr>
      <t xml:space="preserve"> E</t>
    </r>
  </si>
  <si>
    <t>h+g</t>
  </si>
  <si>
    <t>w(Ev=0.08)</t>
  </si>
  <si>
    <t>Var(v)</t>
  </si>
  <si>
    <t>Vol(v)</t>
  </si>
  <si>
    <t>PREGUNTAS 6</t>
  </si>
  <si>
    <t>w(p)</t>
  </si>
  <si>
    <t>w(q)</t>
  </si>
  <si>
    <t>E(p)</t>
  </si>
  <si>
    <t>Var(p)</t>
  </si>
  <si>
    <t>Volat(p)</t>
  </si>
  <si>
    <t>w(CMR)</t>
  </si>
  <si>
    <t>E(q)</t>
  </si>
  <si>
    <t>Var(q)</t>
  </si>
  <si>
    <t>Sea la siguiente información relativa a la rentabilidad media esperada y el riesgo de tres activos inciertos:</t>
  </si>
  <si>
    <t>Activo 3</t>
  </si>
  <si>
    <r>
      <t>V</t>
    </r>
    <r>
      <rPr>
        <b/>
        <vertAlign val="superscript"/>
        <sz val="12"/>
        <rFont val="Calibri"/>
        <family val="2"/>
      </rPr>
      <t>-1</t>
    </r>
  </si>
  <si>
    <r>
      <t>V</t>
    </r>
    <r>
      <rPr>
        <b/>
        <vertAlign val="superscript"/>
        <sz val="12"/>
        <rFont val="Calibri"/>
        <family val="2"/>
      </rPr>
      <t>-1</t>
    </r>
    <r>
      <rPr>
        <b/>
        <sz val="12"/>
        <rFont val="Calibri"/>
        <family val="2"/>
      </rPr>
      <t xml:space="preserve"> E</t>
    </r>
  </si>
  <si>
    <r>
      <t>V</t>
    </r>
    <r>
      <rPr>
        <b/>
        <vertAlign val="superscript"/>
        <sz val="12"/>
        <rFont val="Calibri"/>
        <family val="2"/>
      </rPr>
      <t>-1</t>
    </r>
    <r>
      <rPr>
        <b/>
        <sz val="12"/>
        <rFont val="Calibri"/>
        <family val="2"/>
      </rPr>
      <t xml:space="preserve">  1n</t>
    </r>
  </si>
  <si>
    <t>w(d)</t>
  </si>
  <si>
    <t>Ed=</t>
  </si>
  <si>
    <t>Var(d)</t>
  </si>
  <si>
    <t>Vol(d)</t>
  </si>
  <si>
    <t>PREGUNTAS 3, 4 Y 5</t>
  </si>
  <si>
    <t>Ep</t>
  </si>
  <si>
    <t>Eq</t>
  </si>
  <si>
    <t>Composicion desagregada de q</t>
  </si>
  <si>
    <t>x</t>
  </si>
  <si>
    <t>Cartera d</t>
  </si>
  <si>
    <t>w1,q</t>
  </si>
  <si>
    <t>Cartera mv</t>
  </si>
  <si>
    <t>w2,q</t>
  </si>
  <si>
    <t>w3,q</t>
  </si>
  <si>
    <r>
      <t>PROBLEMA 4.</t>
    </r>
    <r>
      <rPr>
        <b/>
        <sz val="14"/>
        <color rgb="FF000000"/>
        <rFont val="Calibri"/>
        <family val="2"/>
      </rPr>
      <t xml:space="preserve">  </t>
    </r>
  </si>
  <si>
    <t xml:space="preserve">Sean los dos activos arriesgados del problema 1 anterior y el activo libre de riesgo con rentabilidad segura del 2%, </t>
  </si>
  <si>
    <t>Volatilidades</t>
  </si>
  <si>
    <r>
      <t>(E-R</t>
    </r>
    <r>
      <rPr>
        <b/>
        <vertAlign val="subscript"/>
        <sz val="12"/>
        <color rgb="FFFF0000"/>
        <rFont val="Calibri"/>
        <family val="2"/>
      </rPr>
      <t>f</t>
    </r>
    <r>
      <rPr>
        <b/>
        <sz val="12"/>
        <color rgb="FFFF0000"/>
        <rFont val="Calibri"/>
        <family val="2"/>
      </rPr>
      <t>1</t>
    </r>
    <r>
      <rPr>
        <b/>
        <vertAlign val="subscript"/>
        <sz val="12"/>
        <color rgb="FFFF0000"/>
        <rFont val="Calibri"/>
        <family val="2"/>
      </rPr>
      <t>n</t>
    </r>
    <r>
      <rPr>
        <b/>
        <sz val="12"/>
        <color rgb="FFFF0000"/>
        <rFont val="Calibri"/>
        <family val="2"/>
      </rPr>
      <t>)</t>
    </r>
  </si>
  <si>
    <t>ALR</t>
  </si>
  <si>
    <t>V-1</t>
  </si>
  <si>
    <t>V-1 (E-Rf1n)</t>
  </si>
  <si>
    <t>v</t>
  </si>
  <si>
    <t>w</t>
  </si>
  <si>
    <t>H</t>
  </si>
  <si>
    <t>raiz(H)</t>
  </si>
  <si>
    <t xml:space="preserve"> AA</t>
  </si>
  <si>
    <t>PREGUNTA 2</t>
  </si>
  <si>
    <t>V-1*1n</t>
  </si>
  <si>
    <t xml:space="preserve">C = </t>
  </si>
  <si>
    <t>w(T)</t>
  </si>
  <si>
    <t>ET</t>
  </si>
  <si>
    <t>Var(T)</t>
  </si>
  <si>
    <t>Volatilidad(T)</t>
  </si>
  <si>
    <t xml:space="preserve">PROBLEMA 5, </t>
  </si>
  <si>
    <t xml:space="preserve"> Sean los tres activos arriesgados del problema 3 y el activo libre de riesgo con rentabilidad segura del 2% :</t>
  </si>
  <si>
    <t>(E-Rf 1n)</t>
  </si>
  <si>
    <t>V-1 (E-Rf 1n)</t>
  </si>
  <si>
    <t>AA</t>
  </si>
  <si>
    <t xml:space="preserve">   </t>
  </si>
  <si>
    <t>Rf</t>
  </si>
  <si>
    <t>+</t>
  </si>
  <si>
    <r>
      <rPr>
        <sz val="12"/>
        <color rgb="FF000000"/>
        <rFont val="Symbol"/>
        <family val="1"/>
        <charset val="2"/>
      </rPr>
      <t>s</t>
    </r>
    <r>
      <rPr>
        <vertAlign val="subscript"/>
        <sz val="12"/>
        <color rgb="FF000000"/>
        <rFont val="Calibri"/>
        <family val="2"/>
      </rPr>
      <t>p</t>
    </r>
  </si>
  <si>
    <r>
      <rPr>
        <sz val="11"/>
        <rFont val="Arial"/>
        <family val="2"/>
      </rPr>
      <t>s</t>
    </r>
    <r>
      <rPr>
        <sz val="11"/>
        <color rgb="FF000000"/>
        <rFont val="Calibri"/>
        <family val="2"/>
      </rPr>
      <t>p</t>
    </r>
  </si>
  <si>
    <r>
      <t>PROBLEMA 6.</t>
    </r>
    <r>
      <rPr>
        <b/>
        <sz val="12"/>
        <color rgb="FF000000"/>
        <rFont val="Calibri"/>
        <family val="2"/>
      </rPr>
      <t xml:space="preserve"> </t>
    </r>
  </si>
  <si>
    <t xml:space="preserve"> Sean los tres activos arriesgados del problema 2 y el activo libre de riesgo con rentabilidad segura del 1% : </t>
  </si>
  <si>
    <t>(E - Rf 1n)</t>
  </si>
  <si>
    <t>V-1 (E - Rf 1n)</t>
  </si>
  <si>
    <t>Vw(T)</t>
  </si>
  <si>
    <t xml:space="preserve"> 'raiz(H)</t>
  </si>
  <si>
    <t>E(T)</t>
  </si>
  <si>
    <t>Volat(T)</t>
  </si>
  <si>
    <t>1-x</t>
  </si>
  <si>
    <t>wp</t>
  </si>
  <si>
    <t>wq</t>
  </si>
  <si>
    <t>AA1</t>
  </si>
  <si>
    <t>AA2</t>
  </si>
  <si>
    <t>AA3</t>
  </si>
  <si>
    <t>T</t>
  </si>
  <si>
    <t>wf</t>
  </si>
  <si>
    <t>Emv =</t>
  </si>
  <si>
    <t>Var(mv) =</t>
  </si>
  <si>
    <t>Vol(mv) =</t>
  </si>
  <si>
    <t xml:space="preserve"> &gt; Vol(mv) </t>
  </si>
  <si>
    <t>Problema 1</t>
  </si>
  <si>
    <t>Eficiencia de una cartera de dos Activos Arriesgados</t>
  </si>
  <si>
    <t>TEMA 3: LA CURVA DE MENOR RIESGO Y LA FRONTERA EFICIENTE</t>
  </si>
  <si>
    <t>FINANZAS</t>
  </si>
  <si>
    <t>Datos</t>
  </si>
  <si>
    <t>Problema 2</t>
  </si>
  <si>
    <t>Carteras de Menor Riesgo y Carteras Eficientes con mas de dos Activos Arriesgados</t>
  </si>
  <si>
    <t xml:space="preserve">PROBLEMA 1.  </t>
  </si>
  <si>
    <r>
      <t>PROBLEMA 2.</t>
    </r>
    <r>
      <rPr>
        <b/>
        <sz val="14"/>
        <color rgb="FFC00000"/>
        <rFont val="Calibri"/>
        <family val="2"/>
      </rPr>
      <t xml:space="preserve"> </t>
    </r>
  </si>
  <si>
    <t>Problema 3</t>
  </si>
  <si>
    <t>w(i)</t>
  </si>
  <si>
    <t>CMR(i,p)</t>
  </si>
  <si>
    <t>w1</t>
  </si>
  <si>
    <t>CMNR(i,p)</t>
  </si>
  <si>
    <t>Escenario</t>
  </si>
  <si>
    <t>Prob.</t>
  </si>
  <si>
    <t>Recesión</t>
  </si>
  <si>
    <t>Estabilidad</t>
  </si>
  <si>
    <t>Crecimiento</t>
  </si>
  <si>
    <t>MODELO DE EXAMEN PARCIAL</t>
  </si>
  <si>
    <t>Precio incial (P0)</t>
  </si>
  <si>
    <t>Precio final Acción A (P1A)</t>
  </si>
  <si>
    <t>Precio final Acción B (P1B)</t>
  </si>
  <si>
    <t xml:space="preserve"> R1s</t>
  </si>
  <si>
    <t>R2s</t>
  </si>
  <si>
    <t>Ei</t>
  </si>
  <si>
    <t>Var(i)</t>
  </si>
  <si>
    <t>Volatilidad(i)</t>
  </si>
  <si>
    <t>Covar(R1,R2)</t>
  </si>
  <si>
    <t>rho(R1,R2)</t>
  </si>
  <si>
    <t xml:space="preserve"> </t>
  </si>
  <si>
    <t>R2s(Vta. Corta)</t>
  </si>
  <si>
    <t xml:space="preserve">Activos </t>
  </si>
  <si>
    <t>P0</t>
  </si>
  <si>
    <t>n(i)</t>
  </si>
  <si>
    <t>n(i)P0</t>
  </si>
  <si>
    <t>W(0)</t>
  </si>
  <si>
    <t>Expectativas</t>
  </si>
  <si>
    <t>Alcista</t>
  </si>
  <si>
    <t>Bajistas</t>
  </si>
  <si>
    <t>Comprar</t>
  </si>
  <si>
    <t xml:space="preserve">Venta Corta </t>
  </si>
  <si>
    <t>PREGUNTA 5 (Teoría)</t>
  </si>
  <si>
    <t>PREGUNTAS 6, 7  y 8</t>
  </si>
  <si>
    <t xml:space="preserve">  V</t>
  </si>
  <si>
    <t>Vw</t>
  </si>
  <si>
    <t>w'(Vw)</t>
  </si>
  <si>
    <t>CTN(i,P)</t>
  </si>
  <si>
    <t>PREGUNTA 9</t>
  </si>
  <si>
    <t>si</t>
  </si>
  <si>
    <t>E(objetivo)</t>
  </si>
  <si>
    <t>1-w1</t>
  </si>
  <si>
    <t>PREGUNTA 10</t>
  </si>
  <si>
    <t>Act. Fin</t>
  </si>
  <si>
    <t>BB</t>
  </si>
  <si>
    <t>w(i,mv)</t>
  </si>
  <si>
    <t xml:space="preserve">  V-1</t>
  </si>
  <si>
    <t>V-1 * 1n</t>
  </si>
  <si>
    <t xml:space="preserve">rho = </t>
  </si>
  <si>
    <t>PREGUNTAS 12  y 13</t>
  </si>
  <si>
    <t>-2B/D</t>
  </si>
  <si>
    <t>E(d)</t>
  </si>
  <si>
    <t xml:space="preserve">x </t>
  </si>
  <si>
    <t>(1-x)</t>
  </si>
  <si>
    <t>PREGUNTA 4 (Teoría)</t>
  </si>
  <si>
    <t>Modelo Examen Parcial</t>
  </si>
  <si>
    <r>
      <t>PROBLEMA 3.</t>
    </r>
    <r>
      <rPr>
        <b/>
        <sz val="16"/>
        <color rgb="FF000000"/>
        <rFont val="Calibri"/>
        <family val="2"/>
      </rPr>
      <t xml:space="preserve">  </t>
    </r>
  </si>
  <si>
    <t>Problema 4</t>
  </si>
  <si>
    <t>Problema 5</t>
  </si>
  <si>
    <t>Problema 6</t>
  </si>
  <si>
    <t>Carteras de Menor Riesgo y Carteras Eficientes con Activos Arriesgados y el Activo Libre de Riesgo</t>
  </si>
  <si>
    <t>Pendiente CCMR</t>
  </si>
  <si>
    <t xml:space="preserve">Enunciado problemas doble click en el icono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</si>
</sst>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#,##0\ &quot;€&quot;;[Red]\-#,##0\ &quot;€&quot;"/>
    <numFmt numFmtId="8" formatCode="#,##0.00\ &quot;€&quot;;[Red]\-#,##0.00\ &quot;€&quot;"/>
    <numFmt numFmtId="164" formatCode="0.000"/>
    <numFmt numFmtId="165" formatCode="0.0000"/>
    <numFmt numFmtId="166" formatCode="0.00000"/>
    <numFmt numFmtId="167" formatCode="0.000000"/>
  </numFmts>
  <fonts count="60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Times New Roman"/>
      <family val="1"/>
    </font>
    <font>
      <b/>
      <sz val="10"/>
      <color rgb="FF000000"/>
      <name val="Arial"/>
      <family val="2"/>
    </font>
    <font>
      <sz val="11"/>
      <color rgb="FFFF0000"/>
      <name val="Calibri"/>
      <family val="2"/>
    </font>
    <font>
      <sz val="10"/>
      <color rgb="FF00000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sz val="12"/>
      <color rgb="FFFF0000"/>
      <name val="Calibri"/>
      <family val="2"/>
    </font>
    <font>
      <sz val="12"/>
      <color rgb="FFFF0000"/>
      <name val="Calibri"/>
      <family val="2"/>
    </font>
    <font>
      <sz val="12"/>
      <color rgb="FF000000"/>
      <name val="Calibri"/>
      <family val="2"/>
    </font>
    <font>
      <b/>
      <u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11"/>
      <name val="Calibri"/>
      <family val="2"/>
    </font>
    <font>
      <sz val="7"/>
      <color rgb="FF000000"/>
      <name val="Times New Roman"/>
      <family val="1"/>
    </font>
    <font>
      <b/>
      <u/>
      <sz val="14"/>
      <color rgb="FF000000"/>
      <name val="Calibri"/>
      <family val="2"/>
    </font>
    <font>
      <b/>
      <sz val="10"/>
      <color rgb="FFFF0000"/>
      <name val="Arial"/>
      <family val="2"/>
    </font>
    <font>
      <b/>
      <sz val="12"/>
      <color rgb="FFC00000"/>
      <name val="Calibri"/>
      <family val="2"/>
    </font>
    <font>
      <b/>
      <sz val="11"/>
      <color rgb="FFC00000"/>
      <name val="Calibri"/>
      <family val="2"/>
    </font>
    <font>
      <sz val="22"/>
      <color rgb="FF000000"/>
      <name val="Calibri"/>
      <family val="2"/>
    </font>
    <font>
      <sz val="7"/>
      <name val="Times New Roman"/>
      <family val="1"/>
    </font>
    <font>
      <sz val="7"/>
      <color rgb="FFFF0000"/>
      <name val="Times New Roman"/>
      <family val="1"/>
    </font>
    <font>
      <b/>
      <sz val="12"/>
      <color rgb="FF000000"/>
      <name val="Times New Roman"/>
      <family val="1"/>
    </font>
    <font>
      <b/>
      <vertAlign val="superscript"/>
      <sz val="12"/>
      <color rgb="FFFF0000"/>
      <name val="Calibri"/>
      <family val="2"/>
    </font>
    <font>
      <b/>
      <vertAlign val="superscript"/>
      <sz val="12"/>
      <name val="Calibri"/>
      <family val="2"/>
    </font>
    <font>
      <b/>
      <vertAlign val="subscript"/>
      <sz val="12"/>
      <color rgb="FFFF0000"/>
      <name val="Calibri"/>
      <family val="2"/>
    </font>
    <font>
      <sz val="12"/>
      <color rgb="FF000000"/>
      <name val="Symbol"/>
      <family val="1"/>
      <charset val="2"/>
    </font>
    <font>
      <vertAlign val="subscript"/>
      <sz val="12"/>
      <color rgb="FF000000"/>
      <name val="Calibri"/>
      <family val="2"/>
    </font>
    <font>
      <sz val="11"/>
      <name val="Arial"/>
      <family val="2"/>
    </font>
    <font>
      <sz val="11"/>
      <color rgb="FF000000"/>
      <name val="Calibri"/>
      <family val="2"/>
    </font>
    <font>
      <b/>
      <sz val="10"/>
      <color rgb="FFC00000"/>
      <name val="Arial"/>
      <family val="2"/>
    </font>
    <font>
      <b/>
      <sz val="12"/>
      <color theme="0"/>
      <name val="Calibri"/>
      <family val="2"/>
    </font>
    <font>
      <sz val="12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theme="0"/>
      <name val="Times New Roman"/>
      <family val="1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u/>
      <sz val="11"/>
      <color theme="10"/>
      <name val="Calibri"/>
      <family val="2"/>
    </font>
    <font>
      <b/>
      <sz val="16"/>
      <color rgb="FFC00000"/>
      <name val="Calibri"/>
      <family val="2"/>
    </font>
    <font>
      <b/>
      <sz val="14"/>
      <color rgb="FFC00000"/>
      <name val="Calibri"/>
      <family val="2"/>
    </font>
    <font>
      <b/>
      <u/>
      <sz val="12"/>
      <color rgb="FFC00000"/>
      <name val="Calibri"/>
      <family val="2"/>
    </font>
    <font>
      <b/>
      <u/>
      <sz val="14"/>
      <color rgb="FFC00000"/>
      <name val="Calibri"/>
      <family val="2"/>
    </font>
    <font>
      <b/>
      <sz val="11"/>
      <color theme="1"/>
      <name val="Calibri"/>
      <family val="2"/>
    </font>
    <font>
      <b/>
      <sz val="7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</font>
    <font>
      <sz val="11"/>
      <color rgb="FFC00000"/>
      <name val="Calibri"/>
      <family val="2"/>
    </font>
    <font>
      <b/>
      <sz val="18"/>
      <color rgb="FF000000"/>
      <name val="Calibri"/>
      <family val="2"/>
    </font>
    <font>
      <b/>
      <u/>
      <sz val="16"/>
      <color rgb="FF000000"/>
      <name val="Calibri"/>
      <family val="2"/>
    </font>
    <font>
      <b/>
      <sz val="16"/>
      <color rgb="FF00000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8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D6E3BC"/>
        <bgColor rgb="FFD6E3BC"/>
      </patternFill>
    </fill>
    <fill>
      <patternFill patternType="solid">
        <fgColor rgb="FFEAF1DD"/>
        <bgColor rgb="FFEAF1DD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rgb="FFD6E3BC"/>
      </patternFill>
    </fill>
    <fill>
      <patternFill patternType="solid">
        <fgColor rgb="FFEEECE1"/>
        <bgColor indexed="64"/>
      </patternFill>
    </fill>
    <fill>
      <patternFill patternType="solid">
        <fgColor theme="0" tint="-4.9989318521683403E-2"/>
        <bgColor rgb="FFC6D9F0"/>
      </patternFill>
    </fill>
    <fill>
      <patternFill patternType="solid">
        <fgColor theme="0" tint="-0.14999847407452621"/>
        <bgColor indexed="64"/>
      </patternFill>
    </fill>
  </fills>
  <borders count="6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43" fillId="0" borderId="0" applyNumberFormat="0" applyFill="0" applyBorder="0" applyAlignment="0" applyProtection="0"/>
    <xf numFmtId="9" fontId="52" fillId="0" borderId="0" applyFont="0" applyFill="0" applyBorder="0" applyAlignment="0" applyProtection="0"/>
  </cellStyleXfs>
  <cellXfs count="499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2" fontId="0" fillId="2" borderId="1" xfId="0" applyNumberFormat="1" applyFont="1" applyFill="1" applyBorder="1" applyAlignment="1">
      <alignment horizontal="center"/>
    </xf>
    <xf numFmtId="164" fontId="0" fillId="3" borderId="3" xfId="0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center"/>
    </xf>
    <xf numFmtId="164" fontId="0" fillId="3" borderId="6" xfId="0" applyNumberFormat="1" applyFont="1" applyFill="1" applyBorder="1" applyAlignment="1">
      <alignment horizontal="right"/>
    </xf>
    <xf numFmtId="0" fontId="0" fillId="0" borderId="0" xfId="0" applyFont="1"/>
    <xf numFmtId="165" fontId="4" fillId="0" borderId="0" xfId="0" applyNumberFormat="1" applyFont="1"/>
    <xf numFmtId="0" fontId="4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165" fontId="8" fillId="0" borderId="0" xfId="0" applyNumberFormat="1" applyFont="1"/>
    <xf numFmtId="0" fontId="8" fillId="0" borderId="0" xfId="0" applyFont="1"/>
    <xf numFmtId="0" fontId="9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165" fontId="12" fillId="0" borderId="4" xfId="0" applyNumberFormat="1" applyFont="1" applyBorder="1" applyAlignment="1">
      <alignment horizontal="right"/>
    </xf>
    <xf numFmtId="0" fontId="10" fillId="0" borderId="4" xfId="0" applyFont="1" applyBorder="1" applyAlignment="1">
      <alignment horizontal="center"/>
    </xf>
    <xf numFmtId="165" fontId="12" fillId="0" borderId="8" xfId="0" applyNumberFormat="1" applyFont="1" applyBorder="1" applyAlignment="1">
      <alignment horizontal="right"/>
    </xf>
    <xf numFmtId="0" fontId="10" fillId="0" borderId="8" xfId="0" applyFont="1" applyBorder="1" applyAlignment="1">
      <alignment horizontal="center"/>
    </xf>
    <xf numFmtId="0" fontId="11" fillId="0" borderId="0" xfId="0" applyFont="1" applyAlignment="1">
      <alignment horizontal="left"/>
    </xf>
    <xf numFmtId="165" fontId="9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65" fontId="13" fillId="0" borderId="0" xfId="0" applyNumberFormat="1" applyFont="1" applyAlignment="1">
      <alignment horizontal="right"/>
    </xf>
    <xf numFmtId="0" fontId="8" fillId="0" borderId="0" xfId="0" quotePrefix="1" applyFont="1"/>
    <xf numFmtId="0" fontId="6" fillId="0" borderId="0" xfId="0" applyFont="1"/>
    <xf numFmtId="0" fontId="0" fillId="3" borderId="2" xfId="0" applyFont="1" applyFill="1" applyBorder="1" applyAlignment="1">
      <alignment horizontal="right"/>
    </xf>
    <xf numFmtId="0" fontId="0" fillId="3" borderId="6" xfId="0" applyFont="1" applyFill="1" applyBorder="1" applyAlignment="1">
      <alignment horizontal="right"/>
    </xf>
    <xf numFmtId="165" fontId="0" fillId="0" borderId="0" xfId="0" applyNumberFormat="1" applyFont="1"/>
    <xf numFmtId="166" fontId="0" fillId="0" borderId="0" xfId="0" applyNumberFormat="1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0" xfId="0" applyFont="1"/>
    <xf numFmtId="0" fontId="14" fillId="0" borderId="19" xfId="0" applyFont="1" applyBorder="1" applyAlignment="1">
      <alignment horizontal="center"/>
    </xf>
    <xf numFmtId="0" fontId="14" fillId="0" borderId="0" xfId="0" applyFont="1" applyAlignment="1">
      <alignment horizontal="center"/>
    </xf>
    <xf numFmtId="165" fontId="6" fillId="0" borderId="0" xfId="0" applyNumberFormat="1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5" fontId="13" fillId="0" borderId="9" xfId="0" applyNumberFormat="1" applyFont="1" applyBorder="1" applyAlignment="1">
      <alignment horizontal="right"/>
    </xf>
    <xf numFmtId="165" fontId="13" fillId="0" borderId="24" xfId="0" applyNumberFormat="1" applyFont="1" applyBorder="1" applyAlignment="1">
      <alignment horizontal="right"/>
    </xf>
    <xf numFmtId="165" fontId="13" fillId="4" borderId="1" xfId="0" applyNumberFormat="1" applyFont="1" applyFill="1" applyBorder="1" applyAlignment="1">
      <alignment horizontal="right"/>
    </xf>
    <xf numFmtId="165" fontId="13" fillId="4" borderId="3" xfId="0" applyNumberFormat="1" applyFont="1" applyFill="1" applyBorder="1" applyAlignment="1">
      <alignment horizontal="right"/>
    </xf>
    <xf numFmtId="165" fontId="12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right"/>
    </xf>
    <xf numFmtId="165" fontId="13" fillId="0" borderId="25" xfId="0" applyNumberFormat="1" applyFont="1" applyBorder="1" applyAlignment="1">
      <alignment horizontal="right"/>
    </xf>
    <xf numFmtId="165" fontId="13" fillId="4" borderId="26" xfId="0" applyNumberFormat="1" applyFont="1" applyFill="1" applyBorder="1" applyAlignment="1">
      <alignment horizontal="right"/>
    </xf>
    <xf numFmtId="165" fontId="13" fillId="4" borderId="27" xfId="0" applyNumberFormat="1" applyFont="1" applyFill="1" applyBorder="1" applyAlignment="1">
      <alignment horizontal="right"/>
    </xf>
    <xf numFmtId="165" fontId="13" fillId="0" borderId="11" xfId="0" applyNumberFormat="1" applyFont="1" applyBorder="1" applyAlignment="1">
      <alignment horizontal="right"/>
    </xf>
    <xf numFmtId="165" fontId="13" fillId="0" borderId="19" xfId="0" applyNumberFormat="1" applyFont="1" applyBorder="1" applyAlignment="1">
      <alignment horizontal="right"/>
    </xf>
    <xf numFmtId="165" fontId="13" fillId="4" borderId="5" xfId="0" applyNumberFormat="1" applyFont="1" applyFill="1" applyBorder="1" applyAlignment="1">
      <alignment horizontal="right"/>
    </xf>
    <xf numFmtId="165" fontId="13" fillId="4" borderId="7" xfId="0" applyNumberFormat="1" applyFont="1" applyFill="1" applyBorder="1" applyAlignment="1">
      <alignment horizontal="right"/>
    </xf>
    <xf numFmtId="0" fontId="9" fillId="0" borderId="0" xfId="0" applyFont="1" applyAlignment="1">
      <alignment horizontal="center"/>
    </xf>
    <xf numFmtId="165" fontId="10" fillId="0" borderId="0" xfId="0" applyNumberFormat="1" applyFont="1" applyAlignment="1">
      <alignment horizontal="center"/>
    </xf>
    <xf numFmtId="165" fontId="11" fillId="0" borderId="9" xfId="0" applyNumberFormat="1" applyFont="1" applyBorder="1" applyAlignment="1">
      <alignment horizontal="right"/>
    </xf>
    <xf numFmtId="165" fontId="11" fillId="0" borderId="24" xfId="0" applyNumberFormat="1" applyFont="1" applyBorder="1" applyAlignment="1">
      <alignment horizontal="right"/>
    </xf>
    <xf numFmtId="0" fontId="10" fillId="0" borderId="0" xfId="0" applyFont="1" applyAlignment="1">
      <alignment horizontal="center"/>
    </xf>
    <xf numFmtId="165" fontId="11" fillId="0" borderId="25" xfId="0" applyNumberFormat="1" applyFont="1" applyBorder="1" applyAlignment="1">
      <alignment horizontal="right"/>
    </xf>
    <xf numFmtId="165" fontId="11" fillId="0" borderId="0" xfId="0" applyNumberFormat="1" applyFont="1" applyAlignment="1">
      <alignment horizontal="right"/>
    </xf>
    <xf numFmtId="165" fontId="11" fillId="0" borderId="11" xfId="0" applyNumberFormat="1" applyFont="1" applyBorder="1" applyAlignment="1">
      <alignment horizontal="right"/>
    </xf>
    <xf numFmtId="165" fontId="11" fillId="0" borderId="19" xfId="0" applyNumberFormat="1" applyFont="1" applyBorder="1" applyAlignment="1">
      <alignment horizontal="right"/>
    </xf>
    <xf numFmtId="0" fontId="10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165" fontId="14" fillId="0" borderId="28" xfId="0" applyNumberFormat="1" applyFont="1" applyBorder="1" applyAlignment="1">
      <alignment horizontal="right"/>
    </xf>
    <xf numFmtId="165" fontId="14" fillId="0" borderId="29" xfId="0" applyNumberFormat="1" applyFont="1" applyBorder="1" applyAlignment="1">
      <alignment horizontal="right"/>
    </xf>
    <xf numFmtId="165" fontId="14" fillId="0" borderId="30" xfId="0" applyNumberFormat="1" applyFont="1" applyBorder="1" applyAlignment="1">
      <alignment horizontal="right"/>
    </xf>
    <xf numFmtId="165" fontId="14" fillId="0" borderId="31" xfId="0" applyNumberFormat="1" applyFont="1" applyBorder="1" applyAlignment="1">
      <alignment horizontal="right"/>
    </xf>
    <xf numFmtId="165" fontId="14" fillId="0" borderId="0" xfId="0" applyNumberFormat="1" applyFont="1" applyAlignment="1">
      <alignment horizontal="right"/>
    </xf>
    <xf numFmtId="165" fontId="14" fillId="0" borderId="32" xfId="0" applyNumberFormat="1" applyFont="1" applyBorder="1" applyAlignment="1">
      <alignment horizontal="right"/>
    </xf>
    <xf numFmtId="165" fontId="14" fillId="0" borderId="33" xfId="0" applyNumberFormat="1" applyFont="1" applyBorder="1" applyAlignment="1">
      <alignment horizontal="right"/>
    </xf>
    <xf numFmtId="165" fontId="14" fillId="0" borderId="14" xfId="0" applyNumberFormat="1" applyFont="1" applyBorder="1" applyAlignment="1">
      <alignment horizontal="right"/>
    </xf>
    <xf numFmtId="165" fontId="14" fillId="0" borderId="34" xfId="0" applyNumberFormat="1" applyFont="1" applyBorder="1" applyAlignment="1">
      <alignment horizontal="right"/>
    </xf>
    <xf numFmtId="0" fontId="12" fillId="0" borderId="0" xfId="0" applyFont="1" applyAlignment="1">
      <alignment horizontal="right"/>
    </xf>
    <xf numFmtId="0" fontId="14" fillId="0" borderId="0" xfId="0" applyFont="1"/>
    <xf numFmtId="165" fontId="14" fillId="0" borderId="0" xfId="0" applyNumberFormat="1" applyFont="1"/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0" fillId="0" borderId="0" xfId="0" applyFont="1"/>
    <xf numFmtId="0" fontId="14" fillId="0" borderId="19" xfId="0" applyFont="1" applyBorder="1" applyAlignment="1">
      <alignment vertical="top" wrapText="1"/>
    </xf>
    <xf numFmtId="0" fontId="10" fillId="0" borderId="19" xfId="0" applyFont="1" applyBorder="1" applyAlignment="1">
      <alignment horizontal="center" vertical="top" wrapText="1"/>
    </xf>
    <xf numFmtId="0" fontId="14" fillId="0" borderId="19" xfId="0" applyFont="1" applyBorder="1" applyAlignment="1">
      <alignment horizontal="center" vertical="top" wrapText="1"/>
    </xf>
    <xf numFmtId="0" fontId="14" fillId="0" borderId="20" xfId="0" applyFont="1" applyBorder="1" applyAlignment="1">
      <alignment horizontal="center" vertical="top" wrapText="1"/>
    </xf>
    <xf numFmtId="2" fontId="14" fillId="6" borderId="27" xfId="0" applyNumberFormat="1" applyFont="1" applyFill="1" applyBorder="1" applyAlignment="1">
      <alignment horizontal="right" wrapText="1"/>
    </xf>
    <xf numFmtId="2" fontId="14" fillId="7" borderId="13" xfId="0" applyNumberFormat="1" applyFont="1" applyFill="1" applyBorder="1" applyAlignment="1">
      <alignment horizontal="right" wrapText="1"/>
    </xf>
    <xf numFmtId="1" fontId="11" fillId="7" borderId="3" xfId="0" applyNumberFormat="1" applyFont="1" applyFill="1" applyBorder="1" applyAlignment="1">
      <alignment horizontal="center" wrapText="1"/>
    </xf>
    <xf numFmtId="1" fontId="11" fillId="7" borderId="27" xfId="0" applyNumberFormat="1" applyFont="1" applyFill="1" applyBorder="1" applyAlignment="1">
      <alignment horizontal="center" wrapText="1"/>
    </xf>
    <xf numFmtId="0" fontId="14" fillId="0" borderId="8" xfId="0" applyFont="1" applyBorder="1" applyAlignment="1">
      <alignment horizontal="center" vertical="top" wrapText="1"/>
    </xf>
    <xf numFmtId="2" fontId="14" fillId="6" borderId="7" xfId="0" applyNumberFormat="1" applyFont="1" applyFill="1" applyBorder="1" applyAlignment="1">
      <alignment horizontal="right" wrapText="1"/>
    </xf>
    <xf numFmtId="2" fontId="14" fillId="7" borderId="6" xfId="0" applyNumberFormat="1" applyFont="1" applyFill="1" applyBorder="1" applyAlignment="1">
      <alignment horizontal="right" wrapText="1"/>
    </xf>
    <xf numFmtId="1" fontId="11" fillId="7" borderId="7" xfId="0" applyNumberFormat="1" applyFont="1" applyFill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9" fillId="8" borderId="13" xfId="0" applyFont="1" applyFill="1" applyBorder="1" applyAlignment="1">
      <alignment horizontal="center"/>
    </xf>
    <xf numFmtId="0" fontId="12" fillId="8" borderId="13" xfId="0" applyFont="1" applyFill="1" applyBorder="1" applyAlignment="1">
      <alignment horizontal="right"/>
    </xf>
    <xf numFmtId="0" fontId="19" fillId="0" borderId="0" xfId="0" applyFont="1" applyAlignment="1">
      <alignment horizontal="left"/>
    </xf>
    <xf numFmtId="165" fontId="12" fillId="0" borderId="0" xfId="0" applyNumberFormat="1" applyFont="1"/>
    <xf numFmtId="0" fontId="20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12" fillId="0" borderId="0" xfId="0" applyFont="1" applyAlignment="1">
      <alignment horizontal="center" vertical="top" wrapText="1"/>
    </xf>
    <xf numFmtId="164" fontId="1" fillId="3" borderId="2" xfId="0" applyNumberFormat="1" applyFont="1" applyFill="1" applyBorder="1" applyAlignment="1">
      <alignment horizontal="right"/>
    </xf>
    <xf numFmtId="165" fontId="4" fillId="2" borderId="1" xfId="0" applyNumberFormat="1" applyFont="1" applyFill="1" applyBorder="1" applyAlignment="1">
      <alignment horizontal="right"/>
    </xf>
    <xf numFmtId="0" fontId="6" fillId="0" borderId="24" xfId="0" applyFont="1" applyBorder="1" applyAlignment="1">
      <alignment horizontal="center"/>
    </xf>
    <xf numFmtId="2" fontId="0" fillId="0" borderId="0" xfId="0" applyNumberFormat="1" applyFont="1"/>
    <xf numFmtId="164" fontId="1" fillId="3" borderId="6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  <xf numFmtId="0" fontId="6" fillId="0" borderId="19" xfId="0" applyFont="1" applyBorder="1" applyAlignment="1">
      <alignment horizontal="center"/>
    </xf>
    <xf numFmtId="0" fontId="9" fillId="0" borderId="0" xfId="0" applyFont="1" applyAlignment="1">
      <alignment horizontal="center" vertical="top" wrapText="1"/>
    </xf>
    <xf numFmtId="0" fontId="22" fillId="0" borderId="0" xfId="0" applyFont="1" applyAlignment="1">
      <alignment horizontal="left"/>
    </xf>
    <xf numFmtId="165" fontId="0" fillId="0" borderId="35" xfId="0" applyNumberFormat="1" applyFont="1" applyBorder="1" applyAlignment="1"/>
    <xf numFmtId="165" fontId="7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center"/>
    </xf>
    <xf numFmtId="166" fontId="12" fillId="0" borderId="0" xfId="0" applyNumberFormat="1" applyFont="1" applyAlignment="1">
      <alignment horizontal="right"/>
    </xf>
    <xf numFmtId="0" fontId="14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65" fontId="12" fillId="0" borderId="0" xfId="0" applyNumberFormat="1" applyFont="1" applyAlignment="1">
      <alignment horizontal="right"/>
    </xf>
    <xf numFmtId="165" fontId="11" fillId="0" borderId="28" xfId="0" applyNumberFormat="1" applyFont="1" applyBorder="1" applyAlignment="1">
      <alignment horizontal="right"/>
    </xf>
    <xf numFmtId="165" fontId="11" fillId="0" borderId="30" xfId="0" applyNumberFormat="1" applyFont="1" applyBorder="1" applyAlignment="1">
      <alignment horizontal="right"/>
    </xf>
    <xf numFmtId="165" fontId="11" fillId="0" borderId="33" xfId="0" applyNumberFormat="1" applyFont="1" applyBorder="1" applyAlignment="1">
      <alignment horizontal="right"/>
    </xf>
    <xf numFmtId="165" fontId="11" fillId="0" borderId="34" xfId="0" applyNumberFormat="1" applyFont="1" applyBorder="1" applyAlignment="1">
      <alignment horizontal="right"/>
    </xf>
    <xf numFmtId="0" fontId="18" fillId="0" borderId="0" xfId="0" applyFont="1" applyAlignment="1">
      <alignment horizontal="right"/>
    </xf>
    <xf numFmtId="165" fontId="13" fillId="0" borderId="0" xfId="0" applyNumberFormat="1" applyFont="1" applyAlignment="1">
      <alignment horizontal="right"/>
    </xf>
    <xf numFmtId="165" fontId="6" fillId="0" borderId="9" xfId="0" applyNumberFormat="1" applyFont="1" applyBorder="1"/>
    <xf numFmtId="165" fontId="6" fillId="0" borderId="10" xfId="0" applyNumberFormat="1" applyFont="1" applyBorder="1"/>
    <xf numFmtId="166" fontId="14" fillId="0" borderId="0" xfId="0" applyNumberFormat="1" applyFont="1"/>
    <xf numFmtId="166" fontId="14" fillId="0" borderId="0" xfId="0" applyNumberFormat="1" applyFont="1" applyAlignment="1">
      <alignment horizontal="right"/>
    </xf>
    <xf numFmtId="165" fontId="6" fillId="0" borderId="11" xfId="0" applyNumberFormat="1" applyFont="1" applyBorder="1"/>
    <xf numFmtId="165" fontId="6" fillId="0" borderId="12" xfId="0" applyNumberFormat="1" applyFont="1" applyBorder="1"/>
    <xf numFmtId="0" fontId="14" fillId="2" borderId="13" xfId="0" applyFont="1" applyFill="1" applyBorder="1" applyAlignment="1">
      <alignment horizontal="center" wrapText="1"/>
    </xf>
    <xf numFmtId="0" fontId="14" fillId="0" borderId="0" xfId="0" applyFont="1" applyAlignment="1">
      <alignment horizontal="center" wrapText="1"/>
    </xf>
    <xf numFmtId="0" fontId="23" fillId="0" borderId="0" xfId="0" applyFont="1"/>
    <xf numFmtId="0" fontId="23" fillId="0" borderId="0" xfId="0" applyFont="1" applyAlignment="1">
      <alignment horizontal="center"/>
    </xf>
    <xf numFmtId="165" fontId="14" fillId="0" borderId="36" xfId="0" applyNumberFormat="1" applyFont="1" applyBorder="1" applyAlignment="1">
      <alignment horizontal="center"/>
    </xf>
    <xf numFmtId="0" fontId="24" fillId="0" borderId="0" xfId="0" applyFont="1"/>
    <xf numFmtId="0" fontId="1" fillId="0" borderId="0" xfId="0" quotePrefix="1" applyFont="1" applyAlignment="1">
      <alignment horizontal="center"/>
    </xf>
    <xf numFmtId="0" fontId="4" fillId="0" borderId="0" xfId="0" quotePrefix="1" applyFont="1" applyAlignment="1">
      <alignment horizontal="center"/>
    </xf>
    <xf numFmtId="0" fontId="13" fillId="0" borderId="0" xfId="0" applyFont="1" applyAlignment="1">
      <alignment horizontal="left"/>
    </xf>
    <xf numFmtId="0" fontId="10" fillId="0" borderId="19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2" borderId="13" xfId="0" applyFont="1" applyFill="1" applyBorder="1" applyAlignment="1">
      <alignment horizontal="center"/>
    </xf>
    <xf numFmtId="0" fontId="25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27" fillId="0" borderId="0" xfId="0" applyFont="1"/>
    <xf numFmtId="0" fontId="10" fillId="0" borderId="19" xfId="0" applyFont="1" applyBorder="1" applyAlignment="1">
      <alignment horizontal="center"/>
    </xf>
    <xf numFmtId="0" fontId="35" fillId="0" borderId="0" xfId="0" applyFont="1" applyAlignment="1">
      <alignment horizontal="left"/>
    </xf>
    <xf numFmtId="0" fontId="11" fillId="0" borderId="13" xfId="0" applyFont="1" applyFill="1" applyBorder="1" applyAlignment="1">
      <alignment horizontal="left"/>
    </xf>
    <xf numFmtId="165" fontId="12" fillId="0" borderId="13" xfId="0" applyNumberFormat="1" applyFont="1" applyFill="1" applyBorder="1" applyAlignment="1">
      <alignment horizontal="right"/>
    </xf>
    <xf numFmtId="0" fontId="10" fillId="0" borderId="13" xfId="0" applyFont="1" applyFill="1" applyBorder="1" applyAlignment="1">
      <alignment horizontal="left"/>
    </xf>
    <xf numFmtId="0" fontId="0" fillId="0" borderId="13" xfId="0" applyFont="1" applyFill="1" applyBorder="1"/>
    <xf numFmtId="0" fontId="0" fillId="0" borderId="0" xfId="0" applyFont="1" applyFill="1" applyAlignment="1"/>
    <xf numFmtId="0" fontId="7" fillId="0" borderId="37" xfId="0" applyFont="1" applyBorder="1" applyAlignment="1">
      <alignment horizontal="center"/>
    </xf>
    <xf numFmtId="0" fontId="7" fillId="0" borderId="38" xfId="0" applyFont="1" applyBorder="1" applyAlignment="1">
      <alignment horizontal="center"/>
    </xf>
    <xf numFmtId="0" fontId="7" fillId="0" borderId="38" xfId="0" applyFont="1" applyBorder="1"/>
    <xf numFmtId="0" fontId="8" fillId="0" borderId="22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165" fontId="36" fillId="0" borderId="13" xfId="0" applyNumberFormat="1" applyFont="1" applyFill="1" applyBorder="1" applyAlignment="1">
      <alignment horizontal="right"/>
    </xf>
    <xf numFmtId="166" fontId="37" fillId="0" borderId="9" xfId="0" applyNumberFormat="1" applyFont="1" applyBorder="1" applyAlignment="1">
      <alignment horizontal="center"/>
    </xf>
    <xf numFmtId="166" fontId="37" fillId="0" borderId="10" xfId="0" applyNumberFormat="1" applyFont="1" applyBorder="1" applyAlignment="1">
      <alignment horizontal="center"/>
    </xf>
    <xf numFmtId="166" fontId="37" fillId="0" borderId="11" xfId="0" applyNumberFormat="1" applyFont="1" applyBorder="1" applyAlignment="1">
      <alignment horizontal="center"/>
    </xf>
    <xf numFmtId="166" fontId="37" fillId="0" borderId="12" xfId="0" applyNumberFormat="1" applyFont="1" applyBorder="1" applyAlignment="1">
      <alignment horizontal="center"/>
    </xf>
    <xf numFmtId="165" fontId="37" fillId="0" borderId="1" xfId="0" applyNumberFormat="1" applyFont="1" applyFill="1" applyBorder="1" applyAlignment="1">
      <alignment horizontal="right"/>
    </xf>
    <xf numFmtId="165" fontId="37" fillId="0" borderId="5" xfId="0" applyNumberFormat="1" applyFont="1" applyFill="1" applyBorder="1" applyAlignment="1">
      <alignment horizontal="right"/>
    </xf>
    <xf numFmtId="166" fontId="36" fillId="0" borderId="13" xfId="0" applyNumberFormat="1" applyFont="1" applyFill="1" applyBorder="1" applyAlignment="1">
      <alignment horizontal="right"/>
    </xf>
    <xf numFmtId="165" fontId="39" fillId="0" borderId="13" xfId="0" applyNumberFormat="1" applyFont="1" applyFill="1" applyBorder="1"/>
    <xf numFmtId="0" fontId="36" fillId="0" borderId="13" xfId="0" applyFont="1" applyFill="1" applyBorder="1" applyAlignment="1">
      <alignment horizontal="left"/>
    </xf>
    <xf numFmtId="0" fontId="39" fillId="0" borderId="13" xfId="0" applyFont="1" applyFill="1" applyBorder="1" applyAlignment="1"/>
    <xf numFmtId="0" fontId="40" fillId="0" borderId="13" xfId="0" applyFont="1" applyFill="1" applyBorder="1"/>
    <xf numFmtId="0" fontId="41" fillId="0" borderId="13" xfId="0" applyFont="1" applyFill="1" applyBorder="1" applyAlignment="1">
      <alignment horizontal="center"/>
    </xf>
    <xf numFmtId="0" fontId="41" fillId="0" borderId="13" xfId="0" applyFont="1" applyFill="1" applyBorder="1" applyAlignment="1">
      <alignment horizontal="right"/>
    </xf>
    <xf numFmtId="0" fontId="39" fillId="0" borderId="13" xfId="0" applyFont="1" applyFill="1" applyBorder="1"/>
    <xf numFmtId="0" fontId="38" fillId="0" borderId="13" xfId="0" applyFont="1" applyFill="1" applyBorder="1" applyAlignment="1">
      <alignment horizontal="right"/>
    </xf>
    <xf numFmtId="0" fontId="38" fillId="0" borderId="13" xfId="0" applyFont="1" applyFill="1" applyBorder="1"/>
    <xf numFmtId="0" fontId="42" fillId="0" borderId="13" xfId="0" applyFont="1" applyFill="1" applyBorder="1" applyAlignment="1">
      <alignment horizontal="center"/>
    </xf>
    <xf numFmtId="0" fontId="39" fillId="0" borderId="13" xfId="0" applyFont="1" applyFill="1" applyBorder="1" applyAlignment="1">
      <alignment horizontal="center"/>
    </xf>
    <xf numFmtId="0" fontId="39" fillId="0" borderId="13" xfId="0" applyFont="1" applyFill="1" applyBorder="1" applyAlignment="1">
      <alignment horizontal="right"/>
    </xf>
    <xf numFmtId="0" fontId="38" fillId="0" borderId="13" xfId="0" applyFont="1" applyFill="1" applyBorder="1" applyAlignment="1">
      <alignment horizontal="center"/>
    </xf>
    <xf numFmtId="0" fontId="37" fillId="0" borderId="13" xfId="0" applyFont="1" applyFill="1" applyBorder="1" applyAlignment="1">
      <alignment horizontal="left"/>
    </xf>
    <xf numFmtId="165" fontId="39" fillId="0" borderId="13" xfId="0" applyNumberFormat="1" applyFont="1" applyFill="1" applyBorder="1" applyAlignment="1">
      <alignment horizontal="right"/>
    </xf>
    <xf numFmtId="166" fontId="39" fillId="0" borderId="13" xfId="0" applyNumberFormat="1" applyFont="1" applyFill="1" applyBorder="1"/>
    <xf numFmtId="0" fontId="34" fillId="0" borderId="0" xfId="0" applyFont="1" applyAlignment="1"/>
    <xf numFmtId="0" fontId="43" fillId="0" borderId="0" xfId="1" applyAlignment="1"/>
    <xf numFmtId="0" fontId="44" fillId="0" borderId="0" xfId="0" applyFont="1" applyAlignment="1">
      <alignment horizontal="left" vertical="center"/>
    </xf>
    <xf numFmtId="0" fontId="45" fillId="0" borderId="0" xfId="0" applyFont="1" applyAlignment="1">
      <alignment horizontal="left" vertical="center"/>
    </xf>
    <xf numFmtId="0" fontId="46" fillId="0" borderId="0" xfId="0" applyFont="1"/>
    <xf numFmtId="0" fontId="47" fillId="0" borderId="0" xfId="0" applyFont="1" applyAlignment="1">
      <alignment horizontal="left"/>
    </xf>
    <xf numFmtId="0" fontId="14" fillId="0" borderId="13" xfId="0" applyFont="1" applyFill="1" applyBorder="1" applyAlignment="1">
      <alignment horizontal="center"/>
    </xf>
    <xf numFmtId="164" fontId="1" fillId="3" borderId="7" xfId="0" applyNumberFormat="1" applyFont="1" applyFill="1" applyBorder="1" applyAlignment="1">
      <alignment horizontal="right"/>
    </xf>
    <xf numFmtId="165" fontId="4" fillId="0" borderId="4" xfId="0" applyNumberFormat="1" applyFont="1" applyBorder="1"/>
    <xf numFmtId="165" fontId="4" fillId="0" borderId="8" xfId="0" applyNumberFormat="1" applyFont="1" applyBorder="1"/>
    <xf numFmtId="0" fontId="4" fillId="0" borderId="4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65" fontId="48" fillId="0" borderId="0" xfId="0" applyNumberFormat="1" applyFont="1"/>
    <xf numFmtId="165" fontId="9" fillId="0" borderId="13" xfId="0" applyNumberFormat="1" applyFont="1" applyFill="1" applyBorder="1" applyAlignment="1">
      <alignment horizontal="right"/>
    </xf>
    <xf numFmtId="165" fontId="9" fillId="0" borderId="4" xfId="0" applyNumberFormat="1" applyFont="1" applyBorder="1" applyAlignment="1">
      <alignment horizontal="right"/>
    </xf>
    <xf numFmtId="165" fontId="9" fillId="0" borderId="8" xfId="0" applyNumberFormat="1" applyFont="1" applyBorder="1" applyAlignment="1">
      <alignment horizontal="right"/>
    </xf>
    <xf numFmtId="165" fontId="7" fillId="4" borderId="13" xfId="0" applyNumberFormat="1" applyFont="1" applyFill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0" fontId="11" fillId="8" borderId="13" xfId="0" applyFont="1" applyFill="1" applyBorder="1" applyAlignment="1">
      <alignment horizontal="center"/>
    </xf>
    <xf numFmtId="0" fontId="49" fillId="0" borderId="0" xfId="0" applyFont="1" applyAlignment="1">
      <alignment horizontal="left"/>
    </xf>
    <xf numFmtId="0" fontId="9" fillId="8" borderId="13" xfId="0" applyFont="1" applyFill="1" applyBorder="1" applyAlignment="1">
      <alignment horizontal="right"/>
    </xf>
    <xf numFmtId="0" fontId="14" fillId="9" borderId="4" xfId="0" applyFont="1" applyFill="1" applyBorder="1" applyAlignment="1">
      <alignment horizontal="center"/>
    </xf>
    <xf numFmtId="0" fontId="14" fillId="9" borderId="20" xfId="0" applyFont="1" applyFill="1" applyBorder="1" applyAlignment="1">
      <alignment horizontal="center"/>
    </xf>
    <xf numFmtId="0" fontId="14" fillId="9" borderId="8" xfId="0" applyFont="1" applyFill="1" applyBorder="1" applyAlignment="1">
      <alignment horizontal="center"/>
    </xf>
    <xf numFmtId="0" fontId="11" fillId="10" borderId="10" xfId="0" applyFont="1" applyFill="1" applyBorder="1" applyAlignment="1">
      <alignment horizontal="center"/>
    </xf>
    <xf numFmtId="0" fontId="11" fillId="10" borderId="23" xfId="0" applyFont="1" applyFill="1" applyBorder="1" applyAlignment="1">
      <alignment horizontal="center"/>
    </xf>
    <xf numFmtId="0" fontId="11" fillId="10" borderId="12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11" fillId="5" borderId="13" xfId="0" applyFont="1" applyFill="1" applyBorder="1" applyAlignment="1">
      <alignment horizontal="center"/>
    </xf>
    <xf numFmtId="0" fontId="11" fillId="5" borderId="18" xfId="0" applyFont="1" applyFill="1" applyBorder="1" applyAlignment="1">
      <alignment horizontal="center"/>
    </xf>
    <xf numFmtId="0" fontId="11" fillId="5" borderId="6" xfId="0" applyFont="1" applyFill="1" applyBorder="1" applyAlignment="1">
      <alignment horizontal="center"/>
    </xf>
    <xf numFmtId="165" fontId="10" fillId="0" borderId="0" xfId="0" applyNumberFormat="1" applyFont="1" applyAlignment="1">
      <alignment horizontal="left"/>
    </xf>
    <xf numFmtId="0" fontId="10" fillId="0" borderId="0" xfId="0" applyFont="1" applyFill="1" applyAlignment="1">
      <alignment horizontal="left"/>
    </xf>
    <xf numFmtId="0" fontId="17" fillId="0" borderId="0" xfId="0" applyFont="1" applyFill="1"/>
    <xf numFmtId="0" fontId="0" fillId="0" borderId="0" xfId="0" applyFont="1" applyFill="1"/>
    <xf numFmtId="0" fontId="1" fillId="0" borderId="0" xfId="0" applyFont="1" applyFill="1"/>
    <xf numFmtId="0" fontId="8" fillId="0" borderId="0" xfId="0" applyFont="1" applyFill="1" applyAlignment="1">
      <alignment horizontal="center"/>
    </xf>
    <xf numFmtId="0" fontId="8" fillId="0" borderId="13" xfId="0" applyFont="1" applyFill="1" applyBorder="1"/>
    <xf numFmtId="165" fontId="8" fillId="0" borderId="1" xfId="0" applyNumberFormat="1" applyFont="1" applyFill="1" applyBorder="1"/>
    <xf numFmtId="166" fontId="8" fillId="0" borderId="1" xfId="0" applyNumberFormat="1" applyFont="1" applyFill="1" applyBorder="1"/>
    <xf numFmtId="165" fontId="8" fillId="0" borderId="13" xfId="0" applyNumberFormat="1" applyFont="1" applyFill="1" applyBorder="1"/>
    <xf numFmtId="165" fontId="8" fillId="0" borderId="26" xfId="0" applyNumberFormat="1" applyFont="1" applyFill="1" applyBorder="1"/>
    <xf numFmtId="166" fontId="8" fillId="0" borderId="26" xfId="0" applyNumberFormat="1" applyFont="1" applyFill="1" applyBorder="1"/>
    <xf numFmtId="165" fontId="0" fillId="0" borderId="13" xfId="0" applyNumberFormat="1" applyFont="1" applyFill="1" applyBorder="1"/>
    <xf numFmtId="165" fontId="8" fillId="0" borderId="5" xfId="0" applyNumberFormat="1" applyFont="1" applyFill="1" applyBorder="1"/>
    <xf numFmtId="166" fontId="8" fillId="0" borderId="5" xfId="0" applyNumberFormat="1" applyFont="1" applyFill="1" applyBorder="1"/>
    <xf numFmtId="165" fontId="0" fillId="0" borderId="0" xfId="0" applyNumberFormat="1" applyFont="1" applyFill="1"/>
    <xf numFmtId="166" fontId="8" fillId="0" borderId="0" xfId="0" applyNumberFormat="1" applyFont="1" applyFill="1"/>
    <xf numFmtId="165" fontId="13" fillId="0" borderId="4" xfId="0" applyNumberFormat="1" applyFont="1" applyBorder="1"/>
    <xf numFmtId="0" fontId="13" fillId="0" borderId="20" xfId="0" applyFont="1" applyBorder="1"/>
    <xf numFmtId="165" fontId="12" fillId="0" borderId="20" xfId="0" applyNumberFormat="1" applyFont="1" applyBorder="1" applyAlignment="1">
      <alignment horizontal="right"/>
    </xf>
    <xf numFmtId="0" fontId="13" fillId="0" borderId="8" xfId="0" applyFont="1" applyBorder="1"/>
    <xf numFmtId="165" fontId="13" fillId="0" borderId="0" xfId="0" applyNumberFormat="1" applyFont="1"/>
    <xf numFmtId="165" fontId="12" fillId="0" borderId="4" xfId="0" applyNumberFormat="1" applyFont="1" applyBorder="1"/>
    <xf numFmtId="165" fontId="12" fillId="0" borderId="8" xfId="0" applyNumberFormat="1" applyFont="1" applyBorder="1"/>
    <xf numFmtId="165" fontId="9" fillId="11" borderId="0" xfId="0" applyNumberFormat="1" applyFont="1" applyFill="1" applyAlignment="1">
      <alignment horizontal="right"/>
    </xf>
    <xf numFmtId="165" fontId="11" fillId="11" borderId="0" xfId="0" applyNumberFormat="1" applyFont="1" applyFill="1" applyAlignment="1">
      <alignment horizontal="right"/>
    </xf>
    <xf numFmtId="165" fontId="9" fillId="12" borderId="15" xfId="0" applyNumberFormat="1" applyFont="1" applyFill="1" applyBorder="1" applyAlignment="1">
      <alignment horizontal="right"/>
    </xf>
    <xf numFmtId="166" fontId="7" fillId="12" borderId="30" xfId="0" applyNumberFormat="1" applyFont="1" applyFill="1" applyBorder="1"/>
    <xf numFmtId="165" fontId="9" fillId="12" borderId="22" xfId="0" applyNumberFormat="1" applyFont="1" applyFill="1" applyBorder="1" applyAlignment="1">
      <alignment horizontal="right"/>
    </xf>
    <xf numFmtId="166" fontId="7" fillId="12" borderId="32" xfId="0" applyNumberFormat="1" applyFont="1" applyFill="1" applyBorder="1"/>
    <xf numFmtId="165" fontId="9" fillId="12" borderId="16" xfId="0" applyNumberFormat="1" applyFont="1" applyFill="1" applyBorder="1" applyAlignment="1">
      <alignment horizontal="right"/>
    </xf>
    <xf numFmtId="166" fontId="7" fillId="12" borderId="34" xfId="0" applyNumberFormat="1" applyFont="1" applyFill="1" applyBorder="1"/>
    <xf numFmtId="165" fontId="9" fillId="0" borderId="4" xfId="0" applyNumberFormat="1" applyFont="1" applyBorder="1" applyAlignment="1">
      <alignment horizontal="center"/>
    </xf>
    <xf numFmtId="165" fontId="9" fillId="0" borderId="20" xfId="0" applyNumberFormat="1" applyFont="1" applyBorder="1" applyAlignment="1">
      <alignment horizontal="center"/>
    </xf>
    <xf numFmtId="165" fontId="9" fillId="0" borderId="8" xfId="0" applyNumberFormat="1" applyFont="1" applyBorder="1" applyAlignment="1">
      <alignment horizontal="center"/>
    </xf>
    <xf numFmtId="0" fontId="1" fillId="0" borderId="0" xfId="0" applyFont="1" applyAlignment="1"/>
    <xf numFmtId="0" fontId="0" fillId="0" borderId="37" xfId="0" applyFont="1" applyBorder="1" applyAlignment="1"/>
    <xf numFmtId="0" fontId="0" fillId="0" borderId="13" xfId="0" applyFont="1" applyBorder="1" applyAlignment="1"/>
    <xf numFmtId="0" fontId="1" fillId="0" borderId="37" xfId="0" applyFont="1" applyBorder="1" applyAlignment="1">
      <alignment horizontal="center"/>
    </xf>
    <xf numFmtId="167" fontId="4" fillId="0" borderId="15" xfId="0" applyNumberFormat="1" applyFont="1" applyBorder="1"/>
    <xf numFmtId="167" fontId="4" fillId="0" borderId="22" xfId="0" applyNumberFormat="1" applyFont="1" applyBorder="1"/>
    <xf numFmtId="167" fontId="4" fillId="0" borderId="16" xfId="0" applyNumberFormat="1" applyFont="1" applyBorder="1"/>
    <xf numFmtId="165" fontId="13" fillId="0" borderId="10" xfId="0" applyNumberFormat="1" applyFont="1" applyBorder="1" applyAlignment="1">
      <alignment horizontal="right"/>
    </xf>
    <xf numFmtId="165" fontId="13" fillId="0" borderId="23" xfId="0" applyNumberFormat="1" applyFont="1" applyBorder="1" applyAlignment="1">
      <alignment horizontal="right"/>
    </xf>
    <xf numFmtId="165" fontId="13" fillId="0" borderId="12" xfId="0" applyNumberFormat="1" applyFont="1" applyBorder="1" applyAlignment="1">
      <alignment horizontal="right"/>
    </xf>
    <xf numFmtId="166" fontId="0" fillId="0" borderId="0" xfId="0" applyNumberFormat="1" applyFont="1" applyAlignment="1"/>
    <xf numFmtId="165" fontId="0" fillId="0" borderId="0" xfId="0" applyNumberFormat="1" applyFont="1" applyAlignment="1"/>
    <xf numFmtId="166" fontId="8" fillId="0" borderId="0" xfId="0" applyNumberFormat="1" applyFont="1" applyAlignment="1"/>
    <xf numFmtId="0" fontId="1" fillId="12" borderId="0" xfId="0" applyFont="1" applyFill="1" applyAlignment="1">
      <alignment horizontal="center"/>
    </xf>
    <xf numFmtId="165" fontId="0" fillId="12" borderId="0" xfId="0" applyNumberFormat="1" applyFont="1" applyFill="1" applyAlignment="1"/>
    <xf numFmtId="0" fontId="1" fillId="0" borderId="0" xfId="0" applyFont="1" applyAlignment="1">
      <alignment horizontal="right"/>
    </xf>
    <xf numFmtId="165" fontId="13" fillId="0" borderId="15" xfId="0" applyNumberFormat="1" applyFont="1" applyBorder="1"/>
    <xf numFmtId="165" fontId="13" fillId="0" borderId="22" xfId="0" applyNumberFormat="1" applyFont="1" applyBorder="1"/>
    <xf numFmtId="165" fontId="13" fillId="0" borderId="16" xfId="0" applyNumberFormat="1" applyFont="1" applyBorder="1"/>
    <xf numFmtId="0" fontId="9" fillId="13" borderId="17" xfId="0" applyFont="1" applyFill="1" applyBorder="1" applyAlignment="1">
      <alignment horizontal="center"/>
    </xf>
    <xf numFmtId="0" fontId="9" fillId="13" borderId="13" xfId="0" applyFont="1" applyFill="1" applyBorder="1" applyAlignment="1">
      <alignment horizontal="center"/>
    </xf>
    <xf numFmtId="0" fontId="9" fillId="13" borderId="6" xfId="0" applyFont="1" applyFill="1" applyBorder="1" applyAlignment="1">
      <alignment horizontal="center"/>
    </xf>
    <xf numFmtId="165" fontId="9" fillId="11" borderId="42" xfId="0" applyNumberFormat="1" applyFont="1" applyFill="1" applyBorder="1" applyAlignment="1">
      <alignment horizontal="right"/>
    </xf>
    <xf numFmtId="165" fontId="9" fillId="11" borderId="43" xfId="0" applyNumberFormat="1" applyFont="1" applyFill="1" applyBorder="1" applyAlignment="1">
      <alignment horizontal="right"/>
    </xf>
    <xf numFmtId="165" fontId="9" fillId="11" borderId="44" xfId="0" applyNumberFormat="1" applyFont="1" applyFill="1" applyBorder="1" applyAlignment="1">
      <alignment horizontal="right"/>
    </xf>
    <xf numFmtId="165" fontId="12" fillId="4" borderId="39" xfId="0" applyNumberFormat="1" applyFont="1" applyFill="1" applyBorder="1" applyAlignment="1">
      <alignment horizontal="right"/>
    </xf>
    <xf numFmtId="165" fontId="12" fillId="4" borderId="40" xfId="0" applyNumberFormat="1" applyFont="1" applyFill="1" applyBorder="1" applyAlignment="1">
      <alignment horizontal="right"/>
    </xf>
    <xf numFmtId="165" fontId="12" fillId="4" borderId="41" xfId="0" applyNumberFormat="1" applyFont="1" applyFill="1" applyBorder="1" applyAlignment="1">
      <alignment horizontal="right"/>
    </xf>
    <xf numFmtId="165" fontId="12" fillId="12" borderId="45" xfId="0" applyNumberFormat="1" applyFont="1" applyFill="1" applyBorder="1" applyAlignment="1">
      <alignment horizontal="center"/>
    </xf>
    <xf numFmtId="165" fontId="12" fillId="12" borderId="46" xfId="0" applyNumberFormat="1" applyFont="1" applyFill="1" applyBorder="1" applyAlignment="1">
      <alignment horizontal="center"/>
    </xf>
    <xf numFmtId="165" fontId="12" fillId="12" borderId="47" xfId="0" applyNumberFormat="1" applyFont="1" applyFill="1" applyBorder="1" applyAlignment="1">
      <alignment horizontal="center"/>
    </xf>
    <xf numFmtId="165" fontId="12" fillId="12" borderId="0" xfId="0" applyNumberFormat="1" applyFont="1" applyFill="1" applyAlignment="1">
      <alignment horizontal="right"/>
    </xf>
    <xf numFmtId="165" fontId="12" fillId="11" borderId="29" xfId="0" applyNumberFormat="1" applyFont="1" applyFill="1" applyBorder="1" applyAlignment="1">
      <alignment horizontal="right"/>
    </xf>
    <xf numFmtId="165" fontId="12" fillId="11" borderId="13" xfId="0" applyNumberFormat="1" applyFont="1" applyFill="1" applyBorder="1" applyAlignment="1">
      <alignment horizontal="right"/>
    </xf>
    <xf numFmtId="165" fontId="12" fillId="11" borderId="14" xfId="0" applyNumberFormat="1" applyFont="1" applyFill="1" applyBorder="1" applyAlignment="1">
      <alignment horizontal="right"/>
    </xf>
    <xf numFmtId="0" fontId="12" fillId="11" borderId="39" xfId="0" applyFont="1" applyFill="1" applyBorder="1" applyAlignment="1">
      <alignment horizontal="center"/>
    </xf>
    <xf numFmtId="0" fontId="12" fillId="11" borderId="40" xfId="0" applyFont="1" applyFill="1" applyBorder="1" applyAlignment="1">
      <alignment horizontal="center"/>
    </xf>
    <xf numFmtId="0" fontId="12" fillId="11" borderId="41" xfId="0" applyFont="1" applyFill="1" applyBorder="1" applyAlignment="1">
      <alignment horizontal="center"/>
    </xf>
    <xf numFmtId="167" fontId="12" fillId="11" borderId="15" xfId="0" applyNumberFormat="1" applyFont="1" applyFill="1" applyBorder="1"/>
    <xf numFmtId="167" fontId="12" fillId="11" borderId="22" xfId="0" applyNumberFormat="1" applyFont="1" applyFill="1" applyBorder="1"/>
    <xf numFmtId="167" fontId="12" fillId="11" borderId="16" xfId="0" applyNumberFormat="1" applyFont="1" applyFill="1" applyBorder="1"/>
    <xf numFmtId="167" fontId="13" fillId="11" borderId="0" xfId="0" applyNumberFormat="1" applyFont="1" applyFill="1" applyAlignment="1">
      <alignment horizontal="right"/>
    </xf>
    <xf numFmtId="165" fontId="12" fillId="11" borderId="15" xfId="0" applyNumberFormat="1" applyFont="1" applyFill="1" applyBorder="1" applyAlignment="1">
      <alignment horizontal="right"/>
    </xf>
    <xf numFmtId="165" fontId="12" fillId="11" borderId="22" xfId="0" applyNumberFormat="1" applyFont="1" applyFill="1" applyBorder="1" applyAlignment="1">
      <alignment horizontal="right"/>
    </xf>
    <xf numFmtId="165" fontId="12" fillId="11" borderId="16" xfId="0" applyNumberFormat="1" applyFont="1" applyFill="1" applyBorder="1" applyAlignment="1">
      <alignment horizontal="right"/>
    </xf>
    <xf numFmtId="165" fontId="12" fillId="11" borderId="0" xfId="0" applyNumberFormat="1" applyFont="1" applyFill="1" applyAlignment="1">
      <alignment horizontal="right"/>
    </xf>
    <xf numFmtId="167" fontId="12" fillId="11" borderId="0" xfId="0" applyNumberFormat="1" applyFont="1" applyFill="1" applyAlignment="1">
      <alignment horizontal="right"/>
    </xf>
    <xf numFmtId="0" fontId="12" fillId="11" borderId="0" xfId="0" applyFont="1" applyFill="1" applyAlignment="1">
      <alignment horizontal="right"/>
    </xf>
    <xf numFmtId="165" fontId="12" fillId="0" borderId="0" xfId="0" applyNumberFormat="1" applyFont="1" applyFill="1" applyAlignment="1">
      <alignment horizontal="center"/>
    </xf>
    <xf numFmtId="0" fontId="0" fillId="12" borderId="0" xfId="0" applyFont="1" applyFill="1" applyAlignment="1">
      <alignment horizontal="center"/>
    </xf>
    <xf numFmtId="166" fontId="4" fillId="0" borderId="15" xfId="0" applyNumberFormat="1" applyFont="1" applyBorder="1"/>
    <xf numFmtId="166" fontId="4" fillId="0" borderId="22" xfId="0" applyNumberFormat="1" applyFont="1" applyBorder="1"/>
    <xf numFmtId="166" fontId="4" fillId="0" borderId="16" xfId="0" applyNumberFormat="1" applyFont="1" applyBorder="1"/>
    <xf numFmtId="165" fontId="8" fillId="12" borderId="15" xfId="0" applyNumberFormat="1" applyFont="1" applyFill="1" applyBorder="1" applyAlignment="1">
      <alignment horizontal="right"/>
    </xf>
    <xf numFmtId="165" fontId="8" fillId="12" borderId="22" xfId="0" applyNumberFormat="1" applyFont="1" applyFill="1" applyBorder="1" applyAlignment="1">
      <alignment horizontal="right"/>
    </xf>
    <xf numFmtId="165" fontId="8" fillId="12" borderId="16" xfId="0" applyNumberFormat="1" applyFont="1" applyFill="1" applyBorder="1" applyAlignment="1">
      <alignment horizontal="right"/>
    </xf>
    <xf numFmtId="2" fontId="12" fillId="12" borderId="4" xfId="0" applyNumberFormat="1" applyFont="1" applyFill="1" applyBorder="1" applyAlignment="1">
      <alignment horizontal="center"/>
    </xf>
    <xf numFmtId="0" fontId="12" fillId="12" borderId="20" xfId="0" applyFont="1" applyFill="1" applyBorder="1" applyAlignment="1">
      <alignment horizontal="center"/>
    </xf>
    <xf numFmtId="0" fontId="12" fillId="12" borderId="8" xfId="0" applyFont="1" applyFill="1" applyBorder="1" applyAlignment="1">
      <alignment horizontal="center"/>
    </xf>
    <xf numFmtId="166" fontId="4" fillId="0" borderId="0" xfId="0" applyNumberFormat="1" applyFont="1"/>
    <xf numFmtId="0" fontId="0" fillId="12" borderId="0" xfId="0" applyFont="1" applyFill="1" applyAlignment="1"/>
    <xf numFmtId="165" fontId="12" fillId="8" borderId="17" xfId="0" applyNumberFormat="1" applyFont="1" applyFill="1" applyBorder="1" applyAlignment="1">
      <alignment horizontal="right"/>
    </xf>
    <xf numFmtId="165" fontId="12" fillId="8" borderId="21" xfId="0" applyNumberFormat="1" applyFont="1" applyFill="1" applyBorder="1" applyAlignment="1">
      <alignment horizontal="right"/>
    </xf>
    <xf numFmtId="165" fontId="12" fillId="8" borderId="18" xfId="0" applyNumberFormat="1" applyFont="1" applyFill="1" applyBorder="1" applyAlignment="1">
      <alignment horizontal="right"/>
    </xf>
    <xf numFmtId="165" fontId="12" fillId="8" borderId="13" xfId="0" applyNumberFormat="1" applyFont="1" applyFill="1" applyBorder="1" applyAlignment="1">
      <alignment horizontal="right"/>
    </xf>
    <xf numFmtId="165" fontId="12" fillId="0" borderId="10" xfId="0" applyNumberFormat="1" applyFont="1" applyBorder="1" applyAlignment="1">
      <alignment horizontal="right"/>
    </xf>
    <xf numFmtId="165" fontId="12" fillId="0" borderId="23" xfId="0" applyNumberFormat="1" applyFont="1" applyBorder="1" applyAlignment="1">
      <alignment horizontal="right"/>
    </xf>
    <xf numFmtId="165" fontId="12" fillId="0" borderId="12" xfId="0" applyNumberFormat="1" applyFont="1" applyBorder="1" applyAlignment="1">
      <alignment horizontal="right"/>
    </xf>
    <xf numFmtId="165" fontId="12" fillId="0" borderId="9" xfId="0" applyNumberFormat="1" applyFont="1" applyBorder="1" applyAlignment="1">
      <alignment horizontal="right"/>
    </xf>
    <xf numFmtId="165" fontId="12" fillId="0" borderId="25" xfId="0" applyNumberFormat="1" applyFont="1" applyBorder="1" applyAlignment="1">
      <alignment horizontal="right"/>
    </xf>
    <xf numFmtId="165" fontId="12" fillId="0" borderId="11" xfId="0" applyNumberFormat="1" applyFont="1" applyBorder="1" applyAlignment="1">
      <alignment horizontal="right"/>
    </xf>
    <xf numFmtId="166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right" wrapText="1"/>
    </xf>
    <xf numFmtId="165" fontId="12" fillId="0" borderId="20" xfId="0" applyNumberFormat="1" applyFont="1" applyBorder="1"/>
    <xf numFmtId="0" fontId="0" fillId="0" borderId="0" xfId="0" applyFont="1" applyAlignment="1"/>
    <xf numFmtId="0" fontId="1" fillId="14" borderId="48" xfId="0" applyFont="1" applyFill="1" applyBorder="1" applyAlignment="1">
      <alignment horizontal="center" vertical="center"/>
    </xf>
    <xf numFmtId="0" fontId="1" fillId="14" borderId="48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6" fontId="34" fillId="0" borderId="0" xfId="0" applyNumberFormat="1" applyFont="1" applyAlignment="1">
      <alignment horizontal="center" vertical="center" wrapText="1"/>
    </xf>
    <xf numFmtId="8" fontId="34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14" borderId="13" xfId="0" applyFont="1" applyFill="1" applyBorder="1" applyAlignment="1">
      <alignment horizontal="center" vertical="center" wrapText="1"/>
    </xf>
    <xf numFmtId="2" fontId="0" fillId="0" borderId="0" xfId="0" applyNumberFormat="1" applyFont="1" applyAlignment="1"/>
    <xf numFmtId="2" fontId="1" fillId="0" borderId="0" xfId="0" applyNumberFormat="1" applyFont="1" applyAlignment="1"/>
    <xf numFmtId="164" fontId="1" fillId="0" borderId="0" xfId="0" applyNumberFormat="1" applyFont="1" applyAlignment="1"/>
    <xf numFmtId="165" fontId="1" fillId="0" borderId="0" xfId="0" applyNumberFormat="1" applyFont="1" applyAlignment="1"/>
    <xf numFmtId="0" fontId="8" fillId="0" borderId="0" xfId="0" applyFont="1" applyAlignment="1"/>
    <xf numFmtId="0" fontId="8" fillId="12" borderId="0" xfId="0" applyFont="1" applyFill="1" applyAlignment="1"/>
    <xf numFmtId="2" fontId="8" fillId="0" borderId="0" xfId="0" applyNumberFormat="1" applyFont="1" applyAlignment="1"/>
    <xf numFmtId="2" fontId="4" fillId="0" borderId="0" xfId="0" applyNumberFormat="1" applyFont="1" applyAlignment="1"/>
    <xf numFmtId="0" fontId="23" fillId="0" borderId="0" xfId="0" applyFont="1" applyAlignment="1"/>
    <xf numFmtId="0" fontId="0" fillId="0" borderId="49" xfId="0" applyFont="1" applyBorder="1" applyAlignment="1"/>
    <xf numFmtId="0" fontId="0" fillId="0" borderId="50" xfId="0" applyFont="1" applyBorder="1" applyAlignment="1"/>
    <xf numFmtId="165" fontId="0" fillId="0" borderId="49" xfId="0" applyNumberFormat="1" applyFont="1" applyBorder="1" applyAlignment="1"/>
    <xf numFmtId="165" fontId="0" fillId="0" borderId="50" xfId="0" applyNumberFormat="1" applyFont="1" applyBorder="1" applyAlignment="1"/>
    <xf numFmtId="9" fontId="0" fillId="0" borderId="0" xfId="2" applyFont="1" applyAlignment="1"/>
    <xf numFmtId="0" fontId="34" fillId="14" borderId="49" xfId="0" applyFont="1" applyFill="1" applyBorder="1" applyAlignment="1">
      <alignment horizontal="right" vertical="center"/>
    </xf>
    <xf numFmtId="0" fontId="34" fillId="14" borderId="50" xfId="0" applyFont="1" applyFill="1" applyBorder="1" applyAlignment="1">
      <alignment horizontal="right" vertical="center"/>
    </xf>
    <xf numFmtId="0" fontId="34" fillId="14" borderId="42" xfId="0" applyFont="1" applyFill="1" applyBorder="1" applyAlignment="1">
      <alignment horizontal="right" vertical="center" wrapText="1"/>
    </xf>
    <xf numFmtId="0" fontId="34" fillId="14" borderId="51" xfId="0" applyFont="1" applyFill="1" applyBorder="1" applyAlignment="1">
      <alignment horizontal="right" vertical="center" wrapText="1"/>
    </xf>
    <xf numFmtId="0" fontId="34" fillId="14" borderId="44" xfId="0" applyFont="1" applyFill="1" applyBorder="1" applyAlignment="1">
      <alignment horizontal="right" vertical="center" wrapText="1"/>
    </xf>
    <xf numFmtId="0" fontId="34" fillId="14" borderId="52" xfId="0" applyFont="1" applyFill="1" applyBorder="1" applyAlignment="1">
      <alignment horizontal="right" vertical="center" wrapText="1"/>
    </xf>
    <xf numFmtId="0" fontId="1" fillId="0" borderId="50" xfId="0" applyFont="1" applyBorder="1" applyAlignment="1">
      <alignment horizontal="center"/>
    </xf>
    <xf numFmtId="2" fontId="1" fillId="12" borderId="0" xfId="0" applyNumberFormat="1" applyFont="1" applyFill="1" applyAlignment="1"/>
    <xf numFmtId="0" fontId="1" fillId="0" borderId="48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 wrapText="1"/>
    </xf>
    <xf numFmtId="0" fontId="34" fillId="0" borderId="13" xfId="0" applyFont="1" applyBorder="1" applyAlignment="1">
      <alignment horizontal="center" vertical="center"/>
    </xf>
    <xf numFmtId="0" fontId="34" fillId="0" borderId="13" xfId="0" applyFont="1" applyBorder="1" applyAlignment="1">
      <alignment horizontal="right" vertical="center"/>
    </xf>
    <xf numFmtId="0" fontId="34" fillId="0" borderId="53" xfId="0" applyFont="1" applyBorder="1" applyAlignment="1">
      <alignment horizontal="center" vertical="center"/>
    </xf>
    <xf numFmtId="0" fontId="34" fillId="0" borderId="53" xfId="0" applyFont="1" applyBorder="1" applyAlignment="1">
      <alignment horizontal="right" vertical="center"/>
    </xf>
    <xf numFmtId="2" fontId="34" fillId="0" borderId="13" xfId="2" applyNumberFormat="1" applyFont="1" applyBorder="1" applyAlignment="1">
      <alignment horizontal="center" vertical="center" wrapText="1"/>
    </xf>
    <xf numFmtId="2" fontId="34" fillId="0" borderId="53" xfId="2" applyNumberFormat="1" applyFont="1" applyBorder="1" applyAlignment="1">
      <alignment horizontal="center" vertical="center" wrapText="1"/>
    </xf>
    <xf numFmtId="2" fontId="53" fillId="0" borderId="0" xfId="0" applyNumberFormat="1" applyFont="1" applyAlignment="1"/>
    <xf numFmtId="0" fontId="34" fillId="12" borderId="13" xfId="0" applyFont="1" applyFill="1" applyBorder="1" applyAlignment="1">
      <alignment horizontal="right" vertical="center"/>
    </xf>
    <xf numFmtId="0" fontId="34" fillId="12" borderId="53" xfId="0" applyFont="1" applyFill="1" applyBorder="1" applyAlignment="1">
      <alignment horizontal="right" vertical="center"/>
    </xf>
    <xf numFmtId="165" fontId="34" fillId="0" borderId="13" xfId="0" applyNumberFormat="1" applyFont="1" applyBorder="1" applyAlignment="1">
      <alignment horizontal="right" vertical="center"/>
    </xf>
    <xf numFmtId="0" fontId="1" fillId="0" borderId="0" xfId="0" quotePrefix="1" applyFont="1" applyAlignment="1"/>
    <xf numFmtId="166" fontId="0" fillId="12" borderId="0" xfId="0" applyNumberFormat="1" applyFont="1" applyFill="1" applyAlignment="1"/>
    <xf numFmtId="0" fontId="1" fillId="0" borderId="54" xfId="0" applyFont="1" applyBorder="1" applyAlignment="1">
      <alignment horizontal="center"/>
    </xf>
    <xf numFmtId="0" fontId="0" fillId="0" borderId="13" xfId="0" applyFont="1" applyFill="1" applyBorder="1" applyAlignment="1"/>
    <xf numFmtId="165" fontId="0" fillId="0" borderId="13" xfId="0" applyNumberFormat="1" applyFont="1" applyFill="1" applyBorder="1" applyAlignment="1"/>
    <xf numFmtId="165" fontId="0" fillId="12" borderId="13" xfId="0" applyNumberFormat="1" applyFont="1" applyFill="1" applyBorder="1" applyAlignment="1"/>
    <xf numFmtId="10" fontId="0" fillId="0" borderId="13" xfId="2" applyNumberFormat="1" applyFont="1" applyFill="1" applyBorder="1" applyAlignment="1"/>
    <xf numFmtId="0" fontId="1" fillId="0" borderId="37" xfId="0" applyFont="1" applyFill="1" applyBorder="1" applyAlignment="1">
      <alignment horizontal="center"/>
    </xf>
    <xf numFmtId="0" fontId="0" fillId="0" borderId="37" xfId="0" applyFont="1" applyFill="1" applyBorder="1" applyAlignment="1"/>
    <xf numFmtId="0" fontId="0" fillId="0" borderId="55" xfId="0" applyFont="1" applyFill="1" applyBorder="1" applyAlignment="1"/>
    <xf numFmtId="165" fontId="0" fillId="0" borderId="37" xfId="0" applyNumberFormat="1" applyFont="1" applyFill="1" applyBorder="1" applyAlignment="1"/>
    <xf numFmtId="165" fontId="0" fillId="12" borderId="37" xfId="0" applyNumberFormat="1" applyFont="1" applyFill="1" applyBorder="1" applyAlignment="1"/>
    <xf numFmtId="10" fontId="0" fillId="0" borderId="37" xfId="2" applyNumberFormat="1" applyFont="1" applyFill="1" applyBorder="1" applyAlignment="1"/>
    <xf numFmtId="0" fontId="0" fillId="0" borderId="56" xfId="0" applyFont="1" applyFill="1" applyBorder="1" applyAlignment="1"/>
    <xf numFmtId="0" fontId="0" fillId="0" borderId="45" xfId="0" applyFont="1" applyFill="1" applyBorder="1" applyAlignment="1"/>
    <xf numFmtId="0" fontId="0" fillId="0" borderId="57" xfId="0" applyFont="1" applyFill="1" applyBorder="1" applyAlignment="1"/>
    <xf numFmtId="0" fontId="0" fillId="0" borderId="47" xfId="0" applyFont="1" applyFill="1" applyBorder="1" applyAlignment="1"/>
    <xf numFmtId="0" fontId="1" fillId="0" borderId="37" xfId="0" applyFont="1" applyBorder="1" applyAlignment="1">
      <alignment horizontal="center" vertical="center"/>
    </xf>
    <xf numFmtId="0" fontId="0" fillId="12" borderId="39" xfId="0" applyFont="1" applyFill="1" applyBorder="1" applyAlignment="1"/>
    <xf numFmtId="0" fontId="0" fillId="12" borderId="41" xfId="0" applyFont="1" applyFill="1" applyBorder="1" applyAlignment="1"/>
    <xf numFmtId="0" fontId="54" fillId="0" borderId="0" xfId="0" applyFont="1" applyAlignment="1"/>
    <xf numFmtId="0" fontId="55" fillId="0" borderId="0" xfId="0" applyFont="1" applyAlignment="1">
      <alignment horizontal="left"/>
    </xf>
    <xf numFmtId="0" fontId="14" fillId="0" borderId="0" xfId="0" applyFont="1" applyAlignment="1"/>
    <xf numFmtId="165" fontId="37" fillId="0" borderId="0" xfId="0" applyNumberFormat="1" applyFont="1" applyAlignment="1">
      <alignment horizontal="right"/>
    </xf>
    <xf numFmtId="165" fontId="13" fillId="0" borderId="39" xfId="0" applyNumberFormat="1" applyFont="1" applyFill="1" applyBorder="1" applyAlignment="1">
      <alignment horizontal="right"/>
    </xf>
    <xf numFmtId="165" fontId="13" fillId="0" borderId="41" xfId="0" applyNumberFormat="1" applyFont="1" applyFill="1" applyBorder="1" applyAlignment="1">
      <alignment horizontal="right"/>
    </xf>
    <xf numFmtId="165" fontId="38" fillId="0" borderId="0" xfId="0" applyNumberFormat="1" applyFont="1"/>
    <xf numFmtId="165" fontId="39" fillId="0" borderId="0" xfId="0" applyNumberFormat="1" applyFont="1"/>
    <xf numFmtId="165" fontId="11" fillId="0" borderId="9" xfId="0" applyNumberFormat="1" applyFont="1" applyFill="1" applyBorder="1" applyAlignment="1">
      <alignment horizontal="right"/>
    </xf>
    <xf numFmtId="165" fontId="11" fillId="0" borderId="10" xfId="0" applyNumberFormat="1" applyFont="1" applyFill="1" applyBorder="1" applyAlignment="1">
      <alignment horizontal="right"/>
    </xf>
    <xf numFmtId="165" fontId="11" fillId="0" borderId="11" xfId="0" applyNumberFormat="1" applyFont="1" applyFill="1" applyBorder="1" applyAlignment="1">
      <alignment horizontal="right"/>
    </xf>
    <xf numFmtId="165" fontId="11" fillId="0" borderId="12" xfId="0" applyNumberFormat="1" applyFont="1" applyFill="1" applyBorder="1" applyAlignment="1">
      <alignment horizontal="right"/>
    </xf>
    <xf numFmtId="165" fontId="13" fillId="4" borderId="39" xfId="0" applyNumberFormat="1" applyFont="1" applyFill="1" applyBorder="1" applyAlignment="1">
      <alignment horizontal="right"/>
    </xf>
    <xf numFmtId="165" fontId="13" fillId="4" borderId="41" xfId="0" applyNumberFormat="1" applyFont="1" applyFill="1" applyBorder="1" applyAlignment="1">
      <alignment horizontal="right"/>
    </xf>
    <xf numFmtId="165" fontId="11" fillId="0" borderId="0" xfId="0" applyNumberFormat="1" applyFont="1" applyFill="1" applyAlignment="1">
      <alignment horizontal="right"/>
    </xf>
    <xf numFmtId="165" fontId="11" fillId="12" borderId="39" xfId="0" applyNumberFormat="1" applyFont="1" applyFill="1" applyBorder="1" applyAlignment="1">
      <alignment horizontal="right"/>
    </xf>
    <xf numFmtId="165" fontId="11" fillId="12" borderId="41" xfId="0" applyNumberFormat="1" applyFont="1" applyFill="1" applyBorder="1" applyAlignment="1">
      <alignment horizontal="right"/>
    </xf>
    <xf numFmtId="165" fontId="11" fillId="12" borderId="13" xfId="0" applyNumberFormat="1" applyFont="1" applyFill="1" applyBorder="1" applyAlignment="1">
      <alignment horizontal="right"/>
    </xf>
    <xf numFmtId="0" fontId="14" fillId="0" borderId="13" xfId="0" applyFont="1" applyBorder="1" applyAlignment="1">
      <alignment horizontal="center" vertical="top" wrapText="1"/>
    </xf>
    <xf numFmtId="0" fontId="11" fillId="0" borderId="10" xfId="0" applyFont="1" applyBorder="1" applyAlignment="1">
      <alignment horizontal="center" wrapText="1"/>
    </xf>
    <xf numFmtId="0" fontId="11" fillId="0" borderId="27" xfId="0" applyFont="1" applyBorder="1" applyAlignment="1">
      <alignment horizontal="center" wrapText="1"/>
    </xf>
    <xf numFmtId="0" fontId="11" fillId="0" borderId="12" xfId="0" applyFont="1" applyBorder="1" applyAlignment="1">
      <alignment horizontal="center" wrapText="1"/>
    </xf>
    <xf numFmtId="2" fontId="14" fillId="0" borderId="39" xfId="0" applyNumberFormat="1" applyFont="1" applyFill="1" applyBorder="1" applyAlignment="1">
      <alignment horizontal="center" wrapText="1"/>
    </xf>
    <xf numFmtId="2" fontId="14" fillId="0" borderId="40" xfId="0" applyNumberFormat="1" applyFont="1" applyFill="1" applyBorder="1" applyAlignment="1">
      <alignment horizontal="center" wrapText="1"/>
    </xf>
    <xf numFmtId="2" fontId="14" fillId="0" borderId="41" xfId="0" applyNumberFormat="1" applyFont="1" applyFill="1" applyBorder="1" applyAlignment="1">
      <alignment horizontal="center" wrapText="1"/>
    </xf>
    <xf numFmtId="165" fontId="11" fillId="0" borderId="36" xfId="0" applyNumberFormat="1" applyFont="1" applyBorder="1" applyAlignment="1">
      <alignment horizontal="center"/>
    </xf>
    <xf numFmtId="165" fontId="9" fillId="12" borderId="14" xfId="0" applyNumberFormat="1" applyFont="1" applyFill="1" applyBorder="1" applyAlignment="1">
      <alignment horizontal="right"/>
    </xf>
    <xf numFmtId="0" fontId="14" fillId="15" borderId="27" xfId="0" applyFont="1" applyFill="1" applyBorder="1" applyAlignment="1">
      <alignment horizontal="center" wrapText="1"/>
    </xf>
    <xf numFmtId="2" fontId="14" fillId="15" borderId="13" xfId="0" applyNumberFormat="1" applyFont="1" applyFill="1" applyBorder="1" applyAlignment="1">
      <alignment horizontal="center" wrapText="1"/>
    </xf>
    <xf numFmtId="0" fontId="14" fillId="15" borderId="7" xfId="0" applyFont="1" applyFill="1" applyBorder="1" applyAlignment="1">
      <alignment horizontal="center" wrapText="1"/>
    </xf>
    <xf numFmtId="2" fontId="14" fillId="15" borderId="6" xfId="0" applyNumberFormat="1" applyFont="1" applyFill="1" applyBorder="1" applyAlignment="1">
      <alignment horizontal="center" wrapText="1"/>
    </xf>
    <xf numFmtId="2" fontId="14" fillId="15" borderId="19" xfId="0" applyNumberFormat="1" applyFont="1" applyFill="1" applyBorder="1" applyAlignment="1">
      <alignment horizontal="center" wrapText="1"/>
    </xf>
    <xf numFmtId="0" fontId="12" fillId="16" borderId="0" xfId="0" applyFont="1" applyFill="1" applyAlignment="1">
      <alignment horizontal="center" vertical="top" wrapText="1"/>
    </xf>
    <xf numFmtId="165" fontId="11" fillId="12" borderId="9" xfId="0" applyNumberFormat="1" applyFont="1" applyFill="1" applyBorder="1" applyAlignment="1">
      <alignment horizontal="right"/>
    </xf>
    <xf numFmtId="165" fontId="11" fillId="12" borderId="24" xfId="0" applyNumberFormat="1" applyFont="1" applyFill="1" applyBorder="1" applyAlignment="1">
      <alignment horizontal="right"/>
    </xf>
    <xf numFmtId="165" fontId="11" fillId="12" borderId="25" xfId="0" applyNumberFormat="1" applyFont="1" applyFill="1" applyBorder="1" applyAlignment="1">
      <alignment horizontal="right"/>
    </xf>
    <xf numFmtId="165" fontId="11" fillId="12" borderId="0" xfId="0" applyNumberFormat="1" applyFont="1" applyFill="1" applyAlignment="1">
      <alignment horizontal="right"/>
    </xf>
    <xf numFmtId="165" fontId="11" fillId="12" borderId="11" xfId="0" applyNumberFormat="1" applyFont="1" applyFill="1" applyBorder="1" applyAlignment="1">
      <alignment horizontal="right"/>
    </xf>
    <xf numFmtId="165" fontId="11" fillId="12" borderId="19" xfId="0" applyNumberFormat="1" applyFont="1" applyFill="1" applyBorder="1" applyAlignment="1">
      <alignment horizontal="right"/>
    </xf>
    <xf numFmtId="0" fontId="4" fillId="12" borderId="4" xfId="0" applyFont="1" applyFill="1" applyBorder="1"/>
    <xf numFmtId="0" fontId="4" fillId="12" borderId="20" xfId="0" applyFont="1" applyFill="1" applyBorder="1"/>
    <xf numFmtId="0" fontId="4" fillId="12" borderId="8" xfId="0" applyFont="1" applyFill="1" applyBorder="1"/>
    <xf numFmtId="165" fontId="13" fillId="0" borderId="49" xfId="0" applyNumberFormat="1" applyFont="1" applyBorder="1" applyAlignment="1">
      <alignment horizontal="right"/>
    </xf>
    <xf numFmtId="165" fontId="13" fillId="0" borderId="54" xfId="0" applyNumberFormat="1" applyFont="1" applyBorder="1" applyAlignment="1">
      <alignment horizontal="right"/>
    </xf>
    <xf numFmtId="165" fontId="13" fillId="0" borderId="50" xfId="0" applyNumberFormat="1" applyFont="1" applyBorder="1" applyAlignment="1">
      <alignment horizontal="right"/>
    </xf>
    <xf numFmtId="165" fontId="11" fillId="12" borderId="56" xfId="0" applyNumberFormat="1" applyFont="1" applyFill="1" applyBorder="1" applyAlignment="1">
      <alignment horizontal="right"/>
    </xf>
    <xf numFmtId="165" fontId="11" fillId="12" borderId="58" xfId="0" applyNumberFormat="1" applyFont="1" applyFill="1" applyBorder="1" applyAlignment="1">
      <alignment horizontal="right"/>
    </xf>
    <xf numFmtId="165" fontId="11" fillId="12" borderId="57" xfId="0" applyNumberFormat="1" applyFont="1" applyFill="1" applyBorder="1" applyAlignment="1">
      <alignment horizontal="right"/>
    </xf>
    <xf numFmtId="165" fontId="12" fillId="12" borderId="13" xfId="0" applyNumberFormat="1" applyFont="1" applyFill="1" applyBorder="1" applyAlignment="1">
      <alignment horizontal="right"/>
    </xf>
    <xf numFmtId="165" fontId="12" fillId="12" borderId="39" xfId="0" applyNumberFormat="1" applyFont="1" applyFill="1" applyBorder="1" applyAlignment="1">
      <alignment horizontal="right"/>
    </xf>
    <xf numFmtId="165" fontId="12" fillId="12" borderId="40" xfId="0" applyNumberFormat="1" applyFont="1" applyFill="1" applyBorder="1" applyAlignment="1">
      <alignment horizontal="right"/>
    </xf>
    <xf numFmtId="165" fontId="12" fillId="12" borderId="41" xfId="0" applyNumberFormat="1" applyFont="1" applyFill="1" applyBorder="1" applyAlignment="1">
      <alignment horizontal="right"/>
    </xf>
    <xf numFmtId="165" fontId="9" fillId="16" borderId="0" xfId="0" applyNumberFormat="1" applyFont="1" applyFill="1" applyAlignment="1">
      <alignment horizontal="right"/>
    </xf>
    <xf numFmtId="165" fontId="58" fillId="0" borderId="0" xfId="0" applyNumberFormat="1" applyFont="1" applyAlignment="1">
      <alignment horizontal="right"/>
    </xf>
    <xf numFmtId="165" fontId="57" fillId="0" borderId="39" xfId="0" applyNumberFormat="1" applyFont="1" applyBorder="1" applyAlignment="1">
      <alignment horizontal="right"/>
    </xf>
    <xf numFmtId="165" fontId="57" fillId="0" borderId="40" xfId="0" applyNumberFormat="1" applyFont="1" applyBorder="1" applyAlignment="1">
      <alignment horizontal="right"/>
    </xf>
    <xf numFmtId="165" fontId="57" fillId="0" borderId="41" xfId="0" applyNumberFormat="1" applyFont="1" applyBorder="1" applyAlignment="1">
      <alignment horizontal="right"/>
    </xf>
    <xf numFmtId="165" fontId="58" fillId="12" borderId="14" xfId="0" applyNumberFormat="1" applyFont="1" applyFill="1" applyBorder="1" applyAlignment="1">
      <alignment horizontal="right"/>
    </xf>
    <xf numFmtId="0" fontId="14" fillId="15" borderId="13" xfId="0" applyFont="1" applyFill="1" applyBorder="1" applyAlignment="1">
      <alignment horizontal="center"/>
    </xf>
    <xf numFmtId="0" fontId="14" fillId="15" borderId="6" xfId="0" applyFont="1" applyFill="1" applyBorder="1" applyAlignment="1">
      <alignment horizontal="center"/>
    </xf>
    <xf numFmtId="0" fontId="11" fillId="15" borderId="13" xfId="0" applyFont="1" applyFill="1" applyBorder="1" applyAlignment="1">
      <alignment horizontal="center"/>
    </xf>
    <xf numFmtId="0" fontId="7" fillId="0" borderId="13" xfId="0" applyFont="1" applyBorder="1" applyAlignment="1">
      <alignment horizontal="center"/>
    </xf>
    <xf numFmtId="165" fontId="14" fillId="15" borderId="13" xfId="0" applyNumberFormat="1" applyFont="1" applyFill="1" applyBorder="1" applyAlignment="1">
      <alignment horizontal="center"/>
    </xf>
    <xf numFmtId="165" fontId="11" fillId="15" borderId="13" xfId="0" applyNumberFormat="1" applyFont="1" applyFill="1" applyBorder="1" applyAlignment="1">
      <alignment horizontal="center"/>
    </xf>
    <xf numFmtId="165" fontId="14" fillId="15" borderId="19" xfId="0" applyNumberFormat="1" applyFont="1" applyFill="1" applyBorder="1" applyAlignment="1">
      <alignment horizontal="center"/>
    </xf>
    <xf numFmtId="2" fontId="8" fillId="0" borderId="4" xfId="0" applyNumberFormat="1" applyFont="1" applyBorder="1"/>
    <xf numFmtId="2" fontId="8" fillId="0" borderId="20" xfId="0" applyNumberFormat="1" applyFont="1" applyBorder="1"/>
    <xf numFmtId="2" fontId="8" fillId="0" borderId="8" xfId="0" applyNumberFormat="1" applyFont="1" applyBorder="1"/>
    <xf numFmtId="0" fontId="8" fillId="12" borderId="0" xfId="0" applyFont="1" applyFill="1" applyAlignment="1">
      <alignment horizontal="center"/>
    </xf>
    <xf numFmtId="165" fontId="0" fillId="0" borderId="13" xfId="0" applyNumberFormat="1" applyFont="1" applyBorder="1" applyAlignment="1">
      <alignment horizontal="center"/>
    </xf>
    <xf numFmtId="165" fontId="57" fillId="0" borderId="28" xfId="0" applyNumberFormat="1" applyFont="1" applyFill="1" applyBorder="1" applyAlignment="1">
      <alignment horizontal="right"/>
    </xf>
    <xf numFmtId="165" fontId="57" fillId="0" borderId="31" xfId="0" applyNumberFormat="1" applyFont="1" applyFill="1" applyBorder="1" applyAlignment="1">
      <alignment horizontal="right"/>
    </xf>
    <xf numFmtId="165" fontId="57" fillId="0" borderId="33" xfId="0" applyNumberFormat="1" applyFont="1" applyFill="1" applyBorder="1" applyAlignment="1">
      <alignment horizontal="right"/>
    </xf>
    <xf numFmtId="0" fontId="12" fillId="0" borderId="0" xfId="0" applyFont="1" applyFill="1" applyAlignment="1">
      <alignment horizontal="center"/>
    </xf>
    <xf numFmtId="0" fontId="58" fillId="0" borderId="0" xfId="0" applyFont="1" applyAlignment="1">
      <alignment horizontal="center"/>
    </xf>
    <xf numFmtId="165" fontId="12" fillId="0" borderId="0" xfId="0" applyNumberFormat="1" applyFont="1" applyFill="1" applyAlignment="1">
      <alignment horizontal="right"/>
    </xf>
    <xf numFmtId="165" fontId="12" fillId="0" borderId="1" xfId="0" applyNumberFormat="1" applyFont="1" applyFill="1" applyBorder="1"/>
    <xf numFmtId="165" fontId="12" fillId="12" borderId="1" xfId="0" applyNumberFormat="1" applyFont="1" applyFill="1" applyBorder="1"/>
    <xf numFmtId="165" fontId="12" fillId="0" borderId="8" xfId="0" applyNumberFormat="1" applyFont="1" applyFill="1" applyBorder="1"/>
    <xf numFmtId="0" fontId="9" fillId="0" borderId="0" xfId="0" applyFont="1" applyFill="1" applyAlignment="1">
      <alignment horizontal="center"/>
    </xf>
    <xf numFmtId="165" fontId="12" fillId="9" borderId="39" xfId="0" applyNumberFormat="1" applyFont="1" applyFill="1" applyBorder="1" applyAlignment="1">
      <alignment horizontal="right"/>
    </xf>
    <xf numFmtId="165" fontId="12" fillId="9" borderId="40" xfId="0" applyNumberFormat="1" applyFont="1" applyFill="1" applyBorder="1" applyAlignment="1">
      <alignment horizontal="right"/>
    </xf>
    <xf numFmtId="165" fontId="12" fillId="9" borderId="41" xfId="0" applyNumberFormat="1" applyFont="1" applyFill="1" applyBorder="1" applyAlignment="1">
      <alignment horizontal="right"/>
    </xf>
    <xf numFmtId="165" fontId="11" fillId="0" borderId="0" xfId="0" applyNumberFormat="1" applyFont="1"/>
    <xf numFmtId="165" fontId="11" fillId="12" borderId="0" xfId="0" applyNumberFormat="1" applyFont="1" applyFill="1"/>
    <xf numFmtId="165" fontId="11" fillId="0" borderId="17" xfId="0" applyNumberFormat="1" applyFont="1" applyBorder="1"/>
    <xf numFmtId="165" fontId="11" fillId="0" borderId="25" xfId="0" applyNumberFormat="1" applyFont="1" applyBorder="1"/>
    <xf numFmtId="165" fontId="11" fillId="0" borderId="18" xfId="0" applyNumberFormat="1" applyFont="1" applyBorder="1"/>
    <xf numFmtId="165" fontId="11" fillId="0" borderId="39" xfId="0" applyNumberFormat="1" applyFont="1" applyBorder="1"/>
    <xf numFmtId="165" fontId="11" fillId="0" borderId="40" xfId="0" applyNumberFormat="1" applyFont="1" applyBorder="1"/>
    <xf numFmtId="165" fontId="11" fillId="0" borderId="41" xfId="0" applyNumberFormat="1" applyFont="1" applyBorder="1"/>
    <xf numFmtId="165" fontId="13" fillId="0" borderId="35" xfId="0" applyNumberFormat="1" applyFont="1" applyBorder="1" applyAlignment="1">
      <alignment horizontal="center"/>
    </xf>
    <xf numFmtId="165" fontId="13" fillId="0" borderId="30" xfId="0" applyNumberFormat="1" applyFont="1" applyBorder="1" applyAlignment="1">
      <alignment horizontal="right"/>
    </xf>
    <xf numFmtId="165" fontId="13" fillId="0" borderId="34" xfId="0" applyNumberFormat="1" applyFont="1" applyBorder="1" applyAlignment="1">
      <alignment horizontal="right"/>
    </xf>
    <xf numFmtId="165" fontId="7" fillId="12" borderId="0" xfId="0" applyNumberFormat="1" applyFont="1" applyFill="1"/>
    <xf numFmtId="165" fontId="13" fillId="0" borderId="4" xfId="0" applyNumberFormat="1" applyFont="1" applyFill="1" applyBorder="1" applyAlignment="1">
      <alignment horizontal="right"/>
    </xf>
    <xf numFmtId="165" fontId="13" fillId="0" borderId="8" xfId="0" applyNumberFormat="1" applyFont="1" applyFill="1" applyBorder="1" applyAlignment="1">
      <alignment horizontal="right"/>
    </xf>
    <xf numFmtId="165" fontId="13" fillId="0" borderId="0" xfId="0" applyNumberFormat="1" applyFont="1" applyFill="1" applyAlignment="1">
      <alignment horizontal="right"/>
    </xf>
    <xf numFmtId="165" fontId="8" fillId="0" borderId="59" xfId="0" applyNumberFormat="1" applyFont="1" applyBorder="1"/>
    <xf numFmtId="165" fontId="4" fillId="0" borderId="10" xfId="0" applyNumberFormat="1" applyFont="1" applyBorder="1"/>
    <xf numFmtId="165" fontId="4" fillId="0" borderId="20" xfId="0" applyNumberFormat="1" applyFont="1" applyBorder="1"/>
    <xf numFmtId="165" fontId="8" fillId="0" borderId="13" xfId="0" applyNumberFormat="1" applyFont="1" applyBorder="1"/>
    <xf numFmtId="0" fontId="1" fillId="0" borderId="48" xfId="0" applyFont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0" fillId="0" borderId="0" xfId="0" applyFont="1" applyAlignment="1"/>
    <xf numFmtId="0" fontId="10" fillId="0" borderId="19" xfId="0" applyFont="1" applyBorder="1" applyAlignment="1">
      <alignment horizontal="center"/>
    </xf>
    <xf numFmtId="0" fontId="7" fillId="0" borderId="19" xfId="0" applyFont="1" applyBorder="1"/>
    <xf numFmtId="0" fontId="18" fillId="0" borderId="19" xfId="0" applyFont="1" applyBorder="1"/>
  </cellXfs>
  <cellStyles count="3">
    <cellStyle name="Hipervínculo" xfId="1" builtinId="8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26" Type="http://schemas.openxmlformats.org/officeDocument/2006/relationships/customXml" Target="../ink/ink15.xml"/><Relationship Id="rId3" Type="http://schemas.openxmlformats.org/officeDocument/2006/relationships/customXml" Target="../ink/ink2.xml"/><Relationship Id="rId21" Type="http://schemas.openxmlformats.org/officeDocument/2006/relationships/customXml" Target="../ink/ink11.xml"/><Relationship Id="rId34" Type="http://schemas.openxmlformats.org/officeDocument/2006/relationships/image" Target="../media/image17.png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5" Type="http://schemas.openxmlformats.org/officeDocument/2006/relationships/customXml" Target="../ink/ink14.xml"/><Relationship Id="rId33" Type="http://schemas.openxmlformats.org/officeDocument/2006/relationships/image" Target="../media/image16.png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29" Type="http://schemas.openxmlformats.org/officeDocument/2006/relationships/image" Target="../media/image13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24" Type="http://schemas.openxmlformats.org/officeDocument/2006/relationships/image" Target="../media/image11.png"/><Relationship Id="rId32" Type="http://schemas.openxmlformats.org/officeDocument/2006/relationships/image" Target="../media/image15.png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23" Type="http://schemas.openxmlformats.org/officeDocument/2006/relationships/customXml" Target="../ink/ink13.xml"/><Relationship Id="rId28" Type="http://schemas.openxmlformats.org/officeDocument/2006/relationships/customXml" Target="../ink/ink16.xml"/><Relationship Id="rId10" Type="http://schemas.openxmlformats.org/officeDocument/2006/relationships/image" Target="../media/image5.png"/><Relationship Id="rId19" Type="http://schemas.openxmlformats.org/officeDocument/2006/relationships/customXml" Target="../ink/ink10.xml"/><Relationship Id="rId31" Type="http://schemas.openxmlformats.org/officeDocument/2006/relationships/image" Target="../media/image14.png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Relationship Id="rId22" Type="http://schemas.openxmlformats.org/officeDocument/2006/relationships/customXml" Target="../ink/ink12.xml"/><Relationship Id="rId27" Type="http://schemas.openxmlformats.org/officeDocument/2006/relationships/image" Target="../media/image12.png"/><Relationship Id="rId30" Type="http://schemas.openxmlformats.org/officeDocument/2006/relationships/customXml" Target="../ink/ink17.xml"/><Relationship Id="rId35" Type="http://schemas.openxmlformats.org/officeDocument/2006/relationships/image" Target="../media/image18.png"/><Relationship Id="rId8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4" Type="http://schemas.openxmlformats.org/officeDocument/2006/relationships/image" Target="../media/image22.png"/></Relationships>
</file>

<file path=xl/drawings/_rels/drawing4.xml.rels><?xml version="1.0" encoding="UTF-8" standalone="yes"?>
<Relationships xmlns="http://schemas.openxmlformats.org/package/2006/relationships"><Relationship Id="rId50" Type="http://schemas.openxmlformats.org/officeDocument/2006/relationships/image" Target="../media/image30.png"/><Relationship Id="rId55" Type="http://schemas.openxmlformats.org/officeDocument/2006/relationships/image" Target="../media/image25.png"/><Relationship Id="rId63" Type="http://schemas.openxmlformats.org/officeDocument/2006/relationships/customXml" Target="../ink/ink30.xml"/><Relationship Id="rId68" Type="http://schemas.openxmlformats.org/officeDocument/2006/relationships/image" Target="../media/image190.png"/><Relationship Id="rId76" Type="http://schemas.openxmlformats.org/officeDocument/2006/relationships/customXml" Target="../ink/ink38.xml"/><Relationship Id="rId71" Type="http://schemas.openxmlformats.org/officeDocument/2006/relationships/customXml" Target="../ink/ink35.xml"/><Relationship Id="rId2" Type="http://schemas.openxmlformats.org/officeDocument/2006/relationships/image" Target="../media/image24.png"/><Relationship Id="rId54" Type="http://schemas.openxmlformats.org/officeDocument/2006/relationships/customXml" Target="../ink/ink26.xml"/><Relationship Id="rId62" Type="http://schemas.openxmlformats.org/officeDocument/2006/relationships/image" Target="../media/image170.png"/><Relationship Id="rId70" Type="http://schemas.openxmlformats.org/officeDocument/2006/relationships/image" Target="../media/image200.png"/><Relationship Id="rId75" Type="http://schemas.openxmlformats.org/officeDocument/2006/relationships/image" Target="../media/image220.png"/><Relationship Id="rId1" Type="http://schemas.openxmlformats.org/officeDocument/2006/relationships/image" Target="../media/image23.png"/><Relationship Id="rId11" Type="http://schemas.openxmlformats.org/officeDocument/2006/relationships/customXml" Target="../ink/ink20.xml"/><Relationship Id="rId53" Type="http://schemas.openxmlformats.org/officeDocument/2006/relationships/customXml" Target="../ink/ink25.xml"/><Relationship Id="rId58" Type="http://schemas.openxmlformats.org/officeDocument/2006/relationships/image" Target="../media/image410.png"/><Relationship Id="rId66" Type="http://schemas.openxmlformats.org/officeDocument/2006/relationships/customXml" Target="../ink/ink32.xml"/><Relationship Id="rId74" Type="http://schemas.openxmlformats.org/officeDocument/2006/relationships/customXml" Target="../ink/ink37.xml"/><Relationship Id="rId79" Type="http://schemas.openxmlformats.org/officeDocument/2006/relationships/customXml" Target="../ink/ink40.xml"/><Relationship Id="rId5" Type="http://schemas.openxmlformats.org/officeDocument/2006/relationships/customXml" Target="../ink/ink19.xml"/><Relationship Id="rId23" Type="http://schemas.openxmlformats.org/officeDocument/2006/relationships/customXml" Target="../ink/ink21.xml"/><Relationship Id="rId49" Type="http://schemas.openxmlformats.org/officeDocument/2006/relationships/customXml" Target="../ink/ink22.xml"/><Relationship Id="rId57" Type="http://schemas.openxmlformats.org/officeDocument/2006/relationships/customXml" Target="../ink/ink27.xml"/><Relationship Id="rId61" Type="http://schemas.openxmlformats.org/officeDocument/2006/relationships/customXml" Target="../ink/ink29.xml"/><Relationship Id="rId10" Type="http://schemas.openxmlformats.org/officeDocument/2006/relationships/image" Target="../media/image100.png"/><Relationship Id="rId52" Type="http://schemas.openxmlformats.org/officeDocument/2006/relationships/customXml" Target="../ink/ink24.xml"/><Relationship Id="rId60" Type="http://schemas.openxmlformats.org/officeDocument/2006/relationships/image" Target="../media/image1510.png"/><Relationship Id="rId65" Type="http://schemas.openxmlformats.org/officeDocument/2006/relationships/customXml" Target="../ink/ink31.xml"/><Relationship Id="rId73" Type="http://schemas.openxmlformats.org/officeDocument/2006/relationships/image" Target="../media/image211.png"/><Relationship Id="rId78" Type="http://schemas.openxmlformats.org/officeDocument/2006/relationships/customXml" Target="../ink/ink39.xml"/><Relationship Id="rId81" Type="http://schemas.openxmlformats.org/officeDocument/2006/relationships/image" Target="../media/image240.png"/><Relationship Id="rId4" Type="http://schemas.openxmlformats.org/officeDocument/2006/relationships/image" Target="../media/image70.png"/><Relationship Id="rId22" Type="http://schemas.openxmlformats.org/officeDocument/2006/relationships/image" Target="../media/image167.png"/><Relationship Id="rId48" Type="http://schemas.openxmlformats.org/officeDocument/2006/relationships/image" Target="../media/image29.png"/><Relationship Id="rId56" Type="http://schemas.openxmlformats.org/officeDocument/2006/relationships/image" Target="../media/image26.png"/><Relationship Id="rId64" Type="http://schemas.openxmlformats.org/officeDocument/2006/relationships/image" Target="../media/image180.png"/><Relationship Id="rId69" Type="http://schemas.openxmlformats.org/officeDocument/2006/relationships/customXml" Target="../ink/ink34.xml"/><Relationship Id="rId77" Type="http://schemas.openxmlformats.org/officeDocument/2006/relationships/image" Target="../media/image230.png"/><Relationship Id="rId51" Type="http://schemas.openxmlformats.org/officeDocument/2006/relationships/customXml" Target="../ink/ink23.xml"/><Relationship Id="rId72" Type="http://schemas.openxmlformats.org/officeDocument/2006/relationships/customXml" Target="../ink/ink36.xml"/><Relationship Id="rId80" Type="http://schemas.openxmlformats.org/officeDocument/2006/relationships/customXml" Target="../ink/ink41.xml"/><Relationship Id="rId3" Type="http://schemas.openxmlformats.org/officeDocument/2006/relationships/customXml" Target="../ink/ink18.xml"/><Relationship Id="rId59" Type="http://schemas.openxmlformats.org/officeDocument/2006/relationships/customXml" Target="../ink/ink28.xml"/><Relationship Id="rId67" Type="http://schemas.openxmlformats.org/officeDocument/2006/relationships/customXml" Target="../ink/ink33.xml"/></Relationships>
</file>

<file path=xl/drawings/_rels/drawing5.xml.rels><?xml version="1.0" encoding="UTF-8" standalone="yes"?>
<Relationships xmlns="http://schemas.openxmlformats.org/package/2006/relationships"><Relationship Id="rId85" Type="http://schemas.openxmlformats.org/officeDocument/2006/relationships/image" Target="../media/image73.png"/><Relationship Id="rId265" Type="http://schemas.openxmlformats.org/officeDocument/2006/relationships/customXml" Target="../ink/ink56.xml"/><Relationship Id="rId214" Type="http://schemas.openxmlformats.org/officeDocument/2006/relationships/customXml" Target="../ink/ink50.xml"/><Relationship Id="rId222" Type="http://schemas.openxmlformats.org/officeDocument/2006/relationships/customXml" Target="../ink/ink52.xml"/><Relationship Id="rId235" Type="http://schemas.openxmlformats.org/officeDocument/2006/relationships/customXml" Target="../ink/ink53.xml"/><Relationship Id="rId264" Type="http://schemas.openxmlformats.org/officeDocument/2006/relationships/image" Target="../media/image67.png"/><Relationship Id="rId46" Type="http://schemas.openxmlformats.org/officeDocument/2006/relationships/customXml" Target="../ink/ink43.xml"/><Relationship Id="rId129" Type="http://schemas.openxmlformats.org/officeDocument/2006/relationships/image" Target="../media/image95.png"/><Relationship Id="rId213" Type="http://schemas.openxmlformats.org/officeDocument/2006/relationships/image" Target="../media/image129.png"/><Relationship Id="rId234" Type="http://schemas.openxmlformats.org/officeDocument/2006/relationships/image" Target="../media/image139.png"/><Relationship Id="rId2" Type="http://schemas.openxmlformats.org/officeDocument/2006/relationships/customXml" Target="../ink/ink42.xml"/><Relationship Id="rId209" Type="http://schemas.openxmlformats.org/officeDocument/2006/relationships/image" Target="../media/image127.png"/><Relationship Id="rId221" Type="http://schemas.openxmlformats.org/officeDocument/2006/relationships/image" Target="../media/image133.png"/><Relationship Id="rId263" Type="http://schemas.openxmlformats.org/officeDocument/2006/relationships/customXml" Target="../ink/ink55.xml"/><Relationship Id="rId1" Type="http://schemas.openxmlformats.org/officeDocument/2006/relationships/image" Target="../media/image27.png"/><Relationship Id="rId45" Type="http://schemas.openxmlformats.org/officeDocument/2006/relationships/image" Target="../media/image52.png"/><Relationship Id="rId58" Type="http://schemas.openxmlformats.org/officeDocument/2006/relationships/customXml" Target="../ink/ink44.xml"/><Relationship Id="rId212" Type="http://schemas.openxmlformats.org/officeDocument/2006/relationships/customXml" Target="../ink/ink49.xml"/><Relationship Id="rId57" Type="http://schemas.openxmlformats.org/officeDocument/2006/relationships/image" Target="../media/image58.png"/><Relationship Id="rId208" Type="http://schemas.openxmlformats.org/officeDocument/2006/relationships/customXml" Target="../ink/ink47.xml"/><Relationship Id="rId216" Type="http://schemas.openxmlformats.org/officeDocument/2006/relationships/customXml" Target="../ink/ink51.xml"/><Relationship Id="rId262" Type="http://schemas.openxmlformats.org/officeDocument/2006/relationships/image" Target="../media/image56.png"/><Relationship Id="rId86" Type="http://schemas.openxmlformats.org/officeDocument/2006/relationships/customXml" Target="../ink/ink45.xml"/><Relationship Id="rId130" Type="http://schemas.openxmlformats.org/officeDocument/2006/relationships/customXml" Target="../ink/ink46.xml"/><Relationship Id="rId211" Type="http://schemas.openxmlformats.org/officeDocument/2006/relationships/image" Target="../media/image128.png"/><Relationship Id="rId266" Type="http://schemas.openxmlformats.org/officeDocument/2006/relationships/image" Target="../media/image69.png"/><Relationship Id="rId207" Type="http://schemas.openxmlformats.org/officeDocument/2006/relationships/image" Target="../media/image126.png"/><Relationship Id="rId210" Type="http://schemas.openxmlformats.org/officeDocument/2006/relationships/customXml" Target="../ink/ink48.xml"/><Relationship Id="rId215" Type="http://schemas.openxmlformats.org/officeDocument/2006/relationships/image" Target="../media/image130.png"/><Relationship Id="rId236" Type="http://schemas.openxmlformats.org/officeDocument/2006/relationships/customXml" Target="../ink/ink54.xml"/></Relationships>
</file>

<file path=xl/drawings/_rels/drawing6.xml.rels><?xml version="1.0" encoding="UTF-8" standalone="yes"?>
<Relationships xmlns="http://schemas.openxmlformats.org/package/2006/relationships"><Relationship Id="rId13" Type="http://schemas.openxmlformats.org/officeDocument/2006/relationships/customXml" Target="../ink/ink58.xml"/><Relationship Id="rId3" Type="http://schemas.openxmlformats.org/officeDocument/2006/relationships/image" Target="../media/image32.png"/><Relationship Id="rId12" Type="http://schemas.openxmlformats.org/officeDocument/2006/relationships/image" Target="../media/image38.png"/><Relationship Id="rId2" Type="http://schemas.openxmlformats.org/officeDocument/2006/relationships/image" Target="../media/image31.png"/><Relationship Id="rId1" Type="http://schemas.openxmlformats.org/officeDocument/2006/relationships/image" Target="../media/image28.png"/><Relationship Id="rId5" Type="http://schemas.openxmlformats.org/officeDocument/2006/relationships/customXml" Target="../ink/ink57.xml"/><Relationship Id="rId4" Type="http://schemas.openxmlformats.org/officeDocument/2006/relationships/image" Target="../media/image33.png"/><Relationship Id="rId14" Type="http://schemas.openxmlformats.org/officeDocument/2006/relationships/image" Target="../media/image39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png"/><Relationship Id="rId47" Type="http://schemas.openxmlformats.org/officeDocument/2006/relationships/image" Target="../media/image71.png"/><Relationship Id="rId2" Type="http://schemas.openxmlformats.org/officeDocument/2006/relationships/image" Target="../media/image32.png"/><Relationship Id="rId16" Type="http://schemas.openxmlformats.org/officeDocument/2006/relationships/customXml" Target="../ink/ink61.xml"/><Relationship Id="rId20" Type="http://schemas.openxmlformats.org/officeDocument/2006/relationships/customXml" Target="../ink/ink62.xml"/><Relationship Id="rId1" Type="http://schemas.openxmlformats.org/officeDocument/2006/relationships/image" Target="../media/image28.png"/><Relationship Id="rId6" Type="http://schemas.openxmlformats.org/officeDocument/2006/relationships/customXml" Target="../ink/ink60.xml"/><Relationship Id="rId5" Type="http://schemas.openxmlformats.org/officeDocument/2006/relationships/image" Target="../media/image49.png"/><Relationship Id="rId15" Type="http://schemas.openxmlformats.org/officeDocument/2006/relationships/image" Target="../media/image39.png"/><Relationship Id="rId19" Type="http://schemas.openxmlformats.org/officeDocument/2006/relationships/image" Target="../media/image51.png"/><Relationship Id="rId44" Type="http://schemas.openxmlformats.org/officeDocument/2006/relationships/customXml" Target="../ink/ink63.xml"/><Relationship Id="rId4" Type="http://schemas.openxmlformats.org/officeDocument/2006/relationships/customXml" Target="../ink/ink59.xml"/><Relationship Id="rId43" Type="http://schemas.openxmlformats.org/officeDocument/2006/relationships/image" Target="../media/image66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ustomXml" Target="../ink/ink66.xml"/><Relationship Id="rId13" Type="http://schemas.openxmlformats.org/officeDocument/2006/relationships/image" Target="../media/image96.png"/><Relationship Id="rId3" Type="http://schemas.openxmlformats.org/officeDocument/2006/relationships/image" Target="../media/image34.png"/><Relationship Id="rId7" Type="http://schemas.openxmlformats.org/officeDocument/2006/relationships/image" Target="../media/image92.png"/><Relationship Id="rId2" Type="http://schemas.openxmlformats.org/officeDocument/2006/relationships/image" Target="../media/image35.png"/><Relationship Id="rId16" Type="http://schemas.openxmlformats.org/officeDocument/2006/relationships/customXml" Target="../ink/ink69.xml"/><Relationship Id="rId29" Type="http://schemas.openxmlformats.org/officeDocument/2006/relationships/image" Target="../media/image105.png"/><Relationship Id="rId1" Type="http://schemas.openxmlformats.org/officeDocument/2006/relationships/image" Target="../media/image31.png"/><Relationship Id="rId6" Type="http://schemas.openxmlformats.org/officeDocument/2006/relationships/customXml" Target="../ink/ink65.xml"/><Relationship Id="rId24" Type="http://schemas.openxmlformats.org/officeDocument/2006/relationships/customXml" Target="../ink/ink70.xml"/><Relationship Id="rId5" Type="http://schemas.openxmlformats.org/officeDocument/2006/relationships/image" Target="../media/image91.png"/><Relationship Id="rId15" Type="http://schemas.openxmlformats.org/officeDocument/2006/relationships/image" Target="../media/image97.png"/><Relationship Id="rId23" Type="http://schemas.openxmlformats.org/officeDocument/2006/relationships/image" Target="../media/image102.png"/><Relationship Id="rId10" Type="http://schemas.openxmlformats.org/officeDocument/2006/relationships/customXml" Target="../ink/ink67.xml"/><Relationship Id="rId4" Type="http://schemas.openxmlformats.org/officeDocument/2006/relationships/customXml" Target="../ink/ink64.xml"/><Relationship Id="rId9" Type="http://schemas.openxmlformats.org/officeDocument/2006/relationships/image" Target="../media/image93.png"/><Relationship Id="rId14" Type="http://schemas.openxmlformats.org/officeDocument/2006/relationships/customXml" Target="../ink/ink68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13</xdr:row>
          <xdr:rowOff>0</xdr:rowOff>
        </xdr:from>
        <xdr:to>
          <xdr:col>2</xdr:col>
          <xdr:colOff>914400</xdr:colOff>
          <xdr:row>17</xdr:row>
          <xdr:rowOff>60960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C7ED0D0-7214-4F25-81A9-8F5F60E0E2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71400</xdr:colOff>
      <xdr:row>5</xdr:row>
      <xdr:rowOff>74400</xdr:rowOff>
    </xdr:from>
    <xdr:to>
      <xdr:col>10</xdr:col>
      <xdr:colOff>178320</xdr:colOff>
      <xdr:row>5</xdr:row>
      <xdr:rowOff>95280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1" name="Entrada de lápiz 10">
              <a:extLst>
                <a:ext uri="{FF2B5EF4-FFF2-40B4-BE49-F238E27FC236}">
                  <a16:creationId xmlns:a16="http://schemas.microsoft.com/office/drawing/2014/main" id="{B794F0A0-F67C-4960-A923-FB2AFACE30B2}"/>
                </a:ext>
              </a:extLst>
            </xdr14:cNvPr>
            <xdr14:cNvContentPartPr/>
          </xdr14:nvContentPartPr>
          <xdr14:nvPr macro=""/>
          <xdr14:xfrm>
            <a:off x="8377200" y="1552680"/>
            <a:ext cx="106920" cy="20880"/>
          </xdr14:xfrm>
        </xdr:contentPart>
      </mc:Choice>
      <mc:Fallback xmlns="">
        <xdr:pic>
          <xdr:nvPicPr>
            <xdr:cNvPr id="11" name="Entrada de lápiz 10">
              <a:extLst>
                <a:ext uri="{FF2B5EF4-FFF2-40B4-BE49-F238E27FC236}">
                  <a16:creationId xmlns:a16="http://schemas.microsoft.com/office/drawing/2014/main" id="{B794F0A0-F67C-4960-A923-FB2AFACE30B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368200" y="1544040"/>
              <a:ext cx="124560" cy="3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540600</xdr:colOff>
      <xdr:row>13</xdr:row>
      <xdr:rowOff>53520</xdr:rowOff>
    </xdr:from>
    <xdr:to>
      <xdr:col>9</xdr:col>
      <xdr:colOff>565080</xdr:colOff>
      <xdr:row>13</xdr:row>
      <xdr:rowOff>91320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72" name="Entrada de lápiz 71">
              <a:extLst>
                <a:ext uri="{FF2B5EF4-FFF2-40B4-BE49-F238E27FC236}">
                  <a16:creationId xmlns:a16="http://schemas.microsoft.com/office/drawing/2014/main" id="{A9250E6E-B092-4305-BFE3-6E0F84A5C9A2}"/>
                </a:ext>
              </a:extLst>
            </xdr14:cNvPr>
            <xdr14:cNvContentPartPr/>
          </xdr14:nvContentPartPr>
          <xdr14:nvPr macro=""/>
          <xdr14:xfrm>
            <a:off x="8053920" y="2994840"/>
            <a:ext cx="24480" cy="37800"/>
          </xdr14:xfrm>
        </xdr:contentPart>
      </mc:Choice>
      <mc:Fallback xmlns="">
        <xdr:pic>
          <xdr:nvPicPr>
            <xdr:cNvPr id="72" name="Entrada de lápiz 71">
              <a:extLst>
                <a:ext uri="{FF2B5EF4-FFF2-40B4-BE49-F238E27FC236}">
                  <a16:creationId xmlns:a16="http://schemas.microsoft.com/office/drawing/2014/main" id="{A9250E6E-B092-4305-BFE3-6E0F84A5C9A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045280" y="2986200"/>
              <a:ext cx="42120" cy="5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0</xdr:colOff>
      <xdr:row>45</xdr:row>
      <xdr:rowOff>96720</xdr:rowOff>
    </xdr:from>
    <xdr:to>
      <xdr:col>9</xdr:col>
      <xdr:colOff>360</xdr:colOff>
      <xdr:row>45</xdr:row>
      <xdr:rowOff>97080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736" name="Entrada de lápiz 735">
              <a:extLst>
                <a:ext uri="{FF2B5EF4-FFF2-40B4-BE49-F238E27FC236}">
                  <a16:creationId xmlns:a16="http://schemas.microsoft.com/office/drawing/2014/main" id="{3FE8F70A-4EEE-4709-A3B5-7008235025C6}"/>
                </a:ext>
              </a:extLst>
            </xdr14:cNvPr>
            <xdr14:cNvContentPartPr/>
          </xdr14:nvContentPartPr>
          <xdr14:nvPr macro=""/>
          <xdr14:xfrm>
            <a:off x="7223760" y="9835080"/>
            <a:ext cx="360" cy="360"/>
          </xdr14:xfrm>
        </xdr:contentPart>
      </mc:Choice>
      <mc:Fallback xmlns="">
        <xdr:pic>
          <xdr:nvPicPr>
            <xdr:cNvPr id="736" name="Entrada de lápiz 735">
              <a:extLst>
                <a:ext uri="{FF2B5EF4-FFF2-40B4-BE49-F238E27FC236}">
                  <a16:creationId xmlns:a16="http://schemas.microsoft.com/office/drawing/2014/main" id="{3FE8F70A-4EEE-4709-A3B5-7008235025C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7214760" y="98264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721920</xdr:colOff>
      <xdr:row>39</xdr:row>
      <xdr:rowOff>117240</xdr:rowOff>
    </xdr:from>
    <xdr:to>
      <xdr:col>19</xdr:col>
      <xdr:colOff>236520</xdr:colOff>
      <xdr:row>42</xdr:row>
      <xdr:rowOff>48120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823" name="Entrada de lápiz 822">
              <a:extLst>
                <a:ext uri="{FF2B5EF4-FFF2-40B4-BE49-F238E27FC236}">
                  <a16:creationId xmlns:a16="http://schemas.microsoft.com/office/drawing/2014/main" id="{E7421F22-2227-4D4D-B38D-7E0A0D05958D}"/>
                </a:ext>
              </a:extLst>
            </xdr14:cNvPr>
            <xdr14:cNvContentPartPr/>
          </xdr14:nvContentPartPr>
          <xdr14:nvPr macro=""/>
          <xdr14:xfrm>
            <a:off x="14575080" y="8758320"/>
            <a:ext cx="307080" cy="479520"/>
          </xdr14:xfrm>
        </xdr:contentPart>
      </mc:Choice>
      <mc:Fallback xmlns="">
        <xdr:pic>
          <xdr:nvPicPr>
            <xdr:cNvPr id="823" name="Entrada de lápiz 822">
              <a:extLst>
                <a:ext uri="{FF2B5EF4-FFF2-40B4-BE49-F238E27FC236}">
                  <a16:creationId xmlns:a16="http://schemas.microsoft.com/office/drawing/2014/main" id="{E7421F22-2227-4D4D-B38D-7E0A0D05958D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4566080" y="8749680"/>
              <a:ext cx="324720" cy="49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621960</xdr:colOff>
      <xdr:row>39</xdr:row>
      <xdr:rowOff>87720</xdr:rowOff>
    </xdr:from>
    <xdr:to>
      <xdr:col>21</xdr:col>
      <xdr:colOff>330600</xdr:colOff>
      <xdr:row>41</xdr:row>
      <xdr:rowOff>59280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835" name="Entrada de lápiz 834">
              <a:extLst>
                <a:ext uri="{FF2B5EF4-FFF2-40B4-BE49-F238E27FC236}">
                  <a16:creationId xmlns:a16="http://schemas.microsoft.com/office/drawing/2014/main" id="{AD00839C-02A6-49C2-8E56-D91348A1AF47}"/>
                </a:ext>
              </a:extLst>
            </xdr14:cNvPr>
            <xdr14:cNvContentPartPr/>
          </xdr14:nvContentPartPr>
          <xdr14:nvPr macro=""/>
          <xdr14:xfrm>
            <a:off x="16060080" y="8728800"/>
            <a:ext cx="501120" cy="337320"/>
          </xdr14:xfrm>
        </xdr:contentPart>
      </mc:Choice>
      <mc:Fallback xmlns="">
        <xdr:pic>
          <xdr:nvPicPr>
            <xdr:cNvPr id="835" name="Entrada de lápiz 834">
              <a:extLst>
                <a:ext uri="{FF2B5EF4-FFF2-40B4-BE49-F238E27FC236}">
                  <a16:creationId xmlns:a16="http://schemas.microsoft.com/office/drawing/2014/main" id="{AD00839C-02A6-49C2-8E56-D91348A1AF47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6051080" y="8719810"/>
              <a:ext cx="518760" cy="3549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791400</xdr:colOff>
      <xdr:row>39</xdr:row>
      <xdr:rowOff>114720</xdr:rowOff>
    </xdr:from>
    <xdr:to>
      <xdr:col>20</xdr:col>
      <xdr:colOff>330000</xdr:colOff>
      <xdr:row>45</xdr:row>
      <xdr:rowOff>177720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860" name="Entrada de lápiz 859">
              <a:extLst>
                <a:ext uri="{FF2B5EF4-FFF2-40B4-BE49-F238E27FC236}">
                  <a16:creationId xmlns:a16="http://schemas.microsoft.com/office/drawing/2014/main" id="{8A5DC72D-3A73-4789-81D0-1F69ED964A50}"/>
                </a:ext>
              </a:extLst>
            </xdr14:cNvPr>
            <xdr14:cNvContentPartPr/>
          </xdr14:nvContentPartPr>
          <xdr14:nvPr macro=""/>
          <xdr14:xfrm>
            <a:off x="14644560" y="8755800"/>
            <a:ext cx="1123560" cy="1160280"/>
          </xdr14:xfrm>
        </xdr:contentPart>
      </mc:Choice>
      <mc:Fallback xmlns="">
        <xdr:pic>
          <xdr:nvPicPr>
            <xdr:cNvPr id="860" name="Entrada de lápiz 859">
              <a:extLst>
                <a:ext uri="{FF2B5EF4-FFF2-40B4-BE49-F238E27FC236}">
                  <a16:creationId xmlns:a16="http://schemas.microsoft.com/office/drawing/2014/main" id="{8A5DC72D-3A73-4789-81D0-1F69ED964A50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4635560" y="8747160"/>
              <a:ext cx="1141200" cy="117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518880</xdr:colOff>
      <xdr:row>39</xdr:row>
      <xdr:rowOff>69360</xdr:rowOff>
    </xdr:from>
    <xdr:to>
      <xdr:col>22</xdr:col>
      <xdr:colOff>195480</xdr:colOff>
      <xdr:row>42</xdr:row>
      <xdr:rowOff>16440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862" name="Entrada de lápiz 861">
              <a:extLst>
                <a:ext uri="{FF2B5EF4-FFF2-40B4-BE49-F238E27FC236}">
                  <a16:creationId xmlns:a16="http://schemas.microsoft.com/office/drawing/2014/main" id="{E4B7AC12-D28B-4B03-8135-CB2310E16110}"/>
                </a:ext>
              </a:extLst>
            </xdr14:cNvPr>
            <xdr14:cNvContentPartPr/>
          </xdr14:nvContentPartPr>
          <xdr14:nvPr macro=""/>
          <xdr14:xfrm>
            <a:off x="16749480" y="8710440"/>
            <a:ext cx="469080" cy="495720"/>
          </xdr14:xfrm>
        </xdr:contentPart>
      </mc:Choice>
      <mc:Fallback xmlns="">
        <xdr:pic>
          <xdr:nvPicPr>
            <xdr:cNvPr id="862" name="Entrada de lápiz 861">
              <a:extLst>
                <a:ext uri="{FF2B5EF4-FFF2-40B4-BE49-F238E27FC236}">
                  <a16:creationId xmlns:a16="http://schemas.microsoft.com/office/drawing/2014/main" id="{E4B7AC12-D28B-4B03-8135-CB2310E16110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6740833" y="8701440"/>
              <a:ext cx="486734" cy="51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660480</xdr:colOff>
      <xdr:row>41</xdr:row>
      <xdr:rowOff>178800</xdr:rowOff>
    </xdr:from>
    <xdr:to>
      <xdr:col>22</xdr:col>
      <xdr:colOff>10440</xdr:colOff>
      <xdr:row>44</xdr:row>
      <xdr:rowOff>94200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868" name="Entrada de lápiz 867">
              <a:extLst>
                <a:ext uri="{FF2B5EF4-FFF2-40B4-BE49-F238E27FC236}">
                  <a16:creationId xmlns:a16="http://schemas.microsoft.com/office/drawing/2014/main" id="{47D076B7-AB55-49E8-98D3-4CF8507D6703}"/>
                </a:ext>
              </a:extLst>
            </xdr14:cNvPr>
            <xdr14:cNvContentPartPr/>
          </xdr14:nvContentPartPr>
          <xdr14:nvPr macro=""/>
          <xdr14:xfrm>
            <a:off x="16098600" y="9185640"/>
            <a:ext cx="934920" cy="464040"/>
          </xdr14:xfrm>
        </xdr:contentPart>
      </mc:Choice>
      <mc:Fallback xmlns="">
        <xdr:pic>
          <xdr:nvPicPr>
            <xdr:cNvPr id="868" name="Entrada de lápiz 867">
              <a:extLst>
                <a:ext uri="{FF2B5EF4-FFF2-40B4-BE49-F238E27FC236}">
                  <a16:creationId xmlns:a16="http://schemas.microsoft.com/office/drawing/2014/main" id="{47D076B7-AB55-49E8-98D3-4CF8507D6703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6089960" y="9176640"/>
              <a:ext cx="952560" cy="48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452280</xdr:colOff>
      <xdr:row>37</xdr:row>
      <xdr:rowOff>0</xdr:rowOff>
    </xdr:from>
    <xdr:to>
      <xdr:col>24</xdr:col>
      <xdr:colOff>73680</xdr:colOff>
      <xdr:row>44</xdr:row>
      <xdr:rowOff>26280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877" name="Entrada de lápiz 876">
              <a:extLst>
                <a:ext uri="{FF2B5EF4-FFF2-40B4-BE49-F238E27FC236}">
                  <a16:creationId xmlns:a16="http://schemas.microsoft.com/office/drawing/2014/main" id="{CE39625F-ED7E-4E78-BA80-36C1C628A1C8}"/>
                </a:ext>
              </a:extLst>
            </xdr14:cNvPr>
            <xdr14:cNvContentPartPr/>
          </xdr14:nvContentPartPr>
          <xdr14:nvPr macro=""/>
          <xdr14:xfrm>
            <a:off x="17475360" y="8223720"/>
            <a:ext cx="1206360" cy="1306440"/>
          </xdr14:xfrm>
        </xdr:contentPart>
      </mc:Choice>
      <mc:Fallback xmlns="">
        <xdr:pic>
          <xdr:nvPicPr>
            <xdr:cNvPr id="877" name="Entrada de lápiz 876">
              <a:extLst>
                <a:ext uri="{FF2B5EF4-FFF2-40B4-BE49-F238E27FC236}">
                  <a16:creationId xmlns:a16="http://schemas.microsoft.com/office/drawing/2014/main" id="{CE39625F-ED7E-4E78-BA80-36C1C628A1C8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7466360" y="8215080"/>
              <a:ext cx="1224000" cy="132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245520</xdr:colOff>
      <xdr:row>43</xdr:row>
      <xdr:rowOff>108600</xdr:rowOff>
    </xdr:from>
    <xdr:to>
      <xdr:col>20</xdr:col>
      <xdr:colOff>541440</xdr:colOff>
      <xdr:row>44</xdr:row>
      <xdr:rowOff>150000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880" name="Entrada de lápiz 879">
              <a:extLst>
                <a:ext uri="{FF2B5EF4-FFF2-40B4-BE49-F238E27FC236}">
                  <a16:creationId xmlns:a16="http://schemas.microsoft.com/office/drawing/2014/main" id="{25B6859D-8D07-45AB-94D9-C6122EAD5F67}"/>
                </a:ext>
              </a:extLst>
            </xdr14:cNvPr>
            <xdr14:cNvContentPartPr/>
          </xdr14:nvContentPartPr>
          <xdr14:nvPr macro=""/>
          <xdr14:xfrm>
            <a:off x="15683640" y="9481200"/>
            <a:ext cx="295920" cy="224280"/>
          </xdr14:xfrm>
        </xdr:contentPart>
      </mc:Choice>
      <mc:Fallback xmlns="">
        <xdr:pic>
          <xdr:nvPicPr>
            <xdr:cNvPr id="880" name="Entrada de lápiz 879">
              <a:extLst>
                <a:ext uri="{FF2B5EF4-FFF2-40B4-BE49-F238E27FC236}">
                  <a16:creationId xmlns:a16="http://schemas.microsoft.com/office/drawing/2014/main" id="{25B6859D-8D07-45AB-94D9-C6122EAD5F67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5674640" y="9472560"/>
              <a:ext cx="313560" cy="24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640560</xdr:colOff>
      <xdr:row>54</xdr:row>
      <xdr:rowOff>138180</xdr:rowOff>
    </xdr:from>
    <xdr:to>
      <xdr:col>1</xdr:col>
      <xdr:colOff>640920</xdr:colOff>
      <xdr:row>54</xdr:row>
      <xdr:rowOff>138540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376" name="Entrada de lápiz 1375">
              <a:extLst>
                <a:ext uri="{FF2B5EF4-FFF2-40B4-BE49-F238E27FC236}">
                  <a16:creationId xmlns:a16="http://schemas.microsoft.com/office/drawing/2014/main" id="{F588AFEF-E7A3-4F4D-9A63-CCDE9AE55D29}"/>
                </a:ext>
              </a:extLst>
            </xdr14:cNvPr>
            <xdr14:cNvContentPartPr/>
          </xdr14:nvContentPartPr>
          <xdr14:nvPr macro=""/>
          <xdr14:xfrm>
            <a:off x="1814040" y="11522460"/>
            <a:ext cx="360" cy="360"/>
          </xdr14:xfrm>
        </xdr:contentPart>
      </mc:Choice>
      <mc:Fallback xmlns="">
        <xdr:pic>
          <xdr:nvPicPr>
            <xdr:cNvPr id="1376" name="Entrada de lápiz 1375">
              <a:extLst>
                <a:ext uri="{FF2B5EF4-FFF2-40B4-BE49-F238E27FC236}">
                  <a16:creationId xmlns:a16="http://schemas.microsoft.com/office/drawing/2014/main" id="{F588AFEF-E7A3-4F4D-9A63-CCDE9AE55D2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805400" y="115138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649200</xdr:colOff>
      <xdr:row>54</xdr:row>
      <xdr:rowOff>10020</xdr:rowOff>
    </xdr:from>
    <xdr:to>
      <xdr:col>1</xdr:col>
      <xdr:colOff>649560</xdr:colOff>
      <xdr:row>54</xdr:row>
      <xdr:rowOff>10380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387" name="Entrada de lápiz 1386">
              <a:extLst>
                <a:ext uri="{FF2B5EF4-FFF2-40B4-BE49-F238E27FC236}">
                  <a16:creationId xmlns:a16="http://schemas.microsoft.com/office/drawing/2014/main" id="{DECD6906-06B6-421D-B524-13653FFA13FF}"/>
                </a:ext>
              </a:extLst>
            </xdr14:cNvPr>
            <xdr14:cNvContentPartPr/>
          </xdr14:nvContentPartPr>
          <xdr14:nvPr macro=""/>
          <xdr14:xfrm>
            <a:off x="1822680" y="11394300"/>
            <a:ext cx="360" cy="360"/>
          </xdr14:xfrm>
        </xdr:contentPart>
      </mc:Choice>
      <mc:Fallback xmlns="">
        <xdr:pic>
          <xdr:nvPicPr>
            <xdr:cNvPr id="1387" name="Entrada de lápiz 1386">
              <a:extLst>
                <a:ext uri="{FF2B5EF4-FFF2-40B4-BE49-F238E27FC236}">
                  <a16:creationId xmlns:a16="http://schemas.microsoft.com/office/drawing/2014/main" id="{DECD6906-06B6-421D-B524-13653FFA13F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813680" y="113853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364320</xdr:colOff>
      <xdr:row>35</xdr:row>
      <xdr:rowOff>85620</xdr:rowOff>
    </xdr:from>
    <xdr:to>
      <xdr:col>5</xdr:col>
      <xdr:colOff>426240</xdr:colOff>
      <xdr:row>36</xdr:row>
      <xdr:rowOff>31620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1453" name="Entrada de lápiz 1452">
              <a:extLst>
                <a:ext uri="{FF2B5EF4-FFF2-40B4-BE49-F238E27FC236}">
                  <a16:creationId xmlns:a16="http://schemas.microsoft.com/office/drawing/2014/main" id="{344C364F-10A4-43C3-BD13-98567A37154D}"/>
                </a:ext>
              </a:extLst>
            </xdr14:cNvPr>
            <xdr14:cNvContentPartPr/>
          </xdr14:nvContentPartPr>
          <xdr14:nvPr macro=""/>
          <xdr14:xfrm>
            <a:off x="4204800" y="7812300"/>
            <a:ext cx="61920" cy="128880"/>
          </xdr14:xfrm>
        </xdr:contentPart>
      </mc:Choice>
      <mc:Fallback xmlns="">
        <xdr:pic>
          <xdr:nvPicPr>
            <xdr:cNvPr id="1453" name="Entrada de lápiz 1452">
              <a:extLst>
                <a:ext uri="{FF2B5EF4-FFF2-40B4-BE49-F238E27FC236}">
                  <a16:creationId xmlns:a16="http://schemas.microsoft.com/office/drawing/2014/main" id="{344C364F-10A4-43C3-BD13-98567A37154D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4196160" y="7803300"/>
              <a:ext cx="79560" cy="14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422880</xdr:colOff>
      <xdr:row>50</xdr:row>
      <xdr:rowOff>57420</xdr:rowOff>
    </xdr:from>
    <xdr:to>
      <xdr:col>7</xdr:col>
      <xdr:colOff>423240</xdr:colOff>
      <xdr:row>50</xdr:row>
      <xdr:rowOff>57780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1578" name="Entrada de lápiz 1577">
              <a:extLst>
                <a:ext uri="{FF2B5EF4-FFF2-40B4-BE49-F238E27FC236}">
                  <a16:creationId xmlns:a16="http://schemas.microsoft.com/office/drawing/2014/main" id="{E68BC417-686F-4085-BF15-F777BF204BA0}"/>
                </a:ext>
              </a:extLst>
            </xdr14:cNvPr>
            <xdr14:cNvContentPartPr/>
          </xdr14:nvContentPartPr>
          <xdr14:nvPr macro=""/>
          <xdr14:xfrm>
            <a:off x="5055840" y="10908300"/>
            <a:ext cx="360" cy="360"/>
          </xdr14:xfrm>
        </xdr:contentPart>
      </mc:Choice>
      <mc:Fallback xmlns="">
        <xdr:pic>
          <xdr:nvPicPr>
            <xdr:cNvPr id="1578" name="Entrada de lápiz 1577">
              <a:extLst>
                <a:ext uri="{FF2B5EF4-FFF2-40B4-BE49-F238E27FC236}">
                  <a16:creationId xmlns:a16="http://schemas.microsoft.com/office/drawing/2014/main" id="{E68BC417-686F-4085-BF15-F777BF204BA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047200" y="108993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519840</xdr:colOff>
      <xdr:row>40</xdr:row>
      <xdr:rowOff>24420</xdr:rowOff>
    </xdr:from>
    <xdr:to>
      <xdr:col>9</xdr:col>
      <xdr:colOff>546840</xdr:colOff>
      <xdr:row>40</xdr:row>
      <xdr:rowOff>52140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633" name="Entrada de lápiz 1632">
              <a:extLst>
                <a:ext uri="{FF2B5EF4-FFF2-40B4-BE49-F238E27FC236}">
                  <a16:creationId xmlns:a16="http://schemas.microsoft.com/office/drawing/2014/main" id="{74F20897-A26F-46C6-8FB6-5A32C84CB0B0}"/>
                </a:ext>
              </a:extLst>
            </xdr14:cNvPr>
            <xdr14:cNvContentPartPr/>
          </xdr14:nvContentPartPr>
          <xdr14:nvPr macro=""/>
          <xdr14:xfrm>
            <a:off x="7240680" y="8848380"/>
            <a:ext cx="27000" cy="27720"/>
          </xdr14:xfrm>
        </xdr:contentPart>
      </mc:Choice>
      <mc:Fallback xmlns="">
        <xdr:pic>
          <xdr:nvPicPr>
            <xdr:cNvPr id="1633" name="Entrada de lápiz 1632">
              <a:extLst>
                <a:ext uri="{FF2B5EF4-FFF2-40B4-BE49-F238E27FC236}">
                  <a16:creationId xmlns:a16="http://schemas.microsoft.com/office/drawing/2014/main" id="{74F20897-A26F-46C6-8FB6-5A32C84CB0B0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7231680" y="8839740"/>
              <a:ext cx="44640" cy="4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205680</xdr:colOff>
      <xdr:row>49</xdr:row>
      <xdr:rowOff>126600</xdr:rowOff>
    </xdr:from>
    <xdr:to>
      <xdr:col>18</xdr:col>
      <xdr:colOff>260400</xdr:colOff>
      <xdr:row>49</xdr:row>
      <xdr:rowOff>137040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1685" name="Entrada de lápiz 1684">
              <a:extLst>
                <a:ext uri="{FF2B5EF4-FFF2-40B4-BE49-F238E27FC236}">
                  <a16:creationId xmlns:a16="http://schemas.microsoft.com/office/drawing/2014/main" id="{2F83854B-5203-4A8E-8A7C-BCEB9593E2DF}"/>
                </a:ext>
              </a:extLst>
            </xdr14:cNvPr>
            <xdr14:cNvContentPartPr/>
          </xdr14:nvContentPartPr>
          <xdr14:nvPr macro=""/>
          <xdr14:xfrm>
            <a:off x="13266360" y="10794600"/>
            <a:ext cx="54720" cy="10440"/>
          </xdr14:xfrm>
        </xdr:contentPart>
      </mc:Choice>
      <mc:Fallback xmlns="">
        <xdr:pic>
          <xdr:nvPicPr>
            <xdr:cNvPr id="1685" name="Entrada de lápiz 1684">
              <a:extLst>
                <a:ext uri="{FF2B5EF4-FFF2-40B4-BE49-F238E27FC236}">
                  <a16:creationId xmlns:a16="http://schemas.microsoft.com/office/drawing/2014/main" id="{2F83854B-5203-4A8E-8A7C-BCEB9593E2DF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3257720" y="10785960"/>
              <a:ext cx="72360" cy="2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372480</xdr:colOff>
      <xdr:row>66</xdr:row>
      <xdr:rowOff>0</xdr:rowOff>
    </xdr:from>
    <xdr:to>
      <xdr:col>11</xdr:col>
      <xdr:colOff>403440</xdr:colOff>
      <xdr:row>66</xdr:row>
      <xdr:rowOff>23400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1862" name="Entrada de lápiz 1861">
              <a:extLst>
                <a:ext uri="{FF2B5EF4-FFF2-40B4-BE49-F238E27FC236}">
                  <a16:creationId xmlns:a16="http://schemas.microsoft.com/office/drawing/2014/main" id="{ECAD1D7A-086F-4C48-A658-9110808F757E}"/>
                </a:ext>
              </a:extLst>
            </xdr14:cNvPr>
            <xdr14:cNvContentPartPr/>
          </xdr14:nvContentPartPr>
          <xdr14:nvPr macro=""/>
          <xdr14:xfrm>
            <a:off x="9074520" y="15188940"/>
            <a:ext cx="30960" cy="23400"/>
          </xdr14:xfrm>
        </xdr:contentPart>
      </mc:Choice>
      <mc:Fallback xmlns="">
        <xdr:pic>
          <xdr:nvPicPr>
            <xdr:cNvPr id="1862" name="Entrada de lápiz 1861">
              <a:extLst>
                <a:ext uri="{FF2B5EF4-FFF2-40B4-BE49-F238E27FC236}">
                  <a16:creationId xmlns:a16="http://schemas.microsoft.com/office/drawing/2014/main" id="{ECAD1D7A-086F-4C48-A658-9110808F757E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9065880" y="15180300"/>
              <a:ext cx="48600" cy="4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0</xdr:colOff>
      <xdr:row>2</xdr:row>
      <xdr:rowOff>0</xdr:rowOff>
    </xdr:from>
    <xdr:to>
      <xdr:col>17</xdr:col>
      <xdr:colOff>564341</xdr:colOff>
      <xdr:row>33</xdr:row>
      <xdr:rowOff>114837</xdr:rowOff>
    </xdr:to>
    <xdr:pic>
      <xdr:nvPicPr>
        <xdr:cNvPr id="1924" name="Imagen 1923">
          <a:extLst>
            <a:ext uri="{FF2B5EF4-FFF2-40B4-BE49-F238E27FC236}">
              <a16:creationId xmlns:a16="http://schemas.microsoft.com/office/drawing/2014/main" id="{AA9DC923-5D33-4805-9DF7-69587420E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8702040" y="365760"/>
          <a:ext cx="5319221" cy="6195597"/>
        </a:xfrm>
        <a:prstGeom prst="rect">
          <a:avLst/>
        </a:prstGeom>
      </xdr:spPr>
    </xdr:pic>
    <xdr:clientData/>
  </xdr:twoCellAnchor>
  <xdr:twoCellAnchor editAs="oneCell">
    <xdr:from>
      <xdr:col>11</xdr:col>
      <xdr:colOff>205740</xdr:colOff>
      <xdr:row>33</xdr:row>
      <xdr:rowOff>152400</xdr:rowOff>
    </xdr:from>
    <xdr:to>
      <xdr:col>17</xdr:col>
      <xdr:colOff>655771</xdr:colOff>
      <xdr:row>66</xdr:row>
      <xdr:rowOff>8132</xdr:rowOff>
    </xdr:to>
    <xdr:pic>
      <xdr:nvPicPr>
        <xdr:cNvPr id="1925" name="Imagen 1924">
          <a:extLst>
            <a:ext uri="{FF2B5EF4-FFF2-40B4-BE49-F238E27FC236}">
              <a16:creationId xmlns:a16="http://schemas.microsoft.com/office/drawing/2014/main" id="{E7AE8CC9-6B80-4C92-8831-EA5A48508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8907780" y="6598920"/>
          <a:ext cx="5204911" cy="5913632"/>
        </a:xfrm>
        <a:prstGeom prst="rect">
          <a:avLst/>
        </a:prstGeom>
      </xdr:spPr>
    </xdr:pic>
    <xdr:clientData/>
  </xdr:twoCellAnchor>
  <xdr:twoCellAnchor editAs="oneCell">
    <xdr:from>
      <xdr:col>11</xdr:col>
      <xdr:colOff>281940</xdr:colOff>
      <xdr:row>66</xdr:row>
      <xdr:rowOff>22860</xdr:rowOff>
    </xdr:from>
    <xdr:to>
      <xdr:col>17</xdr:col>
      <xdr:colOff>724350</xdr:colOff>
      <xdr:row>99</xdr:row>
      <xdr:rowOff>107210</xdr:rowOff>
    </xdr:to>
    <xdr:pic>
      <xdr:nvPicPr>
        <xdr:cNvPr id="1926" name="Imagen 1925">
          <a:extLst>
            <a:ext uri="{FF2B5EF4-FFF2-40B4-BE49-F238E27FC236}">
              <a16:creationId xmlns:a16="http://schemas.microsoft.com/office/drawing/2014/main" id="{A51DD994-4DD6-45CF-AD9A-17957F5D2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8983980" y="12527280"/>
          <a:ext cx="5197290" cy="6119390"/>
        </a:xfrm>
        <a:prstGeom prst="rect">
          <a:avLst/>
        </a:prstGeom>
      </xdr:spPr>
    </xdr:pic>
    <xdr:clientData/>
  </xdr:twoCellAnchor>
  <xdr:twoCellAnchor editAs="oneCell">
    <xdr:from>
      <xdr:col>11</xdr:col>
      <xdr:colOff>342900</xdr:colOff>
      <xdr:row>99</xdr:row>
      <xdr:rowOff>152400</xdr:rowOff>
    </xdr:from>
    <xdr:to>
      <xdr:col>17</xdr:col>
      <xdr:colOff>716724</xdr:colOff>
      <xdr:row>113</xdr:row>
      <xdr:rowOff>122139</xdr:rowOff>
    </xdr:to>
    <xdr:pic>
      <xdr:nvPicPr>
        <xdr:cNvPr id="1927" name="Imagen 1926">
          <a:extLst>
            <a:ext uri="{FF2B5EF4-FFF2-40B4-BE49-F238E27FC236}">
              <a16:creationId xmlns:a16="http://schemas.microsoft.com/office/drawing/2014/main" id="{375495A1-E59C-4A67-AA8E-17515F239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9044940" y="18691860"/>
          <a:ext cx="5128704" cy="25300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576470</xdr:colOff>
      <xdr:row>0</xdr:row>
      <xdr:rowOff>192157</xdr:rowOff>
    </xdr:from>
    <xdr:to>
      <xdr:col>15</xdr:col>
      <xdr:colOff>18648</xdr:colOff>
      <xdr:row>36</xdr:row>
      <xdr:rowOff>95350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E05840AB-F869-4CC2-A35D-34A2D5DD1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22435" y="192157"/>
          <a:ext cx="4915326" cy="6873836"/>
        </a:xfrm>
        <a:prstGeom prst="rect">
          <a:avLst/>
        </a:prstGeom>
      </xdr:spPr>
    </xdr:pic>
    <xdr:clientData/>
  </xdr:twoCellAnchor>
  <xdr:twoCellAnchor>
    <xdr:from>
      <xdr:col>2</xdr:col>
      <xdr:colOff>404192</xdr:colOff>
      <xdr:row>8</xdr:row>
      <xdr:rowOff>33132</xdr:rowOff>
    </xdr:from>
    <xdr:to>
      <xdr:col>3</xdr:col>
      <xdr:colOff>159026</xdr:colOff>
      <xdr:row>10</xdr:row>
      <xdr:rowOff>46559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B699EA8E-EBE4-45AF-943A-2AFD18C44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8766" y="1470993"/>
          <a:ext cx="655982" cy="384488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450573</xdr:colOff>
      <xdr:row>8</xdr:row>
      <xdr:rowOff>46384</xdr:rowOff>
    </xdr:from>
    <xdr:to>
      <xdr:col>5</xdr:col>
      <xdr:colOff>315879</xdr:colOff>
      <xdr:row>10</xdr:row>
      <xdr:rowOff>112643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1DEDB2E6-DA48-42C0-AF6B-935D2C35B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6295" y="1484245"/>
          <a:ext cx="1641097" cy="437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490330</xdr:colOff>
      <xdr:row>10</xdr:row>
      <xdr:rowOff>119269</xdr:rowOff>
    </xdr:from>
    <xdr:to>
      <xdr:col>3</xdr:col>
      <xdr:colOff>662608</xdr:colOff>
      <xdr:row>12</xdr:row>
      <xdr:rowOff>145774</xdr:rowOff>
    </xdr:to>
    <xdr:cxnSp macro="">
      <xdr:nvCxnSpPr>
        <xdr:cNvPr id="29" name="Conector recto de flecha 28">
          <a:extLst>
            <a:ext uri="{FF2B5EF4-FFF2-40B4-BE49-F238E27FC236}">
              <a16:creationId xmlns:a16="http://schemas.microsoft.com/office/drawing/2014/main" id="{F7C0C730-2750-4B97-BD92-934DBDE6DF6C}"/>
            </a:ext>
          </a:extLst>
        </xdr:cNvPr>
        <xdr:cNvCxnSpPr/>
      </xdr:nvCxnSpPr>
      <xdr:spPr>
        <a:xfrm flipH="1">
          <a:off x="3366052" y="1928191"/>
          <a:ext cx="172278" cy="39756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99391</xdr:colOff>
      <xdr:row>8</xdr:row>
      <xdr:rowOff>139148</xdr:rowOff>
    </xdr:from>
    <xdr:to>
      <xdr:col>2</xdr:col>
      <xdr:colOff>404192</xdr:colOff>
      <xdr:row>9</xdr:row>
      <xdr:rowOff>39846</xdr:rowOff>
    </xdr:to>
    <xdr:cxnSp macro="">
      <xdr:nvCxnSpPr>
        <xdr:cNvPr id="31" name="Conector recto de flecha 30">
          <a:extLst>
            <a:ext uri="{FF2B5EF4-FFF2-40B4-BE49-F238E27FC236}">
              <a16:creationId xmlns:a16="http://schemas.microsoft.com/office/drawing/2014/main" id="{31F9150E-A8D5-4ABF-83EE-CE9063734B2C}"/>
            </a:ext>
          </a:extLst>
        </xdr:cNvPr>
        <xdr:cNvCxnSpPr>
          <a:stCxn id="25" idx="1"/>
        </xdr:cNvCxnSpPr>
      </xdr:nvCxnSpPr>
      <xdr:spPr>
        <a:xfrm flipH="1" flipV="1">
          <a:off x="2073965" y="1577009"/>
          <a:ext cx="304801" cy="8622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655982</xdr:colOff>
      <xdr:row>8</xdr:row>
      <xdr:rowOff>106017</xdr:rowOff>
    </xdr:from>
    <xdr:to>
      <xdr:col>7</xdr:col>
      <xdr:colOff>337931</xdr:colOff>
      <xdr:row>10</xdr:row>
      <xdr:rowOff>59381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1FED5819-C821-4454-8820-D9225EBFB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7495" y="1543878"/>
          <a:ext cx="1086679" cy="324425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450574</xdr:colOff>
      <xdr:row>10</xdr:row>
      <xdr:rowOff>92765</xdr:rowOff>
    </xdr:from>
    <xdr:to>
      <xdr:col>6</xdr:col>
      <xdr:colOff>86139</xdr:colOff>
      <xdr:row>12</xdr:row>
      <xdr:rowOff>6626</xdr:rowOff>
    </xdr:to>
    <xdr:cxnSp macro="">
      <xdr:nvCxnSpPr>
        <xdr:cNvPr id="35" name="Conector recto de flecha 34">
          <a:extLst>
            <a:ext uri="{FF2B5EF4-FFF2-40B4-BE49-F238E27FC236}">
              <a16:creationId xmlns:a16="http://schemas.microsoft.com/office/drawing/2014/main" id="{7EC691E7-DBD2-4032-A522-C0F031D7B5B3}"/>
            </a:ext>
          </a:extLst>
        </xdr:cNvPr>
        <xdr:cNvCxnSpPr/>
      </xdr:nvCxnSpPr>
      <xdr:spPr>
        <a:xfrm flipH="1">
          <a:off x="4253948" y="1901687"/>
          <a:ext cx="1345095" cy="2849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721723</xdr:colOff>
      <xdr:row>0</xdr:row>
      <xdr:rowOff>222069</xdr:rowOff>
    </xdr:from>
    <xdr:to>
      <xdr:col>20</xdr:col>
      <xdr:colOff>515983</xdr:colOff>
      <xdr:row>40</xdr:row>
      <xdr:rowOff>194320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FE9E57D-88D3-4202-A94F-64C60CAA5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31437" y="222069"/>
          <a:ext cx="5280660" cy="6525451"/>
        </a:xfrm>
        <a:prstGeom prst="rect">
          <a:avLst/>
        </a:prstGeom>
      </xdr:spPr>
    </xdr:pic>
    <xdr:clientData/>
  </xdr:twoCellAnchor>
  <xdr:twoCellAnchor editAs="oneCell">
    <xdr:from>
      <xdr:col>14</xdr:col>
      <xdr:colOff>124097</xdr:colOff>
      <xdr:row>41</xdr:row>
      <xdr:rowOff>169817</xdr:rowOff>
    </xdr:from>
    <xdr:to>
      <xdr:col>19</xdr:col>
      <xdr:colOff>330195</xdr:colOff>
      <xdr:row>51</xdr:row>
      <xdr:rowOff>147127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01C589-8C2E-481C-9885-F12967266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17583" y="6918960"/>
          <a:ext cx="4124955" cy="1936738"/>
        </a:xfrm>
        <a:prstGeom prst="rect">
          <a:avLst/>
        </a:prstGeom>
      </xdr:spPr>
    </xdr:pic>
    <xdr:clientData/>
  </xdr:twoCellAnchor>
  <xdr:twoCellAnchor editAs="oneCell">
    <xdr:from>
      <xdr:col>3</xdr:col>
      <xdr:colOff>225420</xdr:colOff>
      <xdr:row>2</xdr:row>
      <xdr:rowOff>42840</xdr:rowOff>
    </xdr:from>
    <xdr:to>
      <xdr:col>3</xdr:col>
      <xdr:colOff>242700</xdr:colOff>
      <xdr:row>2</xdr:row>
      <xdr:rowOff>61560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2" name="Entrada de lápiz 21">
              <a:extLst>
                <a:ext uri="{FF2B5EF4-FFF2-40B4-BE49-F238E27FC236}">
                  <a16:creationId xmlns:a16="http://schemas.microsoft.com/office/drawing/2014/main" id="{4D7A1BE3-C10A-4023-9D4C-E830A1092E40}"/>
                </a:ext>
              </a:extLst>
            </xdr14:cNvPr>
            <xdr14:cNvContentPartPr/>
          </xdr14:nvContentPartPr>
          <xdr14:nvPr macro=""/>
          <xdr14:xfrm>
            <a:off x="3646800" y="500040"/>
            <a:ext cx="17280" cy="18720"/>
          </xdr14:xfrm>
        </xdr:contentPart>
      </mc:Choice>
      <mc:Fallback xmlns="">
        <xdr:pic>
          <xdr:nvPicPr>
            <xdr:cNvPr id="22" name="Entrada de lápiz 21">
              <a:extLst>
                <a:ext uri="{FF2B5EF4-FFF2-40B4-BE49-F238E27FC236}">
                  <a16:creationId xmlns:a16="http://schemas.microsoft.com/office/drawing/2014/main" id="{4D7A1BE3-C10A-4023-9D4C-E830A1092E4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637800" y="491040"/>
              <a:ext cx="34920" cy="3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928680</xdr:colOff>
      <xdr:row>15</xdr:row>
      <xdr:rowOff>74280</xdr:rowOff>
    </xdr:from>
    <xdr:to>
      <xdr:col>5</xdr:col>
      <xdr:colOff>15600</xdr:colOff>
      <xdr:row>15</xdr:row>
      <xdr:rowOff>81480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315" name="Entrada de lápiz 314">
              <a:extLst>
                <a:ext uri="{FF2B5EF4-FFF2-40B4-BE49-F238E27FC236}">
                  <a16:creationId xmlns:a16="http://schemas.microsoft.com/office/drawing/2014/main" id="{1E437A4F-4DCA-4120-A21C-4F57FF1CA41D}"/>
                </a:ext>
              </a:extLst>
            </xdr14:cNvPr>
            <xdr14:cNvContentPartPr/>
          </xdr14:nvContentPartPr>
          <xdr14:nvPr macro=""/>
          <xdr14:xfrm>
            <a:off x="5424480" y="1704960"/>
            <a:ext cx="16560" cy="7200"/>
          </xdr14:xfrm>
        </xdr:contentPart>
      </mc:Choice>
      <mc:Fallback xmlns="">
        <xdr:pic>
          <xdr:nvPicPr>
            <xdr:cNvPr id="315" name="Entrada de lápiz 314">
              <a:extLst>
                <a:ext uri="{FF2B5EF4-FFF2-40B4-BE49-F238E27FC236}">
                  <a16:creationId xmlns:a16="http://schemas.microsoft.com/office/drawing/2014/main" id="{1E437A4F-4DCA-4120-A21C-4F57FF1CA41D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415480" y="1695960"/>
              <a:ext cx="34200" cy="2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614040</xdr:colOff>
      <xdr:row>4</xdr:row>
      <xdr:rowOff>188520</xdr:rowOff>
    </xdr:from>
    <xdr:to>
      <xdr:col>14</xdr:col>
      <xdr:colOff>626640</xdr:colOff>
      <xdr:row>5</xdr:row>
      <xdr:rowOff>14880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664" name="Entrada de lápiz 663">
              <a:extLst>
                <a:ext uri="{FF2B5EF4-FFF2-40B4-BE49-F238E27FC236}">
                  <a16:creationId xmlns:a16="http://schemas.microsoft.com/office/drawing/2014/main" id="{880C211B-AE5C-4E69-BD18-3E33B5D22161}"/>
                </a:ext>
              </a:extLst>
            </xdr14:cNvPr>
            <xdr14:cNvContentPartPr/>
          </xdr14:nvContentPartPr>
          <xdr14:nvPr macro=""/>
          <xdr14:xfrm>
            <a:off x="13811880" y="1026720"/>
            <a:ext cx="12600" cy="24480"/>
          </xdr14:xfrm>
        </xdr:contentPart>
      </mc:Choice>
      <mc:Fallback xmlns="">
        <xdr:pic>
          <xdr:nvPicPr>
            <xdr:cNvPr id="664" name="Entrada de lápiz 663">
              <a:extLst>
                <a:ext uri="{FF2B5EF4-FFF2-40B4-BE49-F238E27FC236}">
                  <a16:creationId xmlns:a16="http://schemas.microsoft.com/office/drawing/2014/main" id="{880C211B-AE5C-4E69-BD18-3E33B5D22161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3802880" y="1017720"/>
              <a:ext cx="30240" cy="4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61200</xdr:colOff>
      <xdr:row>29</xdr:row>
      <xdr:rowOff>165240</xdr:rowOff>
    </xdr:from>
    <xdr:to>
      <xdr:col>14</xdr:col>
      <xdr:colOff>68760</xdr:colOff>
      <xdr:row>29</xdr:row>
      <xdr:rowOff>173520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832" name="Entrada de lápiz 831">
              <a:extLst>
                <a:ext uri="{FF2B5EF4-FFF2-40B4-BE49-F238E27FC236}">
                  <a16:creationId xmlns:a16="http://schemas.microsoft.com/office/drawing/2014/main" id="{775FA3D8-A52D-4C12-8ABD-3B133DCF6263}"/>
                </a:ext>
              </a:extLst>
            </xdr14:cNvPr>
            <xdr14:cNvContentPartPr/>
          </xdr14:nvContentPartPr>
          <xdr14:nvPr macro=""/>
          <xdr14:xfrm>
            <a:off x="13259040" y="4600080"/>
            <a:ext cx="7560" cy="8280"/>
          </xdr14:xfrm>
        </xdr:contentPart>
      </mc:Choice>
      <mc:Fallback xmlns="">
        <xdr:pic>
          <xdr:nvPicPr>
            <xdr:cNvPr id="832" name="Entrada de lápiz 831">
              <a:extLst>
                <a:ext uri="{FF2B5EF4-FFF2-40B4-BE49-F238E27FC236}">
                  <a16:creationId xmlns:a16="http://schemas.microsoft.com/office/drawing/2014/main" id="{775FA3D8-A52D-4C12-8ABD-3B133DCF6263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13250040" y="4591080"/>
              <a:ext cx="25200" cy="2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579180</xdr:colOff>
      <xdr:row>23</xdr:row>
      <xdr:rowOff>134640</xdr:rowOff>
    </xdr:from>
    <xdr:to>
      <xdr:col>7</xdr:col>
      <xdr:colOff>579540</xdr:colOff>
      <xdr:row>23</xdr:row>
      <xdr:rowOff>135000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833" name="Entrada de lápiz 832">
              <a:extLst>
                <a:ext uri="{FF2B5EF4-FFF2-40B4-BE49-F238E27FC236}">
                  <a16:creationId xmlns:a16="http://schemas.microsoft.com/office/drawing/2014/main" id="{D3ADC8FC-AAA1-4219-B12E-734BC8776157}"/>
                </a:ext>
              </a:extLst>
            </xdr14:cNvPr>
            <xdr14:cNvContentPartPr/>
          </xdr14:nvContentPartPr>
          <xdr14:nvPr macro=""/>
          <xdr14:xfrm>
            <a:off x="7612440" y="3380760"/>
            <a:ext cx="360" cy="360"/>
          </xdr14:xfrm>
        </xdr:contentPart>
      </mc:Choice>
      <mc:Fallback xmlns="">
        <xdr:pic>
          <xdr:nvPicPr>
            <xdr:cNvPr id="833" name="Entrada de lápiz 832">
              <a:extLst>
                <a:ext uri="{FF2B5EF4-FFF2-40B4-BE49-F238E27FC236}">
                  <a16:creationId xmlns:a16="http://schemas.microsoft.com/office/drawing/2014/main" id="{D3ADC8FC-AAA1-4219-B12E-734BC8776157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7603440" y="33721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198000</xdr:colOff>
      <xdr:row>29</xdr:row>
      <xdr:rowOff>140400</xdr:rowOff>
    </xdr:from>
    <xdr:to>
      <xdr:col>14</xdr:col>
      <xdr:colOff>198360</xdr:colOff>
      <xdr:row>29</xdr:row>
      <xdr:rowOff>140760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834" name="Entrada de lápiz 833">
              <a:extLst>
                <a:ext uri="{FF2B5EF4-FFF2-40B4-BE49-F238E27FC236}">
                  <a16:creationId xmlns:a16="http://schemas.microsoft.com/office/drawing/2014/main" id="{B0398E9B-022D-4CE4-A9AF-627EC59A821B}"/>
                </a:ext>
              </a:extLst>
            </xdr14:cNvPr>
            <xdr14:cNvContentPartPr/>
          </xdr14:nvContentPartPr>
          <xdr14:nvPr macro=""/>
          <xdr14:xfrm>
            <a:off x="13395840" y="4575240"/>
            <a:ext cx="360" cy="360"/>
          </xdr14:xfrm>
        </xdr:contentPart>
      </mc:Choice>
      <mc:Fallback xmlns="">
        <xdr:pic>
          <xdr:nvPicPr>
            <xdr:cNvPr id="834" name="Entrada de lápiz 833">
              <a:extLst>
                <a:ext uri="{FF2B5EF4-FFF2-40B4-BE49-F238E27FC236}">
                  <a16:creationId xmlns:a16="http://schemas.microsoft.com/office/drawing/2014/main" id="{B0398E9B-022D-4CE4-A9AF-627EC59A821B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13386840" y="45666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104640</xdr:colOff>
      <xdr:row>21</xdr:row>
      <xdr:rowOff>186360</xdr:rowOff>
    </xdr:from>
    <xdr:to>
      <xdr:col>6</xdr:col>
      <xdr:colOff>105000</xdr:colOff>
      <xdr:row>21</xdr:row>
      <xdr:rowOff>186720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873" name="Entrada de lápiz 872">
              <a:extLst>
                <a:ext uri="{FF2B5EF4-FFF2-40B4-BE49-F238E27FC236}">
                  <a16:creationId xmlns:a16="http://schemas.microsoft.com/office/drawing/2014/main" id="{D06EC69B-EC23-42CD-AE02-FCD7B87001D9}"/>
                </a:ext>
              </a:extLst>
            </xdr14:cNvPr>
            <xdr14:cNvContentPartPr/>
          </xdr14:nvContentPartPr>
          <xdr14:nvPr macro=""/>
          <xdr14:xfrm>
            <a:off x="6276840" y="3036240"/>
            <a:ext cx="360" cy="360"/>
          </xdr14:xfrm>
        </xdr:contentPart>
      </mc:Choice>
      <mc:Fallback xmlns="">
        <xdr:pic>
          <xdr:nvPicPr>
            <xdr:cNvPr id="873" name="Entrada de lápiz 872">
              <a:extLst>
                <a:ext uri="{FF2B5EF4-FFF2-40B4-BE49-F238E27FC236}">
                  <a16:creationId xmlns:a16="http://schemas.microsoft.com/office/drawing/2014/main" id="{D06EC69B-EC23-42CD-AE02-FCD7B87001D9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6267840" y="30272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186360</xdr:colOff>
      <xdr:row>22</xdr:row>
      <xdr:rowOff>157440</xdr:rowOff>
    </xdr:from>
    <xdr:to>
      <xdr:col>6</xdr:col>
      <xdr:colOff>186720</xdr:colOff>
      <xdr:row>22</xdr:row>
      <xdr:rowOff>157800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874" name="Entrada de lápiz 873">
              <a:extLst>
                <a:ext uri="{FF2B5EF4-FFF2-40B4-BE49-F238E27FC236}">
                  <a16:creationId xmlns:a16="http://schemas.microsoft.com/office/drawing/2014/main" id="{966A5363-7082-474E-83E4-1EFF73DB5A30}"/>
                </a:ext>
              </a:extLst>
            </xdr14:cNvPr>
            <xdr14:cNvContentPartPr/>
          </xdr14:nvContentPartPr>
          <xdr14:nvPr macro=""/>
          <xdr14:xfrm>
            <a:off x="6358560" y="3205440"/>
            <a:ext cx="360" cy="360"/>
          </xdr14:xfrm>
        </xdr:contentPart>
      </mc:Choice>
      <mc:Fallback xmlns="">
        <xdr:pic>
          <xdr:nvPicPr>
            <xdr:cNvPr id="874" name="Entrada de lápiz 873">
              <a:extLst>
                <a:ext uri="{FF2B5EF4-FFF2-40B4-BE49-F238E27FC236}">
                  <a16:creationId xmlns:a16="http://schemas.microsoft.com/office/drawing/2014/main" id="{966A5363-7082-474E-83E4-1EFF73DB5A30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6349560" y="31964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36360</xdr:colOff>
      <xdr:row>35</xdr:row>
      <xdr:rowOff>94680</xdr:rowOff>
    </xdr:from>
    <xdr:to>
      <xdr:col>14</xdr:col>
      <xdr:colOff>36720</xdr:colOff>
      <xdr:row>35</xdr:row>
      <xdr:rowOff>95040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875" name="Entrada de lápiz 874">
              <a:extLst>
                <a:ext uri="{FF2B5EF4-FFF2-40B4-BE49-F238E27FC236}">
                  <a16:creationId xmlns:a16="http://schemas.microsoft.com/office/drawing/2014/main" id="{388E73EA-762C-4256-8732-3BCACC7EC525}"/>
                </a:ext>
              </a:extLst>
            </xdr14:cNvPr>
            <xdr14:cNvContentPartPr/>
          </xdr14:nvContentPartPr>
          <xdr14:nvPr macro=""/>
          <xdr14:xfrm>
            <a:off x="13234200" y="5718240"/>
            <a:ext cx="360" cy="360"/>
          </xdr14:xfrm>
        </xdr:contentPart>
      </mc:Choice>
      <mc:Fallback xmlns="">
        <xdr:pic>
          <xdr:nvPicPr>
            <xdr:cNvPr id="875" name="Entrada de lápiz 874">
              <a:extLst>
                <a:ext uri="{FF2B5EF4-FFF2-40B4-BE49-F238E27FC236}">
                  <a16:creationId xmlns:a16="http://schemas.microsoft.com/office/drawing/2014/main" id="{388E73EA-762C-4256-8732-3BCACC7EC525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13225560" y="57096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8</xdr:col>
      <xdr:colOff>106680</xdr:colOff>
      <xdr:row>23</xdr:row>
      <xdr:rowOff>22860</xdr:rowOff>
    </xdr:from>
    <xdr:to>
      <xdr:col>9</xdr:col>
      <xdr:colOff>822960</xdr:colOff>
      <xdr:row>24</xdr:row>
      <xdr:rowOff>195652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A4D60C8A-20B5-44C9-B6A9-39EB104C3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14360" y="3268980"/>
          <a:ext cx="1463040" cy="370912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7620</xdr:colOff>
      <xdr:row>23</xdr:row>
      <xdr:rowOff>22860</xdr:rowOff>
    </xdr:from>
    <xdr:to>
      <xdr:col>11</xdr:col>
      <xdr:colOff>534077</xdr:colOff>
      <xdr:row>24</xdr:row>
      <xdr:rowOff>160020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9BEB1379-96A9-4CEA-AEA0-F66DB71E5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5040" y="3268980"/>
          <a:ext cx="1311317" cy="335280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670560</xdr:colOff>
      <xdr:row>25</xdr:row>
      <xdr:rowOff>22860</xdr:rowOff>
    </xdr:from>
    <xdr:to>
      <xdr:col>9</xdr:col>
      <xdr:colOff>381000</xdr:colOff>
      <xdr:row>26</xdr:row>
      <xdr:rowOff>15240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AD307A20-6D20-432C-A920-47737F04AB11}"/>
            </a:ext>
          </a:extLst>
        </xdr:cNvPr>
        <xdr:cNvCxnSpPr/>
      </xdr:nvCxnSpPr>
      <xdr:spPr>
        <a:xfrm>
          <a:off x="8778240" y="3665220"/>
          <a:ext cx="45720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472440</xdr:colOff>
      <xdr:row>24</xdr:row>
      <xdr:rowOff>175260</xdr:rowOff>
    </xdr:from>
    <xdr:to>
      <xdr:col>11</xdr:col>
      <xdr:colOff>68580</xdr:colOff>
      <xdr:row>26</xdr:row>
      <xdr:rowOff>53340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1F73414C-9C8F-4DB2-B388-6782A863B81C}"/>
            </a:ext>
          </a:extLst>
        </xdr:cNvPr>
        <xdr:cNvCxnSpPr/>
      </xdr:nvCxnSpPr>
      <xdr:spPr>
        <a:xfrm flipH="1">
          <a:off x="10309860" y="3619500"/>
          <a:ext cx="381000" cy="274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253980</xdr:colOff>
      <xdr:row>16</xdr:row>
      <xdr:rowOff>198720</xdr:rowOff>
    </xdr:from>
    <xdr:to>
      <xdr:col>8</xdr:col>
      <xdr:colOff>254340</xdr:colOff>
      <xdr:row>16</xdr:row>
      <xdr:rowOff>199080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6" name="Entrada de lápiz 5">
              <a:extLst>
                <a:ext uri="{FF2B5EF4-FFF2-40B4-BE49-F238E27FC236}">
                  <a16:creationId xmlns:a16="http://schemas.microsoft.com/office/drawing/2014/main" id="{1790913F-0573-4FC6-8A1B-9B0E4F578636}"/>
                </a:ext>
              </a:extLst>
            </xdr14:cNvPr>
            <xdr14:cNvContentPartPr/>
          </xdr14:nvContentPartPr>
          <xdr14:nvPr macro=""/>
          <xdr14:xfrm>
            <a:off x="8361660" y="2027520"/>
            <a:ext cx="360" cy="360"/>
          </xdr14:xfrm>
        </xdr:contentPart>
      </mc:Choice>
      <mc:Fallback xmlns="">
        <xdr:pic>
          <xdr:nvPicPr>
            <xdr:cNvPr id="6" name="Entrada de lápiz 5">
              <a:extLst>
                <a:ext uri="{FF2B5EF4-FFF2-40B4-BE49-F238E27FC236}">
                  <a16:creationId xmlns:a16="http://schemas.microsoft.com/office/drawing/2014/main" id="{1790913F-0573-4FC6-8A1B-9B0E4F578636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8352660" y="20188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142080</xdr:colOff>
      <xdr:row>48</xdr:row>
      <xdr:rowOff>8880</xdr:rowOff>
    </xdr:from>
    <xdr:to>
      <xdr:col>22</xdr:col>
      <xdr:colOff>152520</xdr:colOff>
      <xdr:row>48</xdr:row>
      <xdr:rowOff>12120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288" name="Entrada de lápiz 287">
              <a:extLst>
                <a:ext uri="{FF2B5EF4-FFF2-40B4-BE49-F238E27FC236}">
                  <a16:creationId xmlns:a16="http://schemas.microsoft.com/office/drawing/2014/main" id="{5BD70F22-7679-40CF-87D0-87C3262A63B5}"/>
                </a:ext>
              </a:extLst>
            </xdr14:cNvPr>
            <xdr14:cNvContentPartPr/>
          </xdr14:nvContentPartPr>
          <xdr14:nvPr macro=""/>
          <xdr14:xfrm>
            <a:off x="19618800" y="8208000"/>
            <a:ext cx="10440" cy="3240"/>
          </xdr14:xfrm>
        </xdr:contentPart>
      </mc:Choice>
      <mc:Fallback xmlns="">
        <xdr:pic>
          <xdr:nvPicPr>
            <xdr:cNvPr id="288" name="Entrada de lápiz 287">
              <a:extLst>
                <a:ext uri="{FF2B5EF4-FFF2-40B4-BE49-F238E27FC236}">
                  <a16:creationId xmlns:a16="http://schemas.microsoft.com/office/drawing/2014/main" id="{5BD70F22-7679-40CF-87D0-87C3262A63B5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19609800" y="8199000"/>
              <a:ext cx="28080" cy="2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498240</xdr:colOff>
      <xdr:row>22</xdr:row>
      <xdr:rowOff>84000</xdr:rowOff>
    </xdr:from>
    <xdr:to>
      <xdr:col>0</xdr:col>
      <xdr:colOff>546120</xdr:colOff>
      <xdr:row>22</xdr:row>
      <xdr:rowOff>152040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862" name="Entrada de lápiz 861">
              <a:extLst>
                <a:ext uri="{FF2B5EF4-FFF2-40B4-BE49-F238E27FC236}">
                  <a16:creationId xmlns:a16="http://schemas.microsoft.com/office/drawing/2014/main" id="{77EDC7DC-08C7-4945-9734-0D6F7A598FE9}"/>
                </a:ext>
              </a:extLst>
            </xdr14:cNvPr>
            <xdr14:cNvContentPartPr/>
          </xdr14:nvContentPartPr>
          <xdr14:nvPr macro=""/>
          <xdr14:xfrm>
            <a:off x="498240" y="3132000"/>
            <a:ext cx="47880" cy="68040"/>
          </xdr14:xfrm>
        </xdr:contentPart>
      </mc:Choice>
      <mc:Fallback xmlns="">
        <xdr:pic>
          <xdr:nvPicPr>
            <xdr:cNvPr id="862" name="Entrada de lápiz 861">
              <a:extLst>
                <a:ext uri="{FF2B5EF4-FFF2-40B4-BE49-F238E27FC236}">
                  <a16:creationId xmlns:a16="http://schemas.microsoft.com/office/drawing/2014/main" id="{77EDC7DC-08C7-4945-9734-0D6F7A598FE9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489240" y="3123360"/>
              <a:ext cx="65520" cy="8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512280</xdr:colOff>
      <xdr:row>31</xdr:row>
      <xdr:rowOff>39720</xdr:rowOff>
    </xdr:from>
    <xdr:to>
      <xdr:col>0</xdr:col>
      <xdr:colOff>512640</xdr:colOff>
      <xdr:row>31</xdr:row>
      <xdr:rowOff>40080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863" name="Entrada de lápiz 862">
              <a:extLst>
                <a:ext uri="{FF2B5EF4-FFF2-40B4-BE49-F238E27FC236}">
                  <a16:creationId xmlns:a16="http://schemas.microsoft.com/office/drawing/2014/main" id="{AE5DF3BD-D251-4010-9C79-957E13FECFD6}"/>
                </a:ext>
              </a:extLst>
            </xdr14:cNvPr>
            <xdr14:cNvContentPartPr/>
          </xdr14:nvContentPartPr>
          <xdr14:nvPr macro=""/>
          <xdr14:xfrm>
            <a:off x="512280" y="4870800"/>
            <a:ext cx="360" cy="360"/>
          </xdr14:xfrm>
        </xdr:contentPart>
      </mc:Choice>
      <mc:Fallback xmlns="">
        <xdr:pic>
          <xdr:nvPicPr>
            <xdr:cNvPr id="863" name="Entrada de lápiz 862">
              <a:extLst>
                <a:ext uri="{FF2B5EF4-FFF2-40B4-BE49-F238E27FC236}">
                  <a16:creationId xmlns:a16="http://schemas.microsoft.com/office/drawing/2014/main" id="{AE5DF3BD-D251-4010-9C79-957E13FECFD6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503280" y="48618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514560</xdr:colOff>
      <xdr:row>23</xdr:row>
      <xdr:rowOff>119880</xdr:rowOff>
    </xdr:from>
    <xdr:to>
      <xdr:col>5</xdr:col>
      <xdr:colOff>514920</xdr:colOff>
      <xdr:row>23</xdr:row>
      <xdr:rowOff>120240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922" name="Entrada de lápiz 921">
              <a:extLst>
                <a:ext uri="{FF2B5EF4-FFF2-40B4-BE49-F238E27FC236}">
                  <a16:creationId xmlns:a16="http://schemas.microsoft.com/office/drawing/2014/main" id="{5E9A8783-CA5C-4D79-A39E-8DF4E76214AA}"/>
                </a:ext>
              </a:extLst>
            </xdr14:cNvPr>
            <xdr14:cNvContentPartPr/>
          </xdr14:nvContentPartPr>
          <xdr14:nvPr macro=""/>
          <xdr14:xfrm>
            <a:off x="5940000" y="3366000"/>
            <a:ext cx="360" cy="360"/>
          </xdr14:xfrm>
        </xdr:contentPart>
      </mc:Choice>
      <mc:Fallback xmlns="">
        <xdr:pic>
          <xdr:nvPicPr>
            <xdr:cNvPr id="922" name="Entrada de lápiz 921">
              <a:extLst>
                <a:ext uri="{FF2B5EF4-FFF2-40B4-BE49-F238E27FC236}">
                  <a16:creationId xmlns:a16="http://schemas.microsoft.com/office/drawing/2014/main" id="{5E9A8783-CA5C-4D79-A39E-8DF4E76214AA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5931000" y="33573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235740</xdr:colOff>
      <xdr:row>21</xdr:row>
      <xdr:rowOff>129120</xdr:rowOff>
    </xdr:from>
    <xdr:to>
      <xdr:col>1</xdr:col>
      <xdr:colOff>236100</xdr:colOff>
      <xdr:row>21</xdr:row>
      <xdr:rowOff>129480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923" name="Entrada de lápiz 922">
              <a:extLst>
                <a:ext uri="{FF2B5EF4-FFF2-40B4-BE49-F238E27FC236}">
                  <a16:creationId xmlns:a16="http://schemas.microsoft.com/office/drawing/2014/main" id="{85E77F6E-7D11-49EF-AFC5-76A702D17E19}"/>
                </a:ext>
              </a:extLst>
            </xdr14:cNvPr>
            <xdr14:cNvContentPartPr/>
          </xdr14:nvContentPartPr>
          <xdr14:nvPr macro=""/>
          <xdr14:xfrm>
            <a:off x="1477800" y="2979000"/>
            <a:ext cx="360" cy="360"/>
          </xdr14:xfrm>
        </xdr:contentPart>
      </mc:Choice>
      <mc:Fallback xmlns="">
        <xdr:pic>
          <xdr:nvPicPr>
            <xdr:cNvPr id="923" name="Entrada de lápiz 922">
              <a:extLst>
                <a:ext uri="{FF2B5EF4-FFF2-40B4-BE49-F238E27FC236}">
                  <a16:creationId xmlns:a16="http://schemas.microsoft.com/office/drawing/2014/main" id="{85E77F6E-7D11-49EF-AFC5-76A702D17E19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1468800" y="2970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314700</xdr:colOff>
      <xdr:row>21</xdr:row>
      <xdr:rowOff>191400</xdr:rowOff>
    </xdr:from>
    <xdr:to>
      <xdr:col>6</xdr:col>
      <xdr:colOff>319740</xdr:colOff>
      <xdr:row>21</xdr:row>
      <xdr:rowOff>192480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1088" name="Entrada de lápiz 1087">
              <a:extLst>
                <a:ext uri="{FF2B5EF4-FFF2-40B4-BE49-F238E27FC236}">
                  <a16:creationId xmlns:a16="http://schemas.microsoft.com/office/drawing/2014/main" id="{3A7C2E61-501A-4819-A75E-241A7F52192A}"/>
                </a:ext>
              </a:extLst>
            </xdr14:cNvPr>
            <xdr14:cNvContentPartPr/>
          </xdr14:nvContentPartPr>
          <xdr14:nvPr macro=""/>
          <xdr14:xfrm>
            <a:off x="6486900" y="3041280"/>
            <a:ext cx="5040" cy="1080"/>
          </xdr14:xfrm>
        </xdr:contentPart>
      </mc:Choice>
      <mc:Fallback xmlns="">
        <xdr:pic>
          <xdr:nvPicPr>
            <xdr:cNvPr id="1088" name="Entrada de lápiz 1087">
              <a:extLst>
                <a:ext uri="{FF2B5EF4-FFF2-40B4-BE49-F238E27FC236}">
                  <a16:creationId xmlns:a16="http://schemas.microsoft.com/office/drawing/2014/main" id="{3A7C2E61-501A-4819-A75E-241A7F52192A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6478260" y="3032640"/>
              <a:ext cx="22680" cy="1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322020</xdr:colOff>
      <xdr:row>51</xdr:row>
      <xdr:rowOff>179640</xdr:rowOff>
    </xdr:from>
    <xdr:to>
      <xdr:col>10</xdr:col>
      <xdr:colOff>322380</xdr:colOff>
      <xdr:row>51</xdr:row>
      <xdr:rowOff>189000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1356" name="Entrada de lápiz 1355">
              <a:extLst>
                <a:ext uri="{FF2B5EF4-FFF2-40B4-BE49-F238E27FC236}">
                  <a16:creationId xmlns:a16="http://schemas.microsoft.com/office/drawing/2014/main" id="{013934DC-5CD9-494B-9363-120061EC3701}"/>
                </a:ext>
              </a:extLst>
            </xdr14:cNvPr>
            <xdr14:cNvContentPartPr/>
          </xdr14:nvContentPartPr>
          <xdr14:nvPr macro=""/>
          <xdr14:xfrm>
            <a:off x="10159440" y="8973120"/>
            <a:ext cx="360" cy="9360"/>
          </xdr14:xfrm>
        </xdr:contentPart>
      </mc:Choice>
      <mc:Fallback xmlns="">
        <xdr:pic>
          <xdr:nvPicPr>
            <xdr:cNvPr id="1356" name="Entrada de lápiz 1355">
              <a:extLst>
                <a:ext uri="{FF2B5EF4-FFF2-40B4-BE49-F238E27FC236}">
                  <a16:creationId xmlns:a16="http://schemas.microsoft.com/office/drawing/2014/main" id="{013934DC-5CD9-494B-9363-120061EC3701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10150440" y="8964120"/>
              <a:ext cx="18000" cy="2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472200</xdr:colOff>
      <xdr:row>50</xdr:row>
      <xdr:rowOff>83640</xdr:rowOff>
    </xdr:from>
    <xdr:to>
      <xdr:col>16</xdr:col>
      <xdr:colOff>472560</xdr:colOff>
      <xdr:row>50</xdr:row>
      <xdr:rowOff>84000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1359" name="Entrada de lápiz 1358">
              <a:extLst>
                <a:ext uri="{FF2B5EF4-FFF2-40B4-BE49-F238E27FC236}">
                  <a16:creationId xmlns:a16="http://schemas.microsoft.com/office/drawing/2014/main" id="{5F9963EE-C998-45FB-91CD-3631C35F10C5}"/>
                </a:ext>
              </a:extLst>
            </xdr14:cNvPr>
            <xdr14:cNvContentPartPr/>
          </xdr14:nvContentPartPr>
          <xdr14:nvPr macro=""/>
          <xdr14:xfrm>
            <a:off x="15239760" y="8679000"/>
            <a:ext cx="360" cy="360"/>
          </xdr14:xfrm>
        </xdr:contentPart>
      </mc:Choice>
      <mc:Fallback xmlns="">
        <xdr:pic>
          <xdr:nvPicPr>
            <xdr:cNvPr id="1359" name="Entrada de lápiz 1358">
              <a:extLst>
                <a:ext uri="{FF2B5EF4-FFF2-40B4-BE49-F238E27FC236}">
                  <a16:creationId xmlns:a16="http://schemas.microsoft.com/office/drawing/2014/main" id="{5F9963EE-C998-45FB-91CD-3631C35F10C5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15230760" y="8670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173820</xdr:colOff>
      <xdr:row>26</xdr:row>
      <xdr:rowOff>65520</xdr:rowOff>
    </xdr:from>
    <xdr:to>
      <xdr:col>10</xdr:col>
      <xdr:colOff>188220</xdr:colOff>
      <xdr:row>26</xdr:row>
      <xdr:rowOff>190440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588" name="Entrada de lápiz 1587">
              <a:extLst>
                <a:ext uri="{FF2B5EF4-FFF2-40B4-BE49-F238E27FC236}">
                  <a16:creationId xmlns:a16="http://schemas.microsoft.com/office/drawing/2014/main" id="{EA7D4D23-3C5A-4EB2-BF2E-DB2B77483D3D}"/>
                </a:ext>
              </a:extLst>
            </xdr14:cNvPr>
            <xdr14:cNvContentPartPr/>
          </xdr14:nvContentPartPr>
          <xdr14:nvPr macro=""/>
          <xdr14:xfrm>
            <a:off x="10011240" y="3906000"/>
            <a:ext cx="14400" cy="124920"/>
          </xdr14:xfrm>
        </xdr:contentPart>
      </mc:Choice>
      <mc:Fallback xmlns="">
        <xdr:pic>
          <xdr:nvPicPr>
            <xdr:cNvPr id="1588" name="Entrada de lápiz 1587">
              <a:extLst>
                <a:ext uri="{FF2B5EF4-FFF2-40B4-BE49-F238E27FC236}">
                  <a16:creationId xmlns:a16="http://schemas.microsoft.com/office/drawing/2014/main" id="{EA7D4D23-3C5A-4EB2-BF2E-DB2B77483D3D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0002600" y="3897360"/>
              <a:ext cx="32040" cy="14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608460</xdr:colOff>
      <xdr:row>33</xdr:row>
      <xdr:rowOff>41760</xdr:rowOff>
    </xdr:from>
    <xdr:to>
      <xdr:col>9</xdr:col>
      <xdr:colOff>444780</xdr:colOff>
      <xdr:row>36</xdr:row>
      <xdr:rowOff>130680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694" name="Entrada de lápiz 1693">
              <a:extLst>
                <a:ext uri="{FF2B5EF4-FFF2-40B4-BE49-F238E27FC236}">
                  <a16:creationId xmlns:a16="http://schemas.microsoft.com/office/drawing/2014/main" id="{CCEB3C26-B1D8-4780-A0A1-B4814FB27F74}"/>
                </a:ext>
              </a:extLst>
            </xdr14:cNvPr>
            <xdr14:cNvContentPartPr/>
          </xdr14:nvContentPartPr>
          <xdr14:nvPr macro=""/>
          <xdr14:xfrm>
            <a:off x="6780660" y="5269080"/>
            <a:ext cx="2518560" cy="683280"/>
          </xdr14:xfrm>
        </xdr:contentPart>
      </mc:Choice>
      <mc:Fallback xmlns="">
        <xdr:pic>
          <xdr:nvPicPr>
            <xdr:cNvPr id="1694" name="Entrada de lápiz 1693">
              <a:extLst>
                <a:ext uri="{FF2B5EF4-FFF2-40B4-BE49-F238E27FC236}">
                  <a16:creationId xmlns:a16="http://schemas.microsoft.com/office/drawing/2014/main" id="{CCEB3C26-B1D8-4780-A0A1-B4814FB27F74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6772019" y="5260440"/>
              <a:ext cx="2536203" cy="70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29</xdr:col>
      <xdr:colOff>573180</xdr:colOff>
      <xdr:row>36</xdr:row>
      <xdr:rowOff>3360</xdr:rowOff>
    </xdr:from>
    <xdr:to>
      <xdr:col>29</xdr:col>
      <xdr:colOff>574980</xdr:colOff>
      <xdr:row>36</xdr:row>
      <xdr:rowOff>6960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719" name="Entrada de lápiz 1718">
              <a:extLst>
                <a:ext uri="{FF2B5EF4-FFF2-40B4-BE49-F238E27FC236}">
                  <a16:creationId xmlns:a16="http://schemas.microsoft.com/office/drawing/2014/main" id="{1A599715-5225-4F6D-AA25-D7EDC68A4BCF}"/>
                </a:ext>
              </a:extLst>
            </xdr14:cNvPr>
            <xdr14:cNvContentPartPr/>
          </xdr14:nvContentPartPr>
          <xdr14:nvPr macro=""/>
          <xdr14:xfrm>
            <a:off x="26161140" y="5825040"/>
            <a:ext cx="1800" cy="3600"/>
          </xdr14:xfrm>
        </xdr:contentPart>
      </mc:Choice>
      <mc:Fallback xmlns="">
        <xdr:pic>
          <xdr:nvPicPr>
            <xdr:cNvPr id="1719" name="Entrada de lápiz 1718">
              <a:extLst>
                <a:ext uri="{FF2B5EF4-FFF2-40B4-BE49-F238E27FC236}">
                  <a16:creationId xmlns:a16="http://schemas.microsoft.com/office/drawing/2014/main" id="{1A599715-5225-4F6D-AA25-D7EDC68A4BCF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26152500" y="5816040"/>
              <a:ext cx="19440" cy="2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332820</xdr:colOff>
      <xdr:row>37</xdr:row>
      <xdr:rowOff>6480</xdr:rowOff>
    </xdr:from>
    <xdr:to>
      <xdr:col>30</xdr:col>
      <xdr:colOff>333180</xdr:colOff>
      <xdr:row>37</xdr:row>
      <xdr:rowOff>6840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726" name="Entrada de lápiz 1725">
              <a:extLst>
                <a:ext uri="{FF2B5EF4-FFF2-40B4-BE49-F238E27FC236}">
                  <a16:creationId xmlns:a16="http://schemas.microsoft.com/office/drawing/2014/main" id="{8810A31F-5182-4A3F-BE3D-CBDAE2312D60}"/>
                </a:ext>
              </a:extLst>
            </xdr14:cNvPr>
            <xdr14:cNvContentPartPr/>
          </xdr14:nvContentPartPr>
          <xdr14:nvPr macro=""/>
          <xdr14:xfrm>
            <a:off x="26911380" y="6026280"/>
            <a:ext cx="360" cy="360"/>
          </xdr14:xfrm>
        </xdr:contentPart>
      </mc:Choice>
      <mc:Fallback xmlns="">
        <xdr:pic>
          <xdr:nvPicPr>
            <xdr:cNvPr id="1726" name="Entrada de lápiz 1725">
              <a:extLst>
                <a:ext uri="{FF2B5EF4-FFF2-40B4-BE49-F238E27FC236}">
                  <a16:creationId xmlns:a16="http://schemas.microsoft.com/office/drawing/2014/main" id="{8810A31F-5182-4A3F-BE3D-CBDAE2312D60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26902380" y="60176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586980</xdr:colOff>
      <xdr:row>52</xdr:row>
      <xdr:rowOff>11160</xdr:rowOff>
    </xdr:from>
    <xdr:to>
      <xdr:col>27</xdr:col>
      <xdr:colOff>587340</xdr:colOff>
      <xdr:row>52</xdr:row>
      <xdr:rowOff>11520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1727" name="Entrada de lápiz 1726">
              <a:extLst>
                <a:ext uri="{FF2B5EF4-FFF2-40B4-BE49-F238E27FC236}">
                  <a16:creationId xmlns:a16="http://schemas.microsoft.com/office/drawing/2014/main" id="{451D7CD0-ABF6-4494-9925-9A49369DC350}"/>
                </a:ext>
              </a:extLst>
            </xdr14:cNvPr>
            <xdr14:cNvContentPartPr/>
          </xdr14:nvContentPartPr>
          <xdr14:nvPr macro=""/>
          <xdr14:xfrm>
            <a:off x="24193740" y="9002760"/>
            <a:ext cx="360" cy="360"/>
          </xdr14:xfrm>
        </xdr:contentPart>
      </mc:Choice>
      <mc:Fallback xmlns="">
        <xdr:pic>
          <xdr:nvPicPr>
            <xdr:cNvPr id="1727" name="Entrada de lápiz 1726">
              <a:extLst>
                <a:ext uri="{FF2B5EF4-FFF2-40B4-BE49-F238E27FC236}">
                  <a16:creationId xmlns:a16="http://schemas.microsoft.com/office/drawing/2014/main" id="{451D7CD0-ABF6-4494-9925-9A49369DC350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24185100" y="89937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28</xdr:col>
      <xdr:colOff>213060</xdr:colOff>
      <xdr:row>50</xdr:row>
      <xdr:rowOff>197880</xdr:rowOff>
    </xdr:from>
    <xdr:to>
      <xdr:col>28</xdr:col>
      <xdr:colOff>319980</xdr:colOff>
      <xdr:row>51</xdr:row>
      <xdr:rowOff>86880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730" name="Entrada de lápiz 1729">
              <a:extLst>
                <a:ext uri="{FF2B5EF4-FFF2-40B4-BE49-F238E27FC236}">
                  <a16:creationId xmlns:a16="http://schemas.microsoft.com/office/drawing/2014/main" id="{92DFDD3E-79E2-4EE5-9F7F-8DEDB7DC08EF}"/>
                </a:ext>
              </a:extLst>
            </xdr14:cNvPr>
            <xdr14:cNvContentPartPr/>
          </xdr14:nvContentPartPr>
          <xdr14:nvPr macro=""/>
          <xdr14:xfrm>
            <a:off x="24810420" y="8793240"/>
            <a:ext cx="106920" cy="87120"/>
          </xdr14:xfrm>
        </xdr:contentPart>
      </mc:Choice>
      <mc:Fallback xmlns="">
        <xdr:pic>
          <xdr:nvPicPr>
            <xdr:cNvPr id="1730" name="Entrada de lápiz 1729">
              <a:extLst>
                <a:ext uri="{FF2B5EF4-FFF2-40B4-BE49-F238E27FC236}">
                  <a16:creationId xmlns:a16="http://schemas.microsoft.com/office/drawing/2014/main" id="{92DFDD3E-79E2-4EE5-9F7F-8DEDB7DC08EF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24801420" y="8784240"/>
              <a:ext cx="124560" cy="104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612328</xdr:colOff>
      <xdr:row>1</xdr:row>
      <xdr:rowOff>64158</xdr:rowOff>
    </xdr:from>
    <xdr:to>
      <xdr:col>16</xdr:col>
      <xdr:colOff>71737</xdr:colOff>
      <xdr:row>35</xdr:row>
      <xdr:rowOff>20806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F2BF41F-981E-4EA8-8CD4-B44C15553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94328" y="289936"/>
          <a:ext cx="4925113" cy="6682945"/>
        </a:xfrm>
        <a:prstGeom prst="rect">
          <a:avLst/>
        </a:prstGeom>
      </xdr:spPr>
    </xdr:pic>
    <xdr:clientData/>
  </xdr:twoCellAnchor>
  <xdr:twoCellAnchor editAs="oneCell">
    <xdr:from>
      <xdr:col>25</xdr:col>
      <xdr:colOff>436140</xdr:colOff>
      <xdr:row>38</xdr:row>
      <xdr:rowOff>56160</xdr:rowOff>
    </xdr:from>
    <xdr:to>
      <xdr:col>25</xdr:col>
      <xdr:colOff>440820</xdr:colOff>
      <xdr:row>38</xdr:row>
      <xdr:rowOff>61920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228" name="Entrada de lápiz 227">
              <a:extLst>
                <a:ext uri="{FF2B5EF4-FFF2-40B4-BE49-F238E27FC236}">
                  <a16:creationId xmlns:a16="http://schemas.microsoft.com/office/drawing/2014/main" id="{AE52EBE3-3DA7-4877-B6E2-7FDD074052FD}"/>
                </a:ext>
              </a:extLst>
            </xdr14:cNvPr>
            <xdr14:cNvContentPartPr/>
          </xdr14:nvContentPartPr>
          <xdr14:nvPr macro=""/>
          <xdr14:xfrm>
            <a:off x="21391140" y="7599960"/>
            <a:ext cx="4680" cy="5760"/>
          </xdr14:xfrm>
        </xdr:contentPart>
      </mc:Choice>
      <mc:Fallback xmlns="">
        <xdr:pic>
          <xdr:nvPicPr>
            <xdr:cNvPr id="228" name="Entrada de lápiz 227">
              <a:extLst>
                <a:ext uri="{FF2B5EF4-FFF2-40B4-BE49-F238E27FC236}">
                  <a16:creationId xmlns:a16="http://schemas.microsoft.com/office/drawing/2014/main" id="{AE52EBE3-3DA7-4877-B6E2-7FDD074052FD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21382500" y="7590960"/>
              <a:ext cx="2232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242880</xdr:colOff>
      <xdr:row>27</xdr:row>
      <xdr:rowOff>38520</xdr:rowOff>
    </xdr:from>
    <xdr:to>
      <xdr:col>18</xdr:col>
      <xdr:colOff>263040</xdr:colOff>
      <xdr:row>27</xdr:row>
      <xdr:rowOff>54000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235" name="Entrada de lápiz 234">
              <a:extLst>
                <a:ext uri="{FF2B5EF4-FFF2-40B4-BE49-F238E27FC236}">
                  <a16:creationId xmlns:a16="http://schemas.microsoft.com/office/drawing/2014/main" id="{110DD13C-E3FB-4EEC-9266-64F71D0DCB4A}"/>
                </a:ext>
              </a:extLst>
            </xdr14:cNvPr>
            <xdr14:cNvContentPartPr/>
          </xdr14:nvContentPartPr>
          <xdr14:nvPr macro=""/>
          <xdr14:xfrm>
            <a:off x="15703860" y="5403000"/>
            <a:ext cx="20160" cy="15480"/>
          </xdr14:xfrm>
        </xdr:contentPart>
      </mc:Choice>
      <mc:Fallback xmlns="">
        <xdr:pic>
          <xdr:nvPicPr>
            <xdr:cNvPr id="235" name="Entrada de lápiz 234">
              <a:extLst>
                <a:ext uri="{FF2B5EF4-FFF2-40B4-BE49-F238E27FC236}">
                  <a16:creationId xmlns:a16="http://schemas.microsoft.com/office/drawing/2014/main" id="{110DD13C-E3FB-4EEC-9266-64F71D0DCB4A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5695220" y="5394000"/>
              <a:ext cx="37800" cy="3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421920</xdr:colOff>
      <xdr:row>51</xdr:row>
      <xdr:rowOff>88080</xdr:rowOff>
    </xdr:from>
    <xdr:to>
      <xdr:col>16</xdr:col>
      <xdr:colOff>427680</xdr:colOff>
      <xdr:row>51</xdr:row>
      <xdr:rowOff>97800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294" name="Entrada de lápiz 293">
              <a:extLst>
                <a:ext uri="{FF2B5EF4-FFF2-40B4-BE49-F238E27FC236}">
                  <a16:creationId xmlns:a16="http://schemas.microsoft.com/office/drawing/2014/main" id="{8B73C94F-1A35-49DA-99EF-DE427D1D4F52}"/>
                </a:ext>
              </a:extLst>
            </xdr14:cNvPr>
            <xdr14:cNvContentPartPr/>
          </xdr14:nvContentPartPr>
          <xdr14:nvPr macro=""/>
          <xdr14:xfrm>
            <a:off x="14313180" y="10207440"/>
            <a:ext cx="5760" cy="9720"/>
          </xdr14:xfrm>
        </xdr:contentPart>
      </mc:Choice>
      <mc:Fallback xmlns="">
        <xdr:pic>
          <xdr:nvPicPr>
            <xdr:cNvPr id="294" name="Entrada de lápiz 293">
              <a:extLst>
                <a:ext uri="{FF2B5EF4-FFF2-40B4-BE49-F238E27FC236}">
                  <a16:creationId xmlns:a16="http://schemas.microsoft.com/office/drawing/2014/main" id="{8B73C94F-1A35-49DA-99EF-DE427D1D4F52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4304180" y="10198800"/>
              <a:ext cx="23400" cy="2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482880</xdr:colOff>
      <xdr:row>111</xdr:row>
      <xdr:rowOff>138000</xdr:rowOff>
    </xdr:from>
    <xdr:to>
      <xdr:col>22</xdr:col>
      <xdr:colOff>537960</xdr:colOff>
      <xdr:row>112</xdr:row>
      <xdr:rowOff>100801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611" name="Entrada de lápiz 610">
              <a:extLst>
                <a:ext uri="{FF2B5EF4-FFF2-40B4-BE49-F238E27FC236}">
                  <a16:creationId xmlns:a16="http://schemas.microsoft.com/office/drawing/2014/main" id="{245F2B32-0D04-41BC-A403-264526D237F4}"/>
                </a:ext>
              </a:extLst>
            </xdr14:cNvPr>
            <xdr14:cNvContentPartPr/>
          </xdr14:nvContentPartPr>
          <xdr14:nvPr macro=""/>
          <xdr14:xfrm>
            <a:off x="19083300" y="22144560"/>
            <a:ext cx="55080" cy="160920"/>
          </xdr14:xfrm>
        </xdr:contentPart>
      </mc:Choice>
      <mc:Fallback xmlns="">
        <xdr:pic>
          <xdr:nvPicPr>
            <xdr:cNvPr id="611" name="Entrada de lápiz 610">
              <a:extLst>
                <a:ext uri="{FF2B5EF4-FFF2-40B4-BE49-F238E27FC236}">
                  <a16:creationId xmlns:a16="http://schemas.microsoft.com/office/drawing/2014/main" id="{245F2B32-0D04-41BC-A403-264526D237F4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19074660" y="22135920"/>
              <a:ext cx="72720" cy="17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654660</xdr:colOff>
      <xdr:row>8</xdr:row>
      <xdr:rowOff>117540</xdr:rowOff>
    </xdr:from>
    <xdr:to>
      <xdr:col>14</xdr:col>
      <xdr:colOff>761220</xdr:colOff>
      <xdr:row>8</xdr:row>
      <xdr:rowOff>130500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599" name="Entrada de lápiz 598">
              <a:extLst>
                <a:ext uri="{FF2B5EF4-FFF2-40B4-BE49-F238E27FC236}">
                  <a16:creationId xmlns:a16="http://schemas.microsoft.com/office/drawing/2014/main" id="{CF702408-B272-475D-987B-ABDD5BA838FA}"/>
                </a:ext>
              </a:extLst>
            </xdr14:cNvPr>
            <xdr14:cNvContentPartPr/>
          </xdr14:nvContentPartPr>
          <xdr14:nvPr macro=""/>
          <xdr14:xfrm>
            <a:off x="12976200" y="1694880"/>
            <a:ext cx="106560" cy="12960"/>
          </xdr14:xfrm>
        </xdr:contentPart>
      </mc:Choice>
      <mc:Fallback xmlns="">
        <xdr:pic>
          <xdr:nvPicPr>
            <xdr:cNvPr id="599" name="Entrada de lápiz 598">
              <a:extLst>
                <a:ext uri="{FF2B5EF4-FFF2-40B4-BE49-F238E27FC236}">
                  <a16:creationId xmlns:a16="http://schemas.microsoft.com/office/drawing/2014/main" id="{CF702408-B272-475D-987B-ABDD5BA838FA}"/>
                </a:ext>
              </a:extLst>
            </xdr:cNvPr>
            <xdr:cNvPicPr/>
          </xdr:nvPicPr>
          <xdr:blipFill>
            <a:blip xmlns:r="http://schemas.openxmlformats.org/officeDocument/2006/relationships" r:embed="rId207"/>
            <a:stretch>
              <a:fillRect/>
            </a:stretch>
          </xdr:blipFill>
          <xdr:spPr>
            <a:xfrm>
              <a:off x="12967560" y="1685880"/>
              <a:ext cx="124200" cy="3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199980</xdr:colOff>
      <xdr:row>17</xdr:row>
      <xdr:rowOff>31020</xdr:rowOff>
    </xdr:from>
    <xdr:to>
      <xdr:col>16</xdr:col>
      <xdr:colOff>254340</xdr:colOff>
      <xdr:row>17</xdr:row>
      <xdr:rowOff>64500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">
          <xdr14:nvContentPartPr>
            <xdr14:cNvPr id="249" name="Entrada de lápiz 248">
              <a:extLst>
                <a:ext uri="{FF2B5EF4-FFF2-40B4-BE49-F238E27FC236}">
                  <a16:creationId xmlns:a16="http://schemas.microsoft.com/office/drawing/2014/main" id="{5CF776C4-B80D-4595-9627-F29BD155512C}"/>
                </a:ext>
              </a:extLst>
            </xdr14:cNvPr>
            <xdr14:cNvContentPartPr/>
          </xdr14:nvContentPartPr>
          <xdr14:nvPr macro=""/>
          <xdr14:xfrm>
            <a:off x="14091240" y="3414300"/>
            <a:ext cx="54360" cy="33480"/>
          </xdr14:xfrm>
        </xdr:contentPart>
      </mc:Choice>
      <mc:Fallback xmlns="">
        <xdr:pic>
          <xdr:nvPicPr>
            <xdr:cNvPr id="249" name="Entrada de lápiz 248">
              <a:extLst>
                <a:ext uri="{FF2B5EF4-FFF2-40B4-BE49-F238E27FC236}">
                  <a16:creationId xmlns:a16="http://schemas.microsoft.com/office/drawing/2014/main" id="{5CF776C4-B80D-4595-9627-F29BD155512C}"/>
                </a:ext>
              </a:extLst>
            </xdr:cNvPr>
            <xdr:cNvPicPr/>
          </xdr:nvPicPr>
          <xdr:blipFill>
            <a:blip xmlns:r="http://schemas.openxmlformats.org/officeDocument/2006/relationships" r:embed="rId209"/>
            <a:stretch>
              <a:fillRect/>
            </a:stretch>
          </xdr:blipFill>
          <xdr:spPr>
            <a:xfrm>
              <a:off x="14082240" y="3405660"/>
              <a:ext cx="72000" cy="5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242400</xdr:colOff>
      <xdr:row>13</xdr:row>
      <xdr:rowOff>72240</xdr:rowOff>
    </xdr:from>
    <xdr:to>
      <xdr:col>2</xdr:col>
      <xdr:colOff>270840</xdr:colOff>
      <xdr:row>13</xdr:row>
      <xdr:rowOff>139920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">
          <xdr14:nvContentPartPr>
            <xdr14:cNvPr id="270" name="Entrada de lápiz 269">
              <a:extLst>
                <a:ext uri="{FF2B5EF4-FFF2-40B4-BE49-F238E27FC236}">
                  <a16:creationId xmlns:a16="http://schemas.microsoft.com/office/drawing/2014/main" id="{E40851F3-3D80-4A6C-B0CA-730B9A2647BE}"/>
                </a:ext>
              </a:extLst>
            </xdr14:cNvPr>
            <xdr14:cNvContentPartPr/>
          </xdr14:nvContentPartPr>
          <xdr14:nvPr macro=""/>
          <xdr14:xfrm>
            <a:off x="2330280" y="2663040"/>
            <a:ext cx="28440" cy="67680"/>
          </xdr14:xfrm>
        </xdr:contentPart>
      </mc:Choice>
      <mc:Fallback xmlns="">
        <xdr:pic>
          <xdr:nvPicPr>
            <xdr:cNvPr id="270" name="Entrada de lápiz 269">
              <a:extLst>
                <a:ext uri="{FF2B5EF4-FFF2-40B4-BE49-F238E27FC236}">
                  <a16:creationId xmlns:a16="http://schemas.microsoft.com/office/drawing/2014/main" id="{E40851F3-3D80-4A6C-B0CA-730B9A2647BE}"/>
                </a:ext>
              </a:extLst>
            </xdr:cNvPr>
            <xdr:cNvPicPr/>
          </xdr:nvPicPr>
          <xdr:blipFill>
            <a:blip xmlns:r="http://schemas.openxmlformats.org/officeDocument/2006/relationships" r:embed="rId211"/>
            <a:stretch>
              <a:fillRect/>
            </a:stretch>
          </xdr:blipFill>
          <xdr:spPr>
            <a:xfrm>
              <a:off x="2321640" y="2654040"/>
              <a:ext cx="46080" cy="8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699120</xdr:colOff>
      <xdr:row>4</xdr:row>
      <xdr:rowOff>128940</xdr:rowOff>
    </xdr:from>
    <xdr:to>
      <xdr:col>6</xdr:col>
      <xdr:colOff>713520</xdr:colOff>
      <xdr:row>4</xdr:row>
      <xdr:rowOff>185820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">
          <xdr14:nvContentPartPr>
            <xdr14:cNvPr id="271" name="Entrada de lápiz 270">
              <a:extLst>
                <a:ext uri="{FF2B5EF4-FFF2-40B4-BE49-F238E27FC236}">
                  <a16:creationId xmlns:a16="http://schemas.microsoft.com/office/drawing/2014/main" id="{BA92BA7D-6988-4BBF-A088-1C18580E98D0}"/>
                </a:ext>
              </a:extLst>
            </xdr14:cNvPr>
            <xdr14:cNvContentPartPr/>
          </xdr14:nvContentPartPr>
          <xdr14:nvPr macro=""/>
          <xdr14:xfrm>
            <a:off x="6597000" y="913800"/>
            <a:ext cx="14400" cy="56880"/>
          </xdr14:xfrm>
        </xdr:contentPart>
      </mc:Choice>
      <mc:Fallback xmlns="">
        <xdr:pic>
          <xdr:nvPicPr>
            <xdr:cNvPr id="271" name="Entrada de lápiz 270">
              <a:extLst>
                <a:ext uri="{FF2B5EF4-FFF2-40B4-BE49-F238E27FC236}">
                  <a16:creationId xmlns:a16="http://schemas.microsoft.com/office/drawing/2014/main" id="{BA92BA7D-6988-4BBF-A088-1C18580E98D0}"/>
                </a:ext>
              </a:extLst>
            </xdr:cNvPr>
            <xdr:cNvPicPr/>
          </xdr:nvPicPr>
          <xdr:blipFill>
            <a:blip xmlns:r="http://schemas.openxmlformats.org/officeDocument/2006/relationships" r:embed="rId213"/>
            <a:stretch>
              <a:fillRect/>
            </a:stretch>
          </xdr:blipFill>
          <xdr:spPr>
            <a:xfrm>
              <a:off x="6588360" y="904800"/>
              <a:ext cx="32040" cy="7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953880</xdr:colOff>
      <xdr:row>16</xdr:row>
      <xdr:rowOff>37680</xdr:rowOff>
    </xdr:from>
    <xdr:to>
      <xdr:col>4</xdr:col>
      <xdr:colOff>962880</xdr:colOff>
      <xdr:row>16</xdr:row>
      <xdr:rowOff>47400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">
          <xdr14:nvContentPartPr>
            <xdr14:cNvPr id="340" name="Entrada de lápiz 339">
              <a:extLst>
                <a:ext uri="{FF2B5EF4-FFF2-40B4-BE49-F238E27FC236}">
                  <a16:creationId xmlns:a16="http://schemas.microsoft.com/office/drawing/2014/main" id="{9D421A7B-E71C-4E0A-BC5D-5CDEA1E8CE63}"/>
                </a:ext>
              </a:extLst>
            </xdr14:cNvPr>
            <xdr14:cNvContentPartPr/>
          </xdr14:nvContentPartPr>
          <xdr14:nvPr macro=""/>
          <xdr14:xfrm>
            <a:off x="4855320" y="3222840"/>
            <a:ext cx="9000" cy="9720"/>
          </xdr14:xfrm>
        </xdr:contentPart>
      </mc:Choice>
      <mc:Fallback xmlns="">
        <xdr:pic>
          <xdr:nvPicPr>
            <xdr:cNvPr id="340" name="Entrada de lápiz 339">
              <a:extLst>
                <a:ext uri="{FF2B5EF4-FFF2-40B4-BE49-F238E27FC236}">
                  <a16:creationId xmlns:a16="http://schemas.microsoft.com/office/drawing/2014/main" id="{9D421A7B-E71C-4E0A-BC5D-5CDEA1E8CE63}"/>
                </a:ext>
              </a:extLst>
            </xdr:cNvPr>
            <xdr:cNvPicPr/>
          </xdr:nvPicPr>
          <xdr:blipFill>
            <a:blip xmlns:r="http://schemas.openxmlformats.org/officeDocument/2006/relationships" r:embed="rId215"/>
            <a:stretch>
              <a:fillRect/>
            </a:stretch>
          </xdr:blipFill>
          <xdr:spPr>
            <a:xfrm>
              <a:off x="4846680" y="3213840"/>
              <a:ext cx="26640" cy="2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875520</xdr:colOff>
      <xdr:row>8</xdr:row>
      <xdr:rowOff>82560</xdr:rowOff>
    </xdr:from>
    <xdr:to>
      <xdr:col>0</xdr:col>
      <xdr:colOff>875880</xdr:colOff>
      <xdr:row>8</xdr:row>
      <xdr:rowOff>82920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">
          <xdr14:nvContentPartPr>
            <xdr14:cNvPr id="779" name="Entrada de lápiz 778">
              <a:extLst>
                <a:ext uri="{FF2B5EF4-FFF2-40B4-BE49-F238E27FC236}">
                  <a16:creationId xmlns:a16="http://schemas.microsoft.com/office/drawing/2014/main" id="{0F2FF081-CB25-410D-84E7-4AFB636209D5}"/>
                </a:ext>
              </a:extLst>
            </xdr14:cNvPr>
            <xdr14:cNvContentPartPr/>
          </xdr14:nvContentPartPr>
          <xdr14:nvPr macro=""/>
          <xdr14:xfrm>
            <a:off x="875520" y="1659900"/>
            <a:ext cx="360" cy="360"/>
          </xdr14:xfrm>
        </xdr:contentPart>
      </mc:Choice>
      <mc:Fallback xmlns="">
        <xdr:pic>
          <xdr:nvPicPr>
            <xdr:cNvPr id="779" name="Entrada de lápiz 778">
              <a:extLst>
                <a:ext uri="{FF2B5EF4-FFF2-40B4-BE49-F238E27FC236}">
                  <a16:creationId xmlns:a16="http://schemas.microsoft.com/office/drawing/2014/main" id="{0F2FF081-CB25-410D-84E7-4AFB636209D5}"/>
                </a:ext>
              </a:extLst>
            </xdr:cNvPr>
            <xdr:cNvPicPr/>
          </xdr:nvPicPr>
          <xdr:blipFill>
            <a:blip xmlns:r="http://schemas.openxmlformats.org/officeDocument/2006/relationships" r:embed="rId221"/>
            <a:stretch>
              <a:fillRect/>
            </a:stretch>
          </xdr:blipFill>
          <xdr:spPr>
            <a:xfrm>
              <a:off x="866880" y="16512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563880</xdr:colOff>
      <xdr:row>14</xdr:row>
      <xdr:rowOff>127320</xdr:rowOff>
    </xdr:from>
    <xdr:to>
      <xdr:col>5</xdr:col>
      <xdr:colOff>575760</xdr:colOff>
      <xdr:row>14</xdr:row>
      <xdr:rowOff>165480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">
          <xdr14:nvContentPartPr>
            <xdr14:cNvPr id="840" name="Entrada de lápiz 839">
              <a:extLst>
                <a:ext uri="{FF2B5EF4-FFF2-40B4-BE49-F238E27FC236}">
                  <a16:creationId xmlns:a16="http://schemas.microsoft.com/office/drawing/2014/main" id="{9644DCAA-0E95-4619-B48C-D030A43377C8}"/>
                </a:ext>
              </a:extLst>
            </xdr14:cNvPr>
            <xdr14:cNvContentPartPr/>
          </xdr14:nvContentPartPr>
          <xdr14:nvPr macro=""/>
          <xdr14:xfrm>
            <a:off x="5532120" y="2916240"/>
            <a:ext cx="11880" cy="38160"/>
          </xdr14:xfrm>
        </xdr:contentPart>
      </mc:Choice>
      <mc:Fallback xmlns="">
        <xdr:pic>
          <xdr:nvPicPr>
            <xdr:cNvPr id="840" name="Entrada de lápiz 839">
              <a:extLst>
                <a:ext uri="{FF2B5EF4-FFF2-40B4-BE49-F238E27FC236}">
                  <a16:creationId xmlns:a16="http://schemas.microsoft.com/office/drawing/2014/main" id="{9644DCAA-0E95-4619-B48C-D030A43377C8}"/>
                </a:ext>
              </a:extLst>
            </xdr:cNvPr>
            <xdr:cNvPicPr/>
          </xdr:nvPicPr>
          <xdr:blipFill>
            <a:blip xmlns:r="http://schemas.openxmlformats.org/officeDocument/2006/relationships" r:embed="rId234"/>
            <a:stretch>
              <a:fillRect/>
            </a:stretch>
          </xdr:blipFill>
          <xdr:spPr>
            <a:xfrm>
              <a:off x="5523120" y="2907600"/>
              <a:ext cx="29520" cy="5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129900</xdr:colOff>
      <xdr:row>16</xdr:row>
      <xdr:rowOff>18720</xdr:rowOff>
    </xdr:from>
    <xdr:to>
      <xdr:col>1</xdr:col>
      <xdr:colOff>130260</xdr:colOff>
      <xdr:row>16</xdr:row>
      <xdr:rowOff>19080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">
          <xdr14:nvContentPartPr>
            <xdr14:cNvPr id="985" name="Entrada de lápiz 984">
              <a:extLst>
                <a:ext uri="{FF2B5EF4-FFF2-40B4-BE49-F238E27FC236}">
                  <a16:creationId xmlns:a16="http://schemas.microsoft.com/office/drawing/2014/main" id="{36D7A9AF-A78D-4A49-AE95-A0CE84065D77}"/>
                </a:ext>
              </a:extLst>
            </xdr14:cNvPr>
            <xdr14:cNvContentPartPr/>
          </xdr14:nvContentPartPr>
          <xdr14:nvPr macro=""/>
          <xdr14:xfrm>
            <a:off x="1234800" y="3203880"/>
            <a:ext cx="360" cy="360"/>
          </xdr14:xfrm>
        </xdr:contentPart>
      </mc:Choice>
      <mc:Fallback xmlns="">
        <xdr:pic>
          <xdr:nvPicPr>
            <xdr:cNvPr id="985" name="Entrada de lápiz 984">
              <a:extLst>
                <a:ext uri="{FF2B5EF4-FFF2-40B4-BE49-F238E27FC236}">
                  <a16:creationId xmlns:a16="http://schemas.microsoft.com/office/drawing/2014/main" id="{36D7A9AF-A78D-4A49-AE95-A0CE84065D77}"/>
                </a:ext>
              </a:extLst>
            </xdr:cNvPr>
            <xdr:cNvPicPr/>
          </xdr:nvPicPr>
          <xdr:blipFill>
            <a:blip xmlns:r="http://schemas.openxmlformats.org/officeDocument/2006/relationships" r:embed="rId221"/>
            <a:stretch>
              <a:fillRect/>
            </a:stretch>
          </xdr:blipFill>
          <xdr:spPr>
            <a:xfrm>
              <a:off x="1225800" y="31948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420506</xdr:colOff>
      <xdr:row>45</xdr:row>
      <xdr:rowOff>179307</xdr:rowOff>
    </xdr:from>
    <xdr:to>
      <xdr:col>12</xdr:col>
      <xdr:colOff>439586</xdr:colOff>
      <xdr:row>45</xdr:row>
      <xdr:rowOff>187947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">
          <xdr14:nvContentPartPr>
            <xdr14:cNvPr id="224" name="Entrada de lápiz 223">
              <a:extLst>
                <a:ext uri="{FF2B5EF4-FFF2-40B4-BE49-F238E27FC236}">
                  <a16:creationId xmlns:a16="http://schemas.microsoft.com/office/drawing/2014/main" id="{0401FD86-1C0D-4E58-9EA9-E3D4E7E0AC12}"/>
                </a:ext>
              </a:extLst>
            </xdr14:cNvPr>
            <xdr14:cNvContentPartPr/>
          </xdr14:nvContentPartPr>
          <xdr14:nvPr macro=""/>
          <xdr14:xfrm>
            <a:off x="11144950" y="9078714"/>
            <a:ext cx="19080" cy="8640"/>
          </xdr14:xfrm>
        </xdr:contentPart>
      </mc:Choice>
      <mc:Fallback xmlns="">
        <xdr:pic>
          <xdr:nvPicPr>
            <xdr:cNvPr id="224" name="Entrada de lápiz 223">
              <a:extLst>
                <a:ext uri="{FF2B5EF4-FFF2-40B4-BE49-F238E27FC236}">
                  <a16:creationId xmlns:a16="http://schemas.microsoft.com/office/drawing/2014/main" id="{0401FD86-1C0D-4E58-9EA9-E3D4E7E0AC12}"/>
                </a:ext>
              </a:extLst>
            </xdr:cNvPr>
            <xdr:cNvPicPr/>
          </xdr:nvPicPr>
          <xdr:blipFill>
            <a:blip xmlns:r="http://schemas.openxmlformats.org/officeDocument/2006/relationships" r:embed="rId262"/>
            <a:stretch>
              <a:fillRect/>
            </a:stretch>
          </xdr:blipFill>
          <xdr:spPr>
            <a:xfrm>
              <a:off x="11135950" y="9069714"/>
              <a:ext cx="36720" cy="2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214380</xdr:colOff>
      <xdr:row>47</xdr:row>
      <xdr:rowOff>26124</xdr:rowOff>
    </xdr:from>
    <xdr:to>
      <xdr:col>8</xdr:col>
      <xdr:colOff>223740</xdr:colOff>
      <xdr:row>47</xdr:row>
      <xdr:rowOff>37284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">
          <xdr14:nvContentPartPr>
            <xdr14:cNvPr id="251" name="Entrada de lápiz 250">
              <a:extLst>
                <a:ext uri="{FF2B5EF4-FFF2-40B4-BE49-F238E27FC236}">
                  <a16:creationId xmlns:a16="http://schemas.microsoft.com/office/drawing/2014/main" id="{E615B282-75C4-4978-AA37-CB90438AF665}"/>
                </a:ext>
              </a:extLst>
            </xdr14:cNvPr>
            <xdr14:cNvContentPartPr/>
          </xdr14:nvContentPartPr>
          <xdr14:nvPr macro=""/>
          <xdr14:xfrm>
            <a:off x="7815565" y="9320643"/>
            <a:ext cx="9360" cy="11160"/>
          </xdr14:xfrm>
        </xdr:contentPart>
      </mc:Choice>
      <mc:Fallback xmlns="">
        <xdr:pic>
          <xdr:nvPicPr>
            <xdr:cNvPr id="251" name="Entrada de lápiz 250">
              <a:extLst>
                <a:ext uri="{FF2B5EF4-FFF2-40B4-BE49-F238E27FC236}">
                  <a16:creationId xmlns:a16="http://schemas.microsoft.com/office/drawing/2014/main" id="{E615B282-75C4-4978-AA37-CB90438AF665}"/>
                </a:ext>
              </a:extLst>
            </xdr:cNvPr>
            <xdr:cNvPicPr/>
          </xdr:nvPicPr>
          <xdr:blipFill>
            <a:blip xmlns:r="http://schemas.openxmlformats.org/officeDocument/2006/relationships" r:embed="rId264"/>
            <a:stretch>
              <a:fillRect/>
            </a:stretch>
          </xdr:blipFill>
          <xdr:spPr>
            <a:xfrm>
              <a:off x="7806565" y="9311643"/>
              <a:ext cx="27000" cy="2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587013</xdr:colOff>
      <xdr:row>20</xdr:row>
      <xdr:rowOff>38358</xdr:rowOff>
    </xdr:from>
    <xdr:to>
      <xdr:col>1</xdr:col>
      <xdr:colOff>589533</xdr:colOff>
      <xdr:row>20</xdr:row>
      <xdr:rowOff>47718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">
          <xdr14:nvContentPartPr>
            <xdr14:cNvPr id="4" name="Entrada de lápiz 3">
              <a:extLst>
                <a:ext uri="{FF2B5EF4-FFF2-40B4-BE49-F238E27FC236}">
                  <a16:creationId xmlns:a16="http://schemas.microsoft.com/office/drawing/2014/main" id="{BB93BD2E-D4F4-46E9-9AE2-6DD524587621}"/>
                </a:ext>
              </a:extLst>
            </xdr14:cNvPr>
            <xdr14:cNvContentPartPr/>
          </xdr14:nvContentPartPr>
          <xdr14:nvPr macro=""/>
          <xdr14:xfrm>
            <a:off x="1687680" y="3998877"/>
            <a:ext cx="2520" cy="9360"/>
          </xdr14:xfrm>
        </xdr:contentPart>
      </mc:Choice>
      <mc:Fallback xmlns="">
        <xdr:pic>
          <xdr:nvPicPr>
            <xdr:cNvPr id="4" name="Entrada de lápiz 3">
              <a:extLst>
                <a:ext uri="{FF2B5EF4-FFF2-40B4-BE49-F238E27FC236}">
                  <a16:creationId xmlns:a16="http://schemas.microsoft.com/office/drawing/2014/main" id="{BB93BD2E-D4F4-46E9-9AE2-6DD524587621}"/>
                </a:ext>
              </a:extLst>
            </xdr:cNvPr>
            <xdr:cNvPicPr/>
          </xdr:nvPicPr>
          <xdr:blipFill>
            <a:blip xmlns:r="http://schemas.openxmlformats.org/officeDocument/2006/relationships" r:embed="rId266"/>
            <a:stretch>
              <a:fillRect/>
            </a:stretch>
          </xdr:blipFill>
          <xdr:spPr>
            <a:xfrm>
              <a:off x="1679040" y="3989877"/>
              <a:ext cx="20160" cy="27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238125</xdr:colOff>
      <xdr:row>10</xdr:row>
      <xdr:rowOff>133350</xdr:rowOff>
    </xdr:from>
    <xdr:ext cx="123825" cy="1143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6146556" y="2173165"/>
          <a:ext cx="123825" cy="114300"/>
          <a:chOff x="5288850" y="3727613"/>
          <a:chExt cx="114300" cy="1047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CxnSpPr>
            <a:stCxn id="4" idx="2"/>
          </xdr:cNvCxnSpPr>
        </xdr:nvCxnSpPr>
        <xdr:spPr>
          <a:xfrm>
            <a:off x="5288850" y="3727613"/>
            <a:ext cx="114300" cy="104700"/>
          </a:xfrm>
          <a:prstGeom prst="straightConnector1">
            <a:avLst/>
          </a:prstGeom>
          <a:noFill/>
          <a:ln w="9525" cap="flat" cmpd="sng">
            <a:solidFill>
              <a:srgbClr val="4A7DBA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895350</xdr:colOff>
      <xdr:row>14</xdr:row>
      <xdr:rowOff>114300</xdr:rowOff>
    </xdr:from>
    <xdr:ext cx="180975" cy="3810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pSpPr/>
      </xdr:nvGrpSpPr>
      <xdr:grpSpPr>
        <a:xfrm>
          <a:off x="2055935" y="2951285"/>
          <a:ext cx="180975" cy="38100"/>
          <a:chOff x="5255513" y="3770625"/>
          <a:chExt cx="180900" cy="18900"/>
        </a:xfrm>
      </xdr:grpSpPr>
      <xdr:cxnSp macro="">
        <xdr:nvCxnSpPr>
          <xdr:cNvPr id="5" name="Shape 5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CxnSpPr>
            <a:stCxn id="6" idx="3"/>
          </xdr:cNvCxnSpPr>
        </xdr:nvCxnSpPr>
        <xdr:spPr>
          <a:xfrm rot="10800000" flipH="1">
            <a:off x="5255513" y="3770625"/>
            <a:ext cx="180900" cy="18900"/>
          </a:xfrm>
          <a:prstGeom prst="straightConnector1">
            <a:avLst/>
          </a:prstGeom>
          <a:noFill/>
          <a:ln w="9525" cap="flat" cmpd="sng">
            <a:solidFill>
              <a:srgbClr val="4A7DBA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409575</xdr:colOff>
      <xdr:row>11</xdr:row>
      <xdr:rowOff>66675</xdr:rowOff>
    </xdr:from>
    <xdr:ext cx="104775" cy="10477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3598252" y="2305783"/>
          <a:ext cx="104775" cy="104775"/>
          <a:chOff x="5298375" y="3732375"/>
          <a:chExt cx="95250" cy="95250"/>
        </a:xfrm>
      </xdr:grpSpPr>
      <xdr:cxnSp macro="">
        <xdr:nvCxnSpPr>
          <xdr:cNvPr id="7" name="Shape 7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CxnSpPr/>
        </xdr:nvCxnSpPr>
        <xdr:spPr>
          <a:xfrm>
            <a:off x="5298375" y="3732375"/>
            <a:ext cx="95250" cy="95250"/>
          </a:xfrm>
          <a:prstGeom prst="straightConnector1">
            <a:avLst/>
          </a:prstGeom>
          <a:noFill/>
          <a:ln w="9525" cap="flat" cmpd="sng">
            <a:solidFill>
              <a:srgbClr val="4A7DBA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</xdr:col>
      <xdr:colOff>28575</xdr:colOff>
      <xdr:row>31</xdr:row>
      <xdr:rowOff>95250</xdr:rowOff>
    </xdr:from>
    <xdr:ext cx="295275" cy="57150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220790" y="6320204"/>
          <a:ext cx="295275" cy="57150"/>
          <a:chOff x="5203125" y="3756113"/>
          <a:chExt cx="285900" cy="47700"/>
        </a:xfrm>
      </xdr:grpSpPr>
      <xdr:cxnSp macro="">
        <xdr:nvCxnSpPr>
          <xdr:cNvPr id="9" name="Shape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CxnSpPr>
            <a:stCxn id="9" idx="3"/>
          </xdr:cNvCxnSpPr>
        </xdr:nvCxnSpPr>
        <xdr:spPr>
          <a:xfrm rot="10800000" flipH="1">
            <a:off x="5203125" y="3756113"/>
            <a:ext cx="285900" cy="47700"/>
          </a:xfrm>
          <a:prstGeom prst="straightConnector1">
            <a:avLst/>
          </a:prstGeom>
          <a:noFill/>
          <a:ln w="9525" cap="flat" cmpd="sng">
            <a:solidFill>
              <a:srgbClr val="4A7DBA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466725</xdr:colOff>
      <xdr:row>27</xdr:row>
      <xdr:rowOff>76200</xdr:rowOff>
    </xdr:from>
    <xdr:ext cx="38100" cy="95250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pSpPr/>
      </xdr:nvGrpSpPr>
      <xdr:grpSpPr>
        <a:xfrm>
          <a:off x="3655402" y="5503985"/>
          <a:ext cx="38100" cy="95250"/>
          <a:chOff x="5331788" y="3732375"/>
          <a:chExt cx="28500" cy="95400"/>
        </a:xfrm>
      </xdr:grpSpPr>
      <xdr:cxnSp macro="">
        <xdr:nvCxnSpPr>
          <xdr:cNvPr id="11" name="Shape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CxnSpPr>
            <a:stCxn id="11" idx="2"/>
          </xdr:cNvCxnSpPr>
        </xdr:nvCxnSpPr>
        <xdr:spPr>
          <a:xfrm flipH="1">
            <a:off x="5331788" y="3732375"/>
            <a:ext cx="28500" cy="95400"/>
          </a:xfrm>
          <a:prstGeom prst="straightConnector1">
            <a:avLst/>
          </a:prstGeom>
          <a:noFill/>
          <a:ln w="9525" cap="flat" cmpd="sng">
            <a:solidFill>
              <a:srgbClr val="4A7DBA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361950</xdr:colOff>
      <xdr:row>9</xdr:row>
      <xdr:rowOff>85725</xdr:rowOff>
    </xdr:from>
    <xdr:ext cx="1333500" cy="247650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990600</xdr:colOff>
      <xdr:row>14</xdr:row>
      <xdr:rowOff>57150</xdr:rowOff>
    </xdr:from>
    <xdr:ext cx="1038225" cy="171450"/>
    <xdr:pic>
      <xdr:nvPicPr>
        <xdr:cNvPr id="13" name="image3.png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10</xdr:row>
      <xdr:rowOff>123825</xdr:rowOff>
    </xdr:from>
    <xdr:ext cx="1238250" cy="152400"/>
    <xdr:pic>
      <xdr:nvPicPr>
        <xdr:cNvPr id="14" name="image2.png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66675</xdr:rowOff>
    </xdr:from>
    <xdr:ext cx="1028700" cy="171450"/>
    <xdr:pic>
      <xdr:nvPicPr>
        <xdr:cNvPr id="15" name="image3.png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25</xdr:row>
      <xdr:rowOff>180975</xdr:rowOff>
    </xdr:from>
    <xdr:ext cx="847725" cy="304800"/>
    <xdr:pic>
      <xdr:nvPicPr>
        <xdr:cNvPr id="16" name="image4.png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826363</xdr:colOff>
      <xdr:row>6</xdr:row>
      <xdr:rowOff>170148</xdr:rowOff>
    </xdr:from>
    <xdr:to>
      <xdr:col>1</xdr:col>
      <xdr:colOff>835003</xdr:colOff>
      <xdr:row>6</xdr:row>
      <xdr:rowOff>172668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81" name="Entrada de lápiz 80">
              <a:extLst>
                <a:ext uri="{FF2B5EF4-FFF2-40B4-BE49-F238E27FC236}">
                  <a16:creationId xmlns:a16="http://schemas.microsoft.com/office/drawing/2014/main" id="{38D41745-629B-43D0-AB01-9192A455995F}"/>
                </a:ext>
              </a:extLst>
            </xdr14:cNvPr>
            <xdr14:cNvContentPartPr/>
          </xdr14:nvContentPartPr>
          <xdr14:nvPr macro=""/>
          <xdr14:xfrm>
            <a:off x="2008440" y="1410840"/>
            <a:ext cx="8640" cy="2520"/>
          </xdr14:xfrm>
        </xdr:contentPart>
      </mc:Choice>
      <mc:Fallback xmlns="">
        <xdr:pic>
          <xdr:nvPicPr>
            <xdr:cNvPr id="81" name="Entrada de lápiz 80">
              <a:extLst>
                <a:ext uri="{FF2B5EF4-FFF2-40B4-BE49-F238E27FC236}">
                  <a16:creationId xmlns:a16="http://schemas.microsoft.com/office/drawing/2014/main" id="{38D41745-629B-43D0-AB01-9192A455995F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990800" y="1392840"/>
              <a:ext cx="44280" cy="3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343354</xdr:colOff>
      <xdr:row>9</xdr:row>
      <xdr:rowOff>27874</xdr:rowOff>
    </xdr:from>
    <xdr:to>
      <xdr:col>6</xdr:col>
      <xdr:colOff>343714</xdr:colOff>
      <xdr:row>9</xdr:row>
      <xdr:rowOff>28234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58" name="Entrada de lápiz 157">
              <a:extLst>
                <a:ext uri="{FF2B5EF4-FFF2-40B4-BE49-F238E27FC236}">
                  <a16:creationId xmlns:a16="http://schemas.microsoft.com/office/drawing/2014/main" id="{805407AF-40E1-4FCD-9862-AA9F1A1BD5CB}"/>
                </a:ext>
              </a:extLst>
            </xdr14:cNvPr>
            <xdr14:cNvContentPartPr/>
          </xdr14:nvContentPartPr>
          <xdr14:nvPr macro=""/>
          <xdr14:xfrm>
            <a:off x="6361200" y="1854720"/>
            <a:ext cx="360" cy="360"/>
          </xdr14:xfrm>
        </xdr:contentPart>
      </mc:Choice>
      <mc:Fallback xmlns="">
        <xdr:pic>
          <xdr:nvPicPr>
            <xdr:cNvPr id="158" name="Entrada de lápiz 157">
              <a:extLst>
                <a:ext uri="{FF2B5EF4-FFF2-40B4-BE49-F238E27FC236}">
                  <a16:creationId xmlns:a16="http://schemas.microsoft.com/office/drawing/2014/main" id="{805407AF-40E1-4FCD-9862-AA9F1A1BD5CB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6343200" y="183672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876300</xdr:colOff>
      <xdr:row>11</xdr:row>
      <xdr:rowOff>85725</xdr:rowOff>
    </xdr:from>
    <xdr:ext cx="390525" cy="1428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5676900" y="2234565"/>
          <a:ext cx="390525" cy="142875"/>
          <a:chOff x="5155500" y="3713325"/>
          <a:chExt cx="381000" cy="133350"/>
        </a:xfrm>
      </xdr:grpSpPr>
      <xdr:cxnSp macro="">
        <xdr:nvCxnSpPr>
          <xdr:cNvPr id="12" name="Shape 12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CxnSpPr/>
        </xdr:nvCxnSpPr>
        <xdr:spPr>
          <a:xfrm>
            <a:off x="5155500" y="3713325"/>
            <a:ext cx="381000" cy="133350"/>
          </a:xfrm>
          <a:prstGeom prst="straightConnector1">
            <a:avLst/>
          </a:prstGeom>
          <a:noFill/>
          <a:ln w="9525" cap="flat" cmpd="sng">
            <a:solidFill>
              <a:srgbClr val="4A7DBA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4</xdr:col>
      <xdr:colOff>257175</xdr:colOff>
      <xdr:row>11</xdr:row>
      <xdr:rowOff>9525</xdr:rowOff>
    </xdr:from>
    <xdr:ext cx="742950" cy="333375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pSpPr/>
      </xdr:nvGrpSpPr>
      <xdr:grpSpPr>
        <a:xfrm>
          <a:off x="4189095" y="2158365"/>
          <a:ext cx="742950" cy="333375"/>
          <a:chOff x="4979288" y="3618075"/>
          <a:chExt cx="733500" cy="324000"/>
        </a:xfrm>
      </xdr:grpSpPr>
      <xdr:cxnSp macro="">
        <xdr:nvCxnSpPr>
          <xdr:cNvPr id="13" name="Shape 13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CxnSpPr>
            <a:stCxn id="6" idx="2"/>
          </xdr:cNvCxnSpPr>
        </xdr:nvCxnSpPr>
        <xdr:spPr>
          <a:xfrm>
            <a:off x="4979288" y="3618075"/>
            <a:ext cx="733500" cy="324000"/>
          </a:xfrm>
          <a:prstGeom prst="straightConnector1">
            <a:avLst/>
          </a:prstGeom>
          <a:noFill/>
          <a:ln w="9525" cap="flat" cmpd="sng">
            <a:solidFill>
              <a:srgbClr val="4A7DBA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285750</xdr:colOff>
      <xdr:row>10</xdr:row>
      <xdr:rowOff>9525</xdr:rowOff>
    </xdr:from>
    <xdr:ext cx="1323975" cy="2667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542925</xdr:colOff>
      <xdr:row>10</xdr:row>
      <xdr:rowOff>47625</xdr:rowOff>
    </xdr:from>
    <xdr:ext cx="1333500" cy="17145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19</xdr:row>
      <xdr:rowOff>38100</xdr:rowOff>
    </xdr:from>
    <xdr:ext cx="1028700" cy="200025"/>
    <xdr:pic>
      <xdr:nvPicPr>
        <xdr:cNvPr id="6" name="image5.pn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17</xdr:col>
      <xdr:colOff>212950</xdr:colOff>
      <xdr:row>13</xdr:row>
      <xdr:rowOff>153490</xdr:rowOff>
    </xdr:from>
    <xdr:to>
      <xdr:col>17</xdr:col>
      <xdr:colOff>221230</xdr:colOff>
      <xdr:row>13</xdr:row>
      <xdr:rowOff>159250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94" name="Entrada de lápiz 93">
              <a:extLst>
                <a:ext uri="{FF2B5EF4-FFF2-40B4-BE49-F238E27FC236}">
                  <a16:creationId xmlns:a16="http://schemas.microsoft.com/office/drawing/2014/main" id="{12A6452A-B6C3-4A36-A4EF-63EB7C9D807B}"/>
                </a:ext>
              </a:extLst>
            </xdr14:cNvPr>
            <xdr14:cNvContentPartPr/>
          </xdr14:nvContentPartPr>
          <xdr14:nvPr macro=""/>
          <xdr14:xfrm>
            <a:off x="15529150" y="2674440"/>
            <a:ext cx="8280" cy="5760"/>
          </xdr14:xfrm>
        </xdr:contentPart>
      </mc:Choice>
      <mc:Fallback xmlns="">
        <xdr:pic>
          <xdr:nvPicPr>
            <xdr:cNvPr id="94" name="Entrada de lápiz 93">
              <a:extLst>
                <a:ext uri="{FF2B5EF4-FFF2-40B4-BE49-F238E27FC236}">
                  <a16:creationId xmlns:a16="http://schemas.microsoft.com/office/drawing/2014/main" id="{12A6452A-B6C3-4A36-A4EF-63EB7C9D807B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5511150" y="2656440"/>
              <a:ext cx="43920" cy="4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728520</xdr:colOff>
      <xdr:row>7</xdr:row>
      <xdr:rowOff>108000</xdr:rowOff>
    </xdr:from>
    <xdr:to>
      <xdr:col>6</xdr:col>
      <xdr:colOff>728880</xdr:colOff>
      <xdr:row>7</xdr:row>
      <xdr:rowOff>108360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94" name="Entrada de lápiz 193">
              <a:extLst>
                <a:ext uri="{FF2B5EF4-FFF2-40B4-BE49-F238E27FC236}">
                  <a16:creationId xmlns:a16="http://schemas.microsoft.com/office/drawing/2014/main" id="{F6A51768-7770-47AD-9D75-EAA05EC6EDE6}"/>
                </a:ext>
              </a:extLst>
            </xdr14:cNvPr>
            <xdr14:cNvContentPartPr/>
          </xdr14:nvContentPartPr>
          <xdr14:nvPr macro=""/>
          <xdr14:xfrm>
            <a:off x="6564170" y="1479600"/>
            <a:ext cx="360" cy="360"/>
          </xdr14:xfrm>
        </xdr:contentPart>
      </mc:Choice>
      <mc:Fallback xmlns="">
        <xdr:pic>
          <xdr:nvPicPr>
            <xdr:cNvPr id="194" name="Entrada de lápiz 193">
              <a:extLst>
                <a:ext uri="{FF2B5EF4-FFF2-40B4-BE49-F238E27FC236}">
                  <a16:creationId xmlns:a16="http://schemas.microsoft.com/office/drawing/2014/main" id="{F6A51768-7770-47AD-9D75-EAA05EC6EDE6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6546170" y="146196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659430</xdr:colOff>
      <xdr:row>4</xdr:row>
      <xdr:rowOff>113550</xdr:rowOff>
    </xdr:from>
    <xdr:to>
      <xdr:col>12</xdr:col>
      <xdr:colOff>63450</xdr:colOff>
      <xdr:row>5</xdr:row>
      <xdr:rowOff>52420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79" name="Entrada de lápiz 278">
              <a:extLst>
                <a:ext uri="{FF2B5EF4-FFF2-40B4-BE49-F238E27FC236}">
                  <a16:creationId xmlns:a16="http://schemas.microsoft.com/office/drawing/2014/main" id="{3CA4D5BE-68E7-48BF-9A36-12C6019887BB}"/>
                </a:ext>
              </a:extLst>
            </xdr14:cNvPr>
            <xdr14:cNvContentPartPr/>
          </xdr14:nvContentPartPr>
          <xdr14:nvPr macro=""/>
          <xdr14:xfrm>
            <a:off x="11175030" y="894600"/>
            <a:ext cx="204120" cy="135720"/>
          </xdr14:xfrm>
        </xdr:contentPart>
      </mc:Choice>
      <mc:Fallback xmlns="">
        <xdr:pic>
          <xdr:nvPicPr>
            <xdr:cNvPr id="279" name="Entrada de lápiz 278">
              <a:extLst>
                <a:ext uri="{FF2B5EF4-FFF2-40B4-BE49-F238E27FC236}">
                  <a16:creationId xmlns:a16="http://schemas.microsoft.com/office/drawing/2014/main" id="{3CA4D5BE-68E7-48BF-9A36-12C6019887BB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1157390" y="876960"/>
              <a:ext cx="239760" cy="17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736580</xdr:colOff>
      <xdr:row>13</xdr:row>
      <xdr:rowOff>182420</xdr:rowOff>
    </xdr:from>
    <xdr:to>
      <xdr:col>3</xdr:col>
      <xdr:colOff>736940</xdr:colOff>
      <xdr:row>13</xdr:row>
      <xdr:rowOff>182780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374" name="Entrada de lápiz 373">
              <a:extLst>
                <a:ext uri="{FF2B5EF4-FFF2-40B4-BE49-F238E27FC236}">
                  <a16:creationId xmlns:a16="http://schemas.microsoft.com/office/drawing/2014/main" id="{C8CD6F69-AD02-42D6-BE16-F925F7DBDB67}"/>
                </a:ext>
              </a:extLst>
            </xdr14:cNvPr>
            <xdr14:cNvContentPartPr/>
          </xdr14:nvContentPartPr>
          <xdr14:nvPr macro=""/>
          <xdr14:xfrm>
            <a:off x="3797280" y="2709720"/>
            <a:ext cx="360" cy="360"/>
          </xdr14:xfrm>
        </xdr:contentPart>
      </mc:Choice>
      <mc:Fallback xmlns="">
        <xdr:pic>
          <xdr:nvPicPr>
            <xdr:cNvPr id="374" name="Entrada de lápiz 373">
              <a:extLst>
                <a:ext uri="{FF2B5EF4-FFF2-40B4-BE49-F238E27FC236}">
                  <a16:creationId xmlns:a16="http://schemas.microsoft.com/office/drawing/2014/main" id="{C8CD6F69-AD02-42D6-BE16-F925F7DBDB67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3779640" y="269172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781220</xdr:colOff>
      <xdr:row>13</xdr:row>
      <xdr:rowOff>151100</xdr:rowOff>
    </xdr:from>
    <xdr:to>
      <xdr:col>5</xdr:col>
      <xdr:colOff>793460</xdr:colOff>
      <xdr:row>13</xdr:row>
      <xdr:rowOff>158660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388" name="Entrada de lápiz 387">
              <a:extLst>
                <a:ext uri="{FF2B5EF4-FFF2-40B4-BE49-F238E27FC236}">
                  <a16:creationId xmlns:a16="http://schemas.microsoft.com/office/drawing/2014/main" id="{86BB3020-7705-4CC3-B611-C65EC76E97CF}"/>
                </a:ext>
              </a:extLst>
            </xdr14:cNvPr>
            <xdr14:cNvContentPartPr/>
          </xdr14:nvContentPartPr>
          <xdr14:nvPr macro=""/>
          <xdr14:xfrm>
            <a:off x="5670720" y="2678400"/>
            <a:ext cx="12240" cy="7560"/>
          </xdr14:xfrm>
        </xdr:contentPart>
      </mc:Choice>
      <mc:Fallback xmlns="">
        <xdr:pic>
          <xdr:nvPicPr>
            <xdr:cNvPr id="388" name="Entrada de lápiz 387">
              <a:extLst>
                <a:ext uri="{FF2B5EF4-FFF2-40B4-BE49-F238E27FC236}">
                  <a16:creationId xmlns:a16="http://schemas.microsoft.com/office/drawing/2014/main" id="{86BB3020-7705-4CC3-B611-C65EC76E97CF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5653080" y="2660760"/>
              <a:ext cx="47880" cy="43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764989</xdr:colOff>
      <xdr:row>15</xdr:row>
      <xdr:rowOff>104776</xdr:rowOff>
    </xdr:from>
    <xdr:ext cx="285750" cy="28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2799529" y="3038476"/>
          <a:ext cx="285750" cy="28575"/>
          <a:chOff x="5203125" y="3775238"/>
          <a:chExt cx="285750" cy="9525"/>
        </a:xfrm>
      </xdr:grpSpPr>
      <xdr:cxnSp macro="">
        <xdr:nvCxnSpPr>
          <xdr:cNvPr id="14" name="Shape 14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 rot="10800000" flipH="1">
            <a:off x="5203125" y="3775238"/>
            <a:ext cx="285750" cy="9525"/>
          </a:xfrm>
          <a:prstGeom prst="straightConnector1">
            <a:avLst/>
          </a:prstGeom>
          <a:noFill/>
          <a:ln w="9525" cap="flat" cmpd="sng">
            <a:solidFill>
              <a:srgbClr val="4A7DBA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0</xdr:col>
      <xdr:colOff>866775</xdr:colOff>
      <xdr:row>26</xdr:row>
      <xdr:rowOff>47625</xdr:rowOff>
    </xdr:from>
    <xdr:ext cx="428625" cy="381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866775" y="5114925"/>
          <a:ext cx="428625" cy="38100"/>
          <a:chOff x="5131688" y="3765713"/>
          <a:chExt cx="428700" cy="28500"/>
        </a:xfrm>
      </xdr:grpSpPr>
      <xdr:cxnSp macro="">
        <xdr:nvCxnSpPr>
          <xdr:cNvPr id="15" name="Shape 15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>
            <a:stCxn id="6" idx="3"/>
          </xdr:cNvCxnSpPr>
        </xdr:nvCxnSpPr>
        <xdr:spPr>
          <a:xfrm>
            <a:off x="5131688" y="3765713"/>
            <a:ext cx="428700" cy="28500"/>
          </a:xfrm>
          <a:prstGeom prst="straightConnector1">
            <a:avLst/>
          </a:prstGeom>
          <a:noFill/>
          <a:ln w="9525" cap="flat" cmpd="sng">
            <a:solidFill>
              <a:srgbClr val="4A7DBA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646580</xdr:colOff>
      <xdr:row>15</xdr:row>
      <xdr:rowOff>76200</xdr:rowOff>
    </xdr:from>
    <xdr:ext cx="1028700" cy="171450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67168" y="2974788"/>
          <a:ext cx="1028700" cy="1714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600075</xdr:colOff>
      <xdr:row>25</xdr:row>
      <xdr:rowOff>152400</xdr:rowOff>
    </xdr:from>
    <xdr:ext cx="266700" cy="180975"/>
    <xdr:pic>
      <xdr:nvPicPr>
        <xdr:cNvPr id="5" name="image6.png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</xdr:row>
      <xdr:rowOff>0</xdr:rowOff>
    </xdr:from>
    <xdr:ext cx="1028700" cy="209550"/>
    <xdr:pic>
      <xdr:nvPicPr>
        <xdr:cNvPr id="6" name="image5.png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11</xdr:col>
      <xdr:colOff>389614</xdr:colOff>
      <xdr:row>24</xdr:row>
      <xdr:rowOff>10647</xdr:rowOff>
    </xdr:from>
    <xdr:to>
      <xdr:col>11</xdr:col>
      <xdr:colOff>389974</xdr:colOff>
      <xdr:row>24</xdr:row>
      <xdr:rowOff>11007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93" name="Entrada de lápiz 192">
              <a:extLst>
                <a:ext uri="{FF2B5EF4-FFF2-40B4-BE49-F238E27FC236}">
                  <a16:creationId xmlns:a16="http://schemas.microsoft.com/office/drawing/2014/main" id="{F28B1BDC-0772-42FC-A8D2-DC2596B8FD63}"/>
                </a:ext>
              </a:extLst>
            </xdr14:cNvPr>
            <xdr14:cNvContentPartPr/>
          </xdr14:nvContentPartPr>
          <xdr14:nvPr macro=""/>
          <xdr14:xfrm>
            <a:off x="10624320" y="4657353"/>
            <a:ext cx="360" cy="360"/>
          </xdr14:xfrm>
        </xdr:contentPart>
      </mc:Choice>
      <mc:Fallback xmlns="">
        <xdr:pic>
          <xdr:nvPicPr>
            <xdr:cNvPr id="193" name="Entrada de lápiz 192">
              <a:extLst>
                <a:ext uri="{FF2B5EF4-FFF2-40B4-BE49-F238E27FC236}">
                  <a16:creationId xmlns:a16="http://schemas.microsoft.com/office/drawing/2014/main" id="{F28B1BDC-0772-42FC-A8D2-DC2596B8FD63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0606320" y="4639713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309123</xdr:colOff>
      <xdr:row>26</xdr:row>
      <xdr:rowOff>2337</xdr:rowOff>
    </xdr:from>
    <xdr:to>
      <xdr:col>18</xdr:col>
      <xdr:colOff>315963</xdr:colOff>
      <xdr:row>26</xdr:row>
      <xdr:rowOff>4497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62" name="Entrada de lápiz 261">
              <a:extLst>
                <a:ext uri="{FF2B5EF4-FFF2-40B4-BE49-F238E27FC236}">
                  <a16:creationId xmlns:a16="http://schemas.microsoft.com/office/drawing/2014/main" id="{90685943-333F-409C-8B95-B0634D4BBC09}"/>
                </a:ext>
              </a:extLst>
            </xdr14:cNvPr>
            <xdr14:cNvContentPartPr/>
          </xdr14:nvContentPartPr>
          <xdr14:nvPr macro=""/>
          <xdr14:xfrm>
            <a:off x="16139299" y="5037513"/>
            <a:ext cx="6840" cy="2160"/>
          </xdr14:xfrm>
        </xdr:contentPart>
      </mc:Choice>
      <mc:Fallback xmlns="">
        <xdr:pic>
          <xdr:nvPicPr>
            <xdr:cNvPr id="262" name="Entrada de lápiz 261">
              <a:extLst>
                <a:ext uri="{FF2B5EF4-FFF2-40B4-BE49-F238E27FC236}">
                  <a16:creationId xmlns:a16="http://schemas.microsoft.com/office/drawing/2014/main" id="{90685943-333F-409C-8B95-B0634D4BBC0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6121299" y="5019513"/>
              <a:ext cx="42480" cy="3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306243</xdr:colOff>
      <xdr:row>30</xdr:row>
      <xdr:rowOff>25675</xdr:rowOff>
    </xdr:from>
    <xdr:to>
      <xdr:col>18</xdr:col>
      <xdr:colOff>309483</xdr:colOff>
      <xdr:row>30</xdr:row>
      <xdr:rowOff>33955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81" name="Entrada de lápiz 280">
              <a:extLst>
                <a:ext uri="{FF2B5EF4-FFF2-40B4-BE49-F238E27FC236}">
                  <a16:creationId xmlns:a16="http://schemas.microsoft.com/office/drawing/2014/main" id="{4EA93630-F5BC-411A-A6F5-9F1465722A63}"/>
                </a:ext>
              </a:extLst>
            </xdr14:cNvPr>
            <xdr14:cNvContentPartPr/>
          </xdr14:nvContentPartPr>
          <xdr14:nvPr macro=""/>
          <xdr14:xfrm>
            <a:off x="16136419" y="5837793"/>
            <a:ext cx="3240" cy="8280"/>
          </xdr14:xfrm>
        </xdr:contentPart>
      </mc:Choice>
      <mc:Fallback xmlns="">
        <xdr:pic>
          <xdr:nvPicPr>
            <xdr:cNvPr id="281" name="Entrada de lápiz 280">
              <a:extLst>
                <a:ext uri="{FF2B5EF4-FFF2-40B4-BE49-F238E27FC236}">
                  <a16:creationId xmlns:a16="http://schemas.microsoft.com/office/drawing/2014/main" id="{4EA93630-F5BC-411A-A6F5-9F1465722A63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6118419" y="5820153"/>
              <a:ext cx="38880" cy="4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525456</xdr:colOff>
      <xdr:row>27</xdr:row>
      <xdr:rowOff>94466</xdr:rowOff>
    </xdr:from>
    <xdr:to>
      <xdr:col>15</xdr:col>
      <xdr:colOff>525816</xdr:colOff>
      <xdr:row>27</xdr:row>
      <xdr:rowOff>94826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536" name="Entrada de lápiz 535">
              <a:extLst>
                <a:ext uri="{FF2B5EF4-FFF2-40B4-BE49-F238E27FC236}">
                  <a16:creationId xmlns:a16="http://schemas.microsoft.com/office/drawing/2014/main" id="{A671FFB3-534B-44FC-8ECB-B502062DB862}"/>
                </a:ext>
              </a:extLst>
            </xdr14:cNvPr>
            <xdr14:cNvContentPartPr/>
          </xdr14:nvContentPartPr>
          <xdr14:nvPr macro=""/>
          <xdr14:xfrm>
            <a:off x="13957574" y="5323878"/>
            <a:ext cx="360" cy="360"/>
          </xdr14:xfrm>
        </xdr:contentPart>
      </mc:Choice>
      <mc:Fallback xmlns="">
        <xdr:pic>
          <xdr:nvPicPr>
            <xdr:cNvPr id="536" name="Entrada de lápiz 535">
              <a:extLst>
                <a:ext uri="{FF2B5EF4-FFF2-40B4-BE49-F238E27FC236}">
                  <a16:creationId xmlns:a16="http://schemas.microsoft.com/office/drawing/2014/main" id="{A671FFB3-534B-44FC-8ECB-B502062DB862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3939934" y="5305878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398430</xdr:colOff>
      <xdr:row>26</xdr:row>
      <xdr:rowOff>12222</xdr:rowOff>
    </xdr:from>
    <xdr:to>
      <xdr:col>17</xdr:col>
      <xdr:colOff>406710</xdr:colOff>
      <xdr:row>26</xdr:row>
      <xdr:rowOff>14022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547" name="Entrada de lápiz 546">
              <a:extLst>
                <a:ext uri="{FF2B5EF4-FFF2-40B4-BE49-F238E27FC236}">
                  <a16:creationId xmlns:a16="http://schemas.microsoft.com/office/drawing/2014/main" id="{0B61ADCE-449D-478F-8592-6B22603F2E02}"/>
                </a:ext>
              </a:extLst>
            </xdr14:cNvPr>
            <xdr14:cNvContentPartPr/>
          </xdr14:nvContentPartPr>
          <xdr14:nvPr macro=""/>
          <xdr14:xfrm>
            <a:off x="15429254" y="5047398"/>
            <a:ext cx="8280" cy="1800"/>
          </xdr14:xfrm>
        </xdr:contentPart>
      </mc:Choice>
      <mc:Fallback xmlns="">
        <xdr:pic>
          <xdr:nvPicPr>
            <xdr:cNvPr id="547" name="Entrada de lápiz 546">
              <a:extLst>
                <a:ext uri="{FF2B5EF4-FFF2-40B4-BE49-F238E27FC236}">
                  <a16:creationId xmlns:a16="http://schemas.microsoft.com/office/drawing/2014/main" id="{0B61ADCE-449D-478F-8592-6B22603F2E0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5411254" y="5029398"/>
              <a:ext cx="43920" cy="3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160593</xdr:colOff>
      <xdr:row>22</xdr:row>
      <xdr:rowOff>174417</xdr:rowOff>
    </xdr:from>
    <xdr:to>
      <xdr:col>4</xdr:col>
      <xdr:colOff>174273</xdr:colOff>
      <xdr:row>22</xdr:row>
      <xdr:rowOff>178737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705" name="Entrada de lápiz 704">
              <a:extLst>
                <a:ext uri="{FF2B5EF4-FFF2-40B4-BE49-F238E27FC236}">
                  <a16:creationId xmlns:a16="http://schemas.microsoft.com/office/drawing/2014/main" id="{CDE07EEF-1675-41AB-8FCD-F4689A103465}"/>
                </a:ext>
              </a:extLst>
            </xdr14:cNvPr>
            <xdr14:cNvContentPartPr/>
          </xdr14:nvContentPartPr>
          <xdr14:nvPr macro=""/>
          <xdr14:xfrm>
            <a:off x="4314240" y="4432652"/>
            <a:ext cx="13680" cy="4320"/>
          </xdr14:xfrm>
        </xdr:contentPart>
      </mc:Choice>
      <mc:Fallback xmlns="">
        <xdr:pic>
          <xdr:nvPicPr>
            <xdr:cNvPr id="705" name="Entrada de lápiz 704">
              <a:extLst>
                <a:ext uri="{FF2B5EF4-FFF2-40B4-BE49-F238E27FC236}">
                  <a16:creationId xmlns:a16="http://schemas.microsoft.com/office/drawing/2014/main" id="{CDE07EEF-1675-41AB-8FCD-F4689A103465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296600" y="4414652"/>
              <a:ext cx="49320" cy="3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113341</xdr:colOff>
      <xdr:row>5</xdr:row>
      <xdr:rowOff>64005</xdr:rowOff>
    </xdr:from>
    <xdr:to>
      <xdr:col>12</xdr:col>
      <xdr:colOff>116941</xdr:colOff>
      <xdr:row>5</xdr:row>
      <xdr:rowOff>72285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924" name="Entrada de lápiz 923">
              <a:extLst>
                <a:ext uri="{FF2B5EF4-FFF2-40B4-BE49-F238E27FC236}">
                  <a16:creationId xmlns:a16="http://schemas.microsoft.com/office/drawing/2014/main" id="{1CCBA58B-1AF3-4B6B-9440-A9DAF310AFD3}"/>
                </a:ext>
              </a:extLst>
            </xdr14:cNvPr>
            <xdr14:cNvContentPartPr/>
          </xdr14:nvContentPartPr>
          <xdr14:nvPr macro=""/>
          <xdr14:xfrm>
            <a:off x="11147400" y="1020240"/>
            <a:ext cx="3600" cy="8280"/>
          </xdr14:xfrm>
        </xdr:contentPart>
      </mc:Choice>
      <mc:Fallback xmlns="">
        <xdr:pic>
          <xdr:nvPicPr>
            <xdr:cNvPr id="924" name="Entrada de lápiz 923">
              <a:extLst>
                <a:ext uri="{FF2B5EF4-FFF2-40B4-BE49-F238E27FC236}">
                  <a16:creationId xmlns:a16="http://schemas.microsoft.com/office/drawing/2014/main" id="{1CCBA58B-1AF3-4B6B-9440-A9DAF310AFD3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1129400" y="1002600"/>
              <a:ext cx="39240" cy="439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0-11-19T08:23:27.37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25 57 2881 0 0,'-22'-5'3775'0'0,"19"1"-3708"0"0,17 3 3 0 0,10 1-75 0 0,1 0 0 0 0,-1-2-1 0 0,1 0 1 0 0,-1-2 0 0 0,46-13-1 0 0,-58 13 132 0 0,-2 0-557 0 0,0 1 0 0 0,1 0 0 0 0,0 0 0 0 0,18-1 0 0 0,-22 4-460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0-11-19T08:25:18.77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1 104 1208 0 0,'67'-72'400'0'0,"-74"61"-456"0"0,0 4 48 0 0,-1 1-56 0 0,2-1-104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0-11-19T09:00:54.618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1,'0'0,"0"0,0 0,0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0-11-19T09:03:11.50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219 304 4041 0 0,'-10'-2'1416'0'0,"1"1"-1128"0"0,0-1-240 0 0,-1 2-56 0 0,0-2-128 0 0,3 3-224 0 0,-3-1-264 0 0,5 5 480 0 0,-1-2-384 0 0,2 1-264 0 0</inkml:trace>
  <inkml:trace contextRef="#ctx0" brushRef="#br0" timeOffset="2182.17">95 282 2545 0 0,'-1'-3'466'0'0,"0"0"1"0"0,0 0 0 0 0,0 0 0 0 0,0 1-1 0 0,-1-1 1 0 0,1 1 0 0 0,-4-5 0 0 0,-3-7 353 0 0,17 0 409 0 0,-8 3-302 0 0,-1 9-847 0 0,1 1 0 0 0,-1 0 0 0 0,0-1 0 0 0,0 1 0 0 0,2-1 0 0 0,-2 1 0 0 0,0 0 0 0 0,0-1 0 0 0,-2 1 0 0 0,2 0 0 0 0,0-1 1 0 0,0 1-1 0 0,-1 0 0 0 0,1-1 0 0 0,-1 1 0 0 0,1 0 0 0 0,-1-1 0 0 0,1 1 0 0 0,-1 0 0 0 0,0 0 0 0 0,-1-2 0 0 0,-1-9-22 0 0,-1-7 24 0 0,3 18-52 0 0,1 1 0 0 0,0 0 0 0 0,-1-1 0 0 0,1 1 0 0 0,-1 0 1 0 0,1 0-1 0 0,0-1 0 0 0,-1 1 0 0 0,1 0 0 0 0,0 0 0 0 0,0 0 0 0 0,-2-1 0 0 0,2 1 0 0 0,-1 0 1 0 0,1 0-1 0 0,-1 0 0 0 0,1 0 0 0 0,-1 0 0 0 0,1 0 0 0 0,-1 0 0 0 0,1 0 0 0 0,0 0 1 0 0,-1 1-1 0 0,1-1 0 0 0,-1 0 0 0 0,1 0 0 0 0,-1 0 0 0 0,1 0 0 0 0,-1 1 0 0 0,1-1 0 0 0,0 0 1 0 0,-2 0-1 0 0,2 1 0 0 0,0-1 0 0 0,0 0 0 0 0,0 1 0 0 0,-1-1 0 0 0,1 0 0 0 0,0 1 1 0 0,-1 0-1 0 0,-2 2 22 0 0,-2 0-1 0 0,3 0 1 0 0,-1 1 0 0 0,0-1 0 0 0,0 1 0 0 0,0-1 0 0 0,1 1 0 0 0,-1 0 0 0 0,1 0 0 0 0,-2 6 0 0 0,3-8-46 0 0,1 0 0 0 0,-1 0 0 0 0,1 0 0 0 0,-1 0 0 0 0,1 0 0 0 0,0 0 0 0 0,-1 0 0 0 0,1 0 1 0 0,0 0-1 0 0,0 0 0 0 0,1 0 0 0 0,-1 0 0 0 0,0 0 0 0 0,1 0 0 0 0,-1 0 0 0 0,1 0 0 0 0,0 0 0 0 0,0 0 0 0 0,-1-1 1 0 0,1 1-1 0 0,0 0 0 0 0,2 0 0 0 0,-3-1 0 0 0,1 1 0 0 0,2 1 0 0 0,-3-4 26 0 0,1 1 0 0 0,0-1 1 0 0,0 1-1 0 0,0-1 0 0 0,-1 0 0 0 0,1 1 0 0 0,-1-1 0 0 0,0 0 0 0 0,2 1 1 0 0,-2-1-1 0 0,1 0 0 0 0,-1 0 0 0 0,1 0 0 0 0,-1 0 0 0 0,0 0 0 0 0,1 1 0 0 0,-1-1 1 0 0,0 0-1 0 0,1-2 0 0 0,8-24-81 0 0,-8 25 87 0 0,15-40-123 0 0,-16 42 83 0 0,0-1 1 0 0,0 1-1 0 0,0 0 1 0 0,0 0-1 0 0,0 0 1 0 0,0-1-1 0 0,0 1 1 0 0,0 0-1 0 0,0 0 1 0 0,0-1-1 0 0,1 1 1 0 0,-1 0-1 0 0,0 0 1 0 0,0 0-1 0 0,0 0 1 0 0,0-1-1 0 0,0 1 1 0 0,0 0-1 0 0,0 0 1 0 0,1 0-1 0 0,-1 0 1 0 0,0-1-1 0 0,0 1 1 0 0,0 0-1 0 0,0 0 1 0 0,1 0-1 0 0,-1 0 1 0 0,0 0-1 0 0,0 0 1 0 0,0 0-1 0 0,1 0 1 0 0,-1-1-1 0 0,0 1 1 0 0,0 0-1 0 0,0 0 1 0 0,1 0-1 0 0,-1 0 1 0 0,0 0-1 0 0,0 0 1 0 0,0 0-1 0 0,1 0 1 0 0,-1 0-1 0 0,0 0 1 0 0,0 0-1 0 0,0 1 1 0 0,1-1-1 0 0,-1 0 1 0 0,0 0-1 0 0,0 0 1 0 0,0 0-1 0 0,1 0 1 0 0,-1 0-1 0 0,0 0 1 0 0,0 0-1 0 0,0 1 1 0 0,0-1-1 0 0,2 0 1 0 0,-2 0-1 0 0,0 0 1 0 0,0 0-1 0 0,0 0 1 0 0,0 1-1 0 0,0-1 1 0 0,3 24 85 0 0,-3-24-89 0 0,-9 2 107 0 0,9-1-98 0 0,-1-1-1 0 0,1 0 1 0 0,0 0 0 0 0,-1 0 0 0 0,1 0 0 0 0,-1 0 0 0 0,1 0 0 0 0,-1 0 0 0 0,1 0 0 0 0,0 0 0 0 0,0 0-1 0 0,0 0 1 0 0,-2 0 0 0 0,2 0 0 0 0,-1 0 0 0 0,1 0 0 0 0,-1 0 0 0 0,1 0 0 0 0,0 0 0 0 0,-1-1-1 0 0,1 1 1 0 0,-1 0 0 0 0,1 0 0 0 0,0-1 0 0 0,-1 1 0 0 0,1 0 0 0 0,0 0 0 0 0,-1-1 0 0 0,1 1 0 0 0,0 0-1 0 0,-1-1 1 0 0,-28-14 472 0 0,28 15-475 0 0,0-1 0 0 0,1 1 0 0 0,-1 0 1 0 0,1 0-1 0 0,-2-1 0 0 0,1 1 1 0 0,0 0-1 0 0,1 0 0 0 0,-1 0 1 0 0,0 0-1 0 0,0 0 0 0 0,0 0 1 0 0,0 0-1 0 0,1 0 0 0 0,-1 0 1 0 0,1 1-1 0 0,-2-1 0 0 0,1 0 1 0 0,1 0-1 0 0,-1 1 0 0 0,0-1 1 0 0,0 1-1 0 0,1-1 0 0 0,-1 0 1 0 0,0 1-1 0 0,1-1 0 0 0,-1 1 0 0 0,0 0 1 0 0,1-1-1 0 0,0 1 0 0 0,0-1 1 0 0,-2 2-1 0 0,1 0 7 0 0,0-1 0 0 0,1 1-1 0 0,-1 0 1 0 0,1 0 0 0 0,0 0-1 0 0,0 0 1 0 0,0-1 0 0 0,-1 1 0 0 0,2 0-1 0 0,-1 0 1 0 0,0 0 0 0 0,0 0-1 0 0,1 2 1 0 0,1 11 129 0 0,-2-15-78 0 0,2 3-14 0 0,-1-1 1 0 0,0 1-1 0 0,1 0 0 0 0,-1-1 0 0 0,0 1 1 0 0,0 0-1 0 0,0 0 0 0 0,1 0 0 0 0,-2 4 1 0 0,1-4-40 0 0,29 134 45 0 0,31 42-39 0 0,-6-63 9 0 0,-49-106-9 0 0,1-1-1 0 0,0 1 1 0 0,0-1-1 0 0,2 0 1 0 0,-2-1 0 0 0,2 0-1 0 0,-1 0 1 0 0,2-1-1 0 0,14 10 1 0 0,-23-17 1 0 0,-1 1-1 0 0,0-1 1 0 0,2 0-1 0 0,-2 1 1 0 0,1-1 0 0 0,0 0-1 0 0,0 0 1 0 0,-1 0 0 0 0,1 1-1 0 0,0-1 1 0 0,0 0-1 0 0,-1 0 1 0 0,1 0 0 0 0,0 0-1 0 0,1 0 1 0 0,-2 0-1 0 0,0 0 1 0 0,1-1 0 0 0,-1 1-1 0 0,1 0 1 0 0,0 0 0 0 0,0-1-1 0 0,-1 1 1 0 0,1 0-1 0 0,0-1 1 0 0,-1 1 0 0 0,1 0-1 0 0,-1-1 1 0 0,1 1 0 0 0,1-1-1 0 0,-2 1 1 0 0,0-1-1 0 0,0 1 1 0 0,1-1 0 0 0,-1 0-1 0 0,0 1 1 0 0,1-1-1 0 0,0 0 1 0 0,10-35 450 0 0,-4 10-475 0 0,4 4 26 0 0,-2 0 1 0 0,1-1 0 0 0,-3-1-1 0 0,-1 0 1 0 0,7-48 0 0 0,-9 30-4 0 0,-2 15 4 0 0,2 0-1 0 0,7-31 1 0 0,-3 37-138 0 0,-7 22 119 0 0,-1-1 0 0 0,1 0 0 0 0,-1 0 0 0 0,1 0 0 0 0,-1 1 0 0 0,1-1 0 0 0,-1 0 0 0 0,0 1 0 0 0,0-1 0 0 0,0 1 0 0 0,2-1 0 0 0,-2 0 0 0 0,0 1 0 0 0,1-1 0 0 0,-1 1 0 0 0,0-1 0 0 0,1 1 0 0 0,-1-1 0 0 0,0 1 0 0 0,0-1 0 0 0,1 1 0 0 0,-1-1 0 0 0,0 1 0 0 0,0-1 0 0 0,0 1 0 0 0,0 0 0 0 0,0-1 0 0 0,0 1 0 0 0,0-1 0 0 0,0 2 0 0 0,7 25-14 0 0,-4 1 0 0 0,0-1 0 0 0,1 40 0 0 0,1 27-16 0 0,-2-72 35 0 0,-1 9 1 0 0,2 0 0 0 0,1-1 1 0 0,3 0-1 0 0,18 56 0 0 0,-25-85 8 0 0,10 19 21 0 0,-11-19-24 0 0,0-1-1 0 0,0 0 1 0 0,0 0-1 0 0,0 1 0 0 0,1-1 1 0 0,-1 0-1 0 0,0 0 1 0 0,0 1-1 0 0,0-1 1 0 0,0 0-1 0 0,1 0 1 0 0,-1 0-1 0 0,0 1 1 0 0,0-1-1 0 0,1 0 1 0 0,-1 0-1 0 0,0 0 1 0 0,0 0-1 0 0,1 0 1 0 0,-1 0-1 0 0,0 0 1 0 0,2 1-1 0 0,-2-1 1 0 0,0 0-1 0 0,0 0 0 0 0,0 0 1 0 0,0 0-1 0 0,0 0 1 0 0,1 0-1 0 0,-1 0 1 0 0,0 0-1 0 0,0-1 1 0 0,1 1-1 0 0,-1 0 1 0 0,0 0-1 0 0,0 0 1 0 0,1 0-1 0 0,-1 0 1 0 0,0 0-1 0 0,0 0 1 0 0,1-1-1 0 0,-1 1 1 0 0,0 0-1 0 0,1 0 1 0 0,0-2-2 0 0,1 0 1 0 0,-1 0 0 0 0,1-1-1 0 0,-1 1 1 0 0,0 0 0 0 0,0 0 0 0 0,0 0-1 0 0,0-1 1 0 0,0 1 0 0 0,0-3-1 0 0,10-21 35 0 0,6-9-14 0 0,-2 0-1 0 0,-1-1 1 0 0,17-71-1 0 0,-19 58 9 0 0,35-81 0 0 0,-32 97-33 0 0,2-2 7 0 0,-2-1 0 0 0,0 0 0 0 0,-2-2 0 0 0,11-57 0 0 0,-20 75 0 0 0,-1 1-1 0 0,2 1 1 0 0,1-1 0 0 0,10-24 0 0 0,-13 25-3 0 0,-2 18-5 0 0,-1-1 0 0 0,0 1 0 0 0,0 0 0 0 0,0 0 0 0 0,0-1 0 0 0,0 1 0 0 0,0 0-1 0 0,-1 0 1 0 0,1-1 0 0 0,0 1 0 0 0,0 0 0 0 0,0 0 0 0 0,0-1 0 0 0,0 1 0 0 0,0 0 0 0 0,0 0-1 0 0,0-1 1 0 0,-1 1 0 0 0,1 0 0 0 0,0 0 0 0 0,0 0 0 0 0,0-1 0 0 0,-1 1 0 0 0,1 0 0 0 0,0 0-1 0 0,0 0 1 0 0,0 0 0 0 0,-1-1 0 0 0,1 1 0 0 0,0 0 0 0 0,0 0 0 0 0,-1 0 0 0 0,1 0 0 0 0,0 0 0 0 0,0 0-1 0 0,-1 0 1 0 0,1 0 0 0 0,0 0 0 0 0,0 0 0 0 0,-1 0 0 0 0,1 0 0 0 0,0 0 0 0 0,-2 0 0 0 0,2 0-1 0 0,0 0 1 0 0,0 0 0 0 0,0 0 0 0 0,0 0 0 0 0,0 0 0 0 0,0 0 0 0 0,-1 0 0 0 0,1 1 0 0 0,0-1 0 0 0,-2 2 2 0 0,0 0 1 0 0,1-1 0 0 0,0 1-1 0 0,-2 0 1 0 0,3 0 0 0 0,-1 1-1 0 0,0-1 1 0 0,0 0 0 0 0,0 0-1 0 0,1 0 1 0 0,-1 1 0 0 0,0-1-1 0 0,1 0 1 0 0,-1 4 0 0 0,1-6 2 0 0,14 3-5134 0 0,-11-2 3483 0 0</inkml:trace>
  <inkml:trace contextRef="#ctx0" brushRef="#br0" timeOffset="3146.98">572 1075 4649 0 0,'-1'0'57'0'0,"0"0"0"0"0,1 0 0 0 0,-1 0 0 0 0,1 0 0 0 0,-1 0 0 0 0,1-1 0 0 0,-1 1 0 0 0,1 0 0 0 0,-1 0 0 0 0,1-1 0 0 0,-1 1 0 0 0,1 0 0 0 0,-2 0 0 0 0,2-1 0 0 0,0 1 0 0 0,0 0 0 0 0,0-1 0 0 0,0 1 0 0 0,-1-1 0 0 0,1 1 0 0 0,0-1 0 0 0,-1 1 0 0 0,1 0 0 0 0,0-1 0 0 0,-1 1 0 0 0,1-1 0 0 0,0 1 0 0 0,0-1 0 0 0,0 0 0 0 0,0 1 0 0 0,0-1 0 0 0,0 1 0 0 0,-1-1 0 0 0,1 1 0 0 0,0-1 0 0 0,0 1 0 0 0,1-1 0 0 0,-1 1 0 0 0,0-1 0 0 0,0 1 0 0 0,0-1 0 0 0,0 1 0 0 0,0-1 0 0 0,1 1 0 0 0,-1-1 0 0 0,0 1 0 0 0,0-1 0 0 0,1 1 0 0 0,-1-1 0 0 0,0 1 0 0 0,1-1 0 0 0,-1 0 0 0 0,26-13-143 0 0,-20 13 401 0 0,-2-1-1 0 0,0 0 1 0 0,1 0-1 0 0,-1-1 1 0 0,1 1-1 0 0,-1-1 0 0 0,-1 0 1 0 0,2 0-1 0 0,-1 0 1 0 0,-1-1-1 0 0,1 1 1 0 0,-1-1-1 0 0,0 0 1 0 0,0 0-1 0 0,0 0 1 0 0,2-5-1 0 0,-1 4-381 0 0,38-49 175 0 0,29-42-46 0 0,-60 73-60 0 0,-10 19-1 0 0,1 0 1 0 0,0 1 0 0 0,-1 0-1 0 0,1-1 1 0 0,0 1 0 0 0,1 0-1 0 0,2-4 1 0 0,-4 4 2 0 0,1-1-1 0 0,0 1 1 0 0,-2-1-1 0 0,1 1 1 0 0,0-1 0 0 0,0 1-1 0 0,-1-1 1 0 0,1 0-1 0 0,-1 1 1 0 0,0-1-1 0 0,-1-6 1 0 0,1 2 25 0 0,3 14-4 0 0,1 15-28 0 0,0 1 0 0 0,-2-1-1 0 0,0 1 1 0 0,-2-1-1 0 0,0 1 1 0 0,-5 34-1 0 0,4-32 20 0 0,1 0 1 0 0,1 1-1 0 0,2-1 0 0 0,8 41 0 0 0,4 31 9 0 0,-14-84-25 0 0,-1-7 8 0 0,1 0 0 0 0,-1 1 0 0 0,0-1 0 0 0,0 1 0 0 0,0-1 0 0 0,-1 1 0 0 0,-3 7 0 0 0,3 37 147 0 0,2-35-57 0 0,-1-11-81 0 0,0-2-2 0 0,0 0 0 0 0,0 0-1 0 0,0 0 1 0 0,0 0-1 0 0,0 1 1 0 0,-1-1-1 0 0,1 0 1 0 0,-1 0-1 0 0,1 0 1 0 0,-2 3-1 0 0,1-4 10 0 0,0-1 0 0 0,0 1 0 0 0,0 0 0 0 0,-1-1 0 0 0,2 1-1 0 0,-1 0 1 0 0,0-1 0 0 0,0 1 0 0 0,0-1 0 0 0,-1 1 0 0 0,1-1-1 0 0,0 0 1 0 0,-1 0 0 0 0,2 1 0 0 0,-2-1 0 0 0,1 0-1 0 0,0 0 1 0 0,0 0 0 0 0,-1 0 0 0 0,0-1 0 0 0,0 0 75 0 0,1 1 0 0 0,-1-1 1 0 0,1 0-1 0 0,0 0 0 0 0,0 0 1 0 0,-1 0-1 0 0,2 0 0 0 0,-2 0 1 0 0,1-1-1 0 0,0 1 0 0 0,0 0 1 0 0,-1-3-1 0 0,-4-7-4780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0-11-19T09:03:31.94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1 379 4081 0 0,'0'-15'1994'0'0,"0"13"-1949"0"0,-1-1 0 0 0,1 0 0 0 0,0 0 0 0 0,0 0 0 0 0,1 1 0 0 0,-1-1 0 0 0,1 0 0 0 0,-1 0 0 0 0,1 0 0 0 0,0 0 0 0 0,0 0 0 0 0,0 1 0 0 0,0-1-1 0 0,3-3 1 0 0,36-58 2087 0 0,-37 63-2000 0 0,-1 8-88 0 0,3 17-81 0 0,-2-10 34 0 0,6 18-41 0 0,23 49 1 0 0,-18-50 1 0 0,17 61 0 0 0,-22-52 39 0 0,-3-11-12 0 0,16 43 1 0 0,-12-43 28 0 0,-4-11-13 0 0,16 33 0 0 0,-21-48 12 0 0,1 1 0 0 0,0-1 0 0 0,0 0 0 0 0,0 0 0 0 0,1 1 1 0 0,-2-2-1 0 0,3 1 0 0 0,-1 0 0 0 0,0 0 0 0 0,0-1 1 0 0,0 0-1 0 0,-1 1 0 0 0,2-1 0 0 0,0 0 0 0 0,2 1 1 0 0,-1-4 74 0 0,-1-1 0 0 0,-1 0 0 0 0,1 0 0 0 0,-2 0 0 0 0,3-1 0 0 0,-2 1 0 0 0,0-1 0 0 0,0 0 0 0 0,-1 0 0 0 0,6-5 0 0 0,2-10-24 0 0,1 1-1 0 0,-2-3 1 0 0,0 1 0 0 0,-1 0 0 0 0,-1-1 0 0 0,5-24 0 0 0,7-20-63 0 0,11-28-292 0 0,-13 35-372 0 0,40-87-1 0 0,-56 140 657 0 0,1 0-1 0 0,1 1 0 0 0,-1 0 1 0 0,0-1-1 0 0,0 1 1 0 0,1 0-1 0 0,-2 0 0 0 0,2 1 1 0 0,1-1-1 0 0,-1 0 1 0 0,0 1-1 0 0,4-4 0 0 0,-6 6 10 0 0,2-1 0 0 0,-2 1 0 0 0,1 0 0 0 0,0-1 1 0 0,-1 1-1 0 0,1 0 0 0 0,-2 0 0 0 0,2 0 0 0 0,-1 0 0 0 0,1 0 0 0 0,1 0 0 0 0,-2 1 0 0 0,1-1 0 0 0,-1 0 0 0 0,1 1 0 0 0,-1-1 0 0 0,0 1 0 0 0,0 0 0 0 0,1-1 0 0 0,-1 1 0 0 0,0 0 0 0 0,2 0 0 0 0,-2 0 0 0 0,0 0 1 0 0,0 0-1 0 0,1 0 0 0 0,-1 0 0 0 0,0 1 0 0 0,0-1 0 0 0,-1 0 0 0 0,2 3 0 0 0,6 7 3 0 0,-1 0 0 0 0,-2 0 1 0 0,2 0-1 0 0,-3 0 0 0 0,1 1 0 0 0,0 1 0 0 0,-1 0 1 0 0,3 25-1 0 0,0 9 11 0 0,-1 52 1 0 0,-4-61-10 0 0,-2 21 14 0 0,0-41 81 0 0,0 0 0 0 0,1 0 0 0 0,7 36 0 0 0,-4-45 435 0 0,0-19 16 0 0,1-17 231 0 0,-4 24-744 0 0,-1 0 0 0 0,1 0 0 0 0,0 1-1 0 0,0-1 1 0 0,0 0 0 0 0,1 0 0 0 0,-1 1 0 0 0,0-1 0 0 0,0 1 0 0 0,1-1 0 0 0,0 1 0 0 0,1 0 0 0 0,-1 0 0 0 0,0 0 0 0 0,0 0 0 0 0,0 0 0 0 0,3-2 0 0 0,0 1-30 0 0,-2 0 0 0 0,0 0 1 0 0,0 0-1 0 0,0 0 1 0 0,1 0-1 0 0,-1-1 0 0 0,-1 0 1 0 0,0 1-1 0 0,3-7 1 0 0,2-25 28 0 0,-7 29-33 0 0,1 0 1 0 0,0 0-1 0 0,0 1 0 0 0,-1-1 1 0 0,5-9-1 0 0,44-71 2 0 0,-37 69-3 0 0,-1-1-1 0 0,-2 1 1 0 0,1-1 0 0 0,-3-1-1 0 0,13-40 1 0 0,11-172 1066 0 0,-26 193-630 0 0,-5 36-415 0 0,4-23 192 0 0,-1 16-175 0 0,3 11-84 0 0,7 16-4881 0 0,-9-12 3762 0 0,3 2-631 0 0</inkml:trace>
  <inkml:trace contextRef="#ctx0" brushRef="#br0" timeOffset="787.39">980 464 8346 0 0,'11'112'2566'0'0,"-11"-112"-2527"0"0,0 1 0 0 0,0-1 0 0 0,0 1 1 0 0,0-1-1 0 0,0 1 0 0 0,0-1 0 0 0,0 1 1 0 0,0-1-1 0 0,0 1 0 0 0,0-1 0 0 0,0 1 1 0 0,0-1-1 0 0,0 1 0 0 0,0-1 0 0 0,0 1 1 0 0,0-1-1 0 0,0 0 0 0 0,-1 1 0 0 0,1-1 1 0 0,0 1-1 0 0,0-1 0 0 0,-1 1 0 0 0,1-1 1 0 0,0 0-1 0 0,-1 1 0 0 0,1 0 0 0 0,-11-8 248 0 0,-2-19-1175 0 0,13 23 916 0 0,1-1 0 0 0,-1 0 0 0 0,1 1 0 0 0,0-1 0 0 0,0 0 0 0 0,2 1 0 0 0,-2 0 0 0 0,1 0 0 0 0,-1 0 0 0 0,0 0 0 0 0,1 0 0 0 0,0-1 0 0 0,1 2 0 0 0,-1-1 0 0 0,2 0 0 0 0,-2 0 0 0 0,0 1 0 0 0,1-1 0 0 0,0 1 0 0 0,0 0 0 0 0,1 0 0 0 0,-2 0 0 0 0,2 1 0 0 0,-1-1 0 0 0,2 1 0 0 0,-2-1 0 0 0,0 1 0 0 0,0 0 0 0 0,1 1 0 0 0,1-1 0 0 0,-3 1 0 0 0,2-1 0 0 0,0 1 0 0 0,1 0 0 0 0,-2 0 0 0 0,0 1-1 0 0,1-1 1 0 0,-1 1 0 0 0,2 0 0 0 0,-2 0 0 0 0,0 0 0 0 0,8 3 0 0 0,-8-2-29 0 0,1 1 0 0 0,-1-1-1 0 0,2 1 1 0 0,-2 0 0 0 0,0 0-1 0 0,1 1 1 0 0,-1-1 0 0 0,1 1-1 0 0,-2 0 1 0 0,0-1-1 0 0,1 1 1 0 0,-1-1 0 0 0,0 2-1 0 0,0-1 1 0 0,3 7 0 0 0,-3-3-10 0 0,-1 0 0 0 0,1-1-1 0 0,-1 1 1 0 0,-1 0 0 0 0,1 0 0 0 0,-1 1 0 0 0,-1-1 0 0 0,-2 14 0 0 0,0-8-16 0 0,1 0 0 0 0,-4 1 0 0 0,1-1 1 0 0,1 0-1 0 0,-3 0 0 0 0,0 0 0 0 0,-1 0 1 0 0,0-1-1 0 0,-13 17 0 0 0,-3-3 28 0 0,-34 32-1 0 0,48-52 32 0 0,2 0-1 0 0,-3 0 1 0 0,1 0-1 0 0,1-1 1 0 0,-3 0-1 0 0,1-1 1 0 0,-18 7-1 0 0,24-11-8 0 0,1 0 0 0 0,1-1 0 0 0,0 1 0 0 0,-2-1 0 0 0,1 0 0 0 0,0-1 0 0 0,-7 0 0 0 0,10 1-15 0 0,-1-1 0 0 0,0 1 0 0 0,1 0 0 0 0,0-1 0 0 0,0 1 0 0 0,-1-1 0 0 0,1 1 0 0 0,-2-1 0 0 0,2 0 0 0 0,-1 0-1 0 0,1 0 1 0 0,0 0 0 0 0,-1 0 0 0 0,1 0 0 0 0,1 0 0 0 0,-1 0 0 0 0,0 0 0 0 0,0 0 0 0 0,-2-3 0 0 0,3 2-4 0 0,0-1 1 0 0,0 1-1 0 0,0-1 0 0 0,0 1 1 0 0,1 0-1 0 0,-1-1 0 0 0,1 1 0 0 0,-1-1 1 0 0,1 1-1 0 0,0 0 0 0 0,0 0 1 0 0,0 0-1 0 0,-1-1 0 0 0,1 1 1 0 0,1 0-1 0 0,-1 1 0 0 0,4-4 0 0 0,-1-1-5 0 0,-1 2 0 0 0,1-1-1 0 0,1 1 1 0 0,0 0 0 0 0,9-8-1 0 0,-9 10-5 0 0,-1 0 0 0 0,0 0 0 0 0,2 1 0 0 0,-2 0 0 0 0,1-1 0 0 0,1 2 0 0 0,-1-1 0 0 0,0 0 0 0 0,1 1 0 0 0,-2 0 0 0 0,1 0 0 0 0,0 1 0 0 0,1-1 0 0 0,5 3 0 0 0,11 2-36 0 0,-3 1 1 0 0,26 11 0 0 0,-12-3 29 0 0,-21-10 19 0 0,17 6 17 0 0,38 9-1 0 0,-59-17-13 0 0,-1-1-1 0 0,2 0 0 0 0,-3 0 1 0 0,2 0-1 0 0,0-1 0 0 0,-1 0 0 0 0,1-1 1 0 0,0 0-1 0 0,-1 0 0 0 0,12-4 1 0 0,-6 0 12 0 0,0 0 0 0 0,0 1 0 0 0,1 1 0 0 0,-1 0 0 0 0,1 1-1 0 0,23-1 1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0-11-19T09:03:45.91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1361 161 1320 0 0,'15'67'546'0'0,"-15"-66"-528"0"0,0-1 0 0 0,0 0 0 0 0,0 0-1 0 0,0 1 1 0 0,0-1 0 0 0,0 0 0 0 0,0 0 0 0 0,0 1 0 0 0,0-1 0 0 0,0 0 0 0 0,0 0 0 0 0,0 1 0 0 0,0-1 0 0 0,0 0 0 0 0,0 0 0 0 0,0 1 0 0 0,0-1 0 0 0,0 0 0 0 0,-1 0 0 0 0,1 0-1 0 0,0 1 1 0 0,0-1 0 0 0,0 0 0 0 0,0 0 0 0 0,0 0 0 0 0,-1 1 0 0 0,1-1 0 0 0,0 0 0 0 0,0 0 0 0 0,0 0 0 0 0,-1 0 0 0 0,1 0 0 0 0,0 1 0 0 0,0-1 0 0 0,-1 0 0 0 0,1 0-1 0 0,0 0 1 0 0,0 0 0 0 0,-1 0 0 0 0,1 0 0 0 0,0 0 0 0 0,0 0 0 0 0,-1 0 0 0 0,1 0 0 0 0,0 0 0 0 0,0 0 0 0 0,-1 0 0 0 0,1 0 0 0 0,0 0 0 0 0,0 0 0 0 0,-2 0 0 0 0,2 0 19 0 0,0 0 1 0 0,0-1-1 0 0,-1 1 0 0 0,1 0 1 0 0,-1 0-1 0 0,1 1 1 0 0,-1-1-1 0 0,1 0 1 0 0,-1 0-1 0 0,1 0 1 0 0,-1 0-1 0 0,1 0 1 0 0,0 0-1 0 0,-1 1 1 0 0,1-1-1 0 0,-1 0 1 0 0,1 0-1 0 0,-1 1 1 0 0,1-1-1 0 0,0 0 0 0 0,-1 1 1 0 0,1-1-1 0 0,0 0 1 0 0,-1 1-1 0 0,1-1 1 0 0,0 0-1 0 0,-1 1 1 0 0,1-1-1 0 0,0 1 1 0 0,0-1-1 0 0,0 1 1 0 0,-1-1-1 0 0,1 1 1 0 0,0-1-1 0 0,0 1 1 0 0,-7 40 1277 0 0,4-23-794 0 0,0-1-1 0 0,-1 0 0 0 0,-12 32 0 0 0,14-40-403 0 0,-1 0-1 0 0,2 0 0 0 0,-1 0 1 0 0,2 0-1 0 0,-1 0 1 0 0,2 16-1 0 0,-2 9 27 0 0,1-10-92 0 0,1 2 0 0 0,9 47 0 0 0,-2-10-39 0 0,7 4 37 0 0,-9-47 4 0 0,5 37 1 0 0,-10-52-29 0 0,-1 0 0 0 0,0 0 0 0 0,0 0 1 0 0,0 0-1 0 0,0 0 0 0 0,-1 0 1 0 0,0 0-1 0 0,0-1 0 0 0,0 1 0 0 0,-1 0 1 0 0,0-1-1 0 0,-4 9 0 0 0,5-12-14 0 0,-1 1 0 0 0,1-1 0 0 0,-1 0 0 0 0,0 0 0 0 0,0 0-1 0 0,0 0 1 0 0,1-1 0 0 0,-1 1 0 0 0,0 0 0 0 0,0-1 0 0 0,0 2 0 0 0,0-2-1 0 0,0 0 1 0 0,0 0 0 0 0,0 1 0 0 0,0-1 0 0 0,0-1 0 0 0,0 1 0 0 0,0 0-1 0 0,0 0 1 0 0,-3-3 0 0 0,-41-7 94 0 0,38 7-75 0 0,1 0 0 0 0,-1-1-1 0 0,0 0 1 0 0,1-1-1 0 0,0 0 1 0 0,0 0-1 0 0,-8-8 1 0 0,-43-46 457 0 0,37 36-166 0 0,9 8-153 0 0,0 1 1 0 0,1-1 0 0 0,0-1-1 0 0,1 0 1 0 0,1 0 0 0 0,1-1-1 0 0,1 1 1 0 0,0-2 0 0 0,1 0-1 0 0,0 0 1 0 0,2-1 0 0 0,0 1-1 0 0,1 0 1 0 0,1-1 0 0 0,1 1-1 0 0,1-1 1 0 0,0 0 0 0 0,5-31-1 0 0,-3 43-159 0 0,0 0 0 0 0,0 0-1 0 0,1 1 1 0 0,0-1 0 0 0,0 1-1 0 0,0-1 1 0 0,1 2 0 0 0,0-1-1 0 0,0 1 1 0 0,6-8 0 0 0,5-2-6 0 0,-1 0 1 0 0,22-15 0 0 0,-26 23-8 0 0,1 1 0 0 0,0 0 0 0 0,-1 0 0 0 0,15-4-1 0 0,13-7-27 0 0,48-20-21 0 0,-19 9 3 0 0,-54 22 46 0 0,14-7-1 0 0,0 1-1 0 0,37-10 1 0 0,91-28 5 0 0,-125 42 1 0 0,-3 2 7 0 0,47-19 0 0 0,-4 4-128 0 0,-69 21-291 0 0,0 1-1 0 0,-1 0 0 0 0,1 0 1 0 0,0 0-1 0 0,0 0 1 0 0,-1 0-1 0 0,1 0 0 0 0,0 0 1 0 0,-1 0-1 0 0,1 0 1 0 0,-1 0-1 0 0,1 0 0 0 0,-1 0 1 0 0,0 1-1 0 0,0-1 1 0 0,1 2-1 0 0,-1-3 622 0 0,1 9-1346 0 0</inkml:trace>
  <inkml:trace contextRef="#ctx0" brushRef="#br0" timeOffset="639.75">1567 977 3841 0 0,'0'0'161'0'0,"0"0"0"0"0,0 1 0 0 0,0-1 0 0 0,-1 0 0 0 0,1 0 0 0 0,0 0 0 0 0,-1 1 0 0 0,1-1 0 0 0,0 0 0 0 0,0 0 0 0 0,-1 0 0 0 0,1 0 0 0 0,0 0 0 0 0,-1 0 0 0 0,1 0 0 0 0,0 0 0 0 0,-1 0 0 0 0,1 0 0 0 0,0 0 0 0 0,-1 0 0 0 0,1 0 0 0 0,0 0 0 0 0,0 0 0 0 0,0 0 0 0 0,0 0 0 0 0,-2 0 0 0 0,2 0 0 0 0,0 0 0 0 0,0 0-1 0 0,-1 0 1 0 0,1-1 0 0 0,0 1 0 0 0,0 0 0 0 0,-1 0 0 0 0,1-1 0 0 0,-11-12 2423 0 0,0-18-1454 0 0,10 20-1093 0 0,0-1 0 0 0,1 1 0 0 0,0 0 1 0 0,1 0-1 0 0,1 0 0 0 0,4-19 1 0 0,24-70-30 0 0,-18 64-12 0 0,-12 34-7 0 0,1 0 1 0 0,-1 1-1 0 0,1-1 1 0 0,0 0-1 0 0,-1 1 1 0 0,1-1-1 0 0,0 1 1 0 0,0-1-1 0 0,0 1 1 0 0,0-1-1 0 0,0 1 1 0 0,1 0-1 0 0,1-3 1 0 0,5 6-224 0 0,-1 12 108 0 0,-6-9 111 0 0,1 0 0 0 0,0-1 0 0 0,0 0 0 0 0,1 1-1 0 0,5 7 1 0 0,-5-8 8 0 0,-1-1-1 0 0,1 1 1 0 0,-1 0-1 0 0,0 0 1 0 0,0 0-1 0 0,-1 0 1 0 0,3 9-1 0 0,36 227-22 0 0,-24-140 55 0 0,-15-99-142 0 0,-1 1 1 0 0,1-1-1 0 0,0 0 0 0 0,0 0 0 0 0,-1 1 1 0 0,1-1-1 0 0,0 0 0 0 0,0 0 0 0 0,0 0 1 0 0,-1 0-1 0 0,3 0 0 0 0,-2 0 1 0 0,0 0-1 0 0,0 0 0 0 0,1-1 0 0 0,-1 1 1 0 0,0 0-1 0 0,1-1 0 0 0,-1 1 0 0 0,0-1 1 0 0,1 1-1 0 0,-1-1 0 0 0,1 0 0 0 0,-1 0 1 0 0,1 1-1 0 0,-1-1 0 0 0,1 0 1 0 0,-1 0-1 0 0,1-1 0 0 0,-1 1 0 0 0,1 0 1 0 0,-1 0-1 0 0,1-1 0 0 0,-1 1 0 0 0,0-1 1 0 0,1 1-1 0 0,0-1 0 0 0,-2 0 0 0 0,2 1 1 0 0,-1-1-1 0 0,0 0 0 0 0,0 0 1 0 0,1 0-1 0 0,-1 0 0 0 0,0 0 0 0 0,1-2 1 0 0,4-9-1565 0 0</inkml:trace>
  <inkml:trace contextRef="#ctx0" brushRef="#br0" timeOffset="1000.61">1950 703 6329 0 0,'-1'0'128'0'0,"1"0"0"0"0,-1-1 0 0 0,0 1 0 0 0,1 0 0 0 0,-2 0 0 0 0,2 0 0 0 0,-1 0 0 0 0,1 0 0 0 0,-1 0 0 0 0,0 0 0 0 0,1 0 0 0 0,-1 0 0 0 0,0 0 0 0 0,1 0 0 0 0,-1 1 0 0 0,0-1 0 0 0,1 0 0 0 0,-1 0 0 0 0,0 1 0 0 0,1-1 0 0 0,-1 0 0 0 0,0 1 0 0 0,0 0 0 0 0,-1 18-684 0 0,2-10 788 0 0,-13 278-268 0 0,3-123 6 0 0,-13 73 22 0 0,3-114 322 0 0,20-122-314 0 0,0-1 1 0 0,1 1-1 0 0,-1 0 1 0 0,0 0 0 0 0,1 0-1 0 0,-1 0 1 0 0,0-1-1 0 0,1 1 1 0 0,-1 0 0 0 0,0 0-1 0 0,0 0 1 0 0,2-1-1 0 0,-2 1 1 0 0,1 0 0 0 0,0-1-1 0 0,-1 1 1 0 0,2 0-1 0 0</inkml:trace>
  <inkml:trace contextRef="#ctx0" brushRef="#br0" timeOffset="1366.52">1845 832 5897 0 0,'-22'-50'4122'0'0,"22"49"-4097"0"0,0 0-1 0 0,0 0 1 0 0,0 0-1 0 0,0 0 1 0 0,0 1-1 0 0,0-1 1 0 0,0 0-1 0 0,0 0 1 0 0,0 0-1 0 0,0-1 1 0 0,0 2-1 0 0,0-1 1 0 0,1 0-1 0 0,-1 0 1 0 0,0 0-1 0 0,0 1 1 0 0,1-1-1 0 0,-1 0 1 0 0,1 0-1 0 0,-1 1 1 0 0,1-1-1 0 0,-1 0 1 0 0,1 1-1 0 0,-1-1 1 0 0,1 1-1 0 0,1-1 1 0 0,-2 1-1 0 0,0-1 1 0 0,1 1-1 0 0,-1-1 1 0 0,1 1-1 0 0,0-1 1 0 0,0 1-1 0 0,-1 0 1 0 0,1-1-1 0 0,0 1 1 0 0,0 0-1 0 0,0 0 1 0 0,-1 0-1 0 0,1 0 1 0 0,0 0-1 0 0,0 0 1 0 0,1 0-1 0 0,35 5-118 0 0,-28-4 81 0 0,0 0 1 0 0,1 0 0 0 0,-1 1 0 0 0,0 0 0 0 0,0 1 0 0 0,0 1-1 0 0,0-1 1 0 0,0 1 0 0 0,15 9 0 0 0,-10-4 14 0 0,34 28-22 0 0,-46-35 23 0 0,0 0 0 0 0,0 0 0 0 0,0 0 0 0 0,0 0 0 0 0,-1 0-1 0 0,1 1 1 0 0,-1-1 0 0 0,1 1 0 0 0,-1-1 0 0 0,0 1 0 0 0,0-1-1 0 0,0 1 1 0 0,-1 0 0 0 0,1-1 0 0 0,0 1 0 0 0,-1 0 0 0 0,0 5-1 0 0,-1-4 11 0 0,-1 0-1 0 0,0 0 0 0 0,-1 0 0 0 0,2-1 0 0 0,-2 2 0 0 0,0-2 1 0 0,0 0-1 0 0,0 0 0 0 0,0 0 0 0 0,0 0 0 0 0,-7 4 1 0 0,-2 3 28 0 0,-2 3-10 0 0,-2 1-1 0 0,-23 15 0 0 0,36-27 9 0 0,0 0 0 0 0,0 0 0 0 0,0 0-1 0 0,0 0 1 0 0,0 0 0 0 0,-1-1-1 0 0,1 1 1 0 0,-1-1 0 0 0,1 0 0 0 0,-1 0-1 0 0,0 0 1 0 0,1-1 0 0 0,-1 1 0 0 0,0-1-1 0 0,0 0 1 0 0,1 0 0 0 0,-1 0-1 0 0,0-1 1 0 0,1 1 0 0 0,-8-3 0 0 0,11 3-36 0 0,-1 0 0 0 0,1 0 1 0 0,-1 0-1 0 0,0-1 0 0 0,1 1 1 0 0,-2 0-1 0 0,2-1 1 0 0,0 1-1 0 0,0 0 0 0 0,-1-1 1 0 0,1 1-1 0 0,0 0 0 0 0,-1-1 1 0 0,1 1-1 0 0,-1-1 1 0 0,1 1-1 0 0,0-1 0 0 0,-1 1 1 0 0,1-1-1 0 0,0 1 0 0 0,0-1 1 0 0,-1 0-1 0 0,1 1 0 0 0,0-1 1 0 0,0 1-1 0 0,0-1 1 0 0,0 1-1 0 0,0-1 0 0 0,0 0 1 0 0,0 1-1 0 0,0-1 0 0 0,0 1 1 0 0,0-1-1 0 0,0 0 1 0 0,0 1-1 0 0,0-1 0 0 0,0 1 1 0 0,1-1-1 0 0,-1 1 0 0 0,0-1 1 0 0,0 1-1 0 0,1-1 1 0 0,-1 1-1 0 0,0-1 0 0 0,1 1 1 0 0,0-1-1 0 0,0-1-289 0 0,-1 1 0 0 0,3-1 1 0 0,-2 1-1 0 0,1-1 0 0 0,-1 1 0 0 0,1 0 0 0 0,-1 0 0 0 0,1 0 1 0 0,0 0-1 0 0,0 0 0 0 0,2-1 0 0 0,16-2-1553 0 0,-9 0 376 0 0</inkml:trace>
  <inkml:trace contextRef="#ctx0" brushRef="#br0" timeOffset="1789.38">2783 315 8610 0 0,'1'-1'180'0'0,"-1"0"0"0"0,0 1 0 0 0,0-1 0 0 0,0 0 0 0 0,0 0-1 0 0,0 1 1 0 0,0-1 0 0 0,0 0 0 0 0,0 1 0 0 0,0-1 0 0 0,0 0 0 0 0,0 0 0 0 0,0 1 0 0 0,0-1 0 0 0,-1 0 0 0 0,1 1 0 0 0,0-1 0 0 0,-1 0 0 0 0,1 1-1 0 0,0-1 1 0 0,-1 0 0 0 0,-3 1-762 0 0,1 9 528 0 0,-11 145-151 0 0,-18 270 135 0 0,31-414 79 0 0,0 4 76 0 0,-1 0 0 0 0,0-1 0 0 0,-1 0 0 0 0,-6 16 0 0 0,9-29-78 0 0,0 0-1 0 0,0 1 1 0 0,0-1 0 0 0,-1 0 0 0 0,1 1 0 0 0,0-1 0 0 0,0 0 0 0 0,0 0 0 0 0,0 1 0 0 0,-1-1 0 0 0,1 0 0 0 0,0 0 0 0 0,0 1 0 0 0,0-1 0 0 0,-1 0 0 0 0,1 0 0 0 0,0 0 0 0 0,0 0 0 0 0,-1 1 0 0 0,1-1-1 0 0,0 0 1 0 0,-1 0 0 0 0,1 0 0 0 0,0 0 0 0 0,0 0 0 0 0,-1 0 0 0 0,1 0 0 0 0,0 0 0 0 0,-1 0 0 0 0,1 0 0 0 0,0 0 0 0 0,-1 0 0 0 0,1 0 0 0 0,0 0 0 0 0,0 0 0 0 0,-1 0 0 0 0,1 0 0 0 0,0 0-1 0 0,-1 0 1 0 0,1 0 0 0 0,0 0 0 0 0,0-1 0 0 0,-1 1 0 0 0,1 0 0 0 0,0 0 0 0 0,0 0 0 0 0,-1 0 0 0 0,1-1 0 0 0,-3-7-4518 0 0,2-1 2736 0 0</inkml:trace>
  <inkml:trace contextRef="#ctx0" brushRef="#br0" timeOffset="2134.95">2615 666 7538 0 0,'-25'-7'1128'0'0,"12"3"-308"0"0,1-1 1 0 0,-1 0-1 0 0,-14-10 1 0 0,44 22-654 0 0,0-1 1 0 0,35 6 0 0 0,-41-12-149 0 0,1-2 0 0 0,-1 1 0 0 0,0-1 0 0 0,0-1 1 0 0,-1 0-1 0 0,1-1 0 0 0,0 0 0 0 0,-1-1 0 0 0,13-7 0 0 0,31-11 31 0 0,120-29 74 0 0,-120 35-111 0 0,13-3-97 0 0,-65 20-29 0 0,-1 0 0 0 0,1 0 0 0 0,-1 0 0 0 0,1 1 0 0 0,-1-1-1 0 0,1 0 1 0 0,-1 1 0 0 0,1-1 0 0 0,-1 1 0 0 0,1-1 0 0 0,-1 1-1 0 0,0 0 1 0 0,0 0 0 0 0,1-1 0 0 0,-1 1 0 0 0,0-1 0 0 0,0 1-1 0 0,1 0 1 0 0,-1 1 0 0 0,0-1 0 0 0,0 0 0 0 0,-1 0 0 0 0,1 0-1 0 0,0 1 1 0 0,0-1 0 0 0,0 0 0 0 0,0 3 0 0 0,3 8-1254 0 0</inkml:trace>
  <inkml:trace contextRef="#ctx0" brushRef="#br0" timeOffset="5435.53">15 1459 1120 0 0,'-8'-26'3082'0'0,"1"8"-1541"0"0,15 23-1078 0 0,12 18 232 0 0,12 15-101 0 0,-1-4-546 0 0,-2 1 0 0 0,32 51 0 0 0,-42-56-3 0 0,1-1 0 0 0,2-1 0 0 0,1-1 0 0 0,0 0 0 0 0,35 27-1 0 0,-39-43 33 0 0,0 0 0 0 0,1-1 0 0 0,0-1 0 0 0,0-1 0 0 0,1-1 0 0 0,0 1 0 0 0,1-3 0 0 0,30 4 0 0 0,583 114 523 0 0,-597-113-459 0 0,0-4 0 0 0,0-1 1 0 0,0-1-1 0 0,1-3 0 0 0,59-4 0 0 0,-67-1 104 0 0,-1-1-1 0 0,0-1 0 0 0,0-3 0 0 0,-1 0 1 0 0,0-1-1 0 0,0-1 0 0 0,40-22 1 0 0,-41 16-111 0 0,-1 0 1 0 0,-1-2-1 0 0,0 0 1 0 0,-2-3-1 0 0,0 0 1 0 0,-1 0-1 0 0,-2-2 1 0 0,28-40-1 0 0,-9 8-19 0 0,74-97 117 0 0,-103 139-189 0 0,-9 10-27 0 0,1 0 0 0 0,0 0 0 0 0,0 0 0 0 0,0 1 0 0 0,0 0 0 0 0,0-1 0 0 0,8-4 0 0 0,-11 15-176 0 0,-1 0 0 0 0,0 0 0 0 0,0 0 0 0 0,0 0 0 0 0,-4 10 0 0 0,-22 70-2369 0 0,18-62 1601 0 0</inkml:trace>
  <inkml:trace contextRef="#ctx0" brushRef="#br0" timeOffset="7572.83">814 2563 5649 0 0,'-1'-1'148'0'0,"-1"0"-1"0"0,1 0 1 0 0,0 0-1 0 0,0-1 1 0 0,-1 1-1 0 0,1 0 1 0 0,0-1-1 0 0,0 1 1 0 0,0-1-1 0 0,0 0 1 0 0,1 1 0 0 0,-1-1-1 0 0,0 0 1 0 0,1 1-1 0 0,-1-1 1 0 0,1 0-1 0 0,0 0 1 0 0,-1 1-1 0 0,1-1 1 0 0,0 0-1 0 0,0 0 1 0 0,0-2-1 0 0,1 3-131 0 0,-1-1 0 0 0,0 1 0 0 0,0-1 0 0 0,0 0 0 0 0,-1 1 0 0 0,1-1 0 0 0,0 1-1 0 0,-1-1 1 0 0,1 0 0 0 0,0 1 0 0 0,-1-1 0 0 0,0 1 0 0 0,1-1 0 0 0,-1 1 0 0 0,0 0-1 0 0,0-1 1 0 0,-1 1 0 0 0,2 0 0 0 0,-1 0 0 0 0,0-1 0 0 0,0 1 0 0 0,0 0 0 0 0,-1 0-1 0 0,-1-1 1 0 0,1 1 48 0 0,-1 0 0 0 0,0 1-1 0 0,0-1 1 0 0,1 1-1 0 0,-1-1 1 0 0,0 1 0 0 0,0 0-1 0 0,0 0 1 0 0,0 0 0 0 0,0 1-1 0 0,1-1 1 0 0,-1 1-1 0 0,-4 1 1 0 0,-39 14-135 0 0,33-11 138 0 0,-31 11-59 0 0,0 3 0 0 0,-51 27-1 0 0,83-37 53 0 0,-1-1 0 0 0,1 1 0 0 0,1 0 0 0 0,0 1 0 0 0,0 0 0 0 0,0 1-1 0 0,1 0 1 0 0,1 1 0 0 0,1 0 0 0 0,-1 0 0 0 0,-8 18 0 0 0,17-29-56 0 0,-14 28 337 0 0,-19 55 1 0 0,30-76-298 0 0,1-1 1 0 0,0 2 0 0 0,0 0-1 0 0,1 0 1 0 0,0-1 0 0 0,1 1-1 0 0,0 0 1 0 0,0-1 0 0 0,1 1-1 0 0,0-1 1 0 0,4 17 0 0 0,-3-21-41 0 0,-1-1 1 0 0,1 0 0 0 0,0 0-1 0 0,0 0 1 0 0,0 0 0 0 0,1-1-1 0 0,-1 1 1 0 0,-1 0 0 0 0,3-1-1 0 0,-1 0 1 0 0,0 1 0 0 0,-1-1-1 0 0,1 0 1 0 0,1-2 0 0 0,-1 2-1 0 0,0 0 1 0 0,0-1 0 0 0,1 0-1 0 0,-1 0 1 0 0,5 2 0 0 0,8 1 27 0 0,0-1 0 0 0,32 2 0 0 0,-48-5-32 0 0,131-2 97 0 0,-13 0-60 0 0,-112 2 6 0 0,1-1 0 0 0,0 1 0 0 0,0-1-1 0 0,0-1 1 0 0,0 0 0 0 0,11-5 0 0 0,-10 4-14 0 0,-7-2-822 0 0</inkml:trace>
  <inkml:trace contextRef="#ctx0" brushRef="#br0" timeOffset="7985.34">1093 2517 6505 0 0,'0'0'63'0'0,"0"0"-1"0"0,0 0 0 0 0,0 0 0 0 0,0 0 0 0 0,0 0 0 0 0,0 0 1 0 0,0 0-1 0 0,0 0 0 0 0,0-1 0 0 0,0 1 0 0 0,0 0 1 0 0,0 0-1 0 0,0 0 0 0 0,0 0 0 0 0,0 0 0 0 0,0 0 0 0 0,0 0 1 0 0,0 0-1 0 0,0-1 0 0 0,0 1 0 0 0,0 0 0 0 0,0 0 0 0 0,-1 0 1 0 0,1 0-1 0 0,0 0 0 0 0,0 0 0 0 0,0 0 0 0 0,0 0 0 0 0,0 0 1 0 0,0 0-1 0 0,0 0 0 0 0,0-1 0 0 0,0 1 0 0 0,0 0 1 0 0,-1 0-1 0 0,1 0 0 0 0,0 0 0 0 0,0 0 0 0 0,0 0 0 0 0,0 0 1 0 0,0 0-1 0 0,0 0 0 0 0,0 0 0 0 0,0 0 0 0 0,-1 0 0 0 0,1 0 1 0 0,0 0-1 0 0,0 0 0 0 0,0 0 0 0 0,0 0 0 0 0,0 0 1 0 0,0 0-1 0 0,0 0 0 0 0,0 0 0 0 0,-1 1 0 0 0,-7 5 520 0 0,-5 10-869 0 0,9-4 285 0 0,1 0-1 0 0,1 0 1 0 0,0 1-1 0 0,0 1 0 0 0,2-2 1 0 0,-1 1-1 0 0,2 0 1 0 0,-1 0-1 0 0,4 15 1 0 0,0 40-37 0 0,-6-11 21 0 0,0-15 66 0 0,2 1-1 0 0,0 0 1 0 0,15 74-1 0 0,-13-110-51 0 0,0-10-702 0 0,1-12-816 0 0,-3 12 1484 0 0,1-7-712 0 0</inkml:trace>
  <inkml:trace contextRef="#ctx0" brushRef="#br0" timeOffset="8387.62">857 2461 6065 0 0,'-14'-14'2456'0'0,"12"11"-2359"0"0,0 1-1 0 0,0-1 1 0 0,0 1-1 0 0,0 0 1 0 0,-1 0-1 0 0,0 0 1 0 0,1 0 0 0 0,-1 0-1 0 0,0 1 1 0 0,0-1-1 0 0,0 1 1 0 0,0-1-1 0 0,0 1 1 0 0,0 0 0 0 0,-5 0-1 0 0,8 1-62 0 0,0 1 0 0 0,0 0 0 0 0,1-1 0 0 0,-1 1 0 0 0,0 0 0 0 0,1-1 0 0 0,-1 1 0 0 0,1 0 0 0 0,-1-1 0 0 0,1 1 0 0 0,-1 0 0 0 0,1-1 0 0 0,-1 1 0 0 0,1-1 0 0 0,0 1 0 0 0,-1-1 0 0 0,1 1 0 0 0,1 0 0 0 0,-2-1-36 0 0,4 2 63 0 0,0-1 0 0 0,0 1 0 0 0,1-1 1 0 0,-1 0-1 0 0,0 0 0 0 0,1-1 0 0 0,-1 1 0 0 0,1-1 0 0 0,-1 0 0 0 0,1 0 0 0 0,-1-1 0 0 0,0 1 0 0 0,0-1 0 0 0,6-1 0 0 0,8-3 159 0 0,0-1 0 0 0,20-9-1 0 0,23-9 387 0 0,-17 10-493 0 0,0-1 0 0 0,-1-3 1 0 0,-1-2-1 0 0,-1-2 1 0 0,58-38-1 0 0,-86 51-235 0 0,-8 5-6 0 0,2-1-1 0 0,-1 1 1 0 0,0 0-1 0 0,0 0 1 0 0,2 1-1 0 0,-2 0 1 0 0,1 0 0 0 0,1 1-1 0 0,-1-1 1 0 0,0 2-1 0 0,10-2 1 0 0,-17 3-30 0 0,1 0 1 0 0,-1 0-1 0 0,1 1 1 0 0,0-1-1 0 0,-1 0 1 0 0,1 1-1 0 0,-1-1 1 0 0,1 0-1 0 0,-1 1 1 0 0,1-1-1 0 0,-1 1 1 0 0,1-1-1 0 0,-1 1 1 0 0,1-1-1 0 0,-1 1 1 0 0,0-1-1 0 0,1 1 1 0 0,0 1-1 0 0,2 3-1379 0 0</inkml:trace>
  <inkml:trace contextRef="#ctx0" brushRef="#br0" timeOffset="9290.74">1342 3030 6585 0 0,'0'0'106'0'0,"-1"0"0"0"0,1 0 0 0 0,0 1 0 0 0,-1-1 0 0 0,1 0 0 0 0,-1 0 0 0 0,1 0 0 0 0,0 0 0 0 0,-1 0 0 0 0,1 0 0 0 0,-1 0 0 0 0,1 0 0 0 0,0 1 0 0 0,-1-2-1 0 0,1 1 1 0 0,-1 0 0 0 0,1 0 0 0 0,0 0 0 0 0,-1 0 0 0 0,1 0 0 0 0,-1 0 0 0 0,1 0 0 0 0,0 0 0 0 0,-1-1 0 0 0,1 1 0 0 0,0 0 0 0 0,-1 0 0 0 0,1 0 0 0 0,0-1-1 0 0,-1 1 1 0 0,1-1 0 0 0,0 1-108 0 0,0 0-1 0 0,0-1 1 0 0,0 1-1 0 0,1-1 1 0 0,-1 1-1 0 0,0 0 1 0 0,0-1-1 0 0,1 1 1 0 0,-1 0-1 0 0,0-1 1 0 0,1 1-1 0 0,-1 0 1 0 0,0 0-1 0 0,1-1 1 0 0,-1 1-1 0 0,0 0 1 0 0,1 0-1 0 0,-1-1 1 0 0,0 1 0 0 0,1 0-1 0 0,-1 0 1 0 0,1 0-1 0 0,-1 0 1 0 0,1 0-1 0 0,-1 0 1 0 0,0-1-1 0 0,1 1 1 0 0,-1 0-1 0 0,1 0 1 0 0,0 1-1 0 0,6-3 167 0 0,-1 1 0 0 0,1-1 0 0 0,-1 0 0 0 0,1-1-1 0 0,-1 1 1 0 0,0-1 0 0 0,0 0 0 0 0,0 0 0 0 0,0 0 0 0 0,0-1 0 0 0,-1 0-1 0 0,0-1 1 0 0,0 1 0 0 0,0-1 0 0 0,0 0 0 0 0,-1 0 0 0 0,0 0 0 0 0,0-1-1 0 0,0 0 1 0 0,-1 1 0 0 0,1-1 0 0 0,2-9 0 0 0,14-20-57 0 0,-16 30-100 0 0,-1-1 0 0 0,1-1 0 0 0,-1 1 0 0 0,0 0 0 0 0,0 1 0 0 0,2-11 0 0 0,2-10 14 0 0,15-34 1 0 0,-20 56-45 0 0,1-1 1 0 0,-1 0-1 0 0,1 0 1 0 0,0 0-1 0 0,0 1 1 0 0,1 0-1 0 0,3-4 1 0 0,2 42-132 0 0,-2 10 110 0 0,5 68 0 0 0,-5-30 27 0 0,-6-68 27 0 0,1-1 0 0 0,-2 2 0 0 0,0 0-1 0 0,0-1 1 0 0,-1 0 0 0 0,-1 1 0 0 0,0-1 0 0 0,-1 0 0 0 0,-1 0 0 0 0,0-1 0 0 0,-1 0 0 0 0,0 1 0 0 0,-10 16 0 0 0,12-27 30 0 0,1-1 1 0 0,-1 0 0 0 0,1 0 0 0 0,-1-1 0 0 0,0 1 0 0 0,0-1 0 0 0,0 1 0 0 0,0-1 0 0 0,0 0 0 0 0,0 0-1 0 0,0 0 1 0 0,0 0 0 0 0,-1 0 0 0 0,-3-1 0 0 0,7 0-27 0 0,-1 0 0 0 0,0 0-1 0 0,0 0 1 0 0,0-1 0 0 0,1 1 0 0 0,-1 0 0 0 0,0-1-1 0 0,1 1 1 0 0,-1-1 0 0 0,0 1 0 0 0,1-1 0 0 0,-1 1-1 0 0,0-1 1 0 0,1 1 0 0 0,-1-1 0 0 0,1 0 0 0 0,-1 0-1 0 0,0 0-11 0 0,0 0 0 0 0,1 0 0 0 0,-1 0 0 0 0,0 1-1 0 0,0-1 1 0 0,0 0 0 0 0,0 0 0 0 0,0 1 0 0 0,0-1 0 0 0,0 0-1 0 0,0 1 1 0 0,0-1 0 0 0,0 1 0 0 0,0 0 0 0 0,0-1-1 0 0,0 1 1 0 0,-1 0 0 0 0,-1-1 221 0 0,6 2-203 0 0,-1 0-1 0 0,0 0 1 0 0,1 0-1 0 0,-1-1 1 0 0,0 1 0 0 0,1-1-1 0 0,-1 0 1 0 0,1 1-1 0 0,-1-1 1 0 0,1 0-1 0 0,-1-1 1 0 0,3 1 0 0 0,-5 0-17 0 0,24-3 23 0 0,0-1 0 0 0,-1-1 0 0 0,24-8 0 0 0,20-5-25 0 0,-46 14 4 0 0,-11 1-1 0 0,1 0 1 0 0,-1 1-1 0 0,0 1 1 0 0,1-1-1 0 0,0 2 1 0 0,-1-1-1 0 0,1 2 0 0 0,-1-1 1 0 0,16 4-1 0 0,-25-4-53 0 0,0 0 1 0 0,0 1-1 0 0,0-1 0 0 0,0 1 0 0 0,0-1 0 0 0,0 1 0 0 0,-1 0 1 0 0,1-1-1 0 0,0 0 0 0 0,0 1 0 0 0,0 1 0 0 0,-1-2 1 0 0,1 1-1 0 0,0 0 0 0 0,-1 0 0 0 0,1 0 0 0 0,-1 0 0 0 0,1 0 1 0 0,-1 0-1 0 0,1 0 0 0 0,-1 0 0 0 0,0 0 0 0 0,1 0 1 0 0,-1 0-1 0 0,0 0 0 0 0,0 0 0 0 0,0 0 0 0 0,0 0 0 0 0,0 0 1 0 0,0 1-1 0 0,0-1 0 0 0,0 0 0 0 0,0 0 0 0 0,-1 1 1 0 0,0 1-280 0 0,1-1 1 0 0,-1 1 0 0 0,0-1-1 0 0,0 1 1 0 0,0-1 0 0 0,0 0-1 0 0,-1 0 1 0 0,1 0 0 0 0,-1 1-1 0 0,1-1 1 0 0,-1-1-1 0 0,0 1 1 0 0,1 0 0 0 0,-5 3-1 0 0,-13 4-2083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0-11-19T09:03:49.01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260 163 6761 0 0,'-2'9'3188'0'0,"-1"-7"-3162"0"0,3 0-1 0 0,-1 1 1 0 0,0-1 0 0 0,0 0 0 0 0,1 1-1 0 0,-1-1 1 0 0,1 0 0 0 0,0 0-1 0 0,-1 4 1 0 0,3 14-37 0 0,0 0 0 0 0,2-1-1 0 0,-1 0 1 0 0,12 26 0 0 0,-10-24-10 0 0,1 1 0 0 0,-1-1 1 0 0,3 33-1 0 0,-8-18 6 0 0,-1 1 0 0 0,-1-1 0 0 0,-15 69 0 0 0,10-69 44 0 0,-4 1 0 0 0,-1 0-1 0 0,-24 52 1 0 0,33-81-6 0 0,-3 0 1 0 0,0 0-1 0 0,1-1 0 0 0,-1 1 0 0 0,0-1 0 0 0,-11 10 1 0 0,12-14 25 0 0,1 1 1 0 0,0-1 0 0 0,1 0-1 0 0,-2 0 1 0 0,0-1 0 0 0,1 1-1 0 0,-1-1 1 0 0,0-1 0 0 0,0 1-1 0 0,0 0 1 0 0,0-1 0 0 0,-10 2-1 0 0,13-3-17 0 0,1-1 0 0 0,-1 1 0 0 0,0-1 0 0 0,2 0 0 0 0,-3 1 0 0 0,2-1 0 0 0,-1 0 0 0 0,1 0 0 0 0,-1 0 0 0 0,1 0 0 0 0,-1 1-1 0 0,1-2 1 0 0,0 1 0 0 0,0 0 0 0 0,0-1 0 0 0,-1 1 0 0 0,1-1 0 0 0,0 1 0 0 0,-1-4 0 0 0,-15-32 319 0 0,9 14-209 0 0,0 0 1 0 0,1 0-1 0 0,2 0 1 0 0,0 0-1 0 0,2-2 1 0 0,-2-44-1 0 0,2-38 30 0 0,0 67-110 0 0,2-1 0 0 0,2-1 0 0 0,1 2 0 0 0,9-50 0 0 0,-8 79-52 0 0,1-1 1 0 0,0 0-1 0 0,0 0 1 0 0,1 1 0 0 0,1-1-1 0 0,-1 1 1 0 0,2 0-1 0 0,-1 1 1 0 0,2-1-1 0 0,-1 1 1 0 0,2 1-1 0 0,-1 0 1 0 0,1 0-1 0 0,0 1 1 0 0,12-8-1 0 0,-8 8-23 0 0,0 0 0 0 0,0 1 0 0 0,1 0 0 0 0,1 2 0 0 0,-1-1 0 0 0,1 2 0 0 0,-2 0 0 0 0,2 0 0 0 0,0 1 0 0 0,0 1 0 0 0,0 1 0 0 0,17 0 0 0 0,-28 1 12 0 0,176-5-33 0 0,-148 2 35 0 0,-1-1 1 0 0,1-3-1 0 0,51-14 0 0 0,6-7-849 0 0,-28 14-5309 0 0,-54 12 4203 0 0</inkml:trace>
  <inkml:trace contextRef="#ctx0" brushRef="#br0" timeOffset="739.9">700 678 8210 0 0,'-1'0'180'0'0,"0"0"0"0"0,-1 0 1 0 0,1-1-1 0 0,0 1 0 0 0,0 0 0 0 0,-2-1 1 0 0,2 1-1 0 0,0 0 0 0 0,0-1 1 0 0,0 0-1 0 0,0 1 0 0 0,0-1 0 0 0,1 0 1 0 0,-1 1-1 0 0,0-1 0 0 0,0 0 1 0 0,0 0-1 0 0,0 0 0 0 0,0 0 0 0 0,0 0 1 0 0,1 0-1 0 0,-3-1 0 0 0,2 1-190 0 0,1 0-1 0 0,-1 0 0 0 0,0 0 0 0 0,1 0 1 0 0,-1 0-1 0 0,0 0 0 0 0,0 0 1 0 0,1 0-1 0 0,-1 1 0 0 0,0-1 1 0 0,0 0-1 0 0,0 1 0 0 0,0-1 1 0 0,0 1-1 0 0,0-1 0 0 0,-3 0 1 0 0,-16-1-151 0 0,16 3 209 0 0,1-1 1 0 0,-1-1-1 0 0,0 1 0 0 0,2 0 0 0 0,-1-1 0 0 0,-2 0 0 0 0,2 0 0 0 0,-4-2 0 0 0,6 3-21 0 0,0-1-1 0 0,1 0 1 0 0,-1 0 0 0 0,-1 1-1 0 0,1-1 1 0 0,1 0 0 0 0,-1 0-1 0 0,1 0 1 0 0,-1 0 0 0 0,1 0-1 0 0,-1 0 1 0 0,1 0 0 0 0,0 0-1 0 0,-1 0 1 0 0,1 0 0 0 0,0 0-1 0 0,0 0 1 0 0,0 0 0 0 0,0-1-1 0 0,0 1 1 0 0,0-1 0 0 0,0 1-1 0 0,0 0 1 0 0,0 0 0 0 0,1 0-1 0 0,-1 0 1 0 0,0 0 0 0 0,1 0-1 0 0,-1 0 1 0 0,0 0 0 0 0,1 0-1 0 0,0-1 1 0 0,2-1-12 0 0,-2 0-1 0 0,1 0 1 0 0,-1 0 0 0 0,1 0 0 0 0,-1 1 0 0 0,1-1-1 0 0,0 1 1 0 0,0-1 0 0 0,1 1 0 0 0,0 0 0 0 0,-1 0-1 0 0,0 0 1 0 0,1 0 0 0 0,-1 0 0 0 0,2 1 0 0 0,-1-1-1 0 0,0 1 1 0 0,-1-1 0 0 0,1 1 0 0 0,1 1 0 0 0,-1 0-1 0 0,1-1 1 0 0,-2 0 0 0 0,1 1 0 0 0,1 0 0 0 0,0 0-1 0 0,-2 0 1 0 0,7 0 0 0 0,-5 0-28 0 0,-1 1 1 0 0,1 0-1 0 0,1-1 0 0 0,-1 0 1 0 0,-1 1-1 0 0,0 1 0 0 0,2-1 0 0 0,-1 1 1 0 0,-1-1-1 0 0,0 1 0 0 0,2 0 1 0 0,-2 1-1 0 0,0-1 0 0 0,-1 1 1 0 0,2-1-1 0 0,-2 1 0 0 0,2 0 1 0 0,-1 0-1 0 0,0 0 0 0 0,-2 0 1 0 0,1 1-1 0 0,5 6 0 0 0,-4-1-60 0 0,-1 0 0 0 0,-1-1-1 0 0,1 0 1 0 0,-1 1 0 0 0,0-1-1 0 0,-1 1 1 0 0,0 0 0 0 0,0-2 0 0 0,-1 2-1 0 0,0-1 1 0 0,0 1 0 0 0,-1-1-1 0 0,1 0 1 0 0,-2 0 0 0 0,0 1 0 0 0,-7 14-1 0 0,-6 9-163 0 0,-2-2 0 0 0,-36 49 0 0 0,48-70 238 0 0,-1 1 7 0 0,0-2 0 0 0,0 1 0 0 0,-2 0 0 0 0,1 0 0 0 0,0-1 0 0 0,-2-1 0 0 0,2 1 0 0 0,-3-2 0 0 0,1 1 0 0 0,1-1 0 0 0,-3-1 0 0 0,1 0 0 0 0,1 0 0 0 0,-2-1 0 0 0,1 0 0 0 0,1 0 0 0 0,-16 1 0 0 0,5-2 76 0 0,10 0 91 0 0,1-2-1 0 0,1 1 0 0 0,-2-1 1 0 0,1-1-1 0 0,1 0 0 0 0,-2 0 0 0 0,-18-4 1 0 0,29 4-162 0 0,-1 0 0 0 0,1 0 1 0 0,0 0-1 0 0,-1 0 1 0 0,1 0-1 0 0,0 0 0 0 0,0 0 1 0 0,-1 0-1 0 0,1-1 0 0 0,0 1 1 0 0,0 0-1 0 0,-1 0 0 0 0,1 0 1 0 0,0 0-1 0 0,0 0 0 0 0,-1-1 1 0 0,1 1-1 0 0,0 0 0 0 0,0 0 1 0 0,0 0-1 0 0,0-1 0 0 0,0 1 1 0 0,0 0-1 0 0,0 0 0 0 0,0-1 1 0 0,0 1-1 0 0,0 0 0 0 0,-1-1 1 0 0,1 1-1 0 0,0 0 0 0 0,0 0 1 0 0,0-1-1 0 0,0 1 0 0 0,0 0 1 0 0,0-1-1 0 0,0 1 0 0 0,8-10 83 0 0,19-3-157 0 0,-10 9 43 0 0,0 0 0 0 0,0 0 0 0 0,0 2 0 0 0,0 0 0 0 0,2 1 0 0 0,-2 1 0 0 0,0 0 0 0 0,25 5 0 0 0,9 4-27 0 0,73 26 1 0 0,-34-11 79 0 0,-83-21-15 0 0,2-2 0 0 0,-2 1 0 0 0,2-1 1 0 0,-1 0-1 0 0,1-1 0 0 0,13-1 0 0 0,-17 1-307 0 0,-1-1-1 0 0,0 0 1 0 0,-1 0-1 0 0,2 0 1 0 0,-1-1-1 0 0,0 1 1 0 0,-1-1-1 0 0,1 0 1 0 0,0 0-1 0 0,0 0 1 0 0,-2 0-1 0 0,1 0 1 0 0,1-1 0 0 0,-1 0-1 0 0,4-5 1 0 0,0 1-1272 0 0</inkml:trace>
  <inkml:trace contextRef="#ctx0" brushRef="#br0" timeOffset="1102.26">949 679 6769 0 0,'86'-8'2170'0'0,"-86"8"-2148"0"0,0-1 0 0 0,1 1 1 0 0,-1 0-1 0 0,1 0 0 0 0,-1 0 0 0 0,0 0 0 0 0,1 0 0 0 0,-1 0 0 0 0,0 0 0 0 0,1 0 0 0 0,-1 0 0 0 0,0 1 1 0 0,1-1-1 0 0,-1 0 0 0 0,0 0 0 0 0,1 0 0 0 0,-1 0 0 0 0,0 0 0 0 0,1 1 0 0 0,-1-1 0 0 0,0 0 1 0 0,0 0-1 0 0,1 0 0 0 0,-1 1 0 0 0,0-1 0 0 0,0 0 0 0 0,1 0 0 0 0,-1 1 0 0 0,0-1 0 0 0,0 0 0 0 0,0 1 1 0 0,1-1-1 0 0,-1 0 0 0 0,0 1 0 0 0,0-1 0 0 0,0 0 0 0 0,0 1 0 0 0,0-1 0 0 0,0 0 0 0 0,0 1 1 0 0,-4 15 8 0 0,1-4-10 0 0,6 19 59 0 0,1 0 1 0 0,14 51-1 0 0,-9-49-8 0 0,-1 1-1 0 0,2 36 1 0 0,-9-20-32 0 0,-1-1-1 0 0,-3 0 0 0 0,-16 91 1 0 0,15-115 35 0 0,4-18-37 0 0,-2 0-1 0 0,1 1 1 0 0,-1-1-1 0 0,2 0 1 0 0,-2 0 0 0 0,-1 0-1 0 0,-3 8 1 0 0,6-4-433 0 0,-2-21-3470 0 0,-1-7 2230 0 0</inkml:trace>
  <inkml:trace contextRef="#ctx0" brushRef="#br0" timeOffset="1437.81">885 679 8338 0 0,'3'-11'3270'0'0,"-3"10"-3182"0"0,0-1 1 0 0,0 0-1 0 0,0 0 0 0 0,1 0 0 0 0,-1 1 1 0 0,1-1-1 0 0,0 0 0 0 0,-1 0 0 0 0,1 1 1 0 0,1-1-1 0 0,-1 1 0 0 0,0-1 1 0 0,0 1-1 0 0,1-1 0 0 0,-1 1 0 0 0,0 0 1 0 0,0-1-1 0 0,0 1 0 0 0,0 0 1 0 0,1 0-1 0 0,-1 0 0 0 0,2 0 0 0 0,-1 0 1 0 0,2-1-1 0 0,15-5-105 0 0,0 0 1 0 0,2 2-1 0 0,-1 0 1 0 0,-1 2-1 0 0,28-2 1 0 0,-32 4 1 0 0,1 1 1 0 0,-1 0 0 0 0,0 1 0 0 0,0 1 0 0 0,-1 1 0 0 0,1 0 0 0 0,-1 0-1 0 0,16 8 1 0 0,-24-8-2 0 0,1 1-1 0 0,-1 0 1 0 0,0 0-1 0 0,0 0 1 0 0,0 0-1 0 0,0 1 1 0 0,-1 0-1 0 0,0 1 1 0 0,0-1-1 0 0,0 1 1 0 0,6 10-1 0 0,-9-14 8 0 0,1 2 1 0 0,-1 0-1 0 0,0 0 0 0 0,0 1 0 0 0,0-1 0 0 0,-1 0 0 0 0,0 1 0 0 0,1-1 0 0 0,-2 1 0 0 0,1-1 0 0 0,0 1 0 0 0,-1-1 1 0 0,0 1-1 0 0,0 0 0 0 0,0-1 0 0 0,-1 2 0 0 0,1-2 0 0 0,-1 1 0 0 0,-2 6 0 0 0,-1-6 18 0 0,1 1 1 0 0,-2-1-1 0 0,1 0 1 0 0,0 0-1 0 0,-1 0 0 0 0,0-2 1 0 0,0 2-1 0 0,0-1 0 0 0,-1 0 1 0 0,1-1-1 0 0,-9 5 0 0 0,-20 8-613 0 0,0-2-1 0 0,-1-1 1 0 0,-1-1-1 0 0,-60 11 1 0 0,44-10-520 0 0,8-4-212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0-11-19T09:03:56.70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0 1296 0 0,'57'4'1169'0'0,"-22"1"5037"0"0,-3-3-5942 0 0,-27-3-259 0 0,1 0 0 0 0,-1 1 0 0 0,0-1 1 0 0,1 1-1 0 0,-1 0 0 0 0,1 1 0 0 0,-2-1 0 0 0,2 1 0 0 0,-2 0 0 0 0,2 1 0 0 0,-1-1 0 0 0,1 1 0 0 0,-2 0 0 0 0,1 0 0 0 0,1 1 1 0 0,-2-1-1 0 0,0 1 0 0 0,0 0 0 0 0,1 0 0 0 0,4 5 0 0 0,45 37 773 0 0,-21-19-237 0 0,-16-13-369 0 0,-1 0 0 0 0,2-2 1 0 0,0 0-1 0 0,0-1 0 0 0,30 12 0 0 0,-10-4-172 0 0,27 11-8 0 0,52 17 34 0 0,-90-33 11 0 0,-1-2 1 0 0,3-1-1 0 0,-1-1 1 0 0,0-1 0 0 0,54 7-1 0 0,60-9 18 0 0,-79-6-28 0 0,98 15 1 0 0,25 9-33 0 0,-153-22 127 0 0,1-2 0 0 0,-1-1-1 0 0,55-9 1 0 0,-39 1 154 0 0,21-3 296 0 0,-1-2-1 0 0,110-39 0 0 0,-157 45-555 0 0,0 2-1 0 0,1 0 1 0 0,31-2 0 0 0,-37 6-15 0 0,0-1 1 0 0,0 0 0 0 0,-1-1-1 0 0,1 0 1 0 0,-1-2-1 0 0,0 0 1 0 0,0-1 0 0 0,17-10-1 0 0,-12 2 12 0 0,-1-1 0 0 0,-1-1 0 0 0,26-29 0 0 0,-38 38-27 0 0,-1 0 0 0 0,0-1 0 0 0,0 0 0 0 0,-1 0 0 0 0,0 0 0 0 0,6-17 0 0 0,-21 41-4777 0 0,3 1 3078 0 0</inkml:trace>
  <inkml:trace contextRef="#ctx0" brushRef="#br0" timeOffset="719.9">1485 707 3721 0 0,'9'70'1583'0'0,"-9"-70"-1542"0"0,0 1 0 0 0,0-1 1 0 0,0 1-1 0 0,0-1 0 0 0,0 1 0 0 0,-1-1 1 0 0,1 1-1 0 0,0-1 0 0 0,0 1 0 0 0,0-1 1 0 0,0 1-1 0 0,-1-1 0 0 0,1 1 0 0 0,0-1 0 0 0,0 0 1 0 0,-1 1-1 0 0,1-1 0 0 0,0 1 0 0 0,-1-1 1 0 0,1 0-1 0 0,-1 1 0 0 0,1-1 0 0 0,0 0 1 0 0,-1 1-1 0 0,1-1 0 0 0,-1 0 0 0 0,1 0 1 0 0,-1 0-1 0 0,1 1 0 0 0,0-1 0 0 0,-1 0 1 0 0,1 0-1 0 0,-2 0 0 0 0,2 0 0 0 0,-22 1 173 0 0,15-1-172 0 0,-34 9 1455 0 0,-80 7 0 0 0,-14 2-62 0 0,94-9-1296 0 0,15-5-23 0 0,2 1 0 0 0,-41 15 1 0 0,57-17-85 0 0,1 1 0 0 0,0-1 1 0 0,0 1-1 0 0,0 0 0 0 0,0 1 1 0 0,1 0-1 0 0,1 0 0 0 0,-2 0 1 0 0,1 1-1 0 0,1 0 0 0 0,0 0 1 0 0,-8 12-1 0 0,8-11-15 0 0,2 1 0 0 0,-1-1 0 0 0,1 1 1 0 0,0 0-1 0 0,0 0 0 0 0,1 0 0 0 0,0 1 0 0 0,0-1 0 0 0,2 0 0 0 0,-1 1 1 0 0,1-1-1 0 0,0 1 0 0 0,0-1 0 0 0,1 1 0 0 0,-1-1 0 0 0,2 0 0 0 0,0 1 1 0 0,0-1-1 0 0,1 0 0 0 0,7 15 0 0 0,-9-21-5 0 0,1 0 0 0 0,-1 0 1 0 0,1 0-1 0 0,0 0 0 0 0,0 0 0 0 0,-1 0 1 0 0,1-1-1 0 0,1 1 0 0 0,-1-1 0 0 0,0 1 0 0 0,0-1 1 0 0,0 0-1 0 0,1 0 0 0 0,-1 0 0 0 0,1 0 1 0 0,-1 0-1 0 0,1-1 0 0 0,-1 1 0 0 0,1-1 0 0 0,5 1 1 0 0,6 0 33 0 0,1-1 0 0 0,22-1 0 0 0,-23 0-28 0 0,20-2 26 0 0,-2 0-1 0 0,2-2 1 0 0,-1-2-1 0 0,0-1 1 0 0,-1-1-1 0 0,55-24 1 0 0,-79 30-36 0 0,0 0 1 0 0,1 0 0 0 0,0 1-1 0 0,-1 0 1 0 0,2 0 0 0 0,-1 1 0 0 0,0 0-1 0 0,12 1 1 0 0,-14 0-7 0 0,0 1 0 0 0,-2 0 0 0 0,2 0 0 0 0,-1 0 0 0 0,0 1 0 0 0,1-1 1 0 0,-2 2-1 0 0,1-1 0 0 0,0 1 0 0 0,-1-1 0 0 0,1 2 0 0 0,7 4 0 0 0,-10-5-269 0 0,0 0-1 0 0,0 0 1 0 0,0 0 0 0 0,0 0 0 0 0,0 1 0 0 0,-2-1-1 0 0,2 1 1 0 0,0-1 0 0 0,-1 1 0 0 0,-1 0-1 0 0,1 0 1 0 0,0 0 0 0 0,-1 0 0 0 0,0 0 0 0 0,1 5-1 0 0,0-2-1105 0 0</inkml:trace>
  <inkml:trace contextRef="#ctx0" brushRef="#br0" timeOffset="1085.83">1875 802 5561 0 0,'7'11'5987'0'0,"9"45"-5971"0"0,-12-24 5 0 0,-2 1 0 0 0,-5 55 0 0 0,0-31-6 0 0,3-38-293 0 0,-2 0-1 0 0,-4 20 0 0 0,2-38-731 0 0,3-6-2515 0 0,1-2 2199 0 0</inkml:trace>
  <inkml:trace contextRef="#ctx0" brushRef="#br0" timeOffset="1414.04">1505 830 8666 0 0,'-1'0'169'0'0,"0"0"0"0"0,1 0 1 0 0,-1-1-1 0 0,1 1 0 0 0,-1 0 0 0 0,0-1 0 0 0,1 1 1 0 0,0 0-1 0 0,0-1 0 0 0,-2 1 0 0 0,2-1 1 0 0,-1 1-1 0 0,1-1 0 0 0,-1 1 0 0 0,1-1 0 0 0,0 1 1 0 0,-1-1-1 0 0,1 1 0 0 0,-1-1 0 0 0,1 1 1 0 0,0-1-1 0 0,0 0 0 0 0,-1 1 0 0 0,1-1 1 0 0,0 0-1 0 0,0 1 0 0 0,0-1 0 0 0,0 0 0 0 0,0 1 1 0 0,0-1-1 0 0,0 0 0 0 0,0-1-79 0 0,1 1 0 0 0,0 0 0 0 0,0-1 0 0 0,-1 1 0 0 0,1 0 0 0 0,0 0 0 0 0,1-1 0 0 0,-2 1 0 0 0,1 0 0 0 0,1 0 0 0 0,-1 0 0 0 0,0 0 0 0 0,2 0 0 0 0,42-22-214 0 0,54-12 206 0 0,-51 20-60 0 0,-4-2 0 0 0,55-28 0 0 0,-13-5 30 0 0,6-12-42 0 0,-88 59-118 0 0,1 0-1 0 0,0-1 1 0 0,-1 2 0 0 0,1-1-1 0 0,0 0 1 0 0,1 1-1 0 0,-1 0 1 0 0,0 0-1 0 0,8-1 1 0 0,12-10-2979 0 0,-21 12 1977 0 0</inkml:trace>
  <inkml:trace contextRef="#ctx0" brushRef="#br0" timeOffset="1957.05">2057 978 7602 0 0,'-4'-4'4648'0'0,"-2"-8"-3747"0"0,5 12-908 0 0,1-1 0 0 0,0 1 0 0 0,-1 0 0 0 0,1-1 0 0 0,0 1 0 0 0,0 0-1 0 0,0-1 1 0 0,-1 1 0 0 0,1-1 0 0 0,0 1 0 0 0,0-1 0 0 0,0 1 0 0 0,0 0 0 0 0,0-1 0 0 0,0 1-1 0 0,0-1 1 0 0,0 1 0 0 0,0-1 0 0 0,0 1 0 0 0,0-1 0 0 0,0 1 0 0 0,0-1 0 0 0,0 1-1 0 0,0 0 1 0 0,1-1 0 0 0,-1 1 0 0 0,0-1 0 0 0,0 1 0 0 0,0 0 0 0 0,1-1 0 0 0,-1 1-1 0 0,0-1 1 0 0,0 1 0 0 0,1 0 0 0 0,-1-1 0 0 0,0 1 0 0 0,1 0 0 0 0,-1 0 0 0 0,0-1-1 0 0,1 1 1 0 0,-1 0 0 0 0,1 0 0 0 0,-1-1 0 0 0,1 1 0 0 0,-1 0 0 0 0,0 0 0 0 0,2 0-1 0 0,-2 0 1 0 0,0 0 0 0 0,1 0 0 0 0,6-1 38 0 0,1 0-1 0 0,-1-1 1 0 0,1 1 0 0 0,-2-1 0 0 0,1-1-1 0 0,0 1 1 0 0,0-1 0 0 0,0-1 0 0 0,0 1-1 0 0,-1-1 1 0 0,10-7 0 0 0,29-15 647 0 0,-30 17-345 0 0,19-8 97 0 0,-33 17-423 0 0,0 0 0 0 0,0-1 0 0 0,0 1 0 0 0,0 0 0 0 0,0 0 0 0 0,-1-1 0 0 0,1 1 0 0 0,0 0 0 0 0,0 0 0 0 0,0 0 0 0 0,1 0 0 0 0,-2 0 0 0 0,1 0 0 0 0,0 0 0 0 0,0 1 0 0 0,0-1 0 0 0,0 0 0 0 0,-1 1 0 0 0,1-1 0 0 0,0 0 0 0 0,0 1 0 0 0,0-1 0 0 0,0 1 0 0 0,-1-1 0 0 0,1 1 0 0 0,0-1 0 0 0,0 1 0 0 0,-1 0 0 0 0,1-1 0 0 0,-1 1 0 0 0,2 1 0 0 0,-2 2-13 0 0,0 0 0 0 0,-2 0-1 0 0,2 0 1 0 0,0 0 0 0 0,0 0 0 0 0,-1 0 0 0 0,0 0 0 0 0,-1 0-1 0 0,1-1 1 0 0,-1 1 0 0 0,1 0 0 0 0,-4 4 0 0 0,2-1-28 0 0,-12 19-104 0 0,0 0 0 0 0,1-1 0 0 0,-4-1 0 0 0,-22 26 0 0 0,-20 28-117 0 0,51-64 278 0 0,7-10-4 0 0,0-1 0 0 0,0 1 0 0 0,0 0-1 0 0,-1-1 1 0 0,1 0 0 0 0,-1 1 0 0 0,0-1-1 0 0,0 0 1 0 0,0-1 0 0 0,1 1 0 0 0,-2 0 0 0 0,0-1-1 0 0,1 0 1 0 0,-1 0 0 0 0,0 0 0 0 0,0 0-1 0 0,1 0 1 0 0,-8 1 0 0 0,11-3-7 0 0,0 0-1 0 0,0 0 1 0 0,0 0 0 0 0,1 0-1 0 0,-1 0 1 0 0,0 0 0 0 0,0 0-1 0 0,0 0 1 0 0,0 0 0 0 0,0 0-1 0 0,0 1 1 0 0,0-1 0 0 0,0 0-1 0 0,0 0 1 0 0,0 0 0 0 0,0 0-1 0 0,0 0 1 0 0,0 0 0 0 0,0 0-1 0 0,1 0 1 0 0,-1 0 0 0 0,0 0-1 0 0,0 0 1 0 0,0 0 0 0 0,0 1-1 0 0,0-1 1 0 0,0 0 0 0 0,0 0-1 0 0,0 0 1 0 0,0 0 0 0 0,0 0-1 0 0,0 0 1 0 0,0 0 0 0 0,0 0-1 0 0,0 0 1 0 0,0 0 0 0 0,0 1-1 0 0,0-1 1 0 0,0 0 0 0 0,0 0-1 0 0,0 0 1 0 0,0 0 0 0 0,-1 0-1 0 0,1 0 1 0 0,0 0 0 0 0,0 0-1 0 0,0 0 1 0 0,0 0 0 0 0,0 0-1 0 0,0 1 1 0 0,0-1 0 0 0,0 0-1 0 0,0 0 1 0 0,0 0 0 0 0,0 0-1 0 0,0 0 1 0 0,0 0 0 0 0,0 0-1 0 0,-1 0 1 0 0,1 0 0 0 0,0 0-1 0 0,0 0 1 0 0,0 0 0 0 0,0 0-1 0 0,13 8 187 0 0,22 7-164 0 0,-12-7-20 0 0,2 0 1 0 0,-1-2 0 0 0,1 0 0 0 0,-1-2 0 0 0,2-1-1 0 0,-1 0 1 0 0,33-3 0 0 0,-36 0-70 0 0,0-2 0 0 0,-1-1 0 0 0,1-1 0 0 0,-1 0 0 0 0,0-2 1 0 0,0-1-1 0 0,-1 0 0 0 0,1-1 0 0 0,18-12 0 0 0,-26 13-525 0 0,-3 2-619 0 0,0-1 0 0 0,-1 0 1 0 0,13-11-1 0 0,-13 11-790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0-11-19T09:04:07.79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25 1821 1488 0 0,'-19'40'679'0'0,"13"-35"63"0"0,10-27 513 0 0,-4 21-1178 0 0,1 0 0 0 0,0 1 0 0 0,-1-1 0 0 0,1 0 0 0 0,0 1 0 0 0,0-1 1 0 0,-1 1-1 0 0,0-1 0 0 0,2 1 0 0 0,-1-1 0 0 0,0 1 0 0 0,0 0 0 0 0,0-1 1 0 0,-1 1-1 0 0,1 0 0 0 0,0 0 0 0 0,0 0 0 0 0,0 0 0 0 0,0 0 1 0 0,0 0-1 0 0,0 0 0 0 0,1 0 0 0 0,29 0-124 0 0,-22 0 207 0 0,32 3 641 0 0,-1 1 1 0 0,1 3-1 0 0,75 20 0 0 0,-72-14-559 0 0,1-3 0 0 0,73 8 0 0 0,-80-18-3363 0 0,-28-1 1709 0 0</inkml:trace>
  <inkml:trace contextRef="#ctx0" brushRef="#br0" timeOffset="331.02">46 2281 9330 0 0,'0'-1'135'0'0,"1"0"0"0"0,-1 0-1 0 0,0-1 1 0 0,0 1 0 0 0,1 0 0 0 0,-1 0-1 0 0,1 0 1 0 0,-1 0 0 0 0,0 0 0 0 0,2 0-1 0 0,-2-1 1 0 0,1 1 0 0 0,0 1 0 0 0,0-1-1 0 0,0 0 1 0 0,0 0 0 0 0,-1 0 0 0 0,1 0-1 0 0,0 1 1 0 0,1-1 0 0 0,-1 0 0 0 0,0 1-1 0 0,0-1 1 0 0,0 1 0 0 0,0-1 0 0 0,0 1-1 0 0,1-1 1 0 0,0 1 0 0 0,-2 0 0 0 0,1 0-1 0 0,0 0 1 0 0,3 0 0 0 0,50-1-995 0 0,-37 1 1231 0 0,25 2-429 0 0,56 10 0 0 0,3 1-346 0 0,-65-11 129 0 0,121 4-5343 0 0,-132-9 4168 0 0</inkml:trace>
  <inkml:trace contextRef="#ctx0" brushRef="#br0" timeOffset="885.97">1732 1463 7682 0 0,'12'10'3953'0'0,"5"4"-4255"0"0,-6 6 296 0 0,0 1 0 0 0,-2 0 0 0 0,0 1 0 0 0,-1-1 0 0 0,-1 2 0 0 0,-1-1 0 0 0,-1 1 0 0 0,3 28 0 0 0,1 190-450 0 0,-9-227 389 0 0,0 12-165 0 0,-1 0 0 0 0,-1 0 0 0 0,-1 0 1 0 0,-7 27-1 0 0,7-43 152 0 0,0 0-1 0 0,-1 0 1 0 0,1 0-1 0 0,-2-1 1 0 0,0 0-1 0 0,0 1 1 0 0,0-2 0 0 0,-2 1-1 0 0,1-1 1 0 0,-2 0-1 0 0,2 0 1 0 0,-1-1 0 0 0,-9 8-1 0 0,9-11 88 0 0,0 0-1 0 0,0 0 0 0 0,0-1 1 0 0,0 0-1 0 0,0 0 1 0 0,0-1-1 0 0,-1 1 0 0 0,-11 0 1 0 0,-4 1 402 0 0,-37 0 0 0 0,45-5-148 0 0,-1 0-1 0 0,1-1 0 0 0,0-1 0 0 0,1 0 0 0 0,-1-1 1 0 0,1-1-1 0 0,-1 0 0 0 0,1-1 0 0 0,1 0 1 0 0,-1-1-1 0 0,1-1 0 0 0,0 0 0 0 0,1-1 0 0 0,0 0 1 0 0,-15-16-1 0 0,18 15-129 0 0,0-1 1 0 0,1 0-1 0 0,1-1 0 0 0,0 0 0 0 0,0 0 1 0 0,1 0-1 0 0,-6-21 0 0 0,-25-94 484 0 0,37 126-613 0 0,-5-22-18 0 0,1-1 0 0 0,1 0 0 0 0,2 1 1 0 0,0-1-1 0 0,1 0 0 0 0,1 0 0 0 0,2 0 0 0 0,0 1 1 0 0,1-1-1 0 0,2 1 0 0 0,0 0 0 0 0,2 0 0 0 0,0 1 1 0 0,1 0-1 0 0,2 1 0 0 0,0-1 0 0 0,1 2 0 0 0,1 0 1 0 0,18-19-1 0 0,-24 29 3 0 0,2 1 1 0 0,1 0 0 0 0,0 0-1 0 0,0 1 1 0 0,0 0 0 0 0,1 1-1 0 0,17-8 1 0 0,86-33-69 0 0,-68 31 47 0 0,-28 10 25 0 0,0 1 0 0 0,1 1 0 0 0,0 1 0 0 0,0 0 0 0 0,0 2 0 0 0,0 0 0 0 0,0 1 0 0 0,0 1 0 0 0,0 1 0 0 0,0 0 0 0 0,0 2 0 0 0,0 0 0 0 0,22 7 0 0 0,-12 0-196 0 0,-1 0 0 0 0,0 2 0 0 0,-1 1 0 0 0,-1 1 0 0 0,0 1 0 0 0,-1 1-1 0 0,40 35 1 0 0,-13-5-2555 0 0,-37-33 1345 0 0</inkml:trace>
  <inkml:trace contextRef="#ctx0" brushRef="#br0" timeOffset="1397.55">1917 862 7626 0 0,'0'0'3735'0'0,"3"-31"299"0"0,0 28-4043 0 0,-1 1 1 0 0,0 0-1 0 0,1 0 0 0 0,-1-1 0 0 0,1 1 0 0 0,-1 1 1 0 0,1-1-1 0 0,0 0 0 0 0,0 1 0 0 0,0-1 0 0 0,5-1 0 0 0,41-10-23 0 0,-18 5 41 0 0,-3 1-24 0 0,1 1 0 0 0,0 2 1 0 0,52-2-1 0 0,36-6-77 0 0,-104 10 88 0 0,0 0-1 0 0,0 0 0 0 0,0 1 0 0 0,19 2 1 0 0,-29-1-2 0 0,-1 0 0 0 0,1 0 0 0 0,-1 1 0 0 0,0-1 0 0 0,1 1 0 0 0,-1-1 0 0 0,1 1 0 0 0,-1 0 1 0 0,-1 0-1 0 0,3 0 0 0 0,-2 0 0 0 0,0 1 0 0 0,0-1 0 0 0,0 1 0 0 0,0-1 0 0 0,0 1 0 0 0,0 0 0 0 0,-1-1 0 0 0,0 1 1 0 0,2 0-1 0 0,-2 0 0 0 0,0 0 0 0 0,1 1 0 0 0,-1-1 0 0 0,0 0 0 0 0,0 0 0 0 0,0 1 0 0 0,0-1 0 0 0,-1 0 0 0 0,1 3 1 0 0,1 7-15 0 0,-1 0 1 0 0,-1-1 0 0 0,0 1 0 0 0,0-1 0 0 0,-1 1 0 0 0,-1-1 0 0 0,-3 14 0 0 0,-28 81 3 0 0,12-45 18 0 0,13-38 9 0 0,4-11-9 0 0,0 0 0 0 0,1 0 0 0 0,0 1 0 0 0,-1 20 0 0 0,4-30-1 0 0,0 1 0 0 0,0-1 0 0 0,0 1 1 0 0,1-1-1 0 0,-1 1 0 0 0,1-1 1 0 0,0 1-1 0 0,0-1 0 0 0,1 0 1 0 0,-1 1-1 0 0,0-1 0 0 0,1 0 0 0 0,0 0 1 0 0,0 0-1 0 0,0 0 0 0 0,0 0 1 0 0,0-1-1 0 0,1 1 0 0 0,-1-1 1 0 0,1 1-1 0 0,3 2 0 0 0,2 0 24 0 0,1 0-1 0 0,0-1 0 0 0,-1 0 1 0 0,2 0-1 0 0,-1-1 0 0 0,0 0 1 0 0,1 0-1 0 0,-1-1 0 0 0,1 0 1 0 0,-1-1-1 0 0,15 0 0 0 0,16-1 126 0 0,59-7 0 0 0,-66 4-115 0 0,-11 1-153 0 0,-6 0-174 0 0,-1 0 1 0 0,1 2-1 0 0,-1 0 0 0 0,27 3 1 0 0,-41-3 176 0 0,-1 0 0 0 0,1 0 1 0 0,-1 1-1 0 0,1-1 0 0 0,-1 0 0 0 0,1 0 1 0 0,-1 0-1 0 0,1 1 0 0 0,-1-1 1 0 0,1 0-1 0 0,-1 0 0 0 0,0 1 1 0 0,1-1-1 0 0,-1 1 0 0 0,0-1 1 0 0,1 0-1 0 0,-1 1 0 0 0,0-1 1 0 0,1 1-1 0 0,-1-1 0 0 0,0 0 0 0 0,1 2 1 0 0,0 4-1200 0 0</inkml:trace>
  <inkml:trace contextRef="#ctx0" brushRef="#br0" timeOffset="1752.28">2170 1895 11082 0 0,'2'13'5176'0'0,"7"16"-6050"0"0,-6-21 1232 0 0,7 30-466 0 0,-1 0 1 0 0,5 64-1 0 0,-2-13-37 0 0,-2-17-60 0 0,-3 0 0 0 0,-4 1 0 0 0,-6 82 0 0 0,-36 215-485 0 0,24-247 478 0 0,12-93 127 0 0,3-23-55 0 0,0 0 0 0 0,-1 1-1 0 0,0-1 1 0 0,0 0 0 0 0,-4 12-1 0 0,5-19 99 0 0,0 0-1 0 0,0 0 1 0 0,0 1-1 0 0,0-1 1 0 0,0 0-1 0 0,0 0 1 0 0,0 0-1 0 0,0 1 1 0 0,0-1-1 0 0,0 0 1 0 0,0 0-1 0 0,0 0 1 0 0,0 1-1 0 0,0-1 1 0 0,0 0-1 0 0,0 0 1 0 0,0 0-1 0 0,0 0 1 0 0,-1 0-1 0 0,1 1 1 0 0,0-1-1 0 0,0 0 1 0 0,0 0-1 0 0,0 0 1 0 0,0 0-1 0 0,0 0 1 0 0,-1 1-1 0 0,1-1 1 0 0,0 0-1 0 0,0 0 1 0 0,0 0-1 0 0,0 0 1 0 0,-1 0-1 0 0,1 0 1 0 0,0 0-1 0 0,0 0 1 0 0,0 0-1 0 0,-1 0 1 0 0,1 0-1 0 0,0 0 1 0 0,0 0-1 0 0,0 0 1 0 0,0 0-1 0 0,-1 0 1 0 0,1 0-1 0 0,0 0 1 0 0,0 0-1 0 0,-1 0 1 0 0,-5-12-2464 0 0,4 7 2711 0 0,-1-11-1454 0 0,2-7-423 0 0</inkml:trace>
  <inkml:trace contextRef="#ctx0" brushRef="#br0" timeOffset="2082.01">2083 2035 10674 0 0,'11'-19'4238'0'0,"-8"14"-4152"0"0,-1 1 0 0 0,1 0 0 0 0,0-1 0 0 0,0 1 0 0 0,0 0 1 0 0,1 0-1 0 0,-1 1 0 0 0,1-1 0 0 0,0 1 0 0 0,7-6 0 0 0,9-1-126 0 0,-1 1 0 0 0,1 1 0 0 0,0 1 0 0 0,1 1 0 0 0,0 0 0 0 0,0 1 0 0 0,0 2 0 0 0,1 0 0 0 0,-1 1 0 0 0,1 1 0 0 0,-1 2 0 0 0,33 3 0 0 0,-46-2 33 0 0,2 1 0 0 0,-2 0 0 0 0,1 1 0 0 0,-1-1 0 0 0,0 2 0 0 0,0-1 0 0 0,0 1 0 0 0,0 0 0 0 0,-1 1 0 0 0,0 0 0 0 0,0 0 0 0 0,-1 0 0 0 0,-1 1 0 0 0,2 0 0 0 0,-1 0 0 0 0,7 14 0 0 0,-9-16 12 0 0,-1 1 1 0 0,0-1-1 0 0,0 0 1 0 0,-2 1-1 0 0,2 0 1 0 0,-1 0-1 0 0,0-1 1 0 0,0 1-1 0 0,-1 0 1 0 0,0 1-1 0 0,0-1 1 0 0,-1 0 0 0 0,0 0-1 0 0,0 0 1 0 0,0 0-1 0 0,-1 0 1 0 0,0 0-1 0 0,0 1 1 0 0,0-1-1 0 0,-1-1 1 0 0,0 1-1 0 0,0 0 1 0 0,0 0-1 0 0,-1-1 1 0 0,-4 7-1 0 0,2-5 27 0 0,0 0 0 0 0,-1-1 0 0 0,0 0 0 0 0,0 0 0 0 0,0 0 0 0 0,-1-1 0 0 0,0 0-1 0 0,0 0 1 0 0,-12 6 0 0 0,3-4 61 0 0,0-1-1 0 0,-1-1 0 0 0,-30 6 0 0 0,-17 0-718 0 0,-110 4 0 0 0,131-13 62 0 0</inkml:trace>
  <inkml:trace contextRef="#ctx0" brushRef="#br0" timeOffset="3883.57">2274 129 9666 0 0,'-77'-36'4415'0'0,"54"24"-4893"0"0,-45-17 0 0 0,33 17 322 0 0,-1 1 0 0 0,0 2 0 0 0,-1 2 0 0 0,-66-5 0 0 0,93 13 147 0 0,1 0-1 0 0,0 0 1 0 0,0 1 0 0 0,0 0-1 0 0,1 1 1 0 0,-1 0-1 0 0,0 0 1 0 0,1 1 0 0 0,-9 5-1 0 0,-74 50-107 0 0,55-34 94 0 0,-17 9 5 0 0,-26 17-3 0 0,72-45 21 0 0,-21 14 12 0 0,1 2 0 0 0,1 1-1 0 0,1 1 1 0 0,-37 46 0 0 0,-165 271-122 0 0,175-248 112 0 0,-68 175 1 0 0,83-176-2 0 0,-1-12-10 0 0,20-42-1 0 0,-18 50-1 0 0,16-22 5 0 0,2 0 1 0 0,4 1-1 0 0,2 0 0 0 0,4 1 1 0 0,2 0-1 0 0,3 1 0 0 0,4-1 0 0 0,2 0 1 0 0,3 1-1 0 0,3-2 0 0 0,4 1 0 0 0,36 117 1 0 0,63 113 7 0 0,-88-244-1 0 0,3-2 0 0 0,2 0-1 0 0,49 65 1 0 0,-44-72-1 0 0,157 192 12 0 0,-161-206-11 0 0,0-1 1 0 0,2-2-1 0 0,1-1 0 0 0,1-2 1 0 0,43 25-1 0 0,-70-47-1 0 0,41 24 12 0 0,69 29 0 0 0,106 24 66 0 0,-172-65-36 0 0,1-2-1 0 0,75 9 1 0 0,-89-18 4 0 0,0-2 1 0 0,1-1-1 0 0,-2-2 0 0 0,1-2 1 0 0,40-7-1 0 0,-31 1 101 0 0,0-3-1 0 0,-1-1 1 0 0,0-2-1 0 0,-1-2 1 0 0,45-25-1 0 0,-72 31-44 0 0,0-1 0 0 0,-1-1 0 0 0,-1 0 0 0 0,0-2 0 0 0,0 0 0 0 0,19-25-1 0 0,-9 7 76 0 0,-2-2 0 0 0,26-49 0 0 0,20-50 92 0 0,52-144-1 0 0,-86 180-192 0 0,-5-2 1 0 0,26-138-1 0 0,-49 193-35 0 0,16-119 197 0 0,-18 77-55 0 0,8-170 387 0 0,-13 181-268 0 0,-13-105 0 0 0,3 138-202 0 0,-1 0-1 0 0,-3 0 0 0 0,-1 2 0 0 0,-23-47 1 0 0,26 62-63 0 0,-6-10-3 0 0,-2 0 1 0 0,-2 2 0 0 0,-29-37-1 0 0,0-1-8 0 0,15 18-81 0 0,-2 2 0 0 0,-2 2 1 0 0,-3 1-1 0 0,-2 2 0 0 0,-78-64 1 0 0,54 57-21 0 0,-307-251-1037 0 0,337 273 920 0 0,-2 2 0 0 0,0 2 0 0 0,-2 2 0 0 0,-60-29-1 0 0,41 27-933 0 0,-1 3 0 0 0,-109-28-1 0 0,145 47 554 0 0,-1 1 0 0 0,-32-1 0 0 0,-6 3-895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0-11-19T09:04:12.63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310 29 4697 0 0,'3'-14'4804'0'0,"0"0"-3453"0"0,-3 14-1245 0 0,-1 3-101 0 0,0 1 0 0 0,0-1 0 0 0,0 1 0 0 0,0 0 0 0 0,1-1 0 0 0,-1 1 0 0 0,1 0-1 0 0,0 5 1 0 0,-3 39 60 0 0,2-34-27 0 0,0 1 0 0 0,0 0 0 0 0,3 15-1 0 0,5 104 153 0 0,-7-75-100 0 0,-1-46-82 0 0,1 0 0 0 0,0 1-1 0 0,3 12 1 0 0,2 11 5 0 0,-3-18 12 0 0,0-1 1 0 0,10 30-1 0 0,-11-38-393 0 0,0 0 0 0 0,0-1-1 0 0,-1 1 1 0 0,0 0-1 0 0,0 0 1 0 0,-3 11-1 0 0,2-20-316 0 0</inkml:trace>
  <inkml:trace contextRef="#ctx0" brushRef="#br0" timeOffset="355.16">9 360 9978 0 0,'-1'-1'143'0'0,"1"1"0"0"0,-1-1-1 0 0,0 1 1 0 0,1-1 0 0 0,-1 0 0 0 0,1 1 0 0 0,-1-1-1 0 0,1 0 1 0 0,-1 1 0 0 0,1-1 0 0 0,-1 0-1 0 0,1 0 1 0 0,0 1 0 0 0,-1-1 0 0 0,1 0 0 0 0,0 0-1 0 0,-1 0 1 0 0,1 1 0 0 0,0-1 0 0 0,0 0-1 0 0,0 0 1 0 0,0 0 0 0 0,0 0 0 0 0,0 0 0 0 0,0 0-1 0 0,0 1 1 0 0,1-1 0 0 0,-1 0 0 0 0,0 0-1 0 0,1-1 1 0 0,1 1-212 0 0,0 0 0 0 0,0 0-1 0 0,0 1 1 0 0,0-1 0 0 0,0 0 0 0 0,0 1-1 0 0,0 0 1 0 0,0-1 0 0 0,0 1 0 0 0,3 0-1 0 0,-1 0 279 0 0,62-3-229 0 0,-46 3 17 0 0,1-1-1 0 0,0 0 1 0 0,0-2 0 0 0,-1 0-1 0 0,28-9 1 0 0,33-15-30 0 0,54-20 9 0 0,-99 32 20 0 0,1 1 1 0 0,59-13 0 0 0,-87 25-188 0 0,0 0-1 0 0,0 1 0 0 0,0 0 0 0 0,0 0 1 0 0,0 1-1 0 0,0 0 0 0 0,0 1 1 0 0,0 0-1 0 0,0 0 0 0 0,0 1 0 0 0,0 0 1 0 0,-1 1-1 0 0,1 0 0 0 0,-1 0 1 0 0,14 7-1 0 0,-19-7 12 0 0,-1-1 0 0 0,1 1 0 0 0,-1-1 0 0 0,0 1 0 0 0,0 0 0 0 0,0 0 0 0 0,0 0 0 0 0,0 0 0 0 0,2 5 0 0 0,5 16-1287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0-11-19T09:26:43.979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 1,'0'0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0-11-19T09:27:09.484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0,'0'0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0-11-19T09:29:10.953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 0,'0'0</inkml:trace>
  <inkml:trace contextRef="#ctx0" brushRef="#br0" timeOffset="552.41">172 331,'0'0,"0"0,0 0,0 0,0 0,-6 3,-3 3,-4 3,2-1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0-11-19T09:40:21.783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 0,'0'0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0-11-19T09:43:52.25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75 76 15051 0 0,'-24'-15'6744'0'0,"-22"-31"-7352"0"0,44 44 620 0 0,0-1-162 0 0,1-1-523 0 0,1 0-129 0 0,0 3 605 0 0,32 7-6931 0 0,-24-5 5617 0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0-11-19T09:46:34.27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28 5161 0 0,'26'-9'7737'0'0,"25"-7"-5364"0"0,-48 15-2427 0 0,1 0-1 0 0,0 1 1 0 0,0 0 0 0 0,0 0-1 0 0,0 0 1 0 0,0 0-1 0 0,0 1 1 0 0,0-1-1 0 0,0 1 1 0 0,4 1-1 0 0,3 2-14 0 0,5 1 78 0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0-11-19T09:52:51.24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 1448 0 0,'70'63'1010'0'0,"-70"-63"-1024"0"0,0 0 1 0 0,0 0-1 0 0,-1 0 0 0 0,1-1 1 0 0,0 1-1 0 0,0 0 0 0 0,0-1 1 0 0,-1 1-1 0 0,1 0 0 0 0,0 0 1 0 0,0-1-1 0 0,0 1 0 0 0,0 0 1 0 0,0-1-1 0 0,0 1 1 0 0,5-11 9373 0 0,7 2-7029 0 0,-14 8-2354 0 0,1 1-1 0 0,-1 0 1 0 0,0 0-1 0 0,1 0 1 0 0,-1 0-1 0 0,1 0 1 0 0,-1 0-1 0 0,0 0 1 0 0,1 1-1 0 0,-1-1 1 0 0,1 0-1 0 0,-1 1 1 0 0,1 0 0 0 0,-1-1-1 0 0,1 1 1 0 0,-1 0-1 0 0,1 0 1 0 0,0-1-1 0 0,-1 1 1 0 0,1 0-1 0 0,0 0 1 0 0,0 1-1 0 0,0-1 1 0 0,0 0-1 0 0,0 0 1 0 0,-1 2 0 0 0,-4 3-4565 0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0-11-12T09:21:25.35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51 11098 0 0,'15'-6'3745'0'0,"7"-4"-3193"0"0,-12-1-1840 0 0,-10 5-160 0 0,-6-1 648 0 0,-1 2-593 0 0,-5-1 9 0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0-11-12T09:36:58.54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19 880 0 0,'45'-19'352'0'0,"-49"21"-264"0"0,1 1-128 0 0,2 2-56 0 0,0-5-40 0 0,2 1-16 0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0-11-12T09:44:46.68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8834 0 0,'34'46'3041'0'0,"-37"-47"-2313"0"0,-3-4-848 0 0,1 5-889 0 0,4 4-543 0 0,3 7 1200 0 0,2-9-904 0 0,2 9-833 0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0-11-12T09:52:02.099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0,'0'0,"5"4,3 4,0 2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0-11-12T09:52:03.112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1,'0'0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0-11-12T09:52:06.067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1,'0'0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0-11-12T09:52:51.756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0,'0'0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0-11-12T09:52:52.313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0,'0'0,"0"0,0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0-11-12T09:52:53.095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 1,'0'0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0-11-17T11:22:06.74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0 1,'0'0,"0"0,0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0-11-17T11:26:25.75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28 9,'0'0,"0"0,0 0,-12-4,-4-1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0-11-17T11:32:18.50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414 720 160 0 0,'-89'-30'104'0'0,"82"12"-48"0"0,1 0-32 0 0,4 5 0 0 0,1 1 8 0 0,-1 1-8 0 0,2 2-8 0 0,-2-2 0 0 0,-2 2-16 0 0,-1-4 8 0 0,5 7-8 0 0,-2-1 0 0 0,-2-2-32 0 0,1 2 24 0 0,-1-1-24 0 0,3 1-8 0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0-11-17T11:32:34.192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0,'0'0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0-11-17T11:34:47.11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0 1,'0'0,"0"0,0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0-11-17T11:34:49.25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0-11-17T11:41:00.259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 1,'0'0,"0"0,5 1,3 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0-11-17T11:51:53.26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0 26,'0'0,"0"0,0-5,0-3,0 1,0 1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0-11-17T11:51:54.68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1,'-1'0</inkml:trace>
  <inkml:trace contextRef="#ctx0" brushRef="#br0" timeOffset="332.74">1 1,'-1'0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0-11-17T11:58:48.05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 5233 0 0,'5'0'2441'0'0,"4"10"-1457"0"0,-7 1-632 0 0,-1 1 248 0 0,3 2-240 0 0,1 3-192 0 0,0 5 16 0 0,0 6-72 0 0,-2 1-48 0 0,-3-3-48 0 0,-3 3-40 0 0,1 2-176 0 0,-1 0-408 0 0,1-1 520 0 0,-1 0-320 0 0,-2-4-136 0 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0-11-17T12:02:44.16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36 279 1624 0 0,'0'-1'35'0'0,"0"1"1"0"0,0-1-1 0 0,0 1 0 0 0,0-1 0 0 0,0 1 0 0 0,0-1 0 0 0,0 1 0 0 0,-1-1 1 0 0,1 1-1 0 0,0-1 0 0 0,0 1 0 0 0,-1-1 0 0 0,1 1 0 0 0,0-1 0 0 0,-1 1 0 0 0,1-1 1 0 0,0 1-1 0 0,-1 0 0 0 0,1-1 0 0 0,-1 1 0 0 0,1 0 0 0 0,-1-1 0 0 0,1 1 0 0 0,0 0 1 0 0,-1 0-1 0 0,1-1 0 0 0,-1 1 0 0 0,0 0 0 0 0,1 0 0 0 0,-1 0 0 0 0,1 0 0 0 0,-1 0 1 0 0,1 0-1 0 0,-1 0 0 0 0,1 0 0 0 0,-1 0 0 0 0,1 0 0 0 0,-1 0 0 0 0,1 0 1 0 0,-2 0-1 0 0,1 0 7 0 0,0 0 0 0 0,0 0 0 0 0,0 1 1 0 0,0-1-1 0 0,1 0 0 0 0,-1 1 0 0 0,0-1 1 0 0,0 0-1 0 0,0 1 0 0 0,0-1 0 0 0,0 1 1 0 0,1-1-1 0 0,-1 1 0 0 0,0 0 0 0 0,1-1 1 0 0,-1 1-1 0 0,0 0 0 0 0,1-1 0 0 0,-1 1 1 0 0,0 0-1 0 0,1 0 0 0 0,0-1 0 0 0,-1 1 1 0 0,0 2-1 0 0,1 0-78 0 0,0 1-1 0 0,0-1 1 0 0,0 1 0 0 0,0-1-1 0 0,1 1 1 0 0,-1-1 0 0 0,1 1-1 0 0,2 5 1 0 0,2 0-101 0 0</inkml:trace>
  <inkml:trace contextRef="#ctx0" brushRef="#br0" timeOffset="503.7">79 1766 3777 0 0,'-7'11'1464'0'0,"1"-4"-1072"0"0,4 3-368 0 0,-1-5-480 0 0,7 6-144 0 0,-3-6 448 0 0,5-3-400 0 0,2 2-248 0 0</inkml:trace>
  <inkml:trace contextRef="#ctx0" brushRef="#br0" timeOffset="1233.29">3668 5 4329 0 0,'18'7'671'0'0,"7"1"129"0"0,-20-9-134 0 0,-9-6 406 0 0,3 7-1072 0 0,1-1 0 0 0,0 1 0 0 0,-1 0 0 0 0,1 0 1 0 0,0 0-1 0 0,0 0 0 0 0,-1 0 0 0 0,1-1 0 0 0,0 1 1 0 0,0 0-1 0 0,0 0 0 0 0,-1 0 0 0 0,1-1 0 0 0,0 1 1 0 0,0 0-1 0 0,0 0 0 0 0,-1-1 0 0 0,1 1 0 0 0,0 0 1 0 0,0 0-1 0 0,0-1 0 0 0,0 1 0 0 0,0 0 0 0 0,0 0 1 0 0,0-1-1 0 0,0 1 0 0 0,0 0 0 0 0,0-1 0 0 0,0 1 1 0 0,0 0-1 0 0,0 0 0 0 0,0-1 0 0 0,0 1 0 0 0,0 0 1 0 0,0-1-1 0 0,0 1 0 0 0,0 0 0 0 0,0 0 0 0 0,0-1 1 0 0,0 1-1 0 0,0 0 0 0 0,1 0 0 0 0,-1-1 0 0 0,0 1 1 0 0,16 2-342 0 0,19 11-948 0 0,-27-9 645 0 0</inkml:trace>
  <inkml:trace contextRef="#ctx0" brushRef="#br0" timeOffset="1952.23">4099 1619 8154 0 0,'-5'14'2672'0'0,"-8"12"-2080"0"0,5-21-792 0 0,3 1-584 0 0,3-3-544 0 0,2 3 800 0 0,3 2-160 0 0,8-4-577 0 0</inkml:trace>
  <inkml:trace contextRef="#ctx0" brushRef="#br0" timeOffset="2391.39">6795 442 11554 0 0,'-17'2'4225'0'0,"0"3"-3328"0"0,-2 0-793 0 0,5-2-144 0 0,9 4-88 0 0,0 0-64 0 0,-5 1-73 0 0,10 0-39 0 0,4 0-384 0 0,-2 0-184 0 0,6 0-240 0 0,3-1-320 0 0,-2-1 927 0 0,6 1-703 0 0,0-5-200 0 0</inkml:trace>
  <inkml:trace contextRef="#ctx0" brushRef="#br0" timeOffset="2741.44">6995 1847 10538 0 0,'-17'24'2793'0'0,"6"-13"-3577"0"0,1-5 688 0 0,3 3-945 0 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0-11-17T12:03:27.58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2734 642 432 0 0,'-2'4'216'0'0,"1"-2"-176"0"0,1 2 16 0 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0-11-17T12:03:52.155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1,'0'0,"0"0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0-11-17T12:03:53.193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 0,'0'0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0-11-17T12:03:56.293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1 234,'-1'3,"1"2</inkml:trace>
  <inkml:trace contextRef="#ctx0" brushRef="#br0" timeOffset="735.81">297 1,'-1'-1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0-11-18T08:13:28.07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12 16 12275 0 0,'-3'-5'5401'0'0,"0"3"-3649"0"0,1-1-856 0 0,1 2-736 0 0,0 0 104 0 0,1 0-280 0 0,0-1-184 0 0,0 1-112 0 0,-1 1-176 0 0,1 7-3769 0 0,0 2 2489 0 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0-11-18T08:13:47.91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55 18 7218 0 0,'-22'-8'4343'0'0,"9"3"-4200"0"0,-4 0-88 0 0,17 5-54 0 0,0 1 0 0 0,0-1 1 0 0,0 0-1 0 0,0 0 1 0 0,0 0-1 0 0,0 0 0 0 0,0 0 1 0 0,0 0-1 0 0,0 0 1 0 0,0 0-1 0 0,0 0 1 0 0,0 0-1 0 0,1 0 0 0 0,-1 0 1 0 0,0 1-1 0 0,0-1 1 0 0,0 0-1 0 0,0 0 1 0 0,0 0-1 0 0,0 0 0 0 0,0 0 1 0 0,0 0-1 0 0,0 0 1 0 0,0 0-1 0 0,0 0 1 0 0,0 0-1 0 0,0 1 0 0 0,0-1 1 0 0,0 0-1 0 0,0 0 1 0 0,-1 0-1 0 0,1 0 0 0 0,0 0 1 0 0,0 0-1 0 0,0 0 1 0 0,0 0-1 0 0,0 0 1 0 0,0 0-1 0 0,0 0 0 0 0,0 1 1 0 0,0-1-1 0 0,0 0 1 0 0,0 0-1 0 0,0 0 1 0 0,0 0-1 0 0,0 0 0 0 0,0 0 1 0 0,-1 0-1 0 0,1 0 1 0 0,0 0-1 0 0,0 0 1 0 0,0 0-1 0 0,0 0 0 0 0,0 0 1 0 0,0 0-1 0 0,0 0 1 0 0,0 0-1 0 0,0 0 1 0 0,-1 0-1 0 0,1 0 0 0 0,0 0 1 0 0,0 0-1 0 0,0 0 1 0 0,0 0-1 0 0,0 0 0 0 0,0 0 1 0 0,0 0-1 0 0,0 0 1 0 0,0 0-1 0 0,7 9-790 0 0,11 8-685 0 0,-9-12 821 0 0,1 2-255 0 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0-11-18T08:15:44.23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16 1,'0'0,"0"0,-7 11,-2 3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0-11-18T08:21:15.66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 9074 0 0,'35'49'5312'0'0,"-24"-35"-5253"0"0,-1 0 0 0 0,0 0 0 0 0,-1 1 0 0 0,7 16-1 0 0,-8-13 0 0 0,0 0 0 0 0,-1 1 1 0 0,-1 0-1 0 0,-1 0 0 0 0,-1 0 0 0 0,0 1 0 0 0,1 30 0 0 0,-5-41-114 0 0,0 9-1198 0 0,0 1-1 0 0,1-1 1 0 0,6 28-1 0 0,-1-29-950 0 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0-11-18T08:28:58.05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1480 389 7506 0 0,'-1'0'97'0'0,"1"0"1"0"0,0 0 0 0 0,0 0 0 0 0,-1 0 0 0 0,1 0-1 0 0,0 0 1 0 0,-1 0 0 0 0,1 0 0 0 0,0 0 0 0 0,0 0-1 0 0,-1 0 1 0 0,1 0 0 0 0,0 0 0 0 0,-1 0 0 0 0,1-1-1 0 0,0 1 1 0 0,0 0 0 0 0,-1 0 0 0 0,1 0 0 0 0,0 0-1 0 0,0-1 1 0 0,0 1 0 0 0,-1 0 0 0 0,1 0 0 0 0,0-1-1 0 0,0 1 1 0 0,0 0 0 0 0,0 0 0 0 0,-1-1 0 0 0,1 1 0 0 0,0 0-1 0 0,0-1 1 0 0,0 1 0 0 0,0 0 0 0 0,0-1 0 0 0,0 1-93 0 0,0 0 1 0 0,0 0-1 0 0,1 0 1 0 0,-1-1-1 0 0,0 1 1 0 0,0 0 0 0 0,1 0-1 0 0,-1 0 1 0 0,0 0-1 0 0,0 0 1 0 0,0 0 0 0 0,1 0-1 0 0,-1 0 1 0 0,0 0-1 0 0,0 0 1 0 0,1 0 0 0 0,-1-1-1 0 0,0 2 1 0 0,0-1-1 0 0,1 0 1 0 0,-1 0-1 0 0,0 0 1 0 0,0 0 0 0 0,0 0-1 0 0,1 0 1 0 0,-1 0-1 0 0,0 0 1 0 0,0 0 0 0 0,1 0-1 0 0,-1 0 1 0 0,0 0-1 0 0,0 1 1 0 0,0-1 0 0 0,1 0-1 0 0,-1 0 1 0 0,0 0-1 0 0,0 0 1 0 0,0 1-1 0 0,0-1 1 0 0,0 0 0 0 0,1 0-1 0 0,-1 0 1 0 0,0 1-1 0 0,0-1 1 0 0,0 0 0 0 0,0 0-1 0 0,0 0 1 0 0,0 1-1 0 0,0-1 1 0 0,0 0-1 0 0,0 1 1 0 0,4 2 221 0 0,-1 0 0 0 0,1-1 1 0 0,0 1-1 0 0,0-1 0 0 0,0 1 0 0 0,0-1 0 0 0,0 0 1 0 0,0-1-1 0 0,0 1 0 0 0,1-1 0 0 0,-1 0 0 0 0,1 0 1 0 0,-1 0-1 0 0,6 0 0 0 0,7 0-6 0 0,1 0 0 0 0,22-3 1 0 0,51-5-174 0 0,-59 6-1382 0 0,-11 0-4445 0 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0-11-18T08:30:16.10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11063 3253 3113 0 0,'-26'68'2028'0'0,"26"-68"-1805"0"0,0 0 0 0 0,0 1-1 0 0,0-1 1 0 0,0 1 0 0 0,0-1 0 0 0,0 0-1 0 0,0 1 1 0 0,0-1 0 0 0,-1 0 0 0 0,1 1-1 0 0,0-1 1 0 0,0 0 0 0 0,0 1 0 0 0,0-1-1 0 0,-1 0 1 0 0,1 1 0 0 0,0-1 0 0 0,0 0-1 0 0,-1 0 1 0 0,1 1 0 0 0,0-1 0 0 0,0 0-1 0 0,-1 0 1 0 0,1 1 0 0 0,0-1 0 0 0,-1 0-1 0 0,1 0 1 0 0,0 0 0 0 0,-1 0 0 0 0,1 1-1 0 0,0-1 1 0 0,-1 0 0 0 0,1 0 0 0 0,-1 0-1 0 0,1 0 1 0 0,0 0 0 0 0,-1 0 0 0 0,1 0-1 0 0,0 0 1 0 0,-1 0 0 0 0,1 0-202 0 0,0-1 0 0 0,-1 1 0 0 0,1 0 0 0 0,0 0 0 0 0,0 0 1 0 0,0-1-1 0 0,0 1 0 0 0,0 0 0 0 0,0 0 0 0 0,0 0 0 0 0,0-1 0 0 0,0 1 0 0 0,0 0 0 0 0,0 0 1 0 0,1-1-1 0 0,-1 1 0 0 0,0 0 0 0 0,0 0 0 0 0,0 0 0 0 0,0 0 0 0 0,0-1 0 0 0,0 1 0 0 0,0 0 1 0 0,0 0-1 0 0,1 0 0 0 0,-1-1 0 0 0,0 1 0 0 0,0 0 0 0 0,0 0 0 0 0,0 0 0 0 0,1 0 0 0 0,-1 0 1 0 0,0 0-1 0 0,0-1 0 0 0,0 1 0 0 0,0 0 0 0 0,1 0 0 0 0,-1 0 0 0 0,0 0 0 0 0,0 0 0 0 0,1 0 1 0 0,-1 0-1 0 0,0 0 0 0 0,0 0 0 0 0,0 0 0 0 0,1 0 0 0 0,-1 0 0 0 0,0 0 0 0 0,0 0 0 0 0,0 0 1 0 0,1 0-1 0 0,-1 0 0 0 0,0 0 0 0 0,18-1 52 0 0,0-2 0 0 0,0 0 0 0 0,27-8 0 0 0,-41 7 1198 0 0,-12 0-518 0 0,-12 1-75 0 0,-6 2 231 0 0,24-1-650 0 0,16 0-296 0 0,-9 2 25 0 0,-1-1 1 0 0,0 1-1 0 0,1 0 1 0 0,-1 1-1 0 0,1-1 1 0 0,-1 1 0 0 0,1 0-1 0 0,-1 0 1 0 0,0 0-1 0 0,5 2 1 0 0,-7-2-144 0 0,0 0 1 0 0,0 0 0 0 0,0 1-1 0 0,0-1 1 0 0,-1 1 0 0 0,1-1 0 0 0,0 1-1 0 0,-1-1 1 0 0,1 1 0 0 0,-1 0 0 0 0,0 0-1 0 0,0 0 1 0 0,1 0 0 0 0,-1 0-1 0 0,-1 0 1 0 0,1 0 0 0 0,0 0 0 0 0,0 0-1 0 0,-1 1 1 0 0,1 2 0 0 0,1 4-1312 0 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0-11-18T08:31:59.78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42 0 2272 0 0,'-9'86'749'0'0,"9"-86"-743"0"0,0 1 1 0 0,1-1 0 0 0,-1 0 0 0 0,0 1 0 0 0,0-1-1 0 0,0 0 1 0 0,0 1 0 0 0,0-1 0 0 0,0 0 0 0 0,-1 1-1 0 0,1-1 1 0 0,0 0 0 0 0,0 1 0 0 0,0-1 0 0 0,0 0 0 0 0,0 0-1 0 0,0 1 1 0 0,-1-1 0 0 0,1 0 0 0 0,0 1 0 0 0,0-1-1 0 0,0 0 1 0 0,-1 0 0 0 0,1 1 0 0 0,0-1 0 0 0,0 0-1 0 0,-1 0 1 0 0,1 0 0 0 0,0 1 0 0 0,0-1 0 0 0,-1 0-1 0 0,1 0 1 0 0,0 0 0 0 0,-1 0 0 0 0,1 0 0 0 0,0 0-1 0 0,-1 0 1 0 0,1 0 0 0 0,0 1 0 0 0,-1-1 0 0 0,1 0-1 0 0,0 0 1 0 0,-1 0 0 0 0,1 0 0 0 0,0-1 0 0 0,-1 1-1 0 0,1 0 1 0 0,-1 0 0 0 0,-13-12 44 0 0,6 1-115 0 0,17 26 53 0 0,46 65-406 0 0,-41-60 201 0 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0-11-18T08:32:00.55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40 0 7794 0 0,'-11'112'3504'0'0,"0"-117"-2639"0"0,6 4-673 0 0,0 2-192 0 0,3 1-72 0 0,0 0-48 0 0,2 5-569 0 0,-1-1-615 0 0,-1 2 1016 0 0,3 4-672 0 0,-1 1-616 0 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0-11-18T08:35:05.02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16 6 6929 0 0,'2'1'2433'0'0,"-9"-2"-1961"0"0,0-2-656 0 0,4 0-472 0 0,6 8 536 0 0,7 4-312 0 0,0 3-192 0 0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0-11-18T08:44:19.314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 1,'0'0,"0"0,0 0,0 0,0 0,0 0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0-11-18T08:46:48.76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20 23 4145 0 0,'12'-14'1232'0'0,"-25"9"-1176"0"0,8 3-144 0 0,1 1-176 0 0,1 2 152 0 0,-4 4-40 0 0,7 2 56 0 0,4 0-8 0 0,-3 1 40 0 0,2 3 16 0 0,-7-2-16 0 0,3 0-80 0 0,1 0-168 0 0,8 3 240 0 0,-5 1-168 0 0,3 1-104 0 0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0-11-18T08:51:25.716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0,'0'0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0-11-18T09:09:04.91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3277 3321 11106 0 0,'-7'2'4243'0'0,"7"-2"-4263"0"0,0 0 0 0 0,1 0 0 0 0,-1 0 0 0 0,0 0 0 0 0,0 0 1 0 0,0 0-1 0 0,0 0 0 0 0,0 0 0 0 0,0 0 0 0 0,0 0 0 0 0,0 1 0 0 0,0-1 0 0 0,0 0 0 0 0,0 0 0 0 0,0 0 1 0 0,0 0-1 0 0,0 0 0 0 0,1 0 0 0 0,-1 0 0 0 0,0 0 0 0 0,0 0 0 0 0,0 0 0 0 0,0 0 0 0 0,0 0 1 0 0,0 0-1 0 0,0 0 0 0 0,0 0 0 0 0,0 0 0 0 0,0 0 0 0 0,0 0 0 0 0,0 0 0 0 0,0 0 0 0 0,0 0 0 0 0,0 1 1 0 0,0-1-1 0 0,0 0 0 0 0,0 0 0 0 0,0 0 0 0 0,0 0 0 0 0,0 0 0 0 0,0 0 0 0 0,0 0 0 0 0,0 0 1 0 0,0 0-1 0 0,0 0 0 0 0,1 0 40 0 0,24-10-3790 0 0,-8 2 1505 0 0,-10 3 279 0 0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0-11-18T09:09:19.93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329 77 1704 0 0,'9'21'514'0'0,"-7"-12"-96"0"0,-5-10 797 0 0,2 0-1132 0 0,1 0 0 0 0,-1 1 0 0 0,1-1 0 0 0,0 1-1 0 0,-1-1 1 0 0,1 0 0 0 0,0 1 0 0 0,0-1-1 0 0,-1 0 1 0 0,1 1 0 0 0,0-1 0 0 0,0 0-1 0 0,0 1 1 0 0,0-1 0 0 0,0 0 0 0 0,0 0-1 0 0,0 1 1 0 0,0-1 0 0 0,0 0 0 0 0,0 1-1 0 0,1-1 1 0 0,-1 0 0 0 0,0 0 0 0 0,1-5 2186 0 0,-11 10-821 0 0,0-2 1364 0 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0-11-18T09:20:45.713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 26,'0'0,"1"-7,1-2,1-1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11-25T09:21:18.556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6 11648,'0'0'0,"9"-6"-256,-2 9 0,0 0-7552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11-25T09:23:12.800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0 8320,'0'0'0,"0"0"-5760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11-25T09:41:19.592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12 4096,'20'-10'128,"-18"8"21,-2 2 86,0 0 21,0 0 0,0 0 21,0 0 86,0 0-22,0 0-149,0 0 21,0 0-42,0 0 85,0 0 107,0 0 21,0 0 0,0 0 0,0 0 0,0 0 0,0 0 0,0 0-43,0 0-170,0 0-43,0 0 21,0 2 22,-3 10-2282,3-11-2413,0-1 2775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0-11-25T09:45:38.969"/>
    </inkml:context>
    <inkml:brush xml:id="br0">
      <inkml:brushProperty name="width" value="0.1" units="cm"/>
      <inkml:brushProperty name="height" value="0.1" units="cm"/>
      <inkml:brushProperty name="color" value="#E71224"/>
      <inkml:brushProperty name="ignorePressure" value="1"/>
    </inkml:brush>
  </inkml:definitions>
  <inkml:trace contextRef="#ctx0" brushRef="#br0">0 1,'0'0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11-26T08:20:36.050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45 688 5248,'0'0'0,"0"0"-3456</inkml:trace>
  <inkml:trace contextRef="#ctx0" brushRef="#br0" timeOffset="886.64">607 312 1280,'1'7'0,"1"0"-1152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11-26T08:26:36.967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0 9728,'0'0'0,"0"0"0,0 0 0,0 0-512,0 0 128,0 0-1664,0 0 128,0 0-768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11-26T08:26:38.210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365 774 4224,'13'0'0,"7"0"0,-20 0 0,0 7 0,0-7 128,-7 6-128,7-6 128,-5 6-256,5-6 128,0 0-2816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11-26T08:46:39.35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2159 391 6272,'0'0'0,"0"0"-4224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11-26T08:47:48.393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687 11 8704,'0'0'0,"0"0"-1664,9-3 0,0 0-1536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11-26T08:47:51.802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881 4863 2432,'-4'-10'0,"0"-1"-1408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11-26T08:58:06.481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2738 789 4480,'0'0'0,"0"0"-2944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11-26T08:58:10.662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40 89 2688,'-11'-1'0,"0"-2"-1536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11-26T09:02:41.862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1670 370 5248,'-13'4'0,"-10"3"-768,23-7 0,0 0-1408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11-26T09:08:27.40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10 22 3072,'-4'-10'0,"-2"-1"-1920</inkml:trace>
</inkml: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2C400-BACC-4F95-813C-336C020D2C9A}">
  <dimension ref="A2:D14"/>
  <sheetViews>
    <sheetView showGridLines="0" tabSelected="1" zoomScale="115" zoomScaleNormal="115" workbookViewId="0">
      <selection activeCell="C14" sqref="C14"/>
    </sheetView>
  </sheetViews>
  <sheetFormatPr baseColWidth="10" defaultRowHeight="14.4" x14ac:dyDescent="0.3"/>
  <cols>
    <col min="1" max="1" width="4.6640625" customWidth="1"/>
    <col min="2" max="2" width="33.33203125" customWidth="1"/>
    <col min="3" max="3" width="83" customWidth="1"/>
  </cols>
  <sheetData>
    <row r="2" spans="1:4" ht="21" x14ac:dyDescent="0.3">
      <c r="B2" s="190" t="s">
        <v>145</v>
      </c>
    </row>
    <row r="3" spans="1:4" ht="18" x14ac:dyDescent="0.3">
      <c r="B3" s="191" t="s">
        <v>144</v>
      </c>
    </row>
    <row r="4" spans="1:4" s="329" customFormat="1" ht="18" x14ac:dyDescent="0.3">
      <c r="B4" s="191"/>
    </row>
    <row r="5" spans="1:4" x14ac:dyDescent="0.3">
      <c r="B5" s="189" t="s">
        <v>207</v>
      </c>
      <c r="D5" s="188"/>
    </row>
    <row r="6" spans="1:4" x14ac:dyDescent="0.3">
      <c r="B6" s="189" t="s">
        <v>142</v>
      </c>
      <c r="C6" s="188" t="s">
        <v>143</v>
      </c>
      <c r="D6" s="188"/>
    </row>
    <row r="7" spans="1:4" x14ac:dyDescent="0.3">
      <c r="B7" s="189" t="s">
        <v>147</v>
      </c>
      <c r="C7" s="188" t="s">
        <v>148</v>
      </c>
      <c r="D7" s="188"/>
    </row>
    <row r="8" spans="1:4" x14ac:dyDescent="0.3">
      <c r="B8" s="189" t="s">
        <v>151</v>
      </c>
      <c r="C8" s="188" t="s">
        <v>148</v>
      </c>
      <c r="D8" s="188"/>
    </row>
    <row r="9" spans="1:4" x14ac:dyDescent="0.3">
      <c r="B9" s="189" t="s">
        <v>209</v>
      </c>
      <c r="C9" s="188" t="s">
        <v>212</v>
      </c>
      <c r="D9" s="188"/>
    </row>
    <row r="10" spans="1:4" x14ac:dyDescent="0.3">
      <c r="B10" s="189" t="s">
        <v>210</v>
      </c>
      <c r="C10" s="188" t="s">
        <v>212</v>
      </c>
      <c r="D10" s="188"/>
    </row>
    <row r="11" spans="1:4" x14ac:dyDescent="0.3">
      <c r="B11" s="189" t="s">
        <v>211</v>
      </c>
      <c r="C11" s="188" t="s">
        <v>212</v>
      </c>
      <c r="D11" s="188"/>
    </row>
    <row r="14" spans="1:4" x14ac:dyDescent="0.3">
      <c r="A14" s="188" t="s">
        <v>214</v>
      </c>
    </row>
  </sheetData>
  <phoneticPr fontId="59" type="noConversion"/>
  <hyperlinks>
    <hyperlink ref="B6" location="Problema_1!A1" display="Problema 1" xr:uid="{5452A28A-CFBE-4CB0-B00E-F8B87E917449}"/>
    <hyperlink ref="B7" location="Problema_2!A1" display="Problema 2" xr:uid="{B38B4388-179E-49F2-88AB-ED37126BC3DD}"/>
    <hyperlink ref="B8" location="Problema_3!A1" display="Problema 3" xr:uid="{D3D4492D-A377-4904-BF20-58576943587D}"/>
    <hyperlink ref="B5" location="ModeloExamenParcial!A1" display="Modelo Examen Parcial" xr:uid="{3E1CA503-C2C2-40C3-9B91-D5F08705A3ED}"/>
    <hyperlink ref="B9" location="Problema_4!A1" display="Problema 4" xr:uid="{5226718F-AFEE-44E2-93D4-0619769A3FBB}"/>
    <hyperlink ref="B10" location="Problema_5!A1" display="Problema 5" xr:uid="{B63185A8-FE2B-462B-BA77-4B0C9AD137FA}"/>
    <hyperlink ref="B11" location="Problema_6!A1" display="Problema 6" xr:uid="{BB74604D-0A78-48EB-9DAD-1BFF21AD2D9C}"/>
  </hyperlinks>
  <pageMargins left="0.7" right="0.7" top="0.75" bottom="0.75" header="0.3" footer="0.3"/>
  <pageSetup paperSize="9" orientation="portrait" horizontalDpi="1200" verticalDpi="1200" r:id="rId1"/>
  <drawing r:id="rId2"/>
  <legacyDrawing r:id="rId3"/>
  <oleObjects>
    <mc:AlternateContent xmlns:mc="http://schemas.openxmlformats.org/markup-compatibility/2006">
      <mc:Choice Requires="x14">
        <oleObject progId="Acrobat.pdfxml.1" dvAspect="DVASPECT_ICON" shapeId="9217" r:id="rId4">
          <objectPr defaultSize="0" r:id="rId5">
            <anchor moveWithCells="1">
              <from>
                <xdr:col>2</xdr:col>
                <xdr:colOff>0</xdr:colOff>
                <xdr:row>13</xdr:row>
                <xdr:rowOff>0</xdr:rowOff>
              </from>
              <to>
                <xdr:col>2</xdr:col>
                <xdr:colOff>914400</xdr:colOff>
                <xdr:row>17</xdr:row>
                <xdr:rowOff>60960</xdr:rowOff>
              </to>
            </anchor>
          </objectPr>
        </oleObject>
      </mc:Choice>
      <mc:Fallback>
        <oleObject progId="Acrobat.pdfxml.1" dvAspect="DVASPECT_ICON" shapeId="921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63D38-334C-4BB9-9288-5173018A57F8}">
  <dimension ref="A1:O71"/>
  <sheetViews>
    <sheetView showGridLines="0" workbookViewId="0"/>
  </sheetViews>
  <sheetFormatPr baseColWidth="10" defaultRowHeight="14.4" x14ac:dyDescent="0.3"/>
  <cols>
    <col min="1" max="1" width="17.109375" customWidth="1"/>
    <col min="5" max="5" width="10" bestFit="1" customWidth="1"/>
    <col min="7" max="7" width="7.33203125" customWidth="1"/>
  </cols>
  <sheetData>
    <row r="1" spans="1:8" ht="23.4" x14ac:dyDescent="0.45">
      <c r="A1" s="391" t="s">
        <v>161</v>
      </c>
    </row>
    <row r="2" spans="1:8" s="329" customFormat="1" x14ac:dyDescent="0.3">
      <c r="A2" s="255"/>
    </row>
    <row r="3" spans="1:8" s="329" customFormat="1" x14ac:dyDescent="0.3">
      <c r="A3" s="345" t="s">
        <v>48</v>
      </c>
    </row>
    <row r="4" spans="1:8" s="329" customFormat="1" ht="15" thickBot="1" x14ac:dyDescent="0.35">
      <c r="A4" s="255" t="s">
        <v>162</v>
      </c>
      <c r="C4" s="329">
        <v>12</v>
      </c>
      <c r="D4" s="329">
        <v>5</v>
      </c>
    </row>
    <row r="5" spans="1:8" ht="43.8" thickBot="1" x14ac:dyDescent="0.35">
      <c r="A5" s="330" t="s">
        <v>156</v>
      </c>
      <c r="B5" s="331" t="s">
        <v>157</v>
      </c>
      <c r="C5" s="331" t="s">
        <v>163</v>
      </c>
      <c r="D5" s="331" t="s">
        <v>164</v>
      </c>
      <c r="E5" s="336" t="s">
        <v>165</v>
      </c>
      <c r="F5" s="336" t="s">
        <v>166</v>
      </c>
      <c r="H5" s="336" t="s">
        <v>173</v>
      </c>
    </row>
    <row r="6" spans="1:8" x14ac:dyDescent="0.3">
      <c r="A6" s="335" t="s">
        <v>158</v>
      </c>
      <c r="B6" s="332">
        <v>0.1</v>
      </c>
      <c r="C6" s="333">
        <v>9</v>
      </c>
      <c r="D6" s="333">
        <v>6</v>
      </c>
      <c r="E6" s="338">
        <f>(C6-$C$4)/$C$4</f>
        <v>-0.25</v>
      </c>
      <c r="F6" s="343">
        <f>(D6-$D$4)/$D$4</f>
        <v>0.2</v>
      </c>
      <c r="G6" s="188" t="s">
        <v>172</v>
      </c>
      <c r="H6" s="344">
        <f>(-D6+$D$4)/$D$4</f>
        <v>-0.2</v>
      </c>
    </row>
    <row r="7" spans="1:8" x14ac:dyDescent="0.3">
      <c r="A7" s="335" t="s">
        <v>159</v>
      </c>
      <c r="B7" s="332">
        <v>0.6</v>
      </c>
      <c r="C7" s="333">
        <v>12</v>
      </c>
      <c r="D7" s="333">
        <v>7</v>
      </c>
      <c r="E7" s="338">
        <f>(C7-$C$4)/$C$4</f>
        <v>0</v>
      </c>
      <c r="F7" s="338">
        <f t="shared" ref="F7:F8" si="0">(D7-$D$4)/$D$4</f>
        <v>0.4</v>
      </c>
      <c r="H7" s="344">
        <f t="shared" ref="H7:H8" si="1">(-D7+$D$4)/$D$4</f>
        <v>-0.4</v>
      </c>
    </row>
    <row r="8" spans="1:8" x14ac:dyDescent="0.3">
      <c r="A8" s="335" t="s">
        <v>160</v>
      </c>
      <c r="B8" s="332">
        <v>0.3</v>
      </c>
      <c r="C8" s="333">
        <v>18</v>
      </c>
      <c r="D8" s="334">
        <v>5.5</v>
      </c>
      <c r="E8" s="338">
        <f>(C8-$C$4)/$C$4</f>
        <v>0.5</v>
      </c>
      <c r="F8" s="338">
        <f t="shared" si="0"/>
        <v>0.1</v>
      </c>
      <c r="H8" s="344">
        <f t="shared" si="1"/>
        <v>-0.1</v>
      </c>
    </row>
    <row r="10" spans="1:8" x14ac:dyDescent="0.3">
      <c r="A10" s="335" t="s">
        <v>167</v>
      </c>
      <c r="E10" s="255">
        <f>E6*$B$6+E7*$B$7+E8*$B$8</f>
        <v>0.125</v>
      </c>
      <c r="F10" s="339">
        <f>F6*$B$6+F7*$B$7+F8*$B$8</f>
        <v>0.29000000000000004</v>
      </c>
      <c r="H10" s="339">
        <f>H6*$B$6+H7*$B$7+H8*$B$8</f>
        <v>-0.29000000000000004</v>
      </c>
    </row>
    <row r="11" spans="1:8" x14ac:dyDescent="0.3">
      <c r="A11" s="335" t="s">
        <v>168</v>
      </c>
      <c r="E11">
        <f>$B$6*(E6-E10)^2 +$B$7*(E7-E10)^2+$B$8*(E8-E10)^2</f>
        <v>6.5624999999999989E-2</v>
      </c>
      <c r="F11" s="342">
        <f>$B$6*(F6-F10)^2 +$B$7*(F7-F10)^2+$B$8*(F8-F10)^2</f>
        <v>1.8900000000000004E-2</v>
      </c>
      <c r="H11" s="342">
        <f>$B$6*(H6-H10)^2 +$B$7*(H7-H10)^2+$B$8*(H8-H10)^2</f>
        <v>1.8900000000000004E-2</v>
      </c>
    </row>
    <row r="12" spans="1:8" x14ac:dyDescent="0.3">
      <c r="A12" s="335" t="s">
        <v>169</v>
      </c>
      <c r="E12" s="340">
        <f>SQRT(E11)</f>
        <v>0.25617376914898993</v>
      </c>
      <c r="F12" s="340">
        <f>SQRT(F11)</f>
        <v>0.13747727084867523</v>
      </c>
      <c r="H12" s="340">
        <f>SQRT(H11)</f>
        <v>0.13747727084867523</v>
      </c>
    </row>
    <row r="13" spans="1:8" x14ac:dyDescent="0.3">
      <c r="A13" s="335" t="s">
        <v>170</v>
      </c>
      <c r="F13" s="341">
        <f>(E6-E10)*(F6-F10)*B6+(E7-E10)*(F7-F10)*B7+(E8-E10)*(F8-F10)*B8</f>
        <v>-2.6249999999999999E-2</v>
      </c>
    </row>
    <row r="14" spans="1:8" x14ac:dyDescent="0.3">
      <c r="A14" s="335" t="s">
        <v>171</v>
      </c>
      <c r="F14" s="267">
        <f>F13/(E12*F12)</f>
        <v>-0.74535599249992979</v>
      </c>
    </row>
    <row r="16" spans="1:8" x14ac:dyDescent="0.3">
      <c r="A16" s="345" t="s">
        <v>44</v>
      </c>
    </row>
    <row r="17" spans="1:15" ht="15" thickBot="1" x14ac:dyDescent="0.35">
      <c r="A17" s="255" t="s">
        <v>174</v>
      </c>
      <c r="B17" s="6" t="s">
        <v>175</v>
      </c>
      <c r="C17" s="6" t="s">
        <v>176</v>
      </c>
      <c r="D17" s="6" t="s">
        <v>177</v>
      </c>
      <c r="E17" s="6" t="s">
        <v>152</v>
      </c>
    </row>
    <row r="18" spans="1:15" x14ac:dyDescent="0.3">
      <c r="A18" s="255" t="s">
        <v>33</v>
      </c>
      <c r="B18" s="69">
        <f>12</f>
        <v>12</v>
      </c>
      <c r="C18" s="346">
        <v>700</v>
      </c>
      <c r="D18" s="346">
        <f>C18*B18</f>
        <v>8400</v>
      </c>
      <c r="E18" s="348">
        <f>D18/$D$20</f>
        <v>0.84848484848484851</v>
      </c>
      <c r="F18" s="350">
        <f>E18</f>
        <v>0.84848484848484851</v>
      </c>
      <c r="J18" s="158"/>
      <c r="K18" s="158"/>
      <c r="L18" s="158"/>
      <c r="M18" s="158"/>
      <c r="N18" s="158"/>
    </row>
    <row r="19" spans="1:15" ht="15" thickBot="1" x14ac:dyDescent="0.35">
      <c r="A19" s="255" t="s">
        <v>35</v>
      </c>
      <c r="B19" s="69">
        <v>5</v>
      </c>
      <c r="C19" s="347">
        <v>300</v>
      </c>
      <c r="D19" s="347">
        <f>C19*B19</f>
        <v>1500</v>
      </c>
      <c r="E19" s="349">
        <f>D19/$D$20</f>
        <v>0.15151515151515152</v>
      </c>
      <c r="F19" s="350">
        <f>E19</f>
        <v>0.15151515151515152</v>
      </c>
      <c r="J19" s="158"/>
      <c r="K19" s="158"/>
      <c r="L19" s="158"/>
      <c r="M19" s="158"/>
      <c r="N19" s="158"/>
    </row>
    <row r="20" spans="1:15" x14ac:dyDescent="0.3">
      <c r="A20" s="255" t="s">
        <v>178</v>
      </c>
      <c r="D20" s="255">
        <f>SUM(D18:D19)</f>
        <v>9900</v>
      </c>
      <c r="E20" s="255">
        <f>SUM(E18:E19)</f>
        <v>1</v>
      </c>
      <c r="J20" s="158"/>
      <c r="K20" s="158"/>
      <c r="L20" s="158"/>
      <c r="M20" s="158"/>
      <c r="N20" s="158"/>
    </row>
    <row r="21" spans="1:15" x14ac:dyDescent="0.3">
      <c r="J21" s="158"/>
      <c r="K21" s="158"/>
      <c r="L21" s="158"/>
      <c r="M21" s="158"/>
      <c r="N21" s="158"/>
    </row>
    <row r="22" spans="1:15" x14ac:dyDescent="0.3">
      <c r="A22" s="345" t="s">
        <v>206</v>
      </c>
      <c r="J22" s="158"/>
      <c r="K22" s="158"/>
      <c r="L22" s="158"/>
      <c r="M22" s="158"/>
      <c r="N22" s="158"/>
    </row>
    <row r="23" spans="1:15" x14ac:dyDescent="0.3">
      <c r="H23" s="158"/>
      <c r="I23" s="158"/>
      <c r="J23" s="158"/>
      <c r="K23" s="158"/>
      <c r="L23" s="158"/>
      <c r="M23" s="158"/>
      <c r="N23" s="158"/>
      <c r="O23" s="158"/>
    </row>
    <row r="24" spans="1:15" x14ac:dyDescent="0.3">
      <c r="A24" s="255" t="s">
        <v>174</v>
      </c>
      <c r="B24" s="255" t="s">
        <v>179</v>
      </c>
      <c r="H24" s="158"/>
      <c r="I24" s="158"/>
      <c r="J24" s="158"/>
      <c r="K24" s="158"/>
      <c r="L24" s="158"/>
      <c r="M24" s="158"/>
      <c r="N24" s="158"/>
      <c r="O24" s="158"/>
    </row>
    <row r="25" spans="1:15" x14ac:dyDescent="0.3">
      <c r="A25" s="188" t="s">
        <v>33</v>
      </c>
      <c r="B25" s="188" t="s">
        <v>180</v>
      </c>
      <c r="C25" s="188" t="s">
        <v>182</v>
      </c>
      <c r="H25" s="158"/>
      <c r="I25" s="158"/>
      <c r="J25" s="158"/>
      <c r="K25" s="158"/>
      <c r="L25" s="158"/>
      <c r="M25" s="158"/>
      <c r="N25" s="158"/>
      <c r="O25" s="158"/>
    </row>
    <row r="26" spans="1:15" x14ac:dyDescent="0.3">
      <c r="A26" s="188" t="s">
        <v>35</v>
      </c>
      <c r="B26" s="188" t="s">
        <v>181</v>
      </c>
      <c r="C26" s="188" t="s">
        <v>183</v>
      </c>
      <c r="H26" s="158"/>
      <c r="I26" s="158"/>
      <c r="J26" s="158"/>
      <c r="K26" s="158"/>
      <c r="L26" s="158"/>
      <c r="M26" s="158"/>
      <c r="N26" s="158"/>
      <c r="O26" s="158"/>
    </row>
    <row r="27" spans="1:15" x14ac:dyDescent="0.3">
      <c r="H27" s="158"/>
      <c r="I27" s="158"/>
      <c r="J27" s="158"/>
      <c r="K27" s="158"/>
      <c r="L27" s="158"/>
      <c r="M27" s="158"/>
      <c r="N27" s="158"/>
      <c r="O27" s="158"/>
    </row>
    <row r="28" spans="1:15" x14ac:dyDescent="0.3">
      <c r="A28" s="345" t="s">
        <v>184</v>
      </c>
      <c r="I28" s="158"/>
      <c r="J28" s="158"/>
      <c r="K28" s="158"/>
      <c r="L28" s="158"/>
      <c r="M28" s="158"/>
      <c r="N28" s="158"/>
    </row>
    <row r="29" spans="1:15" x14ac:dyDescent="0.3">
      <c r="I29" s="158"/>
      <c r="J29" s="158"/>
      <c r="K29" s="158"/>
      <c r="L29" s="158"/>
      <c r="M29" s="158"/>
      <c r="N29" s="158"/>
    </row>
    <row r="30" spans="1:15" x14ac:dyDescent="0.3">
      <c r="A30" s="345" t="s">
        <v>185</v>
      </c>
      <c r="I30" s="158"/>
      <c r="J30" s="158"/>
      <c r="K30" s="158"/>
      <c r="L30" s="158"/>
      <c r="M30" s="158"/>
      <c r="N30" s="158"/>
    </row>
    <row r="31" spans="1:15" ht="15" thickBot="1" x14ac:dyDescent="0.35">
      <c r="A31" s="188" t="s">
        <v>43</v>
      </c>
      <c r="B31" s="6" t="s">
        <v>0</v>
      </c>
      <c r="C31" s="270" t="s">
        <v>186</v>
      </c>
      <c r="F31" s="258" t="s">
        <v>101</v>
      </c>
      <c r="G31" s="378" t="s">
        <v>187</v>
      </c>
      <c r="H31" s="258" t="s">
        <v>188</v>
      </c>
      <c r="I31" s="378" t="s">
        <v>153</v>
      </c>
      <c r="J31" s="378" t="s">
        <v>155</v>
      </c>
      <c r="K31" s="378" t="s">
        <v>189</v>
      </c>
      <c r="L31" s="379"/>
      <c r="M31" s="158"/>
      <c r="N31" s="158"/>
    </row>
    <row r="32" spans="1:15" x14ac:dyDescent="0.3">
      <c r="A32" s="69">
        <v>1</v>
      </c>
      <c r="B32" s="351">
        <v>0.16</v>
      </c>
      <c r="C32" s="353">
        <v>6.5000000000000002E-2</v>
      </c>
      <c r="D32" s="354">
        <v>5.5E-2</v>
      </c>
      <c r="F32" s="373">
        <v>0.7</v>
      </c>
      <c r="G32" s="374">
        <f t="array" ref="G32:G33">MMULT(C32:D33,F32:F33)</f>
        <v>6.2E-2</v>
      </c>
      <c r="H32" s="257">
        <f>F32*G32</f>
        <v>4.3399999999999994E-2</v>
      </c>
      <c r="I32" s="375">
        <f>G32/$H$36</f>
        <v>0.24603949494108893</v>
      </c>
      <c r="J32" s="375">
        <f>I32/$H$36</f>
        <v>0.97637795275590522</v>
      </c>
      <c r="K32" s="376">
        <f>J32*F32</f>
        <v>0.6834645669291336</v>
      </c>
      <c r="L32" s="377">
        <f>K32</f>
        <v>0.6834645669291336</v>
      </c>
      <c r="M32" s="158"/>
      <c r="N32" s="158"/>
    </row>
    <row r="33" spans="1:12" ht="15" thickBot="1" x14ac:dyDescent="0.35">
      <c r="A33" s="69">
        <v>2</v>
      </c>
      <c r="B33" s="352">
        <v>0.12</v>
      </c>
      <c r="C33" s="355">
        <v>5.5E-2</v>
      </c>
      <c r="D33" s="356">
        <v>9.5000000000000001E-2</v>
      </c>
      <c r="F33" s="357">
        <f>1-F32</f>
        <v>0.30000000000000004</v>
      </c>
      <c r="G33" s="380">
        <v>6.7000000000000004E-2</v>
      </c>
      <c r="H33" s="256">
        <f>F33*G33</f>
        <v>2.0100000000000003E-2</v>
      </c>
      <c r="I33" s="381">
        <f>G33/$H$36</f>
        <v>0.26588138969440256</v>
      </c>
      <c r="J33" s="381">
        <f>I33/$H$36</f>
        <v>1.0551181102362202</v>
      </c>
      <c r="K33" s="382">
        <f>J33*F33</f>
        <v>0.31653543307086607</v>
      </c>
      <c r="L33" s="383">
        <f>K33</f>
        <v>0.31653543307086607</v>
      </c>
    </row>
    <row r="34" spans="1:12" x14ac:dyDescent="0.3">
      <c r="F34">
        <f>SUM(F32:F33)</f>
        <v>1</v>
      </c>
      <c r="H34" s="341">
        <f>SUM(H32:H33)</f>
        <v>6.3500000000000001E-2</v>
      </c>
    </row>
    <row r="35" spans="1:12" x14ac:dyDescent="0.3">
      <c r="G35" s="188" t="s">
        <v>69</v>
      </c>
      <c r="H35" s="315">
        <f t="array" ref="H35">MMULT(TRANSPOSE(F32:F33), MMULT(C32:D33,F32:F33))</f>
        <v>6.3500000000000001E-2</v>
      </c>
    </row>
    <row r="36" spans="1:12" x14ac:dyDescent="0.3">
      <c r="G36" s="188" t="s">
        <v>70</v>
      </c>
      <c r="H36" s="266">
        <f>SQRT(H35)</f>
        <v>0.25199206336708307</v>
      </c>
    </row>
    <row r="38" spans="1:12" x14ac:dyDescent="0.3">
      <c r="A38" s="345" t="s">
        <v>190</v>
      </c>
      <c r="I38" s="158"/>
    </row>
    <row r="39" spans="1:12" x14ac:dyDescent="0.3">
      <c r="B39" s="6" t="s">
        <v>116</v>
      </c>
      <c r="C39" s="6" t="s">
        <v>97</v>
      </c>
      <c r="D39" s="188"/>
    </row>
    <row r="40" spans="1:12" x14ac:dyDescent="0.3">
      <c r="A40" s="255" t="s">
        <v>167</v>
      </c>
      <c r="B40">
        <f>0.065</f>
        <v>6.5000000000000002E-2</v>
      </c>
      <c r="C40">
        <v>0.01</v>
      </c>
    </row>
    <row r="41" spans="1:12" x14ac:dyDescent="0.3">
      <c r="A41" s="255" t="s">
        <v>191</v>
      </c>
      <c r="B41">
        <v>0.1</v>
      </c>
      <c r="C41">
        <v>0</v>
      </c>
    </row>
    <row r="43" spans="1:12" x14ac:dyDescent="0.3">
      <c r="A43" s="255" t="s">
        <v>192</v>
      </c>
      <c r="B43">
        <v>7.4999999999999997E-2</v>
      </c>
      <c r="C43" s="268" t="s">
        <v>154</v>
      </c>
      <c r="D43" s="358">
        <f>(B43-C40)/(B40-C40)</f>
        <v>1.1818181818181819</v>
      </c>
    </row>
    <row r="44" spans="1:12" x14ac:dyDescent="0.3">
      <c r="C44" s="268" t="s">
        <v>193</v>
      </c>
      <c r="D44" s="358">
        <f>1-D43</f>
        <v>-0.18181818181818188</v>
      </c>
    </row>
    <row r="45" spans="1:12" x14ac:dyDescent="0.3">
      <c r="D45" s="337">
        <f>SUM(D43:D44)</f>
        <v>1</v>
      </c>
    </row>
    <row r="46" spans="1:12" x14ac:dyDescent="0.3">
      <c r="C46" s="188" t="s">
        <v>2</v>
      </c>
      <c r="D46" s="269">
        <f>D43*B41</f>
        <v>0.11818181818181819</v>
      </c>
    </row>
    <row r="48" spans="1:12" ht="15" thickBot="1" x14ac:dyDescent="0.35">
      <c r="A48" s="345" t="s">
        <v>194</v>
      </c>
    </row>
    <row r="49" spans="1:12" ht="15" thickBot="1" x14ac:dyDescent="0.35">
      <c r="A49" s="359" t="s">
        <v>195</v>
      </c>
      <c r="B49" s="360" t="s">
        <v>0</v>
      </c>
      <c r="C49" s="493" t="s">
        <v>1</v>
      </c>
      <c r="D49" s="493"/>
      <c r="E49" s="388" t="s">
        <v>2</v>
      </c>
      <c r="F49" s="258" t="s">
        <v>3</v>
      </c>
      <c r="H49" s="270" t="s">
        <v>198</v>
      </c>
      <c r="J49" s="255" t="s">
        <v>199</v>
      </c>
      <c r="K49" s="255" t="s">
        <v>14</v>
      </c>
    </row>
    <row r="50" spans="1:12" x14ac:dyDescent="0.3">
      <c r="A50" s="361" t="s">
        <v>116</v>
      </c>
      <c r="B50" s="365">
        <v>0.12</v>
      </c>
      <c r="C50" s="368">
        <v>1.6000000000000001E-3</v>
      </c>
      <c r="D50" s="362">
        <v>2.0999999999999999E-3</v>
      </c>
      <c r="E50" s="370">
        <f>SQRT(C50)</f>
        <v>0.04</v>
      </c>
      <c r="F50">
        <v>1</v>
      </c>
      <c r="H50" s="384">
        <f t="array" ref="H50:I51">MINVERSE(C50:D51)</f>
        <v>7692.3076923076806</v>
      </c>
      <c r="I50" s="385">
        <v>-5384.6153846153757</v>
      </c>
      <c r="J50" s="367">
        <f t="array" ref="J50:J51">MMULT(H50:I51,F50:F51)</f>
        <v>2307.6923076923049</v>
      </c>
      <c r="K50" s="389">
        <f>J50/$I$52</f>
        <v>2.2499999999999978</v>
      </c>
      <c r="L50" s="367"/>
    </row>
    <row r="51" spans="1:12" ht="15" thickBot="1" x14ac:dyDescent="0.35">
      <c r="A51" s="363" t="s">
        <v>196</v>
      </c>
      <c r="B51" s="366">
        <v>0.14000000000000001</v>
      </c>
      <c r="C51" s="364">
        <v>2.0999999999999999E-3</v>
      </c>
      <c r="D51" s="369">
        <v>3.0000000000000001E-3</v>
      </c>
      <c r="E51" s="370">
        <f>SQRT(D51)</f>
        <v>5.4772255750516613E-2</v>
      </c>
      <c r="F51">
        <v>1</v>
      </c>
      <c r="H51" s="386">
        <v>-5384.6153846153757</v>
      </c>
      <c r="I51" s="387">
        <v>4102.5641025640962</v>
      </c>
      <c r="J51" s="367">
        <v>-1282.0512820512795</v>
      </c>
      <c r="K51" s="390">
        <f>J51/$I$52</f>
        <v>-1.2499999999999978</v>
      </c>
      <c r="L51" s="367"/>
    </row>
    <row r="52" spans="1:12" x14ac:dyDescent="0.3">
      <c r="B52" s="188" t="s">
        <v>200</v>
      </c>
      <c r="C52" s="340">
        <f>D50/(E50*E51)</f>
        <v>0.95851447563404069</v>
      </c>
      <c r="H52" s="188" t="s">
        <v>18</v>
      </c>
      <c r="I52" s="337">
        <f>J50+J51</f>
        <v>1025.6410256410254</v>
      </c>
      <c r="J52" s="337">
        <f>K50+K51</f>
        <v>1</v>
      </c>
    </row>
    <row r="53" spans="1:12" x14ac:dyDescent="0.3">
      <c r="A53" s="329"/>
      <c r="B53" s="329"/>
    </row>
    <row r="54" spans="1:12" x14ac:dyDescent="0.3">
      <c r="A54" s="255" t="s">
        <v>43</v>
      </c>
      <c r="B54" s="6" t="s">
        <v>197</v>
      </c>
    </row>
    <row r="55" spans="1:12" x14ac:dyDescent="0.3">
      <c r="A55" s="188" t="s">
        <v>116</v>
      </c>
      <c r="B55" s="315">
        <f>(D51-D50)/(C50+D51-2*D50)</f>
        <v>2.2499999999999996</v>
      </c>
    </row>
    <row r="56" spans="1:12" x14ac:dyDescent="0.3">
      <c r="A56" s="188" t="s">
        <v>196</v>
      </c>
      <c r="B56" s="315">
        <f>1-B55</f>
        <v>-1.2499999999999996</v>
      </c>
    </row>
    <row r="57" spans="1:12" x14ac:dyDescent="0.3">
      <c r="B57">
        <f>SUM(B55:B56)</f>
        <v>1</v>
      </c>
    </row>
    <row r="58" spans="1:12" x14ac:dyDescent="0.3">
      <c r="A58" s="255" t="s">
        <v>55</v>
      </c>
      <c r="B58">
        <f>B55*B50+B56*B51</f>
        <v>9.5000000000000001E-2</v>
      </c>
    </row>
    <row r="59" spans="1:12" x14ac:dyDescent="0.3">
      <c r="A59" s="255" t="s">
        <v>19</v>
      </c>
      <c r="B59">
        <f>1/I52</f>
        <v>9.7500000000000017E-4</v>
      </c>
    </row>
    <row r="60" spans="1:12" x14ac:dyDescent="0.3">
      <c r="A60" s="255" t="s">
        <v>20</v>
      </c>
      <c r="B60" s="266">
        <f>SQRT(B59)</f>
        <v>3.1224989991991994E-2</v>
      </c>
    </row>
    <row r="62" spans="1:12" x14ac:dyDescent="0.3">
      <c r="A62" s="345" t="s">
        <v>201</v>
      </c>
    </row>
    <row r="63" spans="1:12" x14ac:dyDescent="0.3">
      <c r="A63" s="255" t="s">
        <v>34</v>
      </c>
      <c r="B63">
        <v>0.12790000000000001</v>
      </c>
    </row>
    <row r="64" spans="1:12" x14ac:dyDescent="0.3">
      <c r="A64" s="371" t="s">
        <v>202</v>
      </c>
      <c r="B64">
        <v>-0.72599999999999998</v>
      </c>
      <c r="C64">
        <f>B64/2</f>
        <v>-0.36299999999999999</v>
      </c>
    </row>
    <row r="65" spans="1:2" x14ac:dyDescent="0.3">
      <c r="A65" s="255" t="s">
        <v>38</v>
      </c>
      <c r="B65">
        <v>2.3913000000000002</v>
      </c>
    </row>
    <row r="67" spans="1:2" x14ac:dyDescent="0.3">
      <c r="A67" s="188" t="s">
        <v>55</v>
      </c>
      <c r="B67" s="266">
        <f>-C64/B65</f>
        <v>0.1518002760005018</v>
      </c>
    </row>
    <row r="68" spans="1:2" x14ac:dyDescent="0.3">
      <c r="A68" s="188" t="s">
        <v>203</v>
      </c>
      <c r="B68" s="269">
        <f>B63/-C64</f>
        <v>0.35234159779614332</v>
      </c>
    </row>
    <row r="69" spans="1:2" x14ac:dyDescent="0.3">
      <c r="A69" s="188" t="s">
        <v>84</v>
      </c>
      <c r="B69">
        <v>0.22</v>
      </c>
    </row>
    <row r="70" spans="1:2" x14ac:dyDescent="0.3">
      <c r="A70" s="188" t="s">
        <v>204</v>
      </c>
      <c r="B70" s="265">
        <f>(B69-B67)/(B68-B67)</f>
        <v>0.34007816139257352</v>
      </c>
    </row>
    <row r="71" spans="1:2" x14ac:dyDescent="0.3">
      <c r="A71" s="188" t="s">
        <v>205</v>
      </c>
      <c r="B71" s="372">
        <f>1-B70</f>
        <v>0.65992183860742648</v>
      </c>
    </row>
  </sheetData>
  <mergeCells count="1">
    <mergeCell ref="C49:D4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zoomScale="115" zoomScaleNormal="115" workbookViewId="0">
      <selection activeCell="B27" sqref="B27"/>
    </sheetView>
  </sheetViews>
  <sheetFormatPr baseColWidth="10" defaultColWidth="14.44140625" defaultRowHeight="15" customHeight="1" x14ac:dyDescent="0.3"/>
  <cols>
    <col min="1" max="1" width="14.88671875" customWidth="1"/>
    <col min="2" max="2" width="13.88671875" customWidth="1"/>
    <col min="3" max="3" width="13.109375" customWidth="1"/>
    <col min="4" max="4" width="13.5546875" customWidth="1"/>
    <col min="5" max="5" width="12.33203125" customWidth="1"/>
    <col min="6" max="6" width="12.5546875" customWidth="1"/>
    <col min="7" max="7" width="7.88671875" customWidth="1"/>
    <col min="8" max="8" width="8.5546875" customWidth="1"/>
    <col min="9" max="26" width="11.44140625" customWidth="1"/>
  </cols>
  <sheetData>
    <row r="1" spans="1:26" ht="15.6" x14ac:dyDescent="0.3">
      <c r="A1" s="192" t="s">
        <v>149</v>
      </c>
    </row>
    <row r="2" spans="1:26" ht="10.199999999999999" customHeight="1" x14ac:dyDescent="0.3"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 x14ac:dyDescent="0.3">
      <c r="A3" s="153" t="s">
        <v>146</v>
      </c>
    </row>
    <row r="4" spans="1:26" thickBot="1" x14ac:dyDescent="0.35">
      <c r="A4" s="2"/>
      <c r="B4" s="3" t="s">
        <v>0</v>
      </c>
      <c r="C4" s="4" t="s">
        <v>1</v>
      </c>
      <c r="D4" s="2"/>
      <c r="E4" s="15" t="s">
        <v>2</v>
      </c>
      <c r="F4" s="6" t="s">
        <v>3</v>
      </c>
    </row>
    <row r="5" spans="1:26" ht="14.4" x14ac:dyDescent="0.3">
      <c r="A5" s="7" t="s">
        <v>4</v>
      </c>
      <c r="B5" s="8">
        <v>0.1</v>
      </c>
      <c r="C5" s="105">
        <v>0.05</v>
      </c>
      <c r="D5" s="9">
        <v>1.4999999999999999E-2</v>
      </c>
      <c r="E5" s="196">
        <f>SQRT(C5)</f>
        <v>0.22360679774997896</v>
      </c>
      <c r="F5" s="198">
        <v>1</v>
      </c>
    </row>
    <row r="6" spans="1:26" thickBot="1" x14ac:dyDescent="0.35">
      <c r="A6" s="7" t="s">
        <v>5</v>
      </c>
      <c r="B6" s="10">
        <v>0.06</v>
      </c>
      <c r="C6" s="11">
        <v>1.4999999999999999E-2</v>
      </c>
      <c r="D6" s="195">
        <v>0.02</v>
      </c>
      <c r="E6" s="197">
        <f>SQRT(D6)</f>
        <v>0.1414213562373095</v>
      </c>
      <c r="F6" s="199">
        <v>1</v>
      </c>
    </row>
    <row r="7" spans="1:26" ht="14.4" x14ac:dyDescent="0.3">
      <c r="A7" s="7"/>
      <c r="B7" s="12"/>
      <c r="C7" s="12"/>
      <c r="D7" s="12"/>
      <c r="E7" s="13"/>
      <c r="F7" s="14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4.4" x14ac:dyDescent="0.3">
      <c r="A8" s="153" t="s">
        <v>6</v>
      </c>
      <c r="B8" s="12"/>
      <c r="C8" s="12"/>
      <c r="D8" s="12"/>
      <c r="E8" s="13"/>
      <c r="F8" s="14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4.4" x14ac:dyDescent="0.3">
      <c r="A9" s="160" t="s">
        <v>7</v>
      </c>
      <c r="B9" s="161" t="s">
        <v>8</v>
      </c>
      <c r="C9" s="12"/>
      <c r="F9" s="14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4.4" x14ac:dyDescent="0.3">
      <c r="A10" s="200">
        <f>D5/(E5*E6)</f>
        <v>0.47434164902525694</v>
      </c>
      <c r="B10" s="200">
        <f>E6/E5</f>
        <v>0.63245553203367588</v>
      </c>
      <c r="C10" s="12"/>
      <c r="D10" s="12"/>
      <c r="E10" s="13"/>
      <c r="F10" s="14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4.4" x14ac:dyDescent="0.3">
      <c r="A11" s="7"/>
      <c r="B11" s="12"/>
      <c r="C11" s="12"/>
      <c r="D11" s="12"/>
      <c r="E11" s="13"/>
      <c r="F11" s="14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4.4" x14ac:dyDescent="0.3">
      <c r="A12" s="7"/>
      <c r="B12" s="12"/>
      <c r="C12" s="12"/>
      <c r="D12" s="12"/>
      <c r="E12" s="13"/>
      <c r="F12" s="14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4.4" x14ac:dyDescent="0.3">
      <c r="A13" s="153" t="s">
        <v>9</v>
      </c>
      <c r="B13" s="12"/>
      <c r="C13" s="12"/>
      <c r="D13" s="12"/>
      <c r="E13" s="17" t="s">
        <v>10</v>
      </c>
      <c r="F13" s="18" t="s">
        <v>11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6.2" thickBot="1" x14ac:dyDescent="0.35">
      <c r="A14" s="19" t="s">
        <v>12</v>
      </c>
      <c r="B14" s="20"/>
      <c r="C14" s="121" t="s">
        <v>13</v>
      </c>
      <c r="D14" s="62" t="s">
        <v>14</v>
      </c>
      <c r="E14" s="62" t="s">
        <v>15</v>
      </c>
      <c r="F14" s="21" t="s">
        <v>16</v>
      </c>
      <c r="G14" s="21" t="s">
        <v>17</v>
      </c>
      <c r="H14" s="21"/>
      <c r="I14" s="21"/>
      <c r="J14" s="21"/>
      <c r="K14" s="21"/>
      <c r="L14" s="21"/>
      <c r="M14" s="21"/>
      <c r="N14" s="21"/>
      <c r="O14" s="21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5.6" x14ac:dyDescent="0.3">
      <c r="A15" s="165">
        <f t="array" ref="A15:B16">MINVERSE(C5:D6)</f>
        <v>25.806451612903224</v>
      </c>
      <c r="B15" s="166">
        <v>-19.354838709677416</v>
      </c>
      <c r="C15" s="169">
        <f t="shared" ref="C15:C16" si="0">SUM(A15:B15)</f>
        <v>6.4516129032258078</v>
      </c>
      <c r="D15" s="22">
        <f>C15/$C$17</f>
        <v>0.12500000000000003</v>
      </c>
      <c r="E15" s="202">
        <f t="array" ref="E15:E16">MMULT(C5:D6,D15:D16)</f>
        <v>1.9375000000000003E-2</v>
      </c>
      <c r="F15" s="23">
        <f t="shared" ref="F15:F16" si="1">E15/$D$19</f>
        <v>1.0000000000000002</v>
      </c>
      <c r="G15" s="23">
        <f t="shared" ref="G15:G16" si="2">D15*F15</f>
        <v>0.12500000000000006</v>
      </c>
      <c r="H15" s="21"/>
      <c r="I15" s="21"/>
      <c r="J15" s="21"/>
      <c r="K15" s="21"/>
      <c r="L15" s="21"/>
      <c r="M15" s="21"/>
      <c r="N15" s="21"/>
      <c r="O15" s="21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6.2" thickBot="1" x14ac:dyDescent="0.35">
      <c r="A16" s="167">
        <v>-19.35483870967742</v>
      </c>
      <c r="B16" s="168">
        <v>64.516129032258064</v>
      </c>
      <c r="C16" s="170">
        <f t="shared" si="0"/>
        <v>45.161290322580641</v>
      </c>
      <c r="D16" s="24">
        <f>C16/$C$17</f>
        <v>0.875</v>
      </c>
      <c r="E16" s="203">
        <v>1.9375000000000003E-2</v>
      </c>
      <c r="F16" s="25">
        <f t="shared" si="1"/>
        <v>1.0000000000000002</v>
      </c>
      <c r="G16" s="25">
        <f t="shared" si="2"/>
        <v>0.87500000000000022</v>
      </c>
      <c r="H16" s="21"/>
      <c r="I16" s="21"/>
      <c r="J16" s="21"/>
      <c r="K16" s="21"/>
      <c r="L16" s="21"/>
      <c r="M16" s="21"/>
      <c r="N16" s="21"/>
      <c r="O16" s="21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5.6" x14ac:dyDescent="0.3">
      <c r="A17" s="26"/>
      <c r="B17" s="27" t="s">
        <v>18</v>
      </c>
      <c r="C17" s="27">
        <f t="shared" ref="C17:D17" si="3">SUM(C15:C16)</f>
        <v>51.612903225806448</v>
      </c>
      <c r="D17" s="28">
        <f t="shared" si="3"/>
        <v>1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5.6" x14ac:dyDescent="0.3">
      <c r="A18" s="26"/>
      <c r="B18" s="29"/>
      <c r="C18" s="21" t="s">
        <v>138</v>
      </c>
      <c r="D18" s="27">
        <f>D15*B5+D16*B6</f>
        <v>6.5000000000000002E-2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s="158" customFormat="1" ht="15.6" x14ac:dyDescent="0.3">
      <c r="A19" s="154"/>
      <c r="B19" s="155"/>
      <c r="C19" s="156" t="s">
        <v>139</v>
      </c>
      <c r="D19" s="201">
        <f>1/C17</f>
        <v>1.9375E-2</v>
      </c>
      <c r="E19" s="171">
        <f t="array" ref="E19">MMULT(TRANSPOSE(D15:D16),MMULT(C5:D6,D15:D16))</f>
        <v>1.9375000000000003E-2</v>
      </c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7"/>
      <c r="Q19" s="157"/>
      <c r="R19" s="157"/>
      <c r="S19" s="157"/>
      <c r="T19" s="157"/>
      <c r="U19" s="157"/>
      <c r="V19" s="157"/>
      <c r="W19" s="157"/>
      <c r="X19" s="157"/>
      <c r="Y19" s="157"/>
      <c r="Z19" s="157"/>
    </row>
    <row r="20" spans="1:26" s="158" customFormat="1" ht="15.6" x14ac:dyDescent="0.3">
      <c r="A20" s="154"/>
      <c r="B20" s="155"/>
      <c r="C20" s="156" t="s">
        <v>140</v>
      </c>
      <c r="D20" s="201">
        <f>SQRT(D19)</f>
        <v>0.13919410907075055</v>
      </c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7"/>
      <c r="Q20" s="157"/>
      <c r="R20" s="157"/>
      <c r="S20" s="157"/>
      <c r="T20" s="157"/>
      <c r="U20" s="157"/>
      <c r="V20" s="157"/>
      <c r="W20" s="157"/>
      <c r="X20" s="157"/>
      <c r="Y20" s="157"/>
      <c r="Z20" s="157"/>
    </row>
    <row r="21" spans="1:26" ht="15.75" customHeight="1" x14ac:dyDescent="0.3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 x14ac:dyDescent="0.3">
      <c r="A22" s="120" t="s">
        <v>21</v>
      </c>
      <c r="B22" s="21"/>
      <c r="C22" s="21"/>
      <c r="D22" s="2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2"/>
      <c r="B23" s="159" t="s">
        <v>22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6" ht="15.75" customHeight="1" x14ac:dyDescent="0.3">
      <c r="A24" s="3" t="s">
        <v>4</v>
      </c>
      <c r="B24" s="162">
        <v>0.5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6" ht="15.75" customHeight="1" x14ac:dyDescent="0.3">
      <c r="A25" s="3" t="s">
        <v>5</v>
      </c>
      <c r="B25" s="163">
        <v>0.5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6" ht="15.75" customHeight="1" x14ac:dyDescent="0.3">
      <c r="A26" s="21"/>
      <c r="B26" s="5">
        <f>SUM(B24:B25)</f>
        <v>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6" ht="15.75" customHeight="1" x14ac:dyDescent="0.3">
      <c r="A27" s="16" t="s">
        <v>23</v>
      </c>
      <c r="B27" s="204">
        <f>B24*B5+B25*B6</f>
        <v>0.08</v>
      </c>
      <c r="C27" s="30" t="s">
        <v>24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6" ht="15.75" customHeight="1" x14ac:dyDescent="0.3">
      <c r="A28" s="16" t="s">
        <v>25</v>
      </c>
      <c r="B28" s="205">
        <f t="array" ref="B28">MMULT(TRANSPOSE(B24:B25),D15:D16)</f>
        <v>0.5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6" ht="15.75" customHeight="1" x14ac:dyDescent="0.3">
      <c r="A29" s="16" t="s">
        <v>26</v>
      </c>
      <c r="B29" s="205">
        <f>SQRT(B28)</f>
        <v>0.70710678118654757</v>
      </c>
      <c r="C29" s="30" t="s">
        <v>141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6" ht="15.75" customHeight="1" x14ac:dyDescent="0.3">
      <c r="A30" s="21"/>
      <c r="B30" s="21"/>
      <c r="C30" s="21"/>
      <c r="D30" s="2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494"/>
      <c r="B31" s="495"/>
      <c r="C31" s="495"/>
      <c r="D31" s="495"/>
      <c r="E31" s="495"/>
      <c r="F31" s="495"/>
      <c r="G31" s="49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73" t="s">
        <v>27</v>
      </c>
      <c r="B32" s="174"/>
      <c r="C32" s="174"/>
      <c r="D32" s="174"/>
      <c r="E32" s="174"/>
      <c r="F32" s="174"/>
      <c r="G32" s="174"/>
      <c r="H32" s="174"/>
      <c r="I32" s="174"/>
      <c r="J32" s="174"/>
      <c r="K32" s="174"/>
      <c r="L32" s="174"/>
    </row>
    <row r="33" spans="1:12" ht="15.75" customHeight="1" x14ac:dyDescent="0.3">
      <c r="A33" s="175"/>
      <c r="B33" s="176" t="s">
        <v>0</v>
      </c>
      <c r="C33" s="177" t="s">
        <v>1</v>
      </c>
      <c r="D33" s="175"/>
      <c r="E33" s="178" t="s">
        <v>2</v>
      </c>
      <c r="F33" s="179" t="s">
        <v>28</v>
      </c>
      <c r="G33" s="180"/>
      <c r="H33" s="174"/>
      <c r="I33" s="174"/>
      <c r="J33" s="174"/>
      <c r="K33" s="174"/>
      <c r="L33" s="174"/>
    </row>
    <row r="34" spans="1:12" ht="15.75" customHeight="1" x14ac:dyDescent="0.3">
      <c r="A34" s="181" t="s">
        <v>4</v>
      </c>
      <c r="B34" s="182">
        <v>0.1</v>
      </c>
      <c r="C34" s="183">
        <v>0.05</v>
      </c>
      <c r="D34" s="183">
        <v>1.4999999999999999E-2</v>
      </c>
      <c r="E34" s="172" t="e">
        <f t="shared" ref="E34:E35" si="4">#REF!</f>
        <v>#REF!</v>
      </c>
      <c r="F34" s="179"/>
      <c r="G34" s="180"/>
      <c r="H34" s="174"/>
      <c r="I34" s="174"/>
      <c r="J34" s="174"/>
      <c r="K34" s="174"/>
      <c r="L34" s="174"/>
    </row>
    <row r="35" spans="1:12" ht="15.75" customHeight="1" x14ac:dyDescent="0.3">
      <c r="A35" s="181" t="s">
        <v>5</v>
      </c>
      <c r="B35" s="182">
        <v>0.06</v>
      </c>
      <c r="C35" s="183">
        <v>1.4999999999999999E-2</v>
      </c>
      <c r="D35" s="183">
        <v>0.02</v>
      </c>
      <c r="E35" s="172" t="e">
        <f t="shared" si="4"/>
        <v>#REF!</v>
      </c>
      <c r="F35" s="179"/>
      <c r="G35" s="180"/>
      <c r="H35" s="174"/>
      <c r="I35" s="174"/>
      <c r="J35" s="174"/>
      <c r="K35" s="174"/>
      <c r="L35" s="174"/>
    </row>
    <row r="36" spans="1:12" ht="15.75" customHeight="1" x14ac:dyDescent="0.3">
      <c r="A36" s="173"/>
      <c r="B36" s="173"/>
      <c r="C36" s="173"/>
      <c r="D36" s="173"/>
      <c r="E36" s="178"/>
      <c r="F36" s="178">
        <f>SUM(F34:F35)</f>
        <v>0</v>
      </c>
      <c r="G36" s="180"/>
      <c r="H36" s="174"/>
      <c r="I36" s="174"/>
      <c r="J36" s="174"/>
      <c r="K36" s="174"/>
      <c r="L36" s="174"/>
    </row>
    <row r="37" spans="1:12" ht="15.75" customHeight="1" x14ac:dyDescent="0.3">
      <c r="A37" s="173"/>
      <c r="B37" s="173"/>
      <c r="C37" s="173"/>
      <c r="D37" s="173"/>
      <c r="E37" s="178"/>
      <c r="F37" s="172"/>
      <c r="G37" s="180"/>
      <c r="H37" s="174"/>
      <c r="I37" s="174"/>
      <c r="J37" s="174"/>
      <c r="K37" s="174"/>
      <c r="L37" s="174"/>
    </row>
    <row r="38" spans="1:12" ht="15.75" customHeight="1" x14ac:dyDescent="0.3">
      <c r="A38" s="173" t="s">
        <v>12</v>
      </c>
      <c r="B38" s="173"/>
      <c r="C38" s="173" t="s">
        <v>29</v>
      </c>
      <c r="D38" s="173" t="s">
        <v>30</v>
      </c>
      <c r="E38" s="178"/>
      <c r="F38" s="172"/>
      <c r="G38" s="180"/>
      <c r="H38" s="174"/>
      <c r="I38" s="184" t="s">
        <v>31</v>
      </c>
      <c r="J38" s="184" t="s">
        <v>32</v>
      </c>
      <c r="K38" s="174"/>
      <c r="L38" s="174"/>
    </row>
    <row r="39" spans="1:12" ht="15.75" customHeight="1" x14ac:dyDescent="0.3">
      <c r="A39" s="185">
        <f t="array" ref="A39:B40">MINVERSE(C34:D35)</f>
        <v>25.806451612903224</v>
      </c>
      <c r="B39" s="185">
        <v>-19.354838709677416</v>
      </c>
      <c r="C39" s="164">
        <f t="shared" ref="C39:C40" si="5">SUM(A39:B39)</f>
        <v>6.4516129032258078</v>
      </c>
      <c r="D39" s="164">
        <f t="array" ref="D39:D40">MMULT(A39:B40,B34:B35)</f>
        <v>1.4193548387096775</v>
      </c>
      <c r="E39" s="178" t="s">
        <v>33</v>
      </c>
      <c r="F39" s="172">
        <f t="array" ref="F39">MMULT(TRANSPOSE(B34:B35),D39:D40)</f>
        <v>0.25806451612903225</v>
      </c>
      <c r="G39" s="180" t="s">
        <v>34</v>
      </c>
      <c r="H39" s="174">
        <f t="shared" ref="H39:H41" si="6">F39/$F$42</f>
        <v>0.12499999999999989</v>
      </c>
      <c r="I39" s="178">
        <f t="array" ref="I39:I40">H41*D39:D40-H40*C39:C40</f>
        <v>24.999999999999979</v>
      </c>
      <c r="J39" s="180">
        <f t="array" ref="J39:J40">H39*C39:C40-H40*D39:D40</f>
        <v>-1.4999999999999984</v>
      </c>
      <c r="K39" s="174">
        <f t="array" ref="K39:K40">I39:I40*B27+J39:J40</f>
        <v>0.5</v>
      </c>
      <c r="L39" s="174"/>
    </row>
    <row r="40" spans="1:12" ht="15.75" customHeight="1" x14ac:dyDescent="0.3">
      <c r="A40" s="178">
        <v>-19.35483870967742</v>
      </c>
      <c r="B40" s="178">
        <v>64.516129032258064</v>
      </c>
      <c r="C40" s="164">
        <f t="shared" si="5"/>
        <v>45.161290322580641</v>
      </c>
      <c r="D40" s="186">
        <v>1.9354838709677415</v>
      </c>
      <c r="E40" s="174" t="s">
        <v>35</v>
      </c>
      <c r="F40" s="172">
        <f>D41</f>
        <v>3.354838709677419</v>
      </c>
      <c r="G40" s="174" t="s">
        <v>36</v>
      </c>
      <c r="H40" s="178">
        <f t="shared" si="6"/>
        <v>1.6249999999999984</v>
      </c>
      <c r="I40" s="178">
        <v>-24.999999999999972</v>
      </c>
      <c r="J40" s="180">
        <v>2.4999999999999978</v>
      </c>
      <c r="K40" s="174">
        <v>0.5</v>
      </c>
      <c r="L40" s="174"/>
    </row>
    <row r="41" spans="1:12" ht="15.75" customHeight="1" x14ac:dyDescent="0.3">
      <c r="A41" s="174"/>
      <c r="B41" s="183"/>
      <c r="C41" s="172">
        <f t="shared" ref="C41:D41" si="7">SUM(C39:C40)</f>
        <v>51.612903225806448</v>
      </c>
      <c r="D41" s="172">
        <f t="shared" si="7"/>
        <v>3.354838709677419</v>
      </c>
      <c r="E41" s="174" t="s">
        <v>37</v>
      </c>
      <c r="F41" s="172">
        <f>C41</f>
        <v>51.612903225806448</v>
      </c>
      <c r="G41" s="174" t="s">
        <v>38</v>
      </c>
      <c r="H41" s="172">
        <f t="shared" si="6"/>
        <v>24.999999999999979</v>
      </c>
      <c r="I41" s="174"/>
      <c r="J41" s="174"/>
      <c r="K41" s="174"/>
      <c r="L41" s="174"/>
    </row>
    <row r="42" spans="1:12" ht="15.75" customHeight="1" x14ac:dyDescent="0.3">
      <c r="A42" s="174"/>
      <c r="B42" s="174"/>
      <c r="C42" s="174" t="s">
        <v>39</v>
      </c>
      <c r="D42" s="174" t="s">
        <v>40</v>
      </c>
      <c r="E42" s="178" t="s">
        <v>41</v>
      </c>
      <c r="F42" s="187">
        <f>F39*F41-F40^2</f>
        <v>2.0645161290322598</v>
      </c>
      <c r="G42" s="174"/>
      <c r="H42" s="174"/>
      <c r="I42" s="174"/>
      <c r="J42" s="174"/>
      <c r="K42" s="174"/>
      <c r="L42" s="174"/>
    </row>
    <row r="43" spans="1:12" ht="15.75" customHeight="1" x14ac:dyDescent="0.3"/>
    <row r="44" spans="1:12" ht="15.75" customHeight="1" x14ac:dyDescent="0.3"/>
    <row r="45" spans="1:12" ht="15.75" customHeight="1" x14ac:dyDescent="0.3"/>
    <row r="46" spans="1:12" ht="15.75" customHeight="1" x14ac:dyDescent="0.3"/>
    <row r="47" spans="1:12" ht="15.75" customHeight="1" x14ac:dyDescent="0.3"/>
    <row r="48" spans="1:12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31:G31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showGridLines="0" zoomScale="70" zoomScaleNormal="70" workbookViewId="0">
      <selection activeCell="F38" sqref="F38"/>
    </sheetView>
  </sheetViews>
  <sheetFormatPr baseColWidth="10" defaultColWidth="14.44140625" defaultRowHeight="15" customHeight="1" x14ac:dyDescent="0.3"/>
  <cols>
    <col min="1" max="1" width="18.109375" customWidth="1"/>
    <col min="2" max="2" width="14.6640625" customWidth="1"/>
    <col min="3" max="3" width="17.109375" customWidth="1"/>
    <col min="4" max="4" width="15.6640625" customWidth="1"/>
    <col min="5" max="5" width="13.5546875" customWidth="1"/>
    <col min="6" max="6" width="10.88671875" customWidth="1"/>
    <col min="7" max="7" width="12.5546875" customWidth="1"/>
    <col min="8" max="8" width="15.6640625" customWidth="1"/>
    <col min="9" max="9" width="10.88671875" customWidth="1"/>
    <col min="10" max="10" width="14.33203125" customWidth="1"/>
    <col min="11" max="12" width="11.44140625" customWidth="1"/>
    <col min="13" max="13" width="14.6640625" customWidth="1"/>
    <col min="14" max="26" width="11.44140625" customWidth="1"/>
  </cols>
  <sheetData>
    <row r="1" spans="1:26" ht="18" x14ac:dyDescent="0.35">
      <c r="A1" s="193" t="s">
        <v>150</v>
      </c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</row>
    <row r="2" spans="1:26" ht="18" x14ac:dyDescent="0.35">
      <c r="A2" s="37" t="s">
        <v>42</v>
      </c>
      <c r="B2" s="38"/>
      <c r="C2" s="38"/>
      <c r="D2" s="38"/>
      <c r="E2" s="38"/>
      <c r="F2" s="38"/>
      <c r="G2" s="38"/>
      <c r="H2" s="38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38"/>
      <c r="U2" s="38"/>
      <c r="V2" s="38"/>
      <c r="W2" s="38"/>
      <c r="X2" s="38"/>
      <c r="Y2" s="38"/>
      <c r="Z2" s="38"/>
    </row>
    <row r="3" spans="1:26" ht="14.4" x14ac:dyDescent="0.3">
      <c r="A3" s="12"/>
      <c r="B3" s="12"/>
      <c r="C3" s="12"/>
      <c r="D3" s="12"/>
      <c r="E3" s="12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</row>
    <row r="4" spans="1:26" ht="15.6" x14ac:dyDescent="0.3">
      <c r="A4" s="152" t="s">
        <v>43</v>
      </c>
      <c r="B4" s="152" t="s">
        <v>0</v>
      </c>
      <c r="C4" s="496" t="s">
        <v>1</v>
      </c>
      <c r="D4" s="497"/>
      <c r="E4" s="497"/>
      <c r="F4" s="15" t="s">
        <v>2</v>
      </c>
      <c r="G4" s="15" t="s">
        <v>3</v>
      </c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</row>
    <row r="5" spans="1:26" ht="15.6" x14ac:dyDescent="0.3">
      <c r="A5" s="40">
        <v>1</v>
      </c>
      <c r="B5" s="209">
        <v>0.11</v>
      </c>
      <c r="C5" s="274">
        <v>0.08</v>
      </c>
      <c r="D5" s="215">
        <v>-0.03</v>
      </c>
      <c r="E5" s="215">
        <v>0.02</v>
      </c>
      <c r="F5" s="271">
        <f>SQRT(C5)</f>
        <v>0.28284271247461901</v>
      </c>
      <c r="G5" s="212">
        <v>1</v>
      </c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</row>
    <row r="6" spans="1:26" ht="15.6" x14ac:dyDescent="0.3">
      <c r="A6" s="40">
        <v>2</v>
      </c>
      <c r="B6" s="210">
        <v>0.08</v>
      </c>
      <c r="C6" s="216">
        <v>-0.03</v>
      </c>
      <c r="D6" s="275">
        <v>0.03</v>
      </c>
      <c r="E6" s="217">
        <v>-0.01</v>
      </c>
      <c r="F6" s="272">
        <f>SQRT(D6)</f>
        <v>0.17320508075688773</v>
      </c>
      <c r="G6" s="213">
        <v>1</v>
      </c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</row>
    <row r="7" spans="1:26" ht="15.6" x14ac:dyDescent="0.3">
      <c r="A7" s="39">
        <v>3</v>
      </c>
      <c r="B7" s="211">
        <v>0.03</v>
      </c>
      <c r="C7" s="218">
        <v>0.02</v>
      </c>
      <c r="D7" s="219">
        <v>-0.01</v>
      </c>
      <c r="E7" s="276">
        <v>0.02</v>
      </c>
      <c r="F7" s="273">
        <f>SQRT(E7)</f>
        <v>0.1414213562373095</v>
      </c>
      <c r="G7" s="214">
        <v>1</v>
      </c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8"/>
    </row>
    <row r="8" spans="1:26" ht="15.6" x14ac:dyDescent="0.3">
      <c r="A8" s="40"/>
      <c r="B8" s="40"/>
      <c r="C8" s="194"/>
      <c r="D8" s="194"/>
      <c r="E8" s="194"/>
      <c r="F8" s="41"/>
      <c r="G8" s="42"/>
      <c r="H8" s="12"/>
      <c r="I8" s="223"/>
      <c r="J8" s="223"/>
      <c r="K8" s="223"/>
      <c r="L8" s="223"/>
      <c r="M8" s="223"/>
      <c r="N8" s="223"/>
      <c r="O8" s="223"/>
      <c r="P8" s="223"/>
      <c r="Q8" s="223"/>
      <c r="R8" s="223"/>
      <c r="S8" s="223"/>
      <c r="T8" s="12"/>
      <c r="U8" s="12"/>
      <c r="V8" s="12"/>
      <c r="W8" s="12"/>
      <c r="X8" s="12"/>
      <c r="Y8" s="12"/>
      <c r="Z8" s="12"/>
    </row>
    <row r="9" spans="1:26" ht="15.6" hidden="1" x14ac:dyDescent="0.3">
      <c r="A9" s="21" t="s">
        <v>44</v>
      </c>
      <c r="B9" s="21"/>
      <c r="C9" s="21"/>
      <c r="D9" s="21"/>
      <c r="E9" s="21"/>
      <c r="F9" s="21"/>
      <c r="G9" s="21"/>
      <c r="H9" s="21"/>
      <c r="I9" s="221"/>
      <c r="J9" s="221"/>
      <c r="K9" s="224"/>
      <c r="L9" s="224"/>
      <c r="M9" s="224"/>
      <c r="N9" s="224"/>
      <c r="O9" s="224"/>
      <c r="P9" s="224"/>
      <c r="Q9" s="224"/>
      <c r="R9" s="224"/>
      <c r="S9" s="224"/>
      <c r="T9" s="1"/>
      <c r="U9" s="1"/>
      <c r="V9" s="1"/>
      <c r="W9" s="1"/>
      <c r="X9" s="1"/>
      <c r="Y9" s="1"/>
      <c r="Z9" s="1"/>
    </row>
    <row r="10" spans="1:26" ht="17.399999999999999" hidden="1" x14ac:dyDescent="0.3">
      <c r="A10" s="21"/>
      <c r="B10" s="43" t="s">
        <v>45</v>
      </c>
      <c r="C10" s="21"/>
      <c r="D10" s="43" t="s">
        <v>46</v>
      </c>
      <c r="E10" s="43" t="s">
        <v>47</v>
      </c>
      <c r="F10" s="21"/>
      <c r="G10" s="21"/>
      <c r="H10" s="21"/>
      <c r="I10" s="223"/>
      <c r="J10" s="225"/>
      <c r="K10" s="225"/>
      <c r="L10" s="223"/>
      <c r="M10" s="226"/>
      <c r="N10" s="223"/>
      <c r="O10" s="223"/>
      <c r="P10" s="223"/>
      <c r="Q10" s="223"/>
      <c r="R10" s="223"/>
      <c r="S10" s="223"/>
      <c r="T10" s="12"/>
      <c r="U10" s="12"/>
      <c r="V10" s="12"/>
      <c r="W10" s="12"/>
      <c r="X10" s="12"/>
      <c r="Y10" s="12"/>
      <c r="Z10" s="12"/>
    </row>
    <row r="11" spans="1:26" ht="15.6" hidden="1" x14ac:dyDescent="0.3">
      <c r="A11" s="45">
        <f t="array" ref="A11:C13">MINVERSE(C5:E7)</f>
        <v>22.727272727272727</v>
      </c>
      <c r="B11" s="46">
        <v>18.18181818181818</v>
      </c>
      <c r="C11" s="46">
        <v>-13.636363636363635</v>
      </c>
      <c r="D11" s="47">
        <f t="shared" ref="D11:D13" si="0">SUM(A11:C11)</f>
        <v>27.272727272727273</v>
      </c>
      <c r="E11" s="48">
        <f t="array" ref="E11:E13">MMULT(A11:C13,B5:B7)</f>
        <v>3.545454545454545</v>
      </c>
      <c r="F11" s="49" t="s">
        <v>33</v>
      </c>
      <c r="G11" s="50">
        <f t="array" ref="G11">MMULT(TRANSPOSE(B5:B7),E11:E13)</f>
        <v>0.95909090909090911</v>
      </c>
      <c r="H11" s="50" t="s">
        <v>34</v>
      </c>
      <c r="I11" s="155"/>
      <c r="J11" s="227"/>
      <c r="K11" s="227"/>
      <c r="L11" s="223"/>
      <c r="M11" s="228"/>
      <c r="N11" s="229"/>
      <c r="O11" s="223"/>
      <c r="P11" s="223"/>
      <c r="Q11" s="223"/>
      <c r="R11" s="223"/>
      <c r="S11" s="223"/>
      <c r="T11" s="12"/>
      <c r="U11" s="12"/>
      <c r="V11" s="12"/>
      <c r="W11" s="12"/>
      <c r="X11" s="12"/>
      <c r="Y11" s="12"/>
      <c r="Z11" s="12"/>
    </row>
    <row r="12" spans="1:26" ht="15.6" hidden="1" x14ac:dyDescent="0.3">
      <c r="A12" s="51">
        <v>18.18181818181818</v>
      </c>
      <c r="B12" s="29">
        <v>54.545454545454547</v>
      </c>
      <c r="C12" s="29">
        <v>9.0909090909090935</v>
      </c>
      <c r="D12" s="52">
        <f t="shared" si="0"/>
        <v>81.818181818181813</v>
      </c>
      <c r="E12" s="53">
        <v>6.6363636363636367</v>
      </c>
      <c r="F12" s="49" t="s">
        <v>35</v>
      </c>
      <c r="G12" s="50">
        <f t="array" ref="G12">MMULT(TRANSPOSE(G5:G7),E11:E13)</f>
        <v>11.454545454545455</v>
      </c>
      <c r="H12" s="50" t="s">
        <v>36</v>
      </c>
      <c r="I12" s="155"/>
      <c r="J12" s="230"/>
      <c r="K12" s="230"/>
      <c r="L12" s="223"/>
      <c r="M12" s="231"/>
      <c r="N12" s="232"/>
      <c r="O12" s="223"/>
      <c r="P12" s="223"/>
      <c r="Q12" s="223"/>
      <c r="R12" s="223"/>
      <c r="S12" s="223"/>
      <c r="T12" s="12"/>
      <c r="U12" s="12"/>
      <c r="V12" s="12"/>
      <c r="W12" s="12"/>
      <c r="X12" s="12"/>
      <c r="Y12" s="12"/>
      <c r="Z12" s="12"/>
    </row>
    <row r="13" spans="1:26" ht="15.6" hidden="1" x14ac:dyDescent="0.3">
      <c r="A13" s="54">
        <v>-13.636363636363635</v>
      </c>
      <c r="B13" s="55">
        <v>9.0909090909090935</v>
      </c>
      <c r="C13" s="55">
        <v>68.181818181818187</v>
      </c>
      <c r="D13" s="56">
        <f t="shared" si="0"/>
        <v>63.636363636363647</v>
      </c>
      <c r="E13" s="57">
        <v>1.2727272727272732</v>
      </c>
      <c r="F13" s="49" t="s">
        <v>37</v>
      </c>
      <c r="G13" s="50">
        <f t="array" ref="G13">MMULT(TRANSPOSE(G5:G7),D11:D13)</f>
        <v>172.72727272727275</v>
      </c>
      <c r="H13" s="50" t="s">
        <v>38</v>
      </c>
      <c r="I13" s="155"/>
      <c r="J13" s="233"/>
      <c r="K13" s="233"/>
      <c r="L13" s="223"/>
      <c r="M13" s="234"/>
      <c r="N13" s="232"/>
      <c r="O13" s="223"/>
      <c r="P13" s="223"/>
      <c r="Q13" s="223"/>
      <c r="R13" s="223"/>
      <c r="S13" s="223"/>
      <c r="T13" s="12"/>
      <c r="U13" s="12"/>
      <c r="V13" s="12"/>
      <c r="W13" s="12"/>
      <c r="X13" s="12"/>
      <c r="Y13" s="12"/>
      <c r="Z13" s="12"/>
    </row>
    <row r="14" spans="1:26" ht="15.6" hidden="1" x14ac:dyDescent="0.3">
      <c r="A14" s="21"/>
      <c r="B14" s="21"/>
      <c r="C14" s="21"/>
      <c r="D14" s="28">
        <f t="shared" ref="D14:E14" si="1">SUM(D11:D13)</f>
        <v>172.72727272727275</v>
      </c>
      <c r="E14" s="28">
        <f t="shared" si="1"/>
        <v>11.454545454545455</v>
      </c>
      <c r="F14" s="43" t="s">
        <v>41</v>
      </c>
      <c r="G14" s="50">
        <f>G11*G13-G12^2</f>
        <v>34.454545454545439</v>
      </c>
      <c r="H14" s="21"/>
      <c r="I14" s="223"/>
      <c r="J14" s="235"/>
      <c r="K14" s="235"/>
      <c r="L14" s="223"/>
      <c r="M14" s="236"/>
      <c r="N14" s="223"/>
      <c r="O14" s="223"/>
      <c r="P14" s="223"/>
      <c r="Q14" s="223"/>
      <c r="R14" s="223"/>
      <c r="S14" s="223"/>
      <c r="T14" s="12"/>
      <c r="U14" s="12"/>
      <c r="V14" s="12"/>
      <c r="W14" s="12"/>
      <c r="X14" s="12"/>
      <c r="Y14" s="12"/>
      <c r="Z14" s="12"/>
    </row>
    <row r="15" spans="1:26" ht="15.6" hidden="1" x14ac:dyDescent="0.3">
      <c r="A15" s="21"/>
      <c r="B15" s="21"/>
      <c r="C15" s="21"/>
      <c r="D15" s="28"/>
      <c r="E15" s="28"/>
      <c r="F15" s="43"/>
      <c r="G15" s="50"/>
      <c r="H15" s="21"/>
      <c r="I15" s="223"/>
      <c r="J15" s="235"/>
      <c r="K15" s="235"/>
      <c r="L15" s="223"/>
      <c r="M15" s="236"/>
      <c r="N15" s="223"/>
      <c r="O15" s="223"/>
      <c r="P15" s="223"/>
      <c r="Q15" s="223"/>
      <c r="R15" s="223"/>
      <c r="S15" s="223"/>
      <c r="T15" s="12"/>
      <c r="U15" s="12"/>
      <c r="V15" s="12"/>
      <c r="W15" s="12"/>
      <c r="X15" s="12"/>
      <c r="Y15" s="12"/>
      <c r="Z15" s="12"/>
    </row>
    <row r="16" spans="1:26" ht="15.6" x14ac:dyDescent="0.3">
      <c r="A16" s="120" t="s">
        <v>48</v>
      </c>
      <c r="B16" s="221"/>
      <c r="C16" s="21"/>
      <c r="D16" s="21"/>
      <c r="E16" s="28" t="s">
        <v>49</v>
      </c>
      <c r="F16" s="28" t="s">
        <v>50</v>
      </c>
      <c r="G16" s="50"/>
      <c r="H16" s="21"/>
      <c r="I16" s="223"/>
      <c r="J16" s="235"/>
      <c r="K16" s="235"/>
      <c r="L16" s="223"/>
      <c r="M16" s="236"/>
      <c r="N16" s="223"/>
      <c r="O16" s="223"/>
      <c r="P16" s="223"/>
      <c r="Q16" s="223"/>
      <c r="R16" s="223"/>
      <c r="S16" s="223"/>
      <c r="T16" s="12"/>
      <c r="U16" s="12"/>
      <c r="V16" s="12"/>
      <c r="W16" s="12"/>
      <c r="X16" s="12"/>
      <c r="Y16" s="12"/>
      <c r="Z16" s="12"/>
    </row>
    <row r="17" spans="1:26" ht="18" thickBot="1" x14ac:dyDescent="0.35">
      <c r="A17" s="21"/>
      <c r="B17" s="58" t="s">
        <v>51</v>
      </c>
      <c r="C17" s="20"/>
      <c r="D17" s="58" t="s">
        <v>52</v>
      </c>
      <c r="E17" s="59" t="s">
        <v>14</v>
      </c>
      <c r="F17" s="58" t="s">
        <v>15</v>
      </c>
      <c r="G17" s="27" t="s">
        <v>53</v>
      </c>
      <c r="H17" s="62" t="s">
        <v>54</v>
      </c>
      <c r="I17" s="223"/>
      <c r="J17" s="235"/>
      <c r="K17" s="235"/>
      <c r="L17" s="223"/>
      <c r="M17" s="236"/>
      <c r="N17" s="223"/>
      <c r="O17" s="223"/>
      <c r="P17" s="223"/>
      <c r="Q17" s="223"/>
      <c r="R17" s="223"/>
      <c r="S17" s="223"/>
      <c r="T17" s="12"/>
      <c r="U17" s="12"/>
      <c r="V17" s="12"/>
      <c r="W17" s="12"/>
      <c r="X17" s="12"/>
      <c r="Y17" s="12"/>
      <c r="Z17" s="12"/>
    </row>
    <row r="18" spans="1:26" ht="15.6" x14ac:dyDescent="0.3">
      <c r="A18" s="60">
        <f t="array" ref="A18:C20">MINVERSE(C5:E7)</f>
        <v>22.727272727272727</v>
      </c>
      <c r="B18" s="61">
        <v>18.18181818181818</v>
      </c>
      <c r="C18" s="61">
        <v>-13.636363636363635</v>
      </c>
      <c r="D18" s="277">
        <f t="array" ref="D18:D20">MMULT(A18:C20,G5:G7)</f>
        <v>27.272727272727273</v>
      </c>
      <c r="E18" s="280">
        <f>D18/$D$21</f>
        <v>0.15789473684210525</v>
      </c>
      <c r="F18" s="283">
        <f t="array" ref="F18:F20">MMULT(C5:E7,E18:E20)</f>
        <v>5.7894736842105301E-3</v>
      </c>
      <c r="G18" s="287">
        <f t="shared" ref="G18:H18" si="2">F18/$E$24</f>
        <v>7.6088591025268257E-2</v>
      </c>
      <c r="H18" s="290">
        <f t="shared" si="2"/>
        <v>1.0000000000000004</v>
      </c>
      <c r="I18" s="223"/>
      <c r="J18" s="235"/>
      <c r="K18" s="235"/>
      <c r="L18" s="223"/>
      <c r="M18" s="236"/>
      <c r="N18" s="223"/>
      <c r="O18" s="223"/>
      <c r="P18" s="223"/>
      <c r="Q18" s="223"/>
      <c r="R18" s="223"/>
      <c r="S18" s="223"/>
      <c r="T18" s="12"/>
      <c r="U18" s="12"/>
      <c r="V18" s="12"/>
      <c r="W18" s="12"/>
      <c r="X18" s="12"/>
      <c r="Y18" s="12"/>
      <c r="Z18" s="12"/>
    </row>
    <row r="19" spans="1:26" ht="15.6" x14ac:dyDescent="0.3">
      <c r="A19" s="63">
        <v>18.18181818181818</v>
      </c>
      <c r="B19" s="64">
        <v>54.545454545454547</v>
      </c>
      <c r="C19" s="64">
        <v>9.0909090909090935</v>
      </c>
      <c r="D19" s="278">
        <v>81.818181818181813</v>
      </c>
      <c r="E19" s="281">
        <f t="shared" ref="E19:E20" si="3">D19/$D$21</f>
        <v>0.47368421052631571</v>
      </c>
      <c r="F19" s="284">
        <v>5.7894736842105231E-3</v>
      </c>
      <c r="G19" s="288">
        <f t="shared" ref="G19:H19" si="4">F19/$E$24</f>
        <v>7.6088591025268174E-2</v>
      </c>
      <c r="H19" s="291">
        <f t="shared" si="4"/>
        <v>0.99999999999999944</v>
      </c>
      <c r="I19" s="223"/>
      <c r="J19" s="235"/>
      <c r="K19" s="235"/>
      <c r="L19" s="223"/>
      <c r="M19" s="236"/>
      <c r="N19" s="223"/>
      <c r="O19" s="223"/>
      <c r="P19" s="223"/>
      <c r="Q19" s="223"/>
      <c r="R19" s="223"/>
      <c r="S19" s="223"/>
      <c r="T19" s="12"/>
      <c r="U19" s="12"/>
      <c r="V19" s="12"/>
      <c r="W19" s="12"/>
      <c r="X19" s="12"/>
      <c r="Y19" s="12"/>
      <c r="Z19" s="12"/>
    </row>
    <row r="20" spans="1:26" ht="15.75" customHeight="1" thickBot="1" x14ac:dyDescent="0.35">
      <c r="A20" s="65">
        <v>-13.636363636363635</v>
      </c>
      <c r="B20" s="66">
        <v>9.0909090909090935</v>
      </c>
      <c r="C20" s="66">
        <v>68.181818181818187</v>
      </c>
      <c r="D20" s="279">
        <v>63.636363636363647</v>
      </c>
      <c r="E20" s="282">
        <f t="shared" si="3"/>
        <v>0.36842105263157898</v>
      </c>
      <c r="F20" s="285">
        <v>5.7894736842105275E-3</v>
      </c>
      <c r="G20" s="289">
        <f t="shared" ref="G20:H20" si="5">F20/$E$24</f>
        <v>7.6088591025268229E-2</v>
      </c>
      <c r="H20" s="292">
        <f t="shared" si="5"/>
        <v>1.0000000000000002</v>
      </c>
      <c r="I20" s="223"/>
      <c r="J20" s="235"/>
      <c r="K20" s="235"/>
      <c r="L20" s="223"/>
      <c r="M20" s="236"/>
      <c r="N20" s="223"/>
      <c r="O20" s="223"/>
      <c r="P20" s="223"/>
      <c r="Q20" s="223"/>
      <c r="R20" s="223"/>
      <c r="S20" s="223"/>
      <c r="T20" s="12"/>
      <c r="U20" s="12"/>
      <c r="V20" s="12"/>
      <c r="W20" s="12"/>
      <c r="X20" s="12"/>
      <c r="Y20" s="12"/>
      <c r="Z20" s="12"/>
    </row>
    <row r="21" spans="1:26" ht="15.75" customHeight="1" x14ac:dyDescent="0.3">
      <c r="A21" s="21"/>
      <c r="B21" s="21"/>
      <c r="C21" s="79" t="s">
        <v>39</v>
      </c>
      <c r="D21" s="244">
        <f>SUM(D18:D20)</f>
        <v>172.72727272727275</v>
      </c>
      <c r="E21" s="27">
        <f t="shared" ref="E21" si="6">SUM(E18:E20)</f>
        <v>1</v>
      </c>
      <c r="F21" s="20"/>
      <c r="G21" s="20"/>
      <c r="H21" s="21"/>
      <c r="I21" s="223"/>
      <c r="J21" s="223"/>
      <c r="K21" s="223"/>
      <c r="L21" s="223"/>
      <c r="M21" s="223"/>
      <c r="N21" s="223"/>
      <c r="O21" s="223"/>
      <c r="P21" s="223"/>
      <c r="Q21" s="223"/>
      <c r="R21" s="223"/>
      <c r="S21" s="223"/>
      <c r="T21" s="12"/>
      <c r="U21" s="12"/>
      <c r="V21" s="12"/>
      <c r="W21" s="12"/>
      <c r="X21" s="12"/>
      <c r="Y21" s="12"/>
      <c r="Z21" s="12"/>
    </row>
    <row r="22" spans="1:26" ht="15.75" customHeight="1" x14ac:dyDescent="0.3">
      <c r="A22" s="21"/>
      <c r="B22" s="220"/>
      <c r="C22" s="21"/>
      <c r="D22" s="27" t="s">
        <v>55</v>
      </c>
      <c r="E22" s="27">
        <f>E18*B5+E19*B6+E20*B7</f>
        <v>6.6315789473684203E-2</v>
      </c>
      <c r="F22" s="20"/>
      <c r="G22" s="20"/>
      <c r="H22" s="21"/>
      <c r="I22" s="223"/>
      <c r="J22" s="223"/>
      <c r="K22" s="223"/>
      <c r="L22" s="223"/>
      <c r="M22" s="223"/>
      <c r="N22" s="223"/>
      <c r="O22" s="223"/>
      <c r="P22" s="223"/>
      <c r="Q22" s="223"/>
      <c r="R22" s="223"/>
      <c r="S22" s="223"/>
      <c r="T22" s="12"/>
      <c r="U22" s="12"/>
      <c r="V22" s="12"/>
      <c r="W22" s="12"/>
      <c r="X22" s="12"/>
      <c r="Y22" s="12"/>
      <c r="Z22" s="12"/>
    </row>
    <row r="23" spans="1:26" ht="15.75" customHeight="1" x14ac:dyDescent="0.3">
      <c r="A23" s="21"/>
      <c r="B23" s="220"/>
      <c r="C23" s="220"/>
      <c r="D23" s="27" t="s">
        <v>19</v>
      </c>
      <c r="E23" s="286">
        <f>E18*F18+E19*F19+E20*F20</f>
        <v>5.7894736842105258E-3</v>
      </c>
      <c r="F23" s="20"/>
      <c r="G23" s="20"/>
      <c r="H23" s="21"/>
      <c r="I23" s="223"/>
      <c r="K23" s="223"/>
      <c r="L23" s="223"/>
      <c r="M23" s="223"/>
      <c r="N23" s="223"/>
      <c r="O23" s="223"/>
      <c r="P23" s="223"/>
      <c r="Q23" s="223"/>
      <c r="R23" s="223"/>
      <c r="S23" s="223"/>
      <c r="T23" s="12"/>
      <c r="U23" s="12"/>
      <c r="V23" s="12"/>
      <c r="W23" s="12"/>
      <c r="X23" s="12"/>
      <c r="Y23" s="12"/>
      <c r="Z23" s="12"/>
    </row>
    <row r="24" spans="1:26" ht="15.75" customHeight="1" x14ac:dyDescent="0.3">
      <c r="A24" s="21"/>
      <c r="B24" s="220"/>
      <c r="C24" s="21"/>
      <c r="D24" s="27" t="s">
        <v>20</v>
      </c>
      <c r="E24" s="286">
        <f>SQRT(E23)</f>
        <v>7.6088591025268215E-2</v>
      </c>
      <c r="F24" s="20"/>
      <c r="G24" s="20"/>
      <c r="H24" s="21"/>
      <c r="I24" s="12"/>
      <c r="J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 x14ac:dyDescent="0.3">
      <c r="A25" s="68"/>
      <c r="B25" s="21"/>
      <c r="C25" s="21"/>
      <c r="D25" s="20"/>
      <c r="E25" s="20"/>
      <c r="F25" s="20"/>
      <c r="G25" s="20"/>
      <c r="H25" s="21"/>
      <c r="I25" s="21"/>
      <c r="J25" s="21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customHeight="1" x14ac:dyDescent="0.3">
      <c r="A26" s="120" t="s">
        <v>56</v>
      </c>
      <c r="B26" s="21"/>
      <c r="C26" s="21"/>
      <c r="D26" s="20"/>
      <c r="E26" s="20"/>
      <c r="F26" s="20"/>
      <c r="G26" s="20"/>
      <c r="H26" s="21"/>
      <c r="I26" s="21"/>
      <c r="J26" s="21"/>
      <c r="K26" s="304" t="s">
        <v>57</v>
      </c>
      <c r="L26" s="304" t="s">
        <v>58</v>
      </c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customHeight="1" x14ac:dyDescent="0.3">
      <c r="A27" s="21"/>
      <c r="B27" s="58" t="s">
        <v>59</v>
      </c>
      <c r="C27" s="20"/>
      <c r="D27" s="121" t="s">
        <v>60</v>
      </c>
      <c r="E27" s="121" t="s">
        <v>52</v>
      </c>
      <c r="F27" s="20"/>
      <c r="G27" s="20"/>
      <c r="H27" s="21"/>
      <c r="I27" s="21"/>
      <c r="J27" s="62" t="s">
        <v>31</v>
      </c>
      <c r="K27" s="6" t="s">
        <v>32</v>
      </c>
      <c r="L27" s="6" t="s">
        <v>61</v>
      </c>
      <c r="M27" s="6" t="s">
        <v>62</v>
      </c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 x14ac:dyDescent="0.3">
      <c r="A28" s="70">
        <f t="array" ref="A28:C30">MINVERSE(C5:E7)</f>
        <v>22.727272727272727</v>
      </c>
      <c r="B28" s="71">
        <v>18.18181818181818</v>
      </c>
      <c r="C28" s="72">
        <v>-13.636363636363635</v>
      </c>
      <c r="D28" s="293">
        <f t="array" ref="D28:D30">MMULT(A28:C30,B5:B7)</f>
        <v>3.545454545454545</v>
      </c>
      <c r="E28" s="297">
        <f t="shared" ref="E28:E30" si="7">A28+B28+C28</f>
        <v>27.272727272727273</v>
      </c>
      <c r="F28" s="121" t="s">
        <v>33</v>
      </c>
      <c r="G28" s="302">
        <f t="array" ref="G28">MMULT(TRANSPOSE(B5:B7),D28:D30)</f>
        <v>0.95909090909090911</v>
      </c>
      <c r="H28" s="62" t="s">
        <v>34</v>
      </c>
      <c r="I28" s="303">
        <f t="shared" ref="I28:I30" si="8">G28/$G$31</f>
        <v>2.7836411609498693E-2</v>
      </c>
      <c r="J28" s="246">
        <f t="array" ref="J28:J30">I30*D28:D30-I29*E28:E30</f>
        <v>8.7071240105540912</v>
      </c>
      <c r="K28" s="247">
        <f t="array" ref="K28:K30">I28*E28:E30-I29*D28:D30</f>
        <v>-0.41952506596306083</v>
      </c>
      <c r="L28" s="305">
        <f t="shared" ref="L28:L30" si="9">J28+K28</f>
        <v>8.2875989445910303</v>
      </c>
      <c r="M28" s="308">
        <f t="array" ref="M28:M30">J28:J30*0.08+K28:K30</f>
        <v>0.27704485488126651</v>
      </c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customHeight="1" x14ac:dyDescent="0.3">
      <c r="A29" s="73">
        <v>18.18181818181818</v>
      </c>
      <c r="B29" s="74">
        <v>54.545454545454547</v>
      </c>
      <c r="C29" s="75">
        <v>9.0909090909090935</v>
      </c>
      <c r="D29" s="294">
        <v>6.6363636363636367</v>
      </c>
      <c r="E29" s="298">
        <f t="shared" si="7"/>
        <v>81.818181818181813</v>
      </c>
      <c r="F29" s="121" t="s">
        <v>35</v>
      </c>
      <c r="G29" s="301">
        <f>D31</f>
        <v>11.454545454545455</v>
      </c>
      <c r="H29" s="62" t="s">
        <v>36</v>
      </c>
      <c r="I29" s="303">
        <f t="shared" si="8"/>
        <v>0.33245382585751998</v>
      </c>
      <c r="J29" s="248">
        <v>6.068601583113459</v>
      </c>
      <c r="K29" s="249">
        <v>7.1240105540896881E-2</v>
      </c>
      <c r="L29" s="306">
        <f t="shared" si="9"/>
        <v>6.1398416886543554</v>
      </c>
      <c r="M29" s="309">
        <v>0.55672823218997358</v>
      </c>
      <c r="N29" s="12"/>
      <c r="O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75" customHeight="1" x14ac:dyDescent="0.3">
      <c r="A30" s="76">
        <v>-13.636363636363635</v>
      </c>
      <c r="B30" s="77">
        <v>9.0909090909090935</v>
      </c>
      <c r="C30" s="78">
        <v>68.181818181818187</v>
      </c>
      <c r="D30" s="295">
        <v>1.2727272727272732</v>
      </c>
      <c r="E30" s="299">
        <f t="shared" si="7"/>
        <v>63.636363636363647</v>
      </c>
      <c r="F30" s="121" t="s">
        <v>37</v>
      </c>
      <c r="G30" s="300">
        <f>D21</f>
        <v>172.72727272727275</v>
      </c>
      <c r="H30" s="62" t="s">
        <v>38</v>
      </c>
      <c r="I30" s="303">
        <f t="shared" si="8"/>
        <v>5.0131926121372059</v>
      </c>
      <c r="J30" s="250">
        <v>-14.775725593667556</v>
      </c>
      <c r="K30" s="251">
        <v>1.3482849604221643</v>
      </c>
      <c r="L30" s="307">
        <f t="shared" si="9"/>
        <v>-13.427440633245391</v>
      </c>
      <c r="M30" s="310">
        <v>0.16622691292875991</v>
      </c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customHeight="1" x14ac:dyDescent="0.3">
      <c r="A31" s="68"/>
      <c r="B31" s="21"/>
      <c r="C31" s="79" t="s">
        <v>40</v>
      </c>
      <c r="D31" s="296">
        <f t="shared" ref="D31" si="10">SUM(D28:D30)</f>
        <v>11.454545454545455</v>
      </c>
      <c r="E31" s="245">
        <f>SUM(E28:E30)</f>
        <v>172.72727272727275</v>
      </c>
      <c r="F31" s="121" t="s">
        <v>41</v>
      </c>
      <c r="G31" s="302">
        <f>G28*G30-G29^2</f>
        <v>34.454545454545439</v>
      </c>
      <c r="H31" s="21"/>
      <c r="I31" s="21"/>
      <c r="J31" s="21"/>
      <c r="K31" s="35">
        <f t="shared" ref="K31:M31" si="11">SUM(K28:K30)</f>
        <v>1.0000000000000004</v>
      </c>
      <c r="L31" s="35">
        <f t="shared" si="11"/>
        <v>0.99999999999999467</v>
      </c>
      <c r="M31" s="34">
        <f t="shared" si="11"/>
        <v>1</v>
      </c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customHeight="1" x14ac:dyDescent="0.3">
      <c r="A32" s="68"/>
      <c r="B32" s="21"/>
      <c r="C32" s="21"/>
      <c r="D32" s="21"/>
      <c r="E32" s="21"/>
      <c r="F32" s="21"/>
      <c r="G32" s="21"/>
      <c r="H32" s="21"/>
      <c r="I32" s="21"/>
      <c r="J32" s="21"/>
      <c r="K32" s="12"/>
      <c r="L32" s="12"/>
      <c r="M32" s="314">
        <f t="array" ref="M32">MMULT(TRANSPOSE(M28:M30),MMULT(C5:E7,M28:M30))</f>
        <v>6.7282321899736148E-3</v>
      </c>
      <c r="N32" s="12" t="s">
        <v>63</v>
      </c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customHeight="1" x14ac:dyDescent="0.3">
      <c r="A33" s="68"/>
      <c r="B33" s="21"/>
      <c r="C33" s="21"/>
      <c r="D33" s="21"/>
      <c r="E33" s="21"/>
      <c r="F33" s="21"/>
      <c r="G33" s="21"/>
      <c r="H33" s="21"/>
      <c r="I33" s="21"/>
      <c r="J33" s="21"/>
      <c r="K33" s="12"/>
      <c r="L33" s="12"/>
      <c r="M33" s="314">
        <f>SQRT(M32)</f>
        <v>8.2025801977021931E-2</v>
      </c>
      <c r="N33" s="12" t="s">
        <v>64</v>
      </c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customHeight="1" x14ac:dyDescent="0.3">
      <c r="A34" s="68"/>
      <c r="B34" s="21"/>
      <c r="C34" s="21"/>
      <c r="D34" s="21"/>
      <c r="E34" s="21"/>
      <c r="F34" s="21"/>
      <c r="G34" s="21"/>
      <c r="H34" s="21"/>
      <c r="I34" s="21"/>
      <c r="J34" s="21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customHeight="1" x14ac:dyDescent="0.3">
      <c r="A35" s="120" t="s">
        <v>65</v>
      </c>
      <c r="B35" s="21"/>
      <c r="C35" s="21"/>
      <c r="D35" s="21"/>
      <c r="E35" s="21"/>
      <c r="F35" s="21"/>
      <c r="G35" s="21"/>
      <c r="H35" s="21"/>
      <c r="I35" s="21"/>
      <c r="J35" s="21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customHeight="1" x14ac:dyDescent="0.3">
      <c r="A36" s="68"/>
      <c r="B36" s="21"/>
      <c r="C36" s="21"/>
      <c r="D36" s="21"/>
      <c r="E36" s="21"/>
      <c r="F36" s="21"/>
      <c r="G36" s="21"/>
      <c r="H36" s="21"/>
      <c r="I36" s="21"/>
      <c r="J36" s="21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customHeight="1" x14ac:dyDescent="0.3">
      <c r="A37" s="12"/>
      <c r="B37" s="121" t="s">
        <v>66</v>
      </c>
      <c r="C37" s="121" t="s">
        <v>67</v>
      </c>
      <c r="D37" s="21"/>
      <c r="E37" s="21"/>
      <c r="F37" s="21"/>
      <c r="G37" s="21"/>
      <c r="H37" s="21"/>
      <c r="I37" s="21"/>
      <c r="J37" s="21"/>
      <c r="K37" s="21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customHeight="1" x14ac:dyDescent="0.3">
      <c r="A38" s="12"/>
      <c r="B38" s="311">
        <v>0.4</v>
      </c>
      <c r="C38" s="252">
        <v>0.1</v>
      </c>
      <c r="D38" s="21"/>
      <c r="E38" s="21"/>
      <c r="F38" s="21"/>
      <c r="G38" s="21"/>
      <c r="H38" s="21"/>
      <c r="I38" s="21"/>
      <c r="J38" s="21"/>
      <c r="K38" s="21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customHeight="1" x14ac:dyDescent="0.3">
      <c r="A39" s="12"/>
      <c r="B39" s="312">
        <v>0.36</v>
      </c>
      <c r="C39" s="253">
        <v>0.84</v>
      </c>
      <c r="D39" s="21"/>
      <c r="E39" s="21"/>
      <c r="F39" s="21"/>
      <c r="G39" s="21"/>
      <c r="H39" s="21"/>
      <c r="I39" s="21"/>
      <c r="J39" s="21"/>
      <c r="K39" s="21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customHeight="1" x14ac:dyDescent="0.3">
      <c r="A40" s="12"/>
      <c r="B40" s="313">
        <v>0.24</v>
      </c>
      <c r="C40" s="254">
        <f>1-C38-C39</f>
        <v>6.0000000000000053E-2</v>
      </c>
      <c r="D40" s="21"/>
      <c r="E40" s="21"/>
      <c r="F40" s="21"/>
      <c r="G40" s="21"/>
      <c r="H40" s="21"/>
      <c r="I40" s="21"/>
      <c r="J40" s="21"/>
      <c r="K40" s="21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customHeight="1" x14ac:dyDescent="0.3">
      <c r="A41" s="12"/>
      <c r="B41" s="80">
        <f t="shared" ref="B41:C41" si="12">SUM(B38:B40)</f>
        <v>1</v>
      </c>
      <c r="C41" s="81">
        <f t="shared" si="12"/>
        <v>1</v>
      </c>
      <c r="D41" s="21"/>
      <c r="E41" s="21"/>
      <c r="F41" s="21"/>
      <c r="G41" s="21"/>
      <c r="H41" s="21"/>
      <c r="I41" s="21"/>
      <c r="J41" s="21"/>
      <c r="K41" s="21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customHeight="1" x14ac:dyDescent="0.3">
      <c r="A42" s="43" t="s">
        <v>68</v>
      </c>
      <c r="B42" s="19">
        <f t="shared" ref="B42:C42" si="13">B38*$B$5+B39*$B$6+B40*$B$7</f>
        <v>0.08</v>
      </c>
      <c r="C42" s="79">
        <f t="shared" si="13"/>
        <v>7.9999999999999988E-2</v>
      </c>
      <c r="D42" s="21"/>
      <c r="E42" s="21"/>
      <c r="F42" s="21"/>
      <c r="G42" s="21"/>
      <c r="H42" s="21"/>
      <c r="I42" s="21"/>
      <c r="J42" s="21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customHeight="1" x14ac:dyDescent="0.3">
      <c r="A43" s="43" t="s">
        <v>69</v>
      </c>
      <c r="B43" s="27">
        <f t="array" ref="B43">MMULT(TRANSPOSE(B38:B40),MMULT($C$5:$E$7,B38:B40))</f>
        <v>1.1312000000000001E-2</v>
      </c>
      <c r="C43" s="27">
        <f t="array" ref="C43">MMULT(TRANSPOSE(C38:C40),MMULT($C$5:$E$7,C38:C40))</f>
        <v>1.6231999999999996E-2</v>
      </c>
      <c r="D43" s="21"/>
      <c r="E43" s="21"/>
      <c r="F43" s="21"/>
      <c r="G43" s="21"/>
      <c r="H43" s="21"/>
      <c r="I43" s="21"/>
      <c r="J43" s="21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customHeight="1" x14ac:dyDescent="0.3">
      <c r="A44" s="43" t="s">
        <v>70</v>
      </c>
      <c r="B44" s="27">
        <f t="shared" ref="B44:C44" si="14">SQRT(B43)</f>
        <v>0.10635788640246666</v>
      </c>
      <c r="C44" s="122">
        <f t="shared" si="14"/>
        <v>0.12740486646906388</v>
      </c>
      <c r="D44" s="21"/>
      <c r="E44" s="21"/>
      <c r="F44" s="21"/>
      <c r="G44" s="21"/>
      <c r="H44" s="21"/>
      <c r="I44" s="21"/>
      <c r="J44" s="21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75" customHeight="1" x14ac:dyDescent="0.3">
      <c r="A45" s="43"/>
      <c r="B45" s="50"/>
      <c r="C45" s="50"/>
      <c r="D45" s="21"/>
      <c r="E45" s="21"/>
      <c r="F45" s="21"/>
      <c r="G45" s="21"/>
      <c r="H45" s="21"/>
      <c r="I45" s="21"/>
      <c r="J45" s="21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75" customHeight="1" x14ac:dyDescent="0.3">
      <c r="A46" s="43"/>
      <c r="B46" s="50"/>
      <c r="C46" s="50"/>
      <c r="D46" s="21"/>
      <c r="E46" s="21"/>
      <c r="F46" s="21"/>
      <c r="G46" s="21"/>
      <c r="H46" s="21"/>
      <c r="I46" s="21"/>
      <c r="J46" s="21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75" customHeight="1" x14ac:dyDescent="0.3">
      <c r="A47" s="21"/>
      <c r="B47" s="82"/>
      <c r="C47" s="82"/>
      <c r="D47" s="21"/>
      <c r="E47" s="21"/>
      <c r="F47" s="21"/>
      <c r="G47" s="21"/>
      <c r="H47" s="21"/>
      <c r="I47" s="21"/>
      <c r="J47" s="21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75" customHeight="1" x14ac:dyDescent="0.3">
      <c r="A48" s="68"/>
    </row>
    <row r="49" spans="1:3" ht="15.75" customHeight="1" x14ac:dyDescent="0.3">
      <c r="A49" s="12"/>
      <c r="B49" s="43" t="s">
        <v>67</v>
      </c>
      <c r="C49" s="43" t="s">
        <v>71</v>
      </c>
    </row>
    <row r="50" spans="1:3" ht="15.75" customHeight="1" x14ac:dyDescent="0.3">
      <c r="A50" s="12"/>
      <c r="B50" s="237">
        <v>0.36409999999999998</v>
      </c>
      <c r="C50" s="22">
        <f t="array" ref="C50:C52">$J$11:$J$13*B54+$K$11:$K$13</f>
        <v>0</v>
      </c>
    </row>
    <row r="51" spans="1:3" ht="15.75" customHeight="1" x14ac:dyDescent="0.3">
      <c r="A51" s="12"/>
      <c r="B51" s="238">
        <v>0.61739999999999995</v>
      </c>
      <c r="C51" s="239">
        <v>0</v>
      </c>
    </row>
    <row r="52" spans="1:3" ht="15.75" customHeight="1" x14ac:dyDescent="0.3">
      <c r="A52" s="12"/>
      <c r="B52" s="240">
        <v>1.8499999999999999E-2</v>
      </c>
      <c r="C52" s="24">
        <v>0</v>
      </c>
    </row>
    <row r="53" spans="1:3" ht="15.75" customHeight="1" x14ac:dyDescent="0.3">
      <c r="A53" s="12"/>
      <c r="B53" s="241">
        <f>SUM(B50:B52)</f>
        <v>0.99999999999999989</v>
      </c>
      <c r="C53" s="122"/>
    </row>
    <row r="54" spans="1:3" ht="15.75" customHeight="1" x14ac:dyDescent="0.3">
      <c r="A54" s="43" t="s">
        <v>72</v>
      </c>
      <c r="B54" s="122">
        <f t="array" ref="B54">MMULT(TRANSPOSE(B50:B52),$B$5:$B$7)</f>
        <v>8.9997999999999995E-2</v>
      </c>
      <c r="C54" s="122">
        <f t="array" ref="C54">MMULT(TRANSPOSE(C50:C52),$B$5:$B$7)</f>
        <v>0</v>
      </c>
    </row>
    <row r="55" spans="1:3" ht="15.75" customHeight="1" x14ac:dyDescent="0.3">
      <c r="A55" s="43" t="s">
        <v>73</v>
      </c>
      <c r="B55" s="122">
        <f t="array" ref="B55">MMULT(TRANSPOSE(B50:B52),MMULT($C$5:$E$7,B50:B52))</f>
        <v>8.6011082000000006E-3</v>
      </c>
      <c r="C55" s="122"/>
    </row>
    <row r="56" spans="1:3" ht="15.75" customHeight="1" x14ac:dyDescent="0.3">
      <c r="A56" s="43" t="s">
        <v>70</v>
      </c>
      <c r="B56" s="122">
        <f>SQRT(B55)</f>
        <v>9.274215977644687E-2</v>
      </c>
      <c r="C56" s="122"/>
    </row>
    <row r="57" spans="1:3" ht="15.75" customHeight="1" x14ac:dyDescent="0.3">
      <c r="A57" s="21"/>
      <c r="B57" s="82"/>
      <c r="C57" s="82"/>
    </row>
    <row r="58" spans="1:3" ht="15.75" customHeight="1" x14ac:dyDescent="0.3">
      <c r="A58" s="21"/>
      <c r="B58" s="82"/>
      <c r="C58" s="82"/>
    </row>
    <row r="59" spans="1:3" ht="15.75" customHeight="1" x14ac:dyDescent="0.3">
      <c r="B59" s="18"/>
    </row>
    <row r="60" spans="1:3" ht="15.75" customHeight="1" x14ac:dyDescent="0.3">
      <c r="B60" s="18"/>
    </row>
    <row r="61" spans="1:3" ht="15.75" customHeight="1" x14ac:dyDescent="0.3">
      <c r="B61" s="18"/>
    </row>
    <row r="62" spans="1:3" ht="15.75" customHeight="1" x14ac:dyDescent="0.3"/>
    <row r="63" spans="1:3" ht="15.75" customHeight="1" x14ac:dyDescent="0.3"/>
    <row r="64" spans="1:3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1">
    <mergeCell ref="C4:E4"/>
  </mergeCells>
  <pageMargins left="0.7" right="0.7" top="0.75" bottom="0.75" header="0" footer="0"/>
  <pageSetup orientation="landscape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zoomScale="81" workbookViewId="0">
      <selection activeCell="S21" sqref="S21"/>
    </sheetView>
  </sheetViews>
  <sheetFormatPr baseColWidth="10" defaultColWidth="14.44140625" defaultRowHeight="15" customHeight="1" x14ac:dyDescent="0.3"/>
  <cols>
    <col min="1" max="1" width="16.109375" customWidth="1"/>
    <col min="2" max="2" width="14.33203125" customWidth="1"/>
    <col min="3" max="3" width="13.5546875" customWidth="1"/>
    <col min="4" max="4" width="12.88671875" customWidth="1"/>
    <col min="5" max="5" width="15.5546875" customWidth="1"/>
    <col min="6" max="7" width="13.5546875" customWidth="1"/>
    <col min="8" max="26" width="11.44140625" customWidth="1"/>
  </cols>
  <sheetData>
    <row r="1" spans="1:26" ht="21" x14ac:dyDescent="0.4">
      <c r="A1" s="392" t="s">
        <v>208</v>
      </c>
    </row>
    <row r="2" spans="1:26" ht="15.6" x14ac:dyDescent="0.3">
      <c r="A2" s="84" t="s">
        <v>74</v>
      </c>
    </row>
    <row r="4" spans="1:26" ht="15.6" x14ac:dyDescent="0.3">
      <c r="A4" s="85"/>
      <c r="B4" s="86" t="s">
        <v>0</v>
      </c>
      <c r="C4" s="87"/>
      <c r="D4" s="86" t="s">
        <v>1</v>
      </c>
      <c r="E4" s="87"/>
      <c r="F4" s="1" t="s">
        <v>2</v>
      </c>
      <c r="G4" s="15" t="s">
        <v>3</v>
      </c>
    </row>
    <row r="5" spans="1:26" ht="15.6" x14ac:dyDescent="0.3">
      <c r="A5" s="88" t="s">
        <v>4</v>
      </c>
      <c r="B5" s="89">
        <v>0.25</v>
      </c>
      <c r="C5" s="90">
        <v>0.7</v>
      </c>
      <c r="D5" s="90">
        <v>0.1</v>
      </c>
      <c r="E5" s="90">
        <v>-0.06</v>
      </c>
      <c r="F5" s="259">
        <f>C5</f>
        <v>0.7</v>
      </c>
      <c r="G5" s="91">
        <v>1</v>
      </c>
    </row>
    <row r="6" spans="1:26" ht="15.6" x14ac:dyDescent="0.3">
      <c r="A6" s="88" t="s">
        <v>5</v>
      </c>
      <c r="B6" s="89">
        <v>0.09</v>
      </c>
      <c r="C6" s="90">
        <v>0.1</v>
      </c>
      <c r="D6" s="90">
        <v>0.5</v>
      </c>
      <c r="E6" s="90">
        <v>-0.1</v>
      </c>
      <c r="F6" s="260">
        <f>SQRT(D6)</f>
        <v>0.70710678118654757</v>
      </c>
      <c r="G6" s="92">
        <v>1</v>
      </c>
    </row>
    <row r="7" spans="1:26" ht="15.6" x14ac:dyDescent="0.3">
      <c r="A7" s="93" t="s">
        <v>75</v>
      </c>
      <c r="B7" s="94">
        <v>0.05</v>
      </c>
      <c r="C7" s="95">
        <v>-0.06</v>
      </c>
      <c r="D7" s="95">
        <v>-0.1</v>
      </c>
      <c r="E7" s="95">
        <v>0.1</v>
      </c>
      <c r="F7" s="261">
        <f>SQRT(E7)</f>
        <v>0.31622776601683794</v>
      </c>
      <c r="G7" s="96">
        <v>1</v>
      </c>
    </row>
    <row r="8" spans="1:26" ht="15.6" x14ac:dyDescent="0.3">
      <c r="A8" s="97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5.6" x14ac:dyDescent="0.3">
      <c r="A9" s="97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5.6" x14ac:dyDescent="0.3">
      <c r="A10" s="97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5.6" x14ac:dyDescent="0.3">
      <c r="A11" s="120" t="s">
        <v>48</v>
      </c>
    </row>
    <row r="12" spans="1:26" ht="17.399999999999999" x14ac:dyDescent="0.3">
      <c r="A12" s="20"/>
      <c r="B12" s="58" t="s">
        <v>76</v>
      </c>
      <c r="C12" s="20"/>
      <c r="D12" s="58" t="s">
        <v>77</v>
      </c>
      <c r="E12" s="98" t="s">
        <v>78</v>
      </c>
      <c r="F12" s="58" t="s">
        <v>79</v>
      </c>
      <c r="G12" s="58" t="s">
        <v>14</v>
      </c>
      <c r="H12" s="68"/>
      <c r="I12" s="68"/>
      <c r="J12" s="68"/>
      <c r="K12" s="68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5.6" x14ac:dyDescent="0.3">
      <c r="A13" s="45">
        <f t="array" ref="A13:C15">MINVERSE(C5:E7)</f>
        <v>1.5151515151515151</v>
      </c>
      <c r="B13" s="46">
        <v>-0.15151515151515157</v>
      </c>
      <c r="C13" s="262">
        <v>0.75757575757575757</v>
      </c>
      <c r="D13" s="323">
        <f t="array" ref="D13:D15">MMULT(A13:C15,B5:B7)</f>
        <v>0.40303030303030302</v>
      </c>
      <c r="E13" s="316">
        <f t="shared" ref="E13:E15" si="0">A13+B13+C13</f>
        <v>2.1212121212121211</v>
      </c>
      <c r="F13" s="22">
        <f t="shared" ref="F13:F15" si="1">D13/$D$16</f>
        <v>0.22844383373411198</v>
      </c>
      <c r="G13" s="320">
        <f t="shared" ref="G13:G15" si="2">E13/$E$16</f>
        <v>9.2348284960422147E-2</v>
      </c>
      <c r="H13" s="68"/>
      <c r="I13" s="68"/>
      <c r="J13" s="68"/>
      <c r="K13" s="68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5.6" x14ac:dyDescent="0.3">
      <c r="A14" s="51">
        <v>-0.15151515151515155</v>
      </c>
      <c r="B14" s="128">
        <v>2.5151515151515151</v>
      </c>
      <c r="C14" s="263">
        <v>2.4242424242424243</v>
      </c>
      <c r="D14" s="324">
        <v>0.30969696969696969</v>
      </c>
      <c r="E14" s="317">
        <f t="shared" si="0"/>
        <v>4.7878787878787881</v>
      </c>
      <c r="F14" s="239">
        <f t="shared" si="1"/>
        <v>0.17554105118515975</v>
      </c>
      <c r="G14" s="321">
        <f t="shared" si="2"/>
        <v>0.20844327176781002</v>
      </c>
      <c r="H14" s="68"/>
      <c r="I14" s="68"/>
      <c r="J14" s="68"/>
      <c r="K14" s="68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5.6" x14ac:dyDescent="0.3">
      <c r="A15" s="54">
        <v>0.75757575757575757</v>
      </c>
      <c r="B15" s="55">
        <v>2.4242424242424239</v>
      </c>
      <c r="C15" s="264">
        <v>12.878787878787879</v>
      </c>
      <c r="D15" s="325">
        <v>1.0515151515151515</v>
      </c>
      <c r="E15" s="318">
        <f t="shared" si="0"/>
        <v>16.060606060606062</v>
      </c>
      <c r="F15" s="24">
        <f t="shared" si="1"/>
        <v>0.59601511508072824</v>
      </c>
      <c r="G15" s="322">
        <f t="shared" si="2"/>
        <v>0.69920844327176779</v>
      </c>
      <c r="H15" s="68"/>
      <c r="I15" s="68"/>
      <c r="J15" s="68"/>
      <c r="K15" s="68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5.6" x14ac:dyDescent="0.3">
      <c r="A16" s="26"/>
      <c r="B16" s="26"/>
      <c r="C16" s="26"/>
      <c r="D16" s="122">
        <f t="shared" ref="D16:F16" si="3">SUM(D13:D15)</f>
        <v>1.7642424242424242</v>
      </c>
      <c r="E16" s="319">
        <f t="shared" si="3"/>
        <v>22.969696969696972</v>
      </c>
      <c r="F16" s="50">
        <f t="shared" si="3"/>
        <v>1</v>
      </c>
      <c r="G16" s="122">
        <f>G13+G14+G15</f>
        <v>1</v>
      </c>
      <c r="H16" s="68"/>
      <c r="I16" s="68"/>
      <c r="J16" s="68"/>
      <c r="K16" s="68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5.6" x14ac:dyDescent="0.3">
      <c r="A17" s="26"/>
      <c r="B17" s="26"/>
      <c r="C17" s="26"/>
      <c r="D17" s="42" t="s">
        <v>35</v>
      </c>
      <c r="E17" s="206" t="s">
        <v>37</v>
      </c>
      <c r="F17" s="68"/>
      <c r="G17" s="68"/>
      <c r="H17" s="68"/>
      <c r="I17" s="68"/>
      <c r="J17" s="68"/>
      <c r="K17" s="68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5.6" x14ac:dyDescent="0.3">
      <c r="A18" s="68"/>
      <c r="B18" s="68"/>
      <c r="C18" s="68" t="s">
        <v>33</v>
      </c>
      <c r="D18" s="326">
        <f t="array" ref="D18">MMULT(TRANSPOSE(B5:B7),D13:D15)</f>
        <v>0.18120606060606062</v>
      </c>
      <c r="E18" s="208" t="s">
        <v>80</v>
      </c>
      <c r="F18" s="122">
        <f>F13*B5+F14*B6+F15*B7</f>
        <v>0.10271040879422878</v>
      </c>
      <c r="G18" s="122">
        <f>D16/E16</f>
        <v>7.6807387862796825E-2</v>
      </c>
      <c r="H18" s="20" t="s">
        <v>55</v>
      </c>
      <c r="I18" s="68"/>
      <c r="J18" s="68"/>
      <c r="K18" s="68"/>
      <c r="L18" s="12"/>
      <c r="M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5.6" x14ac:dyDescent="0.3">
      <c r="A19" s="68"/>
      <c r="B19" s="68"/>
      <c r="C19" s="68"/>
      <c r="D19" s="43"/>
      <c r="E19" s="208" t="s">
        <v>81</v>
      </c>
      <c r="F19" s="122">
        <f>D18/D16^2</f>
        <v>5.8217854520947278E-2</v>
      </c>
      <c r="G19" s="122">
        <f>1/E16</f>
        <v>4.3535620052770445E-2</v>
      </c>
      <c r="H19" s="20" t="s">
        <v>19</v>
      </c>
      <c r="I19" s="68"/>
      <c r="J19" s="68"/>
      <c r="K19" s="68"/>
      <c r="L19" s="12"/>
      <c r="M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5.6" x14ac:dyDescent="0.3">
      <c r="A20" s="12"/>
      <c r="B20" s="68"/>
      <c r="C20" s="68"/>
      <c r="D20" s="43"/>
      <c r="E20" s="208" t="s">
        <v>82</v>
      </c>
      <c r="F20" s="122">
        <f t="shared" ref="F20:G20" si="4">SQRT(F19)</f>
        <v>0.24128376348388483</v>
      </c>
      <c r="G20" s="122">
        <f t="shared" si="4"/>
        <v>0.20865191121283899</v>
      </c>
      <c r="H20" s="20" t="s">
        <v>20</v>
      </c>
      <c r="I20" s="68"/>
      <c r="J20" s="68"/>
      <c r="K20" s="68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 x14ac:dyDescent="0.3">
      <c r="A21" s="12"/>
      <c r="B21" s="68"/>
      <c r="C21" s="68"/>
      <c r="D21" s="43"/>
      <c r="E21" s="99"/>
      <c r="F21" s="50"/>
      <c r="G21" s="50"/>
      <c r="H21" s="82"/>
      <c r="I21" s="68"/>
      <c r="J21" s="68"/>
      <c r="K21" s="68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 x14ac:dyDescent="0.3">
      <c r="A22" s="120" t="s">
        <v>83</v>
      </c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223"/>
      <c r="X22" s="12"/>
      <c r="Y22" s="12"/>
      <c r="Z22" s="12"/>
    </row>
    <row r="23" spans="1:26" ht="15.75" customHeight="1" x14ac:dyDescent="0.3">
      <c r="A23" s="100"/>
      <c r="B23" s="121" t="s">
        <v>84</v>
      </c>
      <c r="C23" s="121" t="s">
        <v>85</v>
      </c>
      <c r="D23" s="43"/>
      <c r="E23" s="20" t="s">
        <v>86</v>
      </c>
      <c r="F23" s="68"/>
      <c r="G23" s="68"/>
      <c r="H23" s="68"/>
      <c r="I23" s="68"/>
      <c r="J23" s="68"/>
      <c r="K23" s="68"/>
      <c r="L23" s="68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223"/>
      <c r="X23" s="12"/>
      <c r="Y23" s="12"/>
      <c r="Z23" s="12"/>
    </row>
    <row r="24" spans="1:26" ht="15.75" customHeight="1" x14ac:dyDescent="0.3">
      <c r="A24" s="100"/>
      <c r="B24" s="43">
        <v>0.05</v>
      </c>
      <c r="C24" s="43">
        <v>0.15</v>
      </c>
      <c r="D24" s="43"/>
      <c r="E24" s="68"/>
      <c r="F24" s="68"/>
      <c r="G24" s="68"/>
      <c r="H24" s="68"/>
      <c r="I24" s="68"/>
      <c r="J24" s="68"/>
      <c r="K24" s="68"/>
      <c r="L24" s="68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 x14ac:dyDescent="0.3">
      <c r="A25" s="100"/>
      <c r="B25" s="121" t="s">
        <v>87</v>
      </c>
      <c r="C25" s="121" t="s">
        <v>87</v>
      </c>
      <c r="D25" s="43"/>
      <c r="E25" s="121" t="s">
        <v>66</v>
      </c>
      <c r="F25" s="68"/>
      <c r="G25" s="68"/>
      <c r="H25" s="68"/>
      <c r="I25" s="68"/>
      <c r="J25" s="68"/>
      <c r="K25" s="68"/>
      <c r="L25" s="68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customHeight="1" x14ac:dyDescent="0.3">
      <c r="A26" s="20" t="s">
        <v>88</v>
      </c>
      <c r="B26" s="242">
        <f>(B24-G18)/(F18-G18)</f>
        <v>-1.0349135698789271</v>
      </c>
      <c r="C26" s="242">
        <f>(C24-G18)/(F18-G18)</f>
        <v>2.8256400027993558</v>
      </c>
      <c r="D26" s="27" t="s">
        <v>89</v>
      </c>
      <c r="E26" s="242">
        <f>C26*F13+C27*G13</f>
        <v>0.47690531177829099</v>
      </c>
      <c r="F26" s="68"/>
      <c r="G26" s="68"/>
      <c r="H26" s="68"/>
      <c r="I26" s="68"/>
      <c r="J26" s="68"/>
      <c r="K26" s="68"/>
      <c r="L26" s="68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customHeight="1" x14ac:dyDescent="0.3">
      <c r="A27" s="20" t="s">
        <v>90</v>
      </c>
      <c r="B27" s="243">
        <f t="shared" ref="B27:C27" si="5">1-B26</f>
        <v>2.0349135698789271</v>
      </c>
      <c r="C27" s="243">
        <f t="shared" si="5"/>
        <v>-1.8256400027993558</v>
      </c>
      <c r="D27" s="27" t="s">
        <v>91</v>
      </c>
      <c r="E27" s="328">
        <f>C26*F14+C27*G14</f>
        <v>0.11547344110854513</v>
      </c>
      <c r="F27" s="68"/>
      <c r="G27" s="68"/>
      <c r="H27" s="68"/>
      <c r="I27" s="68"/>
      <c r="J27" s="68"/>
      <c r="K27" s="68"/>
      <c r="L27" s="68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 x14ac:dyDescent="0.3">
      <c r="A28" s="207"/>
      <c r="B28" s="101">
        <f t="shared" ref="B28:C28" si="6">SUM(B26:B27)</f>
        <v>1</v>
      </c>
      <c r="C28" s="101">
        <f t="shared" si="6"/>
        <v>1</v>
      </c>
      <c r="D28" s="27" t="s">
        <v>92</v>
      </c>
      <c r="E28" s="243">
        <f>C26*F15+C27*G15</f>
        <v>0.40762124711316394</v>
      </c>
      <c r="F28" s="68"/>
      <c r="G28" s="68"/>
      <c r="H28" s="68"/>
      <c r="I28" s="68"/>
      <c r="J28" s="68"/>
      <c r="K28" s="68"/>
      <c r="L28" s="68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customHeight="1" x14ac:dyDescent="0.3">
      <c r="A29" s="20" t="s">
        <v>84</v>
      </c>
      <c r="B29" s="327">
        <f t="shared" ref="B29:C29" si="7">B26*$F$18+B27*$G$18</f>
        <v>0.05</v>
      </c>
      <c r="C29" s="327">
        <f t="shared" si="7"/>
        <v>0.14999999999999997</v>
      </c>
      <c r="D29" s="82"/>
      <c r="E29" s="74">
        <f>SUM(E26:E28)</f>
        <v>1</v>
      </c>
      <c r="F29" s="68"/>
      <c r="G29" s="68"/>
      <c r="H29" s="68"/>
      <c r="I29" s="68"/>
      <c r="J29" s="68"/>
      <c r="K29" s="68"/>
      <c r="L29" s="68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75" customHeight="1" x14ac:dyDescent="0.3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customHeight="1" x14ac:dyDescent="0.3"/>
    <row r="32" spans="1:2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spans="19:26" ht="15.75" customHeight="1" x14ac:dyDescent="0.3"/>
    <row r="82" spans="19:26" ht="15.75" customHeight="1" x14ac:dyDescent="0.3">
      <c r="S82" s="158"/>
      <c r="T82" s="158"/>
      <c r="U82" s="158"/>
      <c r="V82" s="158"/>
      <c r="W82" s="158"/>
      <c r="X82" s="158"/>
      <c r="Y82" s="158"/>
      <c r="Z82" s="158"/>
    </row>
    <row r="83" spans="19:26" ht="15.75" customHeight="1" x14ac:dyDescent="0.3">
      <c r="S83" s="158"/>
      <c r="T83" s="158"/>
      <c r="U83" s="158"/>
      <c r="V83" s="158"/>
      <c r="W83" s="158"/>
      <c r="X83" s="158"/>
      <c r="Y83" s="158"/>
      <c r="Z83" s="158"/>
    </row>
    <row r="84" spans="19:26" ht="15.75" customHeight="1" x14ac:dyDescent="0.3">
      <c r="S84" s="158"/>
      <c r="T84" s="158"/>
      <c r="U84" s="158"/>
      <c r="V84" s="158"/>
      <c r="W84" s="158"/>
      <c r="X84" s="158"/>
      <c r="Y84" s="158"/>
      <c r="Z84" s="158"/>
    </row>
    <row r="85" spans="19:26" ht="15.75" customHeight="1" x14ac:dyDescent="0.3">
      <c r="S85" s="158"/>
      <c r="T85" s="158"/>
      <c r="U85" s="158"/>
      <c r="V85" s="158"/>
      <c r="W85" s="158"/>
      <c r="X85" s="158"/>
      <c r="Y85" s="158"/>
      <c r="Z85" s="158"/>
    </row>
    <row r="86" spans="19:26" ht="15.75" customHeight="1" x14ac:dyDescent="0.3">
      <c r="S86" s="158"/>
      <c r="T86" s="158"/>
      <c r="U86" s="158"/>
      <c r="V86" s="158"/>
      <c r="W86" s="158"/>
      <c r="X86" s="158"/>
      <c r="Y86" s="158"/>
      <c r="Z86" s="158"/>
    </row>
    <row r="87" spans="19:26" ht="15.75" customHeight="1" x14ac:dyDescent="0.3">
      <c r="S87" s="158"/>
      <c r="T87" s="158"/>
      <c r="U87" s="158"/>
      <c r="V87" s="158"/>
      <c r="W87" s="158"/>
      <c r="X87" s="158"/>
      <c r="Y87" s="158"/>
      <c r="Z87" s="158"/>
    </row>
    <row r="88" spans="19:26" ht="15.75" customHeight="1" x14ac:dyDescent="0.3"/>
    <row r="89" spans="19:26" ht="15.75" customHeight="1" x14ac:dyDescent="0.3"/>
    <row r="90" spans="19:26" ht="15.75" customHeight="1" x14ac:dyDescent="0.3"/>
    <row r="91" spans="19:26" ht="15.75" customHeight="1" x14ac:dyDescent="0.3"/>
    <row r="92" spans="19:26" ht="15.75" customHeight="1" x14ac:dyDescent="0.3"/>
    <row r="93" spans="19:26" ht="15.75" customHeight="1" x14ac:dyDescent="0.3"/>
    <row r="94" spans="19:26" ht="15.75" customHeight="1" x14ac:dyDescent="0.3"/>
    <row r="95" spans="19:26" ht="15.75" customHeight="1" x14ac:dyDescent="0.3"/>
    <row r="96" spans="19:2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9"/>
  <sheetViews>
    <sheetView showGridLines="0" zoomScale="130" zoomScaleNormal="130" workbookViewId="0">
      <selection activeCell="H16" sqref="H16"/>
    </sheetView>
  </sheetViews>
  <sheetFormatPr baseColWidth="10" defaultColWidth="14.44140625" defaultRowHeight="15" customHeight="1" x14ac:dyDescent="0.3"/>
  <cols>
    <col min="1" max="1" width="16.88671875" customWidth="1"/>
    <col min="2" max="2" width="15" customWidth="1"/>
    <col min="3" max="3" width="14.5546875" customWidth="1"/>
    <col min="4" max="4" width="16" customWidth="1"/>
    <col min="5" max="5" width="12" customWidth="1"/>
    <col min="6" max="6" width="11.6640625" customWidth="1"/>
    <col min="7" max="8" width="13.5546875" customWidth="1"/>
    <col min="9" max="26" width="11.44140625" customWidth="1"/>
  </cols>
  <sheetData>
    <row r="1" spans="1:26" ht="20.25" customHeight="1" x14ac:dyDescent="0.35">
      <c r="A1" s="102" t="s">
        <v>93</v>
      </c>
      <c r="E1" s="12"/>
    </row>
    <row r="2" spans="1:26" s="393" customFormat="1" ht="15.6" x14ac:dyDescent="0.3">
      <c r="A2" s="84" t="s">
        <v>94</v>
      </c>
      <c r="E2" s="80"/>
    </row>
    <row r="3" spans="1:26" ht="15.6" x14ac:dyDescent="0.3">
      <c r="A3" s="2"/>
      <c r="B3" s="3"/>
      <c r="C3" s="4"/>
      <c r="D3" s="2"/>
      <c r="E3" s="103"/>
      <c r="F3" s="15"/>
      <c r="G3" s="104"/>
    </row>
    <row r="4" spans="1:26" ht="18" x14ac:dyDescent="0.3">
      <c r="A4" s="2"/>
      <c r="B4" s="3" t="s">
        <v>0</v>
      </c>
      <c r="C4" s="4" t="s">
        <v>1</v>
      </c>
      <c r="D4" s="2"/>
      <c r="E4" s="103" t="s">
        <v>95</v>
      </c>
      <c r="F4" s="15" t="s">
        <v>3</v>
      </c>
      <c r="G4" s="104" t="s">
        <v>96</v>
      </c>
    </row>
    <row r="5" spans="1:26" ht="14.4" x14ac:dyDescent="0.3">
      <c r="A5" s="3" t="s">
        <v>4</v>
      </c>
      <c r="B5" s="8">
        <v>0.1</v>
      </c>
      <c r="C5" s="105">
        <v>0.05</v>
      </c>
      <c r="D5" s="32">
        <v>1.4999999999999999E-2</v>
      </c>
      <c r="E5" s="106">
        <f>SQRT(C5)</f>
        <v>0.22360679774997896</v>
      </c>
      <c r="F5" s="107">
        <v>1</v>
      </c>
      <c r="G5" s="485">
        <f t="shared" ref="G5:G6" si="0">B5-$B$7</f>
        <v>0.08</v>
      </c>
      <c r="H5" s="108"/>
      <c r="I5" s="108"/>
    </row>
    <row r="6" spans="1:26" ht="14.4" x14ac:dyDescent="0.3">
      <c r="A6" s="3" t="s">
        <v>5</v>
      </c>
      <c r="B6" s="10">
        <v>0.06</v>
      </c>
      <c r="C6" s="33">
        <v>1.4999999999999999E-2</v>
      </c>
      <c r="D6" s="109">
        <v>0.02</v>
      </c>
      <c r="E6" s="110">
        <f>SQRT(D6)</f>
        <v>0.1414213562373095</v>
      </c>
      <c r="F6" s="111">
        <v>1</v>
      </c>
      <c r="G6" s="485">
        <f t="shared" si="0"/>
        <v>3.9999999999999994E-2</v>
      </c>
      <c r="H6" s="108"/>
    </row>
    <row r="7" spans="1:26" ht="15.6" x14ac:dyDescent="0.3">
      <c r="A7" s="112" t="s">
        <v>97</v>
      </c>
      <c r="B7" s="15">
        <v>0.02</v>
      </c>
      <c r="E7" s="14"/>
    </row>
    <row r="8" spans="1:26" ht="15.6" x14ac:dyDescent="0.3">
      <c r="A8" s="112"/>
      <c r="B8" s="15"/>
      <c r="C8" s="12"/>
      <c r="D8" s="12"/>
      <c r="E8" s="14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5.6" x14ac:dyDescent="0.3">
      <c r="A9" s="112"/>
      <c r="B9" s="15"/>
      <c r="C9" s="12"/>
      <c r="D9" s="12"/>
      <c r="E9" s="14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5.6" x14ac:dyDescent="0.3">
      <c r="A10" s="113" t="s">
        <v>6</v>
      </c>
      <c r="B10" s="5"/>
      <c r="C10" s="12"/>
      <c r="D10" s="12"/>
      <c r="E10" s="12"/>
      <c r="F10" s="12"/>
      <c r="G10" s="12"/>
      <c r="H10" s="43" t="s">
        <v>84</v>
      </c>
      <c r="I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5.6" x14ac:dyDescent="0.3">
      <c r="A11" s="100"/>
      <c r="B11" s="68"/>
      <c r="C11" s="68"/>
      <c r="D11" s="68"/>
      <c r="E11" s="68"/>
      <c r="F11" s="68"/>
      <c r="G11" s="68"/>
      <c r="H11" s="114">
        <v>6.5000000000000002E-2</v>
      </c>
      <c r="I11" s="68"/>
      <c r="J11" s="68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5.6" x14ac:dyDescent="0.3">
      <c r="A12" s="19" t="s">
        <v>98</v>
      </c>
      <c r="B12" s="31"/>
      <c r="C12" s="58" t="s">
        <v>99</v>
      </c>
      <c r="E12" s="12"/>
      <c r="F12" s="68"/>
      <c r="G12" s="43" t="s">
        <v>100</v>
      </c>
      <c r="H12" s="115" t="s">
        <v>101</v>
      </c>
      <c r="I12" s="68"/>
      <c r="J12" s="68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5.6" x14ac:dyDescent="0.3">
      <c r="A13" s="399">
        <f t="array" ref="A13:B14">MINVERSE(C5:D6)</f>
        <v>25.806451612903224</v>
      </c>
      <c r="B13" s="400">
        <v>-19.354838709677416</v>
      </c>
      <c r="C13" s="486">
        <f t="array" ref="C13:C14">MMULT(A13:B14,G5:G6)</f>
        <v>1.2903225806451615</v>
      </c>
      <c r="D13" s="116" t="s">
        <v>102</v>
      </c>
      <c r="E13" s="482">
        <f t="array" ref="E13">MMULT(TRANSPOSE(G5:G6),C13:C14)</f>
        <v>0.14451612903225805</v>
      </c>
      <c r="F13" s="117"/>
      <c r="G13" s="403">
        <f>C13/$E$13</f>
        <v>8.9285714285714306</v>
      </c>
      <c r="H13" s="483">
        <f t="shared" ref="H13:H14" si="1">G13*($H$11-$B$7)</f>
        <v>0.40178571428571436</v>
      </c>
      <c r="I13" s="68"/>
      <c r="J13" s="68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5.6" x14ac:dyDescent="0.3">
      <c r="A14" s="401">
        <v>-19.35483870967742</v>
      </c>
      <c r="B14" s="402">
        <v>64.516129032258064</v>
      </c>
      <c r="C14" s="487">
        <v>1.0322580645161283</v>
      </c>
      <c r="D14" s="116" t="s">
        <v>103</v>
      </c>
      <c r="E14" s="482">
        <f>SQRT(E13)</f>
        <v>0.38015277064919317</v>
      </c>
      <c r="F14" s="117"/>
      <c r="G14" s="404">
        <f>C14/$E$13</f>
        <v>7.1428571428571388</v>
      </c>
      <c r="H14" s="484">
        <f t="shared" si="1"/>
        <v>0.32142857142857123</v>
      </c>
      <c r="I14" s="68"/>
      <c r="J14" s="68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5.6" x14ac:dyDescent="0.3">
      <c r="A15" s="29"/>
      <c r="C15" s="29">
        <f>SUM(C13:C14)</f>
        <v>2.32258064516129</v>
      </c>
      <c r="D15" s="29"/>
      <c r="E15" s="29"/>
      <c r="F15" s="68"/>
      <c r="G15" s="118" t="s">
        <v>104</v>
      </c>
      <c r="H15" s="488">
        <f>SUM(H13:H14)</f>
        <v>0.72321428571428559</v>
      </c>
      <c r="I15" s="68"/>
      <c r="J15" s="68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5.6" x14ac:dyDescent="0.3">
      <c r="A16" s="29"/>
      <c r="B16" s="29"/>
      <c r="C16" s="29"/>
      <c r="D16" s="29"/>
      <c r="E16" s="29"/>
      <c r="F16" s="68"/>
      <c r="G16" s="79" t="s">
        <v>97</v>
      </c>
      <c r="H16" s="128">
        <f>1-H15</f>
        <v>0.27678571428571441</v>
      </c>
      <c r="I16" s="119"/>
      <c r="J16" s="68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5.6" x14ac:dyDescent="0.3">
      <c r="A17" s="29"/>
      <c r="B17" s="29"/>
      <c r="C17" s="29"/>
      <c r="D17" s="29"/>
      <c r="E17" s="29"/>
      <c r="F17" s="68"/>
      <c r="G17" s="79"/>
      <c r="H17" s="394">
        <f>SUM(H15:H16)</f>
        <v>1</v>
      </c>
      <c r="I17" s="68"/>
      <c r="J17" s="68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5.6" x14ac:dyDescent="0.3">
      <c r="A18" s="120" t="s">
        <v>105</v>
      </c>
      <c r="B18" s="29"/>
      <c r="C18" s="29"/>
      <c r="D18" s="29"/>
      <c r="E18" s="29"/>
      <c r="F18" s="68"/>
      <c r="G18" s="79"/>
      <c r="H18" s="64"/>
      <c r="I18" s="68"/>
      <c r="J18" s="68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5.6" x14ac:dyDescent="0.3">
      <c r="A19" s="19" t="s">
        <v>98</v>
      </c>
      <c r="B19" s="31"/>
      <c r="C19" s="121" t="s">
        <v>106</v>
      </c>
      <c r="D19" s="122" t="s">
        <v>14</v>
      </c>
      <c r="E19" s="29"/>
      <c r="F19" s="68"/>
      <c r="G19" s="79"/>
      <c r="H19" s="64"/>
      <c r="I19" s="68"/>
      <c r="J19" s="68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5.6" x14ac:dyDescent="0.3">
      <c r="A20" s="123">
        <f>A13</f>
        <v>25.806451612903224</v>
      </c>
      <c r="B20" s="124">
        <f>B13</f>
        <v>-19.354838709677416</v>
      </c>
      <c r="C20" s="123">
        <f t="shared" ref="C20:C21" si="2">SUM(A20:B20)</f>
        <v>6.4516129032258078</v>
      </c>
      <c r="D20" s="395">
        <f t="shared" ref="D20:D21" si="3">C20/$C$22</f>
        <v>0.12500000000000003</v>
      </c>
      <c r="E20" s="29"/>
      <c r="F20" s="68"/>
      <c r="G20" s="79"/>
      <c r="H20" s="64"/>
      <c r="I20" s="68"/>
      <c r="J20" s="68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6" x14ac:dyDescent="0.3">
      <c r="A21" s="125">
        <f>A14</f>
        <v>-19.35483870967742</v>
      </c>
      <c r="B21" s="126">
        <f>B14</f>
        <v>64.516129032258064</v>
      </c>
      <c r="C21" s="125">
        <f t="shared" si="2"/>
        <v>45.161290322580641</v>
      </c>
      <c r="D21" s="396">
        <f t="shared" si="3"/>
        <v>0.875</v>
      </c>
      <c r="E21" s="29"/>
      <c r="F21" s="68"/>
      <c r="G21" s="79"/>
      <c r="H21" s="64"/>
      <c r="I21" s="68"/>
      <c r="J21" s="68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6" x14ac:dyDescent="0.3">
      <c r="A22" s="29"/>
      <c r="B22" s="127" t="s">
        <v>107</v>
      </c>
      <c r="C22" s="394">
        <f t="shared" ref="C22:D22" si="4">SUM(C20:C21)</f>
        <v>51.612903225806448</v>
      </c>
      <c r="D22" s="29">
        <f t="shared" si="4"/>
        <v>1</v>
      </c>
      <c r="E22" s="29"/>
      <c r="F22" s="68"/>
      <c r="G22" s="79"/>
      <c r="H22" s="64"/>
      <c r="I22" s="68"/>
      <c r="J22" s="68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6" x14ac:dyDescent="0.3">
      <c r="A23" s="29"/>
      <c r="B23" s="29"/>
      <c r="C23" s="128" t="s">
        <v>55</v>
      </c>
      <c r="D23" s="27">
        <f t="array" ref="D23">MMULT(TRANSPOSE(D20:D21),B5:B6)</f>
        <v>6.5000000000000002E-2</v>
      </c>
      <c r="E23" s="29"/>
      <c r="F23" s="68"/>
      <c r="G23" s="79"/>
      <c r="H23" s="29"/>
      <c r="I23" s="68"/>
      <c r="J23" s="68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6" x14ac:dyDescent="0.3">
      <c r="A24" s="29"/>
      <c r="B24" s="29"/>
      <c r="C24" s="128" t="s">
        <v>19</v>
      </c>
      <c r="D24" s="64">
        <f>1/C22</f>
        <v>1.9375E-2</v>
      </c>
      <c r="E24" s="29"/>
      <c r="F24" s="68"/>
      <c r="G24" s="79"/>
      <c r="H24" s="29"/>
      <c r="I24" s="68"/>
      <c r="J24" s="68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6" x14ac:dyDescent="0.3">
      <c r="A25" s="29"/>
      <c r="B25" s="64"/>
      <c r="C25" s="128" t="s">
        <v>20</v>
      </c>
      <c r="D25" s="64">
        <f>SQRT(D24)</f>
        <v>0.13919410907075055</v>
      </c>
      <c r="E25" s="29"/>
      <c r="F25" s="68"/>
      <c r="G25" s="79"/>
      <c r="H25" s="29"/>
      <c r="I25" s="68"/>
      <c r="J25" s="68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6" x14ac:dyDescent="0.3">
      <c r="A26" s="29"/>
      <c r="B26" s="29"/>
      <c r="C26" s="29"/>
      <c r="D26" s="29"/>
      <c r="E26" s="29"/>
      <c r="F26" s="68"/>
      <c r="G26" s="79"/>
      <c r="H26" s="29"/>
      <c r="I26" s="68"/>
      <c r="J26" s="68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6" x14ac:dyDescent="0.3">
      <c r="A27" s="113" t="s">
        <v>56</v>
      </c>
      <c r="B27" s="68"/>
      <c r="C27" s="68"/>
      <c r="E27" s="68"/>
      <c r="F27" s="68"/>
      <c r="G27" s="68"/>
      <c r="H27" s="68"/>
      <c r="I27" s="68"/>
      <c r="J27" s="68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6" x14ac:dyDescent="0.3">
      <c r="A28" s="12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6" x14ac:dyDescent="0.3">
      <c r="A29" s="19" t="s">
        <v>98</v>
      </c>
      <c r="B29" s="12"/>
      <c r="C29" s="58" t="s">
        <v>99</v>
      </c>
      <c r="D29" s="43"/>
      <c r="E29" s="58"/>
      <c r="F29" s="62"/>
      <c r="G29" s="62"/>
      <c r="H29" s="21"/>
      <c r="I29" s="21"/>
      <c r="J29" s="68"/>
      <c r="K29" s="68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75" customHeight="1" x14ac:dyDescent="0.3">
      <c r="A30" s="129">
        <f t="array" ref="A30:B31">MINVERSE(C5:D6)</f>
        <v>25.806451612903224</v>
      </c>
      <c r="B30" s="130">
        <v>-19.354838709677416</v>
      </c>
      <c r="C30" s="60">
        <f t="array" ref="C30:C31">MMULT(A30:B31,G5:G6)</f>
        <v>1.2903225806451615</v>
      </c>
      <c r="D30" s="406">
        <f>C30/$C$32</f>
        <v>0.55555555555555569</v>
      </c>
      <c r="E30" s="64"/>
      <c r="F30" s="131"/>
      <c r="G30" s="131"/>
      <c r="H30" s="132"/>
      <c r="I30" s="132"/>
      <c r="J30" s="68"/>
      <c r="K30" s="68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customHeight="1" x14ac:dyDescent="0.3">
      <c r="A31" s="133">
        <v>-19.35483870967742</v>
      </c>
      <c r="B31" s="134">
        <v>64.516129032258064</v>
      </c>
      <c r="C31" s="65">
        <v>1.0322580645161283</v>
      </c>
      <c r="D31" s="407">
        <f>C31/$C$32</f>
        <v>0.4444444444444442</v>
      </c>
      <c r="E31" s="64"/>
      <c r="F31" s="131"/>
      <c r="G31" s="131"/>
      <c r="H31" s="132"/>
      <c r="I31" s="132"/>
      <c r="J31" s="68"/>
      <c r="K31" s="68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customHeight="1" x14ac:dyDescent="0.3">
      <c r="A32" s="41"/>
      <c r="B32" s="41"/>
      <c r="C32" s="64">
        <f t="shared" ref="C32:D32" si="5">SUM(C30:C31)</f>
        <v>2.32258064516129</v>
      </c>
      <c r="D32" s="29">
        <f t="shared" si="5"/>
        <v>0.99999999999999989</v>
      </c>
      <c r="E32" s="29"/>
      <c r="F32" s="68"/>
      <c r="G32" s="74"/>
      <c r="H32" s="68"/>
      <c r="I32" s="132"/>
      <c r="J32" s="68"/>
      <c r="K32" s="68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customHeight="1" x14ac:dyDescent="0.3">
      <c r="A33" s="13"/>
      <c r="B33" s="13"/>
      <c r="C33" s="50" t="s">
        <v>109</v>
      </c>
      <c r="D33" s="408">
        <f t="array" ref="D33">MMULT(TRANSPOSE(D30:D31),B5:B6)</f>
        <v>8.2222222222222224E-2</v>
      </c>
      <c r="E33" s="29"/>
      <c r="F33" s="68"/>
      <c r="G33" s="68"/>
      <c r="H33" s="68"/>
      <c r="I33" s="68"/>
      <c r="J33" s="68"/>
      <c r="K33" s="68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customHeight="1" x14ac:dyDescent="0.3">
      <c r="A34" s="13"/>
      <c r="B34" s="13"/>
      <c r="C34" s="50" t="s">
        <v>110</v>
      </c>
      <c r="D34" s="405">
        <f t="array" ref="D34">MMULT(TRANSPOSE(D30:D31 ),MMULT(C5:D6,D30:D31))</f>
        <v>2.6790123456790126E-2</v>
      </c>
      <c r="E34" s="29"/>
      <c r="F34" s="68"/>
      <c r="G34" s="68"/>
      <c r="H34" s="68"/>
      <c r="I34" s="68"/>
      <c r="J34" s="68"/>
      <c r="K34" s="68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customHeight="1" x14ac:dyDescent="0.3">
      <c r="A35" s="14"/>
      <c r="B35" s="83"/>
      <c r="C35" s="79" t="s">
        <v>111</v>
      </c>
      <c r="D35" s="408">
        <f>SQRT(D34)</f>
        <v>0.16367688736284708</v>
      </c>
      <c r="E35" s="29"/>
      <c r="F35" s="68"/>
      <c r="G35" s="68"/>
      <c r="H35" s="68"/>
      <c r="I35" s="68"/>
      <c r="J35" s="68"/>
      <c r="K35" s="68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customHeight="1" x14ac:dyDescent="0.3"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customHeight="1" x14ac:dyDescent="0.3">
      <c r="E37" s="12"/>
    </row>
    <row r="38" spans="1:26" ht="15.75" customHeight="1" x14ac:dyDescent="0.3">
      <c r="E38" s="12"/>
    </row>
    <row r="39" spans="1:26" ht="15.75" customHeight="1" x14ac:dyDescent="0.3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customHeight="1" x14ac:dyDescent="0.3">
      <c r="E40" s="12"/>
    </row>
    <row r="41" spans="1:26" ht="15.75" customHeight="1" x14ac:dyDescent="0.3">
      <c r="E41" s="12"/>
    </row>
    <row r="42" spans="1:26" ht="15.75" customHeight="1" x14ac:dyDescent="0.3">
      <c r="E42" s="12"/>
    </row>
    <row r="43" spans="1:26" ht="15.75" customHeight="1" x14ac:dyDescent="0.3">
      <c r="E43" s="12"/>
    </row>
    <row r="44" spans="1:26" ht="15.75" customHeight="1" x14ac:dyDescent="0.3">
      <c r="E44" s="12"/>
    </row>
    <row r="45" spans="1:26" ht="15.75" customHeight="1" x14ac:dyDescent="0.3">
      <c r="E45" s="12"/>
    </row>
    <row r="46" spans="1:26" ht="15.75" customHeight="1" x14ac:dyDescent="0.3">
      <c r="E46" s="12"/>
    </row>
    <row r="47" spans="1:26" ht="15.75" customHeight="1" x14ac:dyDescent="0.3">
      <c r="E47" s="12"/>
    </row>
    <row r="48" spans="1:26" ht="15.75" customHeight="1" x14ac:dyDescent="0.3">
      <c r="E48" s="12"/>
    </row>
    <row r="49" spans="5:5" ht="15.75" customHeight="1" x14ac:dyDescent="0.3">
      <c r="E49" s="12"/>
    </row>
    <row r="50" spans="5:5" ht="15.75" customHeight="1" x14ac:dyDescent="0.3">
      <c r="E50" s="12"/>
    </row>
    <row r="51" spans="5:5" ht="15.75" customHeight="1" x14ac:dyDescent="0.3">
      <c r="E51" s="12"/>
    </row>
    <row r="52" spans="5:5" ht="15.75" customHeight="1" x14ac:dyDescent="0.3">
      <c r="E52" s="12"/>
    </row>
    <row r="53" spans="5:5" ht="15.75" customHeight="1" x14ac:dyDescent="0.3">
      <c r="E53" s="12"/>
    </row>
    <row r="54" spans="5:5" ht="15.75" customHeight="1" x14ac:dyDescent="0.3">
      <c r="E54" s="12"/>
    </row>
    <row r="55" spans="5:5" ht="15.75" customHeight="1" x14ac:dyDescent="0.3">
      <c r="E55" s="12"/>
    </row>
    <row r="56" spans="5:5" ht="15.75" customHeight="1" x14ac:dyDescent="0.3">
      <c r="E56" s="12"/>
    </row>
    <row r="57" spans="5:5" ht="15.75" customHeight="1" x14ac:dyDescent="0.3">
      <c r="E57" s="12"/>
    </row>
    <row r="58" spans="5:5" ht="15.75" customHeight="1" x14ac:dyDescent="0.3">
      <c r="E58" s="12"/>
    </row>
    <row r="59" spans="5:5" ht="15.75" customHeight="1" x14ac:dyDescent="0.3">
      <c r="E59" s="12"/>
    </row>
    <row r="60" spans="5:5" ht="15.75" customHeight="1" x14ac:dyDescent="0.3">
      <c r="E60" s="12"/>
    </row>
    <row r="61" spans="5:5" ht="15.75" customHeight="1" x14ac:dyDescent="0.3">
      <c r="E61" s="12"/>
    </row>
    <row r="62" spans="5:5" ht="15.75" customHeight="1" x14ac:dyDescent="0.3">
      <c r="E62" s="12"/>
    </row>
    <row r="63" spans="5:5" ht="15.75" customHeight="1" x14ac:dyDescent="0.3">
      <c r="E63" s="12"/>
    </row>
    <row r="64" spans="5:5" ht="15.75" customHeight="1" x14ac:dyDescent="0.3">
      <c r="E64" s="12"/>
    </row>
    <row r="65" spans="5:5" ht="15.75" customHeight="1" x14ac:dyDescent="0.3">
      <c r="E65" s="12"/>
    </row>
    <row r="66" spans="5:5" ht="15.75" customHeight="1" x14ac:dyDescent="0.3">
      <c r="E66" s="12"/>
    </row>
    <row r="67" spans="5:5" ht="15.75" customHeight="1" x14ac:dyDescent="0.3">
      <c r="E67" s="12"/>
    </row>
    <row r="68" spans="5:5" ht="15.75" customHeight="1" x14ac:dyDescent="0.3">
      <c r="E68" s="12"/>
    </row>
    <row r="69" spans="5:5" ht="15.75" customHeight="1" x14ac:dyDescent="0.3">
      <c r="E69" s="12"/>
    </row>
    <row r="70" spans="5:5" ht="15.75" customHeight="1" x14ac:dyDescent="0.3">
      <c r="E70" s="12"/>
    </row>
    <row r="71" spans="5:5" ht="15.75" customHeight="1" x14ac:dyDescent="0.3">
      <c r="E71" s="12"/>
    </row>
    <row r="72" spans="5:5" ht="15.75" customHeight="1" x14ac:dyDescent="0.3">
      <c r="E72" s="12"/>
    </row>
    <row r="73" spans="5:5" ht="15.75" customHeight="1" x14ac:dyDescent="0.3">
      <c r="E73" s="12"/>
    </row>
    <row r="74" spans="5:5" ht="15.75" customHeight="1" x14ac:dyDescent="0.3">
      <c r="E74" s="12"/>
    </row>
    <row r="75" spans="5:5" ht="15.75" customHeight="1" x14ac:dyDescent="0.3">
      <c r="E75" s="12"/>
    </row>
    <row r="76" spans="5:5" ht="15.75" customHeight="1" x14ac:dyDescent="0.3">
      <c r="E76" s="12"/>
    </row>
    <row r="77" spans="5:5" ht="15.75" customHeight="1" x14ac:dyDescent="0.3">
      <c r="E77" s="12"/>
    </row>
    <row r="78" spans="5:5" ht="15.75" customHeight="1" x14ac:dyDescent="0.3">
      <c r="E78" s="12"/>
    </row>
    <row r="79" spans="5:5" ht="15.75" customHeight="1" x14ac:dyDescent="0.3">
      <c r="E79" s="12"/>
    </row>
    <row r="80" spans="5:5" ht="15.75" customHeight="1" x14ac:dyDescent="0.3">
      <c r="E80" s="12"/>
    </row>
    <row r="81" spans="5:5" ht="15.75" customHeight="1" x14ac:dyDescent="0.3">
      <c r="E81" s="12"/>
    </row>
    <row r="82" spans="5:5" ht="15.75" customHeight="1" x14ac:dyDescent="0.3">
      <c r="E82" s="12"/>
    </row>
    <row r="83" spans="5:5" ht="15.75" customHeight="1" x14ac:dyDescent="0.3">
      <c r="E83" s="12"/>
    </row>
    <row r="84" spans="5:5" ht="15.75" customHeight="1" x14ac:dyDescent="0.3">
      <c r="E84" s="12"/>
    </row>
    <row r="85" spans="5:5" ht="15.75" customHeight="1" x14ac:dyDescent="0.3">
      <c r="E85" s="12"/>
    </row>
    <row r="86" spans="5:5" ht="15.75" customHeight="1" x14ac:dyDescent="0.3">
      <c r="E86" s="12"/>
    </row>
    <row r="87" spans="5:5" ht="15.75" customHeight="1" x14ac:dyDescent="0.3">
      <c r="E87" s="12"/>
    </row>
    <row r="88" spans="5:5" ht="15.75" customHeight="1" x14ac:dyDescent="0.3">
      <c r="E88" s="12"/>
    </row>
    <row r="89" spans="5:5" ht="15.75" customHeight="1" x14ac:dyDescent="0.3">
      <c r="E89" s="12"/>
    </row>
    <row r="90" spans="5:5" ht="15.75" customHeight="1" x14ac:dyDescent="0.3">
      <c r="E90" s="12"/>
    </row>
    <row r="91" spans="5:5" ht="15.75" customHeight="1" x14ac:dyDescent="0.3">
      <c r="E91" s="12"/>
    </row>
    <row r="92" spans="5:5" ht="15.75" customHeight="1" x14ac:dyDescent="0.3">
      <c r="E92" s="12"/>
    </row>
    <row r="93" spans="5:5" ht="15.75" customHeight="1" x14ac:dyDescent="0.3">
      <c r="E93" s="12"/>
    </row>
    <row r="94" spans="5:5" ht="15.75" customHeight="1" x14ac:dyDescent="0.3">
      <c r="E94" s="12"/>
    </row>
    <row r="95" spans="5:5" ht="15.75" customHeight="1" x14ac:dyDescent="0.3">
      <c r="E95" s="12"/>
    </row>
    <row r="96" spans="5:5" ht="15.75" customHeight="1" x14ac:dyDescent="0.3">
      <c r="E96" s="12"/>
    </row>
    <row r="97" spans="5:5" ht="15.75" customHeight="1" x14ac:dyDescent="0.3">
      <c r="E97" s="12"/>
    </row>
    <row r="98" spans="5:5" ht="15.75" customHeight="1" x14ac:dyDescent="0.3">
      <c r="E98" s="12"/>
    </row>
    <row r="99" spans="5:5" ht="15.75" customHeight="1" x14ac:dyDescent="0.3">
      <c r="E99" s="12"/>
    </row>
    <row r="100" spans="5:5" ht="15.75" customHeight="1" x14ac:dyDescent="0.3">
      <c r="E100" s="12"/>
    </row>
    <row r="101" spans="5:5" ht="15.75" customHeight="1" x14ac:dyDescent="0.3">
      <c r="E101" s="12"/>
    </row>
    <row r="102" spans="5:5" ht="15.75" customHeight="1" x14ac:dyDescent="0.3">
      <c r="E102" s="12"/>
    </row>
    <row r="103" spans="5:5" ht="15.75" customHeight="1" x14ac:dyDescent="0.3">
      <c r="E103" s="12"/>
    </row>
    <row r="104" spans="5:5" ht="15.75" customHeight="1" x14ac:dyDescent="0.3">
      <c r="E104" s="12"/>
    </row>
    <row r="105" spans="5:5" ht="15.75" customHeight="1" x14ac:dyDescent="0.3">
      <c r="E105" s="12"/>
    </row>
    <row r="106" spans="5:5" ht="15.75" customHeight="1" x14ac:dyDescent="0.3">
      <c r="E106" s="12"/>
    </row>
    <row r="107" spans="5:5" ht="15.75" customHeight="1" x14ac:dyDescent="0.3">
      <c r="E107" s="12"/>
    </row>
    <row r="108" spans="5:5" ht="15.75" customHeight="1" x14ac:dyDescent="0.3">
      <c r="E108" s="12"/>
    </row>
    <row r="109" spans="5:5" ht="15.75" customHeight="1" x14ac:dyDescent="0.3">
      <c r="E109" s="12"/>
    </row>
    <row r="110" spans="5:5" ht="15.75" customHeight="1" x14ac:dyDescent="0.3">
      <c r="E110" s="12"/>
    </row>
    <row r="111" spans="5:5" ht="15.75" customHeight="1" x14ac:dyDescent="0.3">
      <c r="E111" s="12"/>
    </row>
    <row r="112" spans="5:5" ht="15.75" customHeight="1" x14ac:dyDescent="0.3">
      <c r="E112" s="12"/>
    </row>
    <row r="113" spans="5:5" ht="15.75" customHeight="1" x14ac:dyDescent="0.3">
      <c r="E113" s="12"/>
    </row>
    <row r="114" spans="5:5" ht="15.75" customHeight="1" x14ac:dyDescent="0.3">
      <c r="E114" s="12"/>
    </row>
    <row r="115" spans="5:5" ht="15.75" customHeight="1" x14ac:dyDescent="0.3">
      <c r="E115" s="12"/>
    </row>
    <row r="116" spans="5:5" ht="15.75" customHeight="1" x14ac:dyDescent="0.3">
      <c r="E116" s="12"/>
    </row>
    <row r="117" spans="5:5" ht="15.75" customHeight="1" x14ac:dyDescent="0.3">
      <c r="E117" s="12"/>
    </row>
    <row r="118" spans="5:5" ht="15.75" customHeight="1" x14ac:dyDescent="0.3">
      <c r="E118" s="12"/>
    </row>
    <row r="119" spans="5:5" ht="15.75" customHeight="1" x14ac:dyDescent="0.3">
      <c r="E119" s="12"/>
    </row>
    <row r="120" spans="5:5" ht="15.75" customHeight="1" x14ac:dyDescent="0.3">
      <c r="E120" s="12"/>
    </row>
    <row r="121" spans="5:5" ht="15.75" customHeight="1" x14ac:dyDescent="0.3">
      <c r="E121" s="12"/>
    </row>
    <row r="122" spans="5:5" ht="15.75" customHeight="1" x14ac:dyDescent="0.3">
      <c r="E122" s="12"/>
    </row>
    <row r="123" spans="5:5" ht="15.75" customHeight="1" x14ac:dyDescent="0.3">
      <c r="E123" s="12"/>
    </row>
    <row r="124" spans="5:5" ht="15.75" customHeight="1" x14ac:dyDescent="0.3">
      <c r="E124" s="12"/>
    </row>
    <row r="125" spans="5:5" ht="15.75" customHeight="1" x14ac:dyDescent="0.3">
      <c r="E125" s="12"/>
    </row>
    <row r="126" spans="5:5" ht="15.75" customHeight="1" x14ac:dyDescent="0.3">
      <c r="E126" s="12"/>
    </row>
    <row r="127" spans="5:5" ht="15.75" customHeight="1" x14ac:dyDescent="0.3">
      <c r="E127" s="12"/>
    </row>
    <row r="128" spans="5:5" ht="15.75" customHeight="1" x14ac:dyDescent="0.3">
      <c r="E128" s="12"/>
    </row>
    <row r="129" spans="5:5" ht="15.75" customHeight="1" x14ac:dyDescent="0.3">
      <c r="E129" s="12"/>
    </row>
    <row r="130" spans="5:5" ht="15.75" customHeight="1" x14ac:dyDescent="0.3">
      <c r="E130" s="12"/>
    </row>
    <row r="131" spans="5:5" ht="15.75" customHeight="1" x14ac:dyDescent="0.3">
      <c r="E131" s="12"/>
    </row>
    <row r="132" spans="5:5" ht="15.75" customHeight="1" x14ac:dyDescent="0.3">
      <c r="E132" s="12"/>
    </row>
    <row r="133" spans="5:5" ht="15.75" customHeight="1" x14ac:dyDescent="0.3">
      <c r="E133" s="12"/>
    </row>
    <row r="134" spans="5:5" ht="15.75" customHeight="1" x14ac:dyDescent="0.3">
      <c r="E134" s="12"/>
    </row>
    <row r="135" spans="5:5" ht="15.75" customHeight="1" x14ac:dyDescent="0.3">
      <c r="E135" s="12"/>
    </row>
    <row r="136" spans="5:5" ht="15.75" customHeight="1" x14ac:dyDescent="0.3">
      <c r="E136" s="12"/>
    </row>
    <row r="137" spans="5:5" ht="15.75" customHeight="1" x14ac:dyDescent="0.3">
      <c r="E137" s="12"/>
    </row>
    <row r="138" spans="5:5" ht="15.75" customHeight="1" x14ac:dyDescent="0.3">
      <c r="E138" s="12"/>
    </row>
    <row r="139" spans="5:5" ht="15.75" customHeight="1" x14ac:dyDescent="0.3">
      <c r="E139" s="12"/>
    </row>
    <row r="140" spans="5:5" ht="15.75" customHeight="1" x14ac:dyDescent="0.3">
      <c r="E140" s="12"/>
    </row>
    <row r="141" spans="5:5" ht="15.75" customHeight="1" x14ac:dyDescent="0.3">
      <c r="E141" s="12"/>
    </row>
    <row r="142" spans="5:5" ht="15.75" customHeight="1" x14ac:dyDescent="0.3">
      <c r="E142" s="12"/>
    </row>
    <row r="143" spans="5:5" ht="15.75" customHeight="1" x14ac:dyDescent="0.3">
      <c r="E143" s="12"/>
    </row>
    <row r="144" spans="5:5" ht="15.75" customHeight="1" x14ac:dyDescent="0.3">
      <c r="E144" s="12"/>
    </row>
    <row r="145" spans="5:5" ht="15.75" customHeight="1" x14ac:dyDescent="0.3">
      <c r="E145" s="12"/>
    </row>
    <row r="146" spans="5:5" ht="15.75" customHeight="1" x14ac:dyDescent="0.3">
      <c r="E146" s="12"/>
    </row>
    <row r="147" spans="5:5" ht="15.75" customHeight="1" x14ac:dyDescent="0.3">
      <c r="E147" s="12"/>
    </row>
    <row r="148" spans="5:5" ht="15.75" customHeight="1" x14ac:dyDescent="0.3">
      <c r="E148" s="12"/>
    </row>
    <row r="149" spans="5:5" ht="15.75" customHeight="1" x14ac:dyDescent="0.3">
      <c r="E149" s="12"/>
    </row>
    <row r="150" spans="5:5" ht="15.75" customHeight="1" x14ac:dyDescent="0.3">
      <c r="E150" s="12"/>
    </row>
    <row r="151" spans="5:5" ht="15.75" customHeight="1" x14ac:dyDescent="0.3">
      <c r="E151" s="12"/>
    </row>
    <row r="152" spans="5:5" ht="15.75" customHeight="1" x14ac:dyDescent="0.3">
      <c r="E152" s="12"/>
    </row>
    <row r="153" spans="5:5" ht="15.75" customHeight="1" x14ac:dyDescent="0.3">
      <c r="E153" s="12"/>
    </row>
    <row r="154" spans="5:5" ht="15.75" customHeight="1" x14ac:dyDescent="0.3">
      <c r="E154" s="12"/>
    </row>
    <row r="155" spans="5:5" ht="15.75" customHeight="1" x14ac:dyDescent="0.3">
      <c r="E155" s="12"/>
    </row>
    <row r="156" spans="5:5" ht="15.75" customHeight="1" x14ac:dyDescent="0.3">
      <c r="E156" s="12"/>
    </row>
    <row r="157" spans="5:5" ht="15.75" customHeight="1" x14ac:dyDescent="0.3">
      <c r="E157" s="12"/>
    </row>
    <row r="158" spans="5:5" ht="15.75" customHeight="1" x14ac:dyDescent="0.3">
      <c r="E158" s="12"/>
    </row>
    <row r="159" spans="5:5" ht="15.75" customHeight="1" x14ac:dyDescent="0.3">
      <c r="E159" s="12"/>
    </row>
    <row r="160" spans="5:5" ht="15.75" customHeight="1" x14ac:dyDescent="0.3">
      <c r="E160" s="12"/>
    </row>
    <row r="161" spans="5:5" ht="15.75" customHeight="1" x14ac:dyDescent="0.3">
      <c r="E161" s="12"/>
    </row>
    <row r="162" spans="5:5" ht="15.75" customHeight="1" x14ac:dyDescent="0.3">
      <c r="E162" s="12"/>
    </row>
    <row r="163" spans="5:5" ht="15.75" customHeight="1" x14ac:dyDescent="0.3">
      <c r="E163" s="12"/>
    </row>
    <row r="164" spans="5:5" ht="15.75" customHeight="1" x14ac:dyDescent="0.3">
      <c r="E164" s="12"/>
    </row>
    <row r="165" spans="5:5" ht="15.75" customHeight="1" x14ac:dyDescent="0.3">
      <c r="E165" s="12"/>
    </row>
    <row r="166" spans="5:5" ht="15.75" customHeight="1" x14ac:dyDescent="0.3">
      <c r="E166" s="12"/>
    </row>
    <row r="167" spans="5:5" ht="15.75" customHeight="1" x14ac:dyDescent="0.3">
      <c r="E167" s="12"/>
    </row>
    <row r="168" spans="5:5" ht="15.75" customHeight="1" x14ac:dyDescent="0.3">
      <c r="E168" s="12"/>
    </row>
    <row r="169" spans="5:5" ht="15.75" customHeight="1" x14ac:dyDescent="0.3">
      <c r="E169" s="12"/>
    </row>
    <row r="170" spans="5:5" ht="15.75" customHeight="1" x14ac:dyDescent="0.3">
      <c r="E170" s="12"/>
    </row>
    <row r="171" spans="5:5" ht="15.75" customHeight="1" x14ac:dyDescent="0.3">
      <c r="E171" s="12"/>
    </row>
    <row r="172" spans="5:5" ht="15.75" customHeight="1" x14ac:dyDescent="0.3">
      <c r="E172" s="12"/>
    </row>
    <row r="173" spans="5:5" ht="15.75" customHeight="1" x14ac:dyDescent="0.3">
      <c r="E173" s="12"/>
    </row>
    <row r="174" spans="5:5" ht="15.75" customHeight="1" x14ac:dyDescent="0.3">
      <c r="E174" s="12"/>
    </row>
    <row r="175" spans="5:5" ht="15.75" customHeight="1" x14ac:dyDescent="0.3">
      <c r="E175" s="12"/>
    </row>
    <row r="176" spans="5:5" ht="15.75" customHeight="1" x14ac:dyDescent="0.3">
      <c r="E176" s="12"/>
    </row>
    <row r="177" spans="5:5" ht="15.75" customHeight="1" x14ac:dyDescent="0.3">
      <c r="E177" s="12"/>
    </row>
    <row r="178" spans="5:5" ht="15.75" customHeight="1" x14ac:dyDescent="0.3">
      <c r="E178" s="12"/>
    </row>
    <row r="179" spans="5:5" ht="15.75" customHeight="1" x14ac:dyDescent="0.3">
      <c r="E179" s="12"/>
    </row>
    <row r="180" spans="5:5" ht="15.75" customHeight="1" x14ac:dyDescent="0.3">
      <c r="E180" s="12"/>
    </row>
    <row r="181" spans="5:5" ht="15.75" customHeight="1" x14ac:dyDescent="0.3">
      <c r="E181" s="12"/>
    </row>
    <row r="182" spans="5:5" ht="15.75" customHeight="1" x14ac:dyDescent="0.3">
      <c r="E182" s="12"/>
    </row>
    <row r="183" spans="5:5" ht="15.75" customHeight="1" x14ac:dyDescent="0.3">
      <c r="E183" s="12"/>
    </row>
    <row r="184" spans="5:5" ht="15.75" customHeight="1" x14ac:dyDescent="0.3">
      <c r="E184" s="12"/>
    </row>
    <row r="185" spans="5:5" ht="15.75" customHeight="1" x14ac:dyDescent="0.3">
      <c r="E185" s="12"/>
    </row>
    <row r="186" spans="5:5" ht="15.75" customHeight="1" x14ac:dyDescent="0.3">
      <c r="E186" s="12"/>
    </row>
    <row r="187" spans="5:5" ht="15.75" customHeight="1" x14ac:dyDescent="0.3">
      <c r="E187" s="12"/>
    </row>
    <row r="188" spans="5:5" ht="15.75" customHeight="1" x14ac:dyDescent="0.3">
      <c r="E188" s="12"/>
    </row>
    <row r="189" spans="5:5" ht="15.75" customHeight="1" x14ac:dyDescent="0.3">
      <c r="E189" s="12"/>
    </row>
    <row r="190" spans="5:5" ht="15.75" customHeight="1" x14ac:dyDescent="0.3">
      <c r="E190" s="12"/>
    </row>
    <row r="191" spans="5:5" ht="15.75" customHeight="1" x14ac:dyDescent="0.3">
      <c r="E191" s="12"/>
    </row>
    <row r="192" spans="5:5" ht="15.75" customHeight="1" x14ac:dyDescent="0.3">
      <c r="E192" s="12"/>
    </row>
    <row r="193" spans="5:5" ht="15.75" customHeight="1" x14ac:dyDescent="0.3">
      <c r="E193" s="12"/>
    </row>
    <row r="194" spans="5:5" ht="15.75" customHeight="1" x14ac:dyDescent="0.3">
      <c r="E194" s="12"/>
    </row>
    <row r="195" spans="5:5" ht="15.75" customHeight="1" x14ac:dyDescent="0.3">
      <c r="E195" s="12"/>
    </row>
    <row r="196" spans="5:5" ht="15.75" customHeight="1" x14ac:dyDescent="0.3">
      <c r="E196" s="12"/>
    </row>
    <row r="197" spans="5:5" ht="15.75" customHeight="1" x14ac:dyDescent="0.3">
      <c r="E197" s="12"/>
    </row>
    <row r="198" spans="5:5" ht="15.75" customHeight="1" x14ac:dyDescent="0.3">
      <c r="E198" s="12"/>
    </row>
    <row r="199" spans="5:5" ht="15.75" customHeight="1" x14ac:dyDescent="0.3">
      <c r="E199" s="12"/>
    </row>
    <row r="200" spans="5:5" ht="15.75" customHeight="1" x14ac:dyDescent="0.3">
      <c r="E200" s="12"/>
    </row>
    <row r="201" spans="5:5" ht="15.75" customHeight="1" x14ac:dyDescent="0.3">
      <c r="E201" s="12"/>
    </row>
    <row r="202" spans="5:5" ht="15.75" customHeight="1" x14ac:dyDescent="0.3">
      <c r="E202" s="12"/>
    </row>
    <row r="203" spans="5:5" ht="15.75" customHeight="1" x14ac:dyDescent="0.3">
      <c r="E203" s="12"/>
    </row>
    <row r="204" spans="5:5" ht="15.75" customHeight="1" x14ac:dyDescent="0.3">
      <c r="E204" s="12"/>
    </row>
    <row r="205" spans="5:5" ht="15.75" customHeight="1" x14ac:dyDescent="0.3">
      <c r="E205" s="12"/>
    </row>
    <row r="206" spans="5:5" ht="15.75" customHeight="1" x14ac:dyDescent="0.3">
      <c r="E206" s="12"/>
    </row>
    <row r="207" spans="5:5" ht="15.75" customHeight="1" x14ac:dyDescent="0.3">
      <c r="E207" s="12"/>
    </row>
    <row r="208" spans="5:5" ht="15.75" customHeight="1" x14ac:dyDescent="0.3">
      <c r="E208" s="12"/>
    </row>
    <row r="209" spans="5:5" ht="15.75" customHeight="1" x14ac:dyDescent="0.3">
      <c r="E209" s="12"/>
    </row>
    <row r="210" spans="5:5" ht="15.75" customHeight="1" x14ac:dyDescent="0.3">
      <c r="E210" s="12"/>
    </row>
    <row r="211" spans="5:5" ht="15.75" customHeight="1" x14ac:dyDescent="0.3">
      <c r="E211" s="12"/>
    </row>
    <row r="212" spans="5:5" ht="15.75" customHeight="1" x14ac:dyDescent="0.3">
      <c r="E212" s="12"/>
    </row>
    <row r="213" spans="5:5" ht="15.75" customHeight="1" x14ac:dyDescent="0.3">
      <c r="E213" s="12"/>
    </row>
    <row r="214" spans="5:5" ht="15.75" customHeight="1" x14ac:dyDescent="0.3">
      <c r="E214" s="12"/>
    </row>
    <row r="215" spans="5:5" ht="15.75" customHeight="1" x14ac:dyDescent="0.3">
      <c r="E215" s="12"/>
    </row>
    <row r="216" spans="5:5" ht="15.75" customHeight="1" x14ac:dyDescent="0.3">
      <c r="E216" s="12"/>
    </row>
    <row r="217" spans="5:5" ht="15.75" customHeight="1" x14ac:dyDescent="0.3">
      <c r="E217" s="12"/>
    </row>
    <row r="218" spans="5:5" ht="15.75" customHeight="1" x14ac:dyDescent="0.3">
      <c r="E218" s="12"/>
    </row>
    <row r="219" spans="5:5" ht="15.75" customHeight="1" x14ac:dyDescent="0.3">
      <c r="E219" s="12"/>
    </row>
    <row r="220" spans="5:5" ht="15.75" customHeight="1" x14ac:dyDescent="0.3">
      <c r="E220" s="12"/>
    </row>
    <row r="221" spans="5:5" ht="15.75" customHeight="1" x14ac:dyDescent="0.3">
      <c r="E221" s="12"/>
    </row>
    <row r="222" spans="5:5" ht="15.75" customHeight="1" x14ac:dyDescent="0.3">
      <c r="E222" s="12"/>
    </row>
    <row r="223" spans="5:5" ht="15.75" customHeight="1" x14ac:dyDescent="0.3">
      <c r="E223" s="12"/>
    </row>
    <row r="224" spans="5:5" ht="15.75" customHeight="1" x14ac:dyDescent="0.3">
      <c r="E224" s="12"/>
    </row>
    <row r="225" spans="5:5" ht="15.75" customHeight="1" x14ac:dyDescent="0.3">
      <c r="E225" s="12"/>
    </row>
    <row r="226" spans="5:5" ht="15.75" customHeight="1" x14ac:dyDescent="0.3">
      <c r="E226" s="12"/>
    </row>
    <row r="227" spans="5:5" ht="15.75" customHeight="1" x14ac:dyDescent="0.3">
      <c r="E227" s="12"/>
    </row>
    <row r="228" spans="5:5" ht="15.75" customHeight="1" x14ac:dyDescent="0.3">
      <c r="E228" s="12"/>
    </row>
    <row r="229" spans="5:5" ht="15.75" customHeight="1" x14ac:dyDescent="0.3">
      <c r="E229" s="12"/>
    </row>
    <row r="230" spans="5:5" ht="15.75" customHeight="1" x14ac:dyDescent="0.3">
      <c r="E230" s="12"/>
    </row>
    <row r="231" spans="5:5" ht="15.75" customHeight="1" x14ac:dyDescent="0.3">
      <c r="E231" s="12"/>
    </row>
    <row r="232" spans="5:5" ht="15.75" customHeight="1" x14ac:dyDescent="0.3">
      <c r="E232" s="12"/>
    </row>
    <row r="233" spans="5:5" ht="15.75" customHeight="1" x14ac:dyDescent="0.3">
      <c r="E233" s="12"/>
    </row>
    <row r="234" spans="5:5" ht="15.75" customHeight="1" x14ac:dyDescent="0.3">
      <c r="E234" s="12"/>
    </row>
    <row r="235" spans="5:5" ht="15.75" customHeight="1" x14ac:dyDescent="0.3">
      <c r="E235" s="12"/>
    </row>
    <row r="236" spans="5:5" ht="15.75" customHeight="1" x14ac:dyDescent="0.3">
      <c r="E236" s="12"/>
    </row>
    <row r="237" spans="5:5" ht="15.75" customHeight="1" x14ac:dyDescent="0.3">
      <c r="E237" s="12"/>
    </row>
    <row r="238" spans="5:5" ht="15.75" customHeight="1" x14ac:dyDescent="0.3">
      <c r="E238" s="12"/>
    </row>
    <row r="239" spans="5:5" ht="15.75" customHeight="1" x14ac:dyDescent="0.3">
      <c r="E239" s="12"/>
    </row>
    <row r="240" spans="5:5" ht="15.75" customHeight="1" x14ac:dyDescent="0.3">
      <c r="E240" s="12"/>
    </row>
    <row r="241" spans="5:5" ht="15.75" customHeight="1" x14ac:dyDescent="0.3">
      <c r="E241" s="12"/>
    </row>
    <row r="242" spans="5:5" ht="15.75" customHeight="1" x14ac:dyDescent="0.3">
      <c r="E242" s="12"/>
    </row>
    <row r="243" spans="5:5" ht="15.75" customHeight="1" x14ac:dyDescent="0.3">
      <c r="E243" s="12"/>
    </row>
    <row r="244" spans="5:5" ht="15.75" customHeight="1" x14ac:dyDescent="0.3">
      <c r="E244" s="12"/>
    </row>
    <row r="245" spans="5:5" ht="15.75" customHeight="1" x14ac:dyDescent="0.3">
      <c r="E245" s="12"/>
    </row>
    <row r="246" spans="5:5" ht="15.75" customHeight="1" x14ac:dyDescent="0.3">
      <c r="E246" s="12"/>
    </row>
    <row r="247" spans="5:5" ht="15.75" customHeight="1" x14ac:dyDescent="0.3">
      <c r="E247" s="12"/>
    </row>
    <row r="248" spans="5:5" ht="15.75" customHeight="1" x14ac:dyDescent="0.3">
      <c r="E248" s="12"/>
    </row>
    <row r="249" spans="5:5" ht="15.75" customHeight="1" x14ac:dyDescent="0.3">
      <c r="E249" s="12"/>
    </row>
    <row r="250" spans="5:5" ht="15.75" customHeight="1" x14ac:dyDescent="0.3">
      <c r="E250" s="12"/>
    </row>
    <row r="251" spans="5:5" ht="15.75" customHeight="1" x14ac:dyDescent="0.3">
      <c r="E251" s="12"/>
    </row>
    <row r="252" spans="5:5" ht="15.75" customHeight="1" x14ac:dyDescent="0.3">
      <c r="E252" s="12"/>
    </row>
    <row r="253" spans="5:5" ht="15.75" customHeight="1" x14ac:dyDescent="0.3">
      <c r="E253" s="12"/>
    </row>
    <row r="254" spans="5:5" ht="15.75" customHeight="1" x14ac:dyDescent="0.3">
      <c r="E254" s="12"/>
    </row>
    <row r="255" spans="5:5" ht="15.75" customHeight="1" x14ac:dyDescent="0.3">
      <c r="E255" s="12"/>
    </row>
    <row r="256" spans="5:5" ht="15.75" customHeight="1" x14ac:dyDescent="0.3">
      <c r="E256" s="12"/>
    </row>
    <row r="257" spans="5:5" ht="15.75" customHeight="1" x14ac:dyDescent="0.3">
      <c r="E257" s="12"/>
    </row>
    <row r="258" spans="5:5" ht="15.75" customHeight="1" x14ac:dyDescent="0.3">
      <c r="E258" s="12"/>
    </row>
    <row r="259" spans="5:5" ht="15.75" customHeight="1" x14ac:dyDescent="0.3">
      <c r="E259" s="12"/>
    </row>
    <row r="260" spans="5:5" ht="15.75" customHeight="1" x14ac:dyDescent="0.3">
      <c r="E260" s="12"/>
    </row>
    <row r="261" spans="5:5" ht="15.75" customHeight="1" x14ac:dyDescent="0.3">
      <c r="E261" s="12"/>
    </row>
    <row r="262" spans="5:5" ht="15.75" customHeight="1" x14ac:dyDescent="0.3">
      <c r="E262" s="12"/>
    </row>
    <row r="263" spans="5:5" ht="15.75" customHeight="1" x14ac:dyDescent="0.3">
      <c r="E263" s="12"/>
    </row>
    <row r="264" spans="5:5" ht="15.75" customHeight="1" x14ac:dyDescent="0.3">
      <c r="E264" s="12"/>
    </row>
    <row r="265" spans="5:5" ht="15.75" customHeight="1" x14ac:dyDescent="0.3">
      <c r="E265" s="12"/>
    </row>
    <row r="266" spans="5:5" ht="15.75" customHeight="1" x14ac:dyDescent="0.3">
      <c r="E266" s="12"/>
    </row>
    <row r="267" spans="5:5" ht="15.75" customHeight="1" x14ac:dyDescent="0.3">
      <c r="E267" s="12"/>
    </row>
    <row r="268" spans="5:5" ht="15.75" customHeight="1" x14ac:dyDescent="0.3">
      <c r="E268" s="12"/>
    </row>
    <row r="269" spans="5:5" ht="15.75" customHeight="1" x14ac:dyDescent="0.3">
      <c r="E269" s="12"/>
    </row>
    <row r="270" spans="5:5" ht="15.75" customHeight="1" x14ac:dyDescent="0.3">
      <c r="E270" s="12"/>
    </row>
    <row r="271" spans="5:5" ht="15.75" customHeight="1" x14ac:dyDescent="0.3">
      <c r="E271" s="12"/>
    </row>
    <row r="272" spans="5:5" ht="15.75" customHeight="1" x14ac:dyDescent="0.3">
      <c r="E272" s="12"/>
    </row>
    <row r="273" spans="5:5" ht="15.75" customHeight="1" x14ac:dyDescent="0.3">
      <c r="E273" s="12"/>
    </row>
    <row r="274" spans="5:5" ht="15.75" customHeight="1" x14ac:dyDescent="0.3">
      <c r="E274" s="12"/>
    </row>
    <row r="275" spans="5:5" ht="15.75" customHeight="1" x14ac:dyDescent="0.3">
      <c r="E275" s="12"/>
    </row>
    <row r="276" spans="5:5" ht="15.75" customHeight="1" x14ac:dyDescent="0.3">
      <c r="E276" s="12"/>
    </row>
    <row r="277" spans="5:5" ht="15.75" customHeight="1" x14ac:dyDescent="0.3">
      <c r="E277" s="12"/>
    </row>
    <row r="278" spans="5:5" ht="15.75" customHeight="1" x14ac:dyDescent="0.3">
      <c r="E278" s="12"/>
    </row>
    <row r="279" spans="5:5" ht="15.75" customHeight="1" x14ac:dyDescent="0.3">
      <c r="E279" s="12"/>
    </row>
    <row r="280" spans="5:5" ht="15.75" customHeight="1" x14ac:dyDescent="0.3">
      <c r="E280" s="12"/>
    </row>
    <row r="281" spans="5:5" ht="15.75" customHeight="1" x14ac:dyDescent="0.3">
      <c r="E281" s="12"/>
    </row>
    <row r="282" spans="5:5" ht="15.75" customHeight="1" x14ac:dyDescent="0.3">
      <c r="E282" s="12"/>
    </row>
    <row r="283" spans="5:5" ht="15.75" customHeight="1" x14ac:dyDescent="0.3">
      <c r="E283" s="12"/>
    </row>
    <row r="284" spans="5:5" ht="15.75" customHeight="1" x14ac:dyDescent="0.3">
      <c r="E284" s="12"/>
    </row>
    <row r="285" spans="5:5" ht="15.75" customHeight="1" x14ac:dyDescent="0.3">
      <c r="E285" s="12"/>
    </row>
    <row r="286" spans="5:5" ht="15.75" customHeight="1" x14ac:dyDescent="0.3">
      <c r="E286" s="12"/>
    </row>
    <row r="287" spans="5:5" ht="15.75" customHeight="1" x14ac:dyDescent="0.3">
      <c r="E287" s="12"/>
    </row>
    <row r="288" spans="5:5" ht="15.75" customHeight="1" x14ac:dyDescent="0.3">
      <c r="E288" s="12"/>
    </row>
    <row r="289" spans="5:5" ht="15.75" customHeight="1" x14ac:dyDescent="0.3">
      <c r="E289" s="12"/>
    </row>
    <row r="290" spans="5:5" ht="15.75" customHeight="1" x14ac:dyDescent="0.3">
      <c r="E290" s="12"/>
    </row>
    <row r="291" spans="5:5" ht="15.75" customHeight="1" x14ac:dyDescent="0.3">
      <c r="E291" s="12"/>
    </row>
    <row r="292" spans="5:5" ht="15.75" customHeight="1" x14ac:dyDescent="0.3">
      <c r="E292" s="12"/>
    </row>
    <row r="293" spans="5:5" ht="15.75" customHeight="1" x14ac:dyDescent="0.3">
      <c r="E293" s="12"/>
    </row>
    <row r="294" spans="5:5" ht="15.75" customHeight="1" x14ac:dyDescent="0.3">
      <c r="E294" s="12"/>
    </row>
    <row r="295" spans="5:5" ht="15.75" customHeight="1" x14ac:dyDescent="0.3">
      <c r="E295" s="12"/>
    </row>
    <row r="296" spans="5:5" ht="15.75" customHeight="1" x14ac:dyDescent="0.3">
      <c r="E296" s="12"/>
    </row>
    <row r="297" spans="5:5" ht="15.75" customHeight="1" x14ac:dyDescent="0.3">
      <c r="E297" s="12"/>
    </row>
    <row r="298" spans="5:5" ht="15.75" customHeight="1" x14ac:dyDescent="0.3">
      <c r="E298" s="12"/>
    </row>
    <row r="299" spans="5:5" ht="15.75" customHeight="1" x14ac:dyDescent="0.3">
      <c r="E299" s="12"/>
    </row>
    <row r="300" spans="5:5" ht="15.75" customHeight="1" x14ac:dyDescent="0.3">
      <c r="E300" s="12"/>
    </row>
    <row r="301" spans="5:5" ht="15.75" customHeight="1" x14ac:dyDescent="0.3">
      <c r="E301" s="12"/>
    </row>
    <row r="302" spans="5:5" ht="15.75" customHeight="1" x14ac:dyDescent="0.3">
      <c r="E302" s="12"/>
    </row>
    <row r="303" spans="5:5" ht="15.75" customHeight="1" x14ac:dyDescent="0.3">
      <c r="E303" s="12"/>
    </row>
    <row r="304" spans="5:5" ht="15.75" customHeight="1" x14ac:dyDescent="0.3">
      <c r="E304" s="12"/>
    </row>
    <row r="305" spans="5:5" ht="15.75" customHeight="1" x14ac:dyDescent="0.3">
      <c r="E305" s="12"/>
    </row>
    <row r="306" spans="5:5" ht="15.75" customHeight="1" x14ac:dyDescent="0.3">
      <c r="E306" s="12"/>
    </row>
    <row r="307" spans="5:5" ht="15.75" customHeight="1" x14ac:dyDescent="0.3">
      <c r="E307" s="12"/>
    </row>
    <row r="308" spans="5:5" ht="15.75" customHeight="1" x14ac:dyDescent="0.3">
      <c r="E308" s="12"/>
    </row>
    <row r="309" spans="5:5" ht="15.75" customHeight="1" x14ac:dyDescent="0.3">
      <c r="E309" s="12"/>
    </row>
    <row r="310" spans="5:5" ht="15.75" customHeight="1" x14ac:dyDescent="0.3">
      <c r="E310" s="12"/>
    </row>
    <row r="311" spans="5:5" ht="15.75" customHeight="1" x14ac:dyDescent="0.3">
      <c r="E311" s="12"/>
    </row>
    <row r="312" spans="5:5" ht="15.75" customHeight="1" x14ac:dyDescent="0.3">
      <c r="E312" s="12"/>
    </row>
    <row r="313" spans="5:5" ht="15.75" customHeight="1" x14ac:dyDescent="0.3">
      <c r="E313" s="12"/>
    </row>
    <row r="314" spans="5:5" ht="15.75" customHeight="1" x14ac:dyDescent="0.3">
      <c r="E314" s="12"/>
    </row>
    <row r="315" spans="5:5" ht="15.75" customHeight="1" x14ac:dyDescent="0.3">
      <c r="E315" s="12"/>
    </row>
    <row r="316" spans="5:5" ht="15.75" customHeight="1" x14ac:dyDescent="0.3">
      <c r="E316" s="12"/>
    </row>
    <row r="317" spans="5:5" ht="15.75" customHeight="1" x14ac:dyDescent="0.3">
      <c r="E317" s="12"/>
    </row>
    <row r="318" spans="5:5" ht="15.75" customHeight="1" x14ac:dyDescent="0.3">
      <c r="E318" s="12"/>
    </row>
    <row r="319" spans="5:5" ht="15.75" customHeight="1" x14ac:dyDescent="0.3">
      <c r="E319" s="12"/>
    </row>
    <row r="320" spans="5:5" ht="15.75" customHeight="1" x14ac:dyDescent="0.3">
      <c r="E320" s="12"/>
    </row>
    <row r="321" spans="5:5" ht="15.75" customHeight="1" x14ac:dyDescent="0.3">
      <c r="E321" s="12"/>
    </row>
    <row r="322" spans="5:5" ht="15.75" customHeight="1" x14ac:dyDescent="0.3">
      <c r="E322" s="12"/>
    </row>
    <row r="323" spans="5:5" ht="15.75" customHeight="1" x14ac:dyDescent="0.3">
      <c r="E323" s="12"/>
    </row>
    <row r="324" spans="5:5" ht="15.75" customHeight="1" x14ac:dyDescent="0.3">
      <c r="E324" s="12"/>
    </row>
    <row r="325" spans="5:5" ht="15.75" customHeight="1" x14ac:dyDescent="0.3">
      <c r="E325" s="12"/>
    </row>
    <row r="326" spans="5:5" ht="15.75" customHeight="1" x14ac:dyDescent="0.3">
      <c r="E326" s="12"/>
    </row>
    <row r="327" spans="5:5" ht="15.75" customHeight="1" x14ac:dyDescent="0.3">
      <c r="E327" s="12"/>
    </row>
    <row r="328" spans="5:5" ht="15.75" customHeight="1" x14ac:dyDescent="0.3">
      <c r="E328" s="12"/>
    </row>
    <row r="329" spans="5:5" ht="15.75" customHeight="1" x14ac:dyDescent="0.3">
      <c r="E329" s="12"/>
    </row>
    <row r="330" spans="5:5" ht="15.75" customHeight="1" x14ac:dyDescent="0.3">
      <c r="E330" s="12"/>
    </row>
    <row r="331" spans="5:5" ht="15.75" customHeight="1" x14ac:dyDescent="0.3">
      <c r="E331" s="12"/>
    </row>
    <row r="332" spans="5:5" ht="15.75" customHeight="1" x14ac:dyDescent="0.3">
      <c r="E332" s="12"/>
    </row>
    <row r="333" spans="5:5" ht="15.75" customHeight="1" x14ac:dyDescent="0.3">
      <c r="E333" s="12"/>
    </row>
    <row r="334" spans="5:5" ht="15.75" customHeight="1" x14ac:dyDescent="0.3">
      <c r="E334" s="12"/>
    </row>
    <row r="335" spans="5:5" ht="15.75" customHeight="1" x14ac:dyDescent="0.3">
      <c r="E335" s="12"/>
    </row>
    <row r="336" spans="5:5" ht="15.75" customHeight="1" x14ac:dyDescent="0.3">
      <c r="E336" s="12"/>
    </row>
    <row r="337" spans="5:5" ht="15.75" customHeight="1" x14ac:dyDescent="0.3">
      <c r="E337" s="12"/>
    </row>
    <row r="338" spans="5:5" ht="15.75" customHeight="1" x14ac:dyDescent="0.3">
      <c r="E338" s="12"/>
    </row>
    <row r="339" spans="5:5" ht="15.75" customHeight="1" x14ac:dyDescent="0.3">
      <c r="E339" s="12"/>
    </row>
    <row r="340" spans="5:5" ht="15.75" customHeight="1" x14ac:dyDescent="0.3">
      <c r="E340" s="12"/>
    </row>
    <row r="341" spans="5:5" ht="15.75" customHeight="1" x14ac:dyDescent="0.3">
      <c r="E341" s="12"/>
    </row>
    <row r="342" spans="5:5" ht="15.75" customHeight="1" x14ac:dyDescent="0.3">
      <c r="E342" s="12"/>
    </row>
    <row r="343" spans="5:5" ht="15.75" customHeight="1" x14ac:dyDescent="0.3">
      <c r="E343" s="12"/>
    </row>
    <row r="344" spans="5:5" ht="15.75" customHeight="1" x14ac:dyDescent="0.3">
      <c r="E344" s="12"/>
    </row>
    <row r="345" spans="5:5" ht="15.75" customHeight="1" x14ac:dyDescent="0.3">
      <c r="E345" s="12"/>
    </row>
    <row r="346" spans="5:5" ht="15.75" customHeight="1" x14ac:dyDescent="0.3">
      <c r="E346" s="12"/>
    </row>
    <row r="347" spans="5:5" ht="15.75" customHeight="1" x14ac:dyDescent="0.3">
      <c r="E347" s="12"/>
    </row>
    <row r="348" spans="5:5" ht="15.75" customHeight="1" x14ac:dyDescent="0.3">
      <c r="E348" s="12"/>
    </row>
    <row r="349" spans="5:5" ht="15.75" customHeight="1" x14ac:dyDescent="0.3">
      <c r="E349" s="12"/>
    </row>
    <row r="350" spans="5:5" ht="15.75" customHeight="1" x14ac:dyDescent="0.3">
      <c r="E350" s="12"/>
    </row>
    <row r="351" spans="5:5" ht="15.75" customHeight="1" x14ac:dyDescent="0.3">
      <c r="E351" s="12"/>
    </row>
    <row r="352" spans="5:5" ht="15.75" customHeight="1" x14ac:dyDescent="0.3">
      <c r="E352" s="12"/>
    </row>
    <row r="353" spans="5:5" ht="15.75" customHeight="1" x14ac:dyDescent="0.3">
      <c r="E353" s="12"/>
    </row>
    <row r="354" spans="5:5" ht="15.75" customHeight="1" x14ac:dyDescent="0.3">
      <c r="E354" s="12"/>
    </row>
    <row r="355" spans="5:5" ht="15.75" customHeight="1" x14ac:dyDescent="0.3">
      <c r="E355" s="12"/>
    </row>
    <row r="356" spans="5:5" ht="15.75" customHeight="1" x14ac:dyDescent="0.3">
      <c r="E356" s="12"/>
    </row>
    <row r="357" spans="5:5" ht="15.75" customHeight="1" x14ac:dyDescent="0.3">
      <c r="E357" s="12"/>
    </row>
    <row r="358" spans="5:5" ht="15.75" customHeight="1" x14ac:dyDescent="0.3">
      <c r="E358" s="12"/>
    </row>
    <row r="359" spans="5:5" ht="15.75" customHeight="1" x14ac:dyDescent="0.3">
      <c r="E359" s="12"/>
    </row>
    <row r="360" spans="5:5" ht="15.75" customHeight="1" x14ac:dyDescent="0.3">
      <c r="E360" s="12"/>
    </row>
    <row r="361" spans="5:5" ht="15.75" customHeight="1" x14ac:dyDescent="0.3">
      <c r="E361" s="12"/>
    </row>
    <row r="362" spans="5:5" ht="15.75" customHeight="1" x14ac:dyDescent="0.3">
      <c r="E362" s="12"/>
    </row>
    <row r="363" spans="5:5" ht="15.75" customHeight="1" x14ac:dyDescent="0.3">
      <c r="E363" s="12"/>
    </row>
    <row r="364" spans="5:5" ht="15.75" customHeight="1" x14ac:dyDescent="0.3">
      <c r="E364" s="12"/>
    </row>
    <row r="365" spans="5:5" ht="15.75" customHeight="1" x14ac:dyDescent="0.3">
      <c r="E365" s="12"/>
    </row>
    <row r="366" spans="5:5" ht="15.75" customHeight="1" x14ac:dyDescent="0.3">
      <c r="E366" s="12"/>
    </row>
    <row r="367" spans="5:5" ht="15.75" customHeight="1" x14ac:dyDescent="0.3">
      <c r="E367" s="12"/>
    </row>
    <row r="368" spans="5:5" ht="15.75" customHeight="1" x14ac:dyDescent="0.3">
      <c r="E368" s="12"/>
    </row>
    <row r="369" spans="5:5" ht="15.75" customHeight="1" x14ac:dyDescent="0.3">
      <c r="E369" s="12"/>
    </row>
    <row r="370" spans="5:5" ht="15.75" customHeight="1" x14ac:dyDescent="0.3">
      <c r="E370" s="12"/>
    </row>
    <row r="371" spans="5:5" ht="15.75" customHeight="1" x14ac:dyDescent="0.3">
      <c r="E371" s="12"/>
    </row>
    <row r="372" spans="5:5" ht="15.75" customHeight="1" x14ac:dyDescent="0.3">
      <c r="E372" s="12"/>
    </row>
    <row r="373" spans="5:5" ht="15.75" customHeight="1" x14ac:dyDescent="0.3">
      <c r="E373" s="12"/>
    </row>
    <row r="374" spans="5:5" ht="15.75" customHeight="1" x14ac:dyDescent="0.3">
      <c r="E374" s="12"/>
    </row>
    <row r="375" spans="5:5" ht="15.75" customHeight="1" x14ac:dyDescent="0.3">
      <c r="E375" s="12"/>
    </row>
    <row r="376" spans="5:5" ht="15.75" customHeight="1" x14ac:dyDescent="0.3">
      <c r="E376" s="12"/>
    </row>
    <row r="377" spans="5:5" ht="15.75" customHeight="1" x14ac:dyDescent="0.3">
      <c r="E377" s="12"/>
    </row>
    <row r="378" spans="5:5" ht="15.75" customHeight="1" x14ac:dyDescent="0.3">
      <c r="E378" s="12"/>
    </row>
    <row r="379" spans="5:5" ht="15.75" customHeight="1" x14ac:dyDescent="0.3">
      <c r="E379" s="12"/>
    </row>
    <row r="380" spans="5:5" ht="15.75" customHeight="1" x14ac:dyDescent="0.3">
      <c r="E380" s="12"/>
    </row>
    <row r="381" spans="5:5" ht="15.75" customHeight="1" x14ac:dyDescent="0.3">
      <c r="E381" s="12"/>
    </row>
    <row r="382" spans="5:5" ht="15.75" customHeight="1" x14ac:dyDescent="0.3">
      <c r="E382" s="12"/>
    </row>
    <row r="383" spans="5:5" ht="15.75" customHeight="1" x14ac:dyDescent="0.3">
      <c r="E383" s="12"/>
    </row>
    <row r="384" spans="5:5" ht="15.75" customHeight="1" x14ac:dyDescent="0.3">
      <c r="E384" s="12"/>
    </row>
    <row r="385" spans="5:5" ht="15.75" customHeight="1" x14ac:dyDescent="0.3">
      <c r="E385" s="12"/>
    </row>
    <row r="386" spans="5:5" ht="15.75" customHeight="1" x14ac:dyDescent="0.3">
      <c r="E386" s="12"/>
    </row>
    <row r="387" spans="5:5" ht="15.75" customHeight="1" x14ac:dyDescent="0.3">
      <c r="E387" s="12"/>
    </row>
    <row r="388" spans="5:5" ht="15.75" customHeight="1" x14ac:dyDescent="0.3">
      <c r="E388" s="12"/>
    </row>
    <row r="389" spans="5:5" ht="15.75" customHeight="1" x14ac:dyDescent="0.3">
      <c r="E389" s="12"/>
    </row>
    <row r="390" spans="5:5" ht="15.75" customHeight="1" x14ac:dyDescent="0.3">
      <c r="E390" s="12"/>
    </row>
    <row r="391" spans="5:5" ht="15.75" customHeight="1" x14ac:dyDescent="0.3">
      <c r="E391" s="12"/>
    </row>
    <row r="392" spans="5:5" ht="15.75" customHeight="1" x14ac:dyDescent="0.3">
      <c r="E392" s="12"/>
    </row>
    <row r="393" spans="5:5" ht="15.75" customHeight="1" x14ac:dyDescent="0.3">
      <c r="E393" s="12"/>
    </row>
    <row r="394" spans="5:5" ht="15.75" customHeight="1" x14ac:dyDescent="0.3">
      <c r="E394" s="12"/>
    </row>
    <row r="395" spans="5:5" ht="15.75" customHeight="1" x14ac:dyDescent="0.3">
      <c r="E395" s="12"/>
    </row>
    <row r="396" spans="5:5" ht="15.75" customHeight="1" x14ac:dyDescent="0.3">
      <c r="E396" s="12"/>
    </row>
    <row r="397" spans="5:5" ht="15.75" customHeight="1" x14ac:dyDescent="0.3">
      <c r="E397" s="12"/>
    </row>
    <row r="398" spans="5:5" ht="15.75" customHeight="1" x14ac:dyDescent="0.3">
      <c r="E398" s="12"/>
    </row>
    <row r="399" spans="5:5" ht="15.75" customHeight="1" x14ac:dyDescent="0.3">
      <c r="E399" s="12"/>
    </row>
    <row r="400" spans="5:5" ht="15.75" customHeight="1" x14ac:dyDescent="0.3">
      <c r="E400" s="12"/>
    </row>
    <row r="401" spans="5:5" ht="15.75" customHeight="1" x14ac:dyDescent="0.3">
      <c r="E401" s="12"/>
    </row>
    <row r="402" spans="5:5" ht="15.75" customHeight="1" x14ac:dyDescent="0.3">
      <c r="E402" s="12"/>
    </row>
    <row r="403" spans="5:5" ht="15.75" customHeight="1" x14ac:dyDescent="0.3">
      <c r="E403" s="12"/>
    </row>
    <row r="404" spans="5:5" ht="15.75" customHeight="1" x14ac:dyDescent="0.3">
      <c r="E404" s="12"/>
    </row>
    <row r="405" spans="5:5" ht="15.75" customHeight="1" x14ac:dyDescent="0.3">
      <c r="E405" s="12"/>
    </row>
    <row r="406" spans="5:5" ht="15.75" customHeight="1" x14ac:dyDescent="0.3">
      <c r="E406" s="12"/>
    </row>
    <row r="407" spans="5:5" ht="15.75" customHeight="1" x14ac:dyDescent="0.3">
      <c r="E407" s="12"/>
    </row>
    <row r="408" spans="5:5" ht="15.75" customHeight="1" x14ac:dyDescent="0.3">
      <c r="E408" s="12"/>
    </row>
    <row r="409" spans="5:5" ht="15.75" customHeight="1" x14ac:dyDescent="0.3">
      <c r="E409" s="12"/>
    </row>
    <row r="410" spans="5:5" ht="15.75" customHeight="1" x14ac:dyDescent="0.3">
      <c r="E410" s="12"/>
    </row>
    <row r="411" spans="5:5" ht="15.75" customHeight="1" x14ac:dyDescent="0.3">
      <c r="E411" s="12"/>
    </row>
    <row r="412" spans="5:5" ht="15.75" customHeight="1" x14ac:dyDescent="0.3">
      <c r="E412" s="12"/>
    </row>
    <row r="413" spans="5:5" ht="15.75" customHeight="1" x14ac:dyDescent="0.3">
      <c r="E413" s="12"/>
    </row>
    <row r="414" spans="5:5" ht="15.75" customHeight="1" x14ac:dyDescent="0.3">
      <c r="E414" s="12"/>
    </row>
    <row r="415" spans="5:5" ht="15.75" customHeight="1" x14ac:dyDescent="0.3">
      <c r="E415" s="12"/>
    </row>
    <row r="416" spans="5:5" ht="15.75" customHeight="1" x14ac:dyDescent="0.3">
      <c r="E416" s="12"/>
    </row>
    <row r="417" spans="5:5" ht="15.75" customHeight="1" x14ac:dyDescent="0.3">
      <c r="E417" s="12"/>
    </row>
    <row r="418" spans="5:5" ht="15.75" customHeight="1" x14ac:dyDescent="0.3">
      <c r="E418" s="12"/>
    </row>
    <row r="419" spans="5:5" ht="15.75" customHeight="1" x14ac:dyDescent="0.3">
      <c r="E419" s="12"/>
    </row>
    <row r="420" spans="5:5" ht="15.75" customHeight="1" x14ac:dyDescent="0.3">
      <c r="E420" s="12"/>
    </row>
    <row r="421" spans="5:5" ht="15.75" customHeight="1" x14ac:dyDescent="0.3">
      <c r="E421" s="12"/>
    </row>
    <row r="422" spans="5:5" ht="15.75" customHeight="1" x14ac:dyDescent="0.3">
      <c r="E422" s="12"/>
    </row>
    <row r="423" spans="5:5" ht="15.75" customHeight="1" x14ac:dyDescent="0.3">
      <c r="E423" s="12"/>
    </row>
    <row r="424" spans="5:5" ht="15.75" customHeight="1" x14ac:dyDescent="0.3">
      <c r="E424" s="12"/>
    </row>
    <row r="425" spans="5:5" ht="15.75" customHeight="1" x14ac:dyDescent="0.3">
      <c r="E425" s="12"/>
    </row>
    <row r="426" spans="5:5" ht="15.75" customHeight="1" x14ac:dyDescent="0.3">
      <c r="E426" s="12"/>
    </row>
    <row r="427" spans="5:5" ht="15.75" customHeight="1" x14ac:dyDescent="0.3">
      <c r="E427" s="12"/>
    </row>
    <row r="428" spans="5:5" ht="15.75" customHeight="1" x14ac:dyDescent="0.3">
      <c r="E428" s="12"/>
    </row>
    <row r="429" spans="5:5" ht="15.75" customHeight="1" x14ac:dyDescent="0.3">
      <c r="E429" s="12"/>
    </row>
    <row r="430" spans="5:5" ht="15.75" customHeight="1" x14ac:dyDescent="0.3">
      <c r="E430" s="12"/>
    </row>
    <row r="431" spans="5:5" ht="15.75" customHeight="1" x14ac:dyDescent="0.3">
      <c r="E431" s="12"/>
    </row>
    <row r="432" spans="5:5" ht="15.75" customHeight="1" x14ac:dyDescent="0.3">
      <c r="E432" s="12"/>
    </row>
    <row r="433" spans="5:5" ht="15.75" customHeight="1" x14ac:dyDescent="0.3">
      <c r="E433" s="12"/>
    </row>
    <row r="434" spans="5:5" ht="15.75" customHeight="1" x14ac:dyDescent="0.3">
      <c r="E434" s="12"/>
    </row>
    <row r="435" spans="5:5" ht="15.75" customHeight="1" x14ac:dyDescent="0.3">
      <c r="E435" s="12"/>
    </row>
    <row r="436" spans="5:5" ht="15.75" customHeight="1" x14ac:dyDescent="0.3">
      <c r="E436" s="12"/>
    </row>
    <row r="437" spans="5:5" ht="15.75" customHeight="1" x14ac:dyDescent="0.3">
      <c r="E437" s="12"/>
    </row>
    <row r="438" spans="5:5" ht="15.75" customHeight="1" x14ac:dyDescent="0.3">
      <c r="E438" s="12"/>
    </row>
    <row r="439" spans="5:5" ht="15.75" customHeight="1" x14ac:dyDescent="0.3">
      <c r="E439" s="12"/>
    </row>
    <row r="440" spans="5:5" ht="15.75" customHeight="1" x14ac:dyDescent="0.3">
      <c r="E440" s="12"/>
    </row>
    <row r="441" spans="5:5" ht="15.75" customHeight="1" x14ac:dyDescent="0.3">
      <c r="E441" s="12"/>
    </row>
    <row r="442" spans="5:5" ht="15.75" customHeight="1" x14ac:dyDescent="0.3">
      <c r="E442" s="12"/>
    </row>
    <row r="443" spans="5:5" ht="15.75" customHeight="1" x14ac:dyDescent="0.3">
      <c r="E443" s="12"/>
    </row>
    <row r="444" spans="5:5" ht="15.75" customHeight="1" x14ac:dyDescent="0.3">
      <c r="E444" s="12"/>
    </row>
    <row r="445" spans="5:5" ht="15.75" customHeight="1" x14ac:dyDescent="0.3">
      <c r="E445" s="12"/>
    </row>
    <row r="446" spans="5:5" ht="15.75" customHeight="1" x14ac:dyDescent="0.3">
      <c r="E446" s="12"/>
    </row>
    <row r="447" spans="5:5" ht="15.75" customHeight="1" x14ac:dyDescent="0.3">
      <c r="E447" s="12"/>
    </row>
    <row r="448" spans="5:5" ht="15.75" customHeight="1" x14ac:dyDescent="0.3">
      <c r="E448" s="12"/>
    </row>
    <row r="449" spans="5:5" ht="15.75" customHeight="1" x14ac:dyDescent="0.3">
      <c r="E449" s="12"/>
    </row>
    <row r="450" spans="5:5" ht="15.75" customHeight="1" x14ac:dyDescent="0.3">
      <c r="E450" s="12"/>
    </row>
    <row r="451" spans="5:5" ht="15.75" customHeight="1" x14ac:dyDescent="0.3">
      <c r="E451" s="12"/>
    </row>
    <row r="452" spans="5:5" ht="15.75" customHeight="1" x14ac:dyDescent="0.3">
      <c r="E452" s="12"/>
    </row>
    <row r="453" spans="5:5" ht="15.75" customHeight="1" x14ac:dyDescent="0.3">
      <c r="E453" s="12"/>
    </row>
    <row r="454" spans="5:5" ht="15.75" customHeight="1" x14ac:dyDescent="0.3">
      <c r="E454" s="12"/>
    </row>
    <row r="455" spans="5:5" ht="15.75" customHeight="1" x14ac:dyDescent="0.3">
      <c r="E455" s="12"/>
    </row>
    <row r="456" spans="5:5" ht="15.75" customHeight="1" x14ac:dyDescent="0.3">
      <c r="E456" s="12"/>
    </row>
    <row r="457" spans="5:5" ht="15.75" customHeight="1" x14ac:dyDescent="0.3">
      <c r="E457" s="12"/>
    </row>
    <row r="458" spans="5:5" ht="15.75" customHeight="1" x14ac:dyDescent="0.3">
      <c r="E458" s="12"/>
    </row>
    <row r="459" spans="5:5" ht="15.75" customHeight="1" x14ac:dyDescent="0.3">
      <c r="E459" s="12"/>
    </row>
    <row r="460" spans="5:5" ht="15.75" customHeight="1" x14ac:dyDescent="0.3">
      <c r="E460" s="12"/>
    </row>
    <row r="461" spans="5:5" ht="15.75" customHeight="1" x14ac:dyDescent="0.3">
      <c r="E461" s="12"/>
    </row>
    <row r="462" spans="5:5" ht="15.75" customHeight="1" x14ac:dyDescent="0.3">
      <c r="E462" s="12"/>
    </row>
    <row r="463" spans="5:5" ht="15.75" customHeight="1" x14ac:dyDescent="0.3">
      <c r="E463" s="12"/>
    </row>
    <row r="464" spans="5:5" ht="15.75" customHeight="1" x14ac:dyDescent="0.3">
      <c r="E464" s="12"/>
    </row>
    <row r="465" spans="5:5" ht="15.75" customHeight="1" x14ac:dyDescent="0.3">
      <c r="E465" s="12"/>
    </row>
    <row r="466" spans="5:5" ht="15.75" customHeight="1" x14ac:dyDescent="0.3">
      <c r="E466" s="12"/>
    </row>
    <row r="467" spans="5:5" ht="15.75" customHeight="1" x14ac:dyDescent="0.3">
      <c r="E467" s="12"/>
    </row>
    <row r="468" spans="5:5" ht="15.75" customHeight="1" x14ac:dyDescent="0.3">
      <c r="E468" s="12"/>
    </row>
    <row r="469" spans="5:5" ht="15.75" customHeight="1" x14ac:dyDescent="0.3">
      <c r="E469" s="12"/>
    </row>
    <row r="470" spans="5:5" ht="15.75" customHeight="1" x14ac:dyDescent="0.3">
      <c r="E470" s="12"/>
    </row>
    <row r="471" spans="5:5" ht="15.75" customHeight="1" x14ac:dyDescent="0.3">
      <c r="E471" s="12"/>
    </row>
    <row r="472" spans="5:5" ht="15.75" customHeight="1" x14ac:dyDescent="0.3">
      <c r="E472" s="12"/>
    </row>
    <row r="473" spans="5:5" ht="15.75" customHeight="1" x14ac:dyDescent="0.3">
      <c r="E473" s="12"/>
    </row>
    <row r="474" spans="5:5" ht="15.75" customHeight="1" x14ac:dyDescent="0.3">
      <c r="E474" s="12"/>
    </row>
    <row r="475" spans="5:5" ht="15.75" customHeight="1" x14ac:dyDescent="0.3">
      <c r="E475" s="12"/>
    </row>
    <row r="476" spans="5:5" ht="15.75" customHeight="1" x14ac:dyDescent="0.3">
      <c r="E476" s="12"/>
    </row>
    <row r="477" spans="5:5" ht="15.75" customHeight="1" x14ac:dyDescent="0.3">
      <c r="E477" s="12"/>
    </row>
    <row r="478" spans="5:5" ht="15.75" customHeight="1" x14ac:dyDescent="0.3">
      <c r="E478" s="12"/>
    </row>
    <row r="479" spans="5:5" ht="15.75" customHeight="1" x14ac:dyDescent="0.3">
      <c r="E479" s="12"/>
    </row>
    <row r="480" spans="5:5" ht="15.75" customHeight="1" x14ac:dyDescent="0.3">
      <c r="E480" s="12"/>
    </row>
    <row r="481" spans="5:5" ht="15.75" customHeight="1" x14ac:dyDescent="0.3">
      <c r="E481" s="12"/>
    </row>
    <row r="482" spans="5:5" ht="15.75" customHeight="1" x14ac:dyDescent="0.3">
      <c r="E482" s="12"/>
    </row>
    <row r="483" spans="5:5" ht="15.75" customHeight="1" x14ac:dyDescent="0.3">
      <c r="E483" s="12"/>
    </row>
    <row r="484" spans="5:5" ht="15.75" customHeight="1" x14ac:dyDescent="0.3">
      <c r="E484" s="12"/>
    </row>
    <row r="485" spans="5:5" ht="15.75" customHeight="1" x14ac:dyDescent="0.3">
      <c r="E485" s="12"/>
    </row>
    <row r="486" spans="5:5" ht="15.75" customHeight="1" x14ac:dyDescent="0.3">
      <c r="E486" s="12"/>
    </row>
    <row r="487" spans="5:5" ht="15.75" customHeight="1" x14ac:dyDescent="0.3">
      <c r="E487" s="12"/>
    </row>
    <row r="488" spans="5:5" ht="15.75" customHeight="1" x14ac:dyDescent="0.3">
      <c r="E488" s="12"/>
    </row>
    <row r="489" spans="5:5" ht="15.75" customHeight="1" x14ac:dyDescent="0.3">
      <c r="E489" s="12"/>
    </row>
    <row r="490" spans="5:5" ht="15.75" customHeight="1" x14ac:dyDescent="0.3">
      <c r="E490" s="12"/>
    </row>
    <row r="491" spans="5:5" ht="15.75" customHeight="1" x14ac:dyDescent="0.3">
      <c r="E491" s="12"/>
    </row>
    <row r="492" spans="5:5" ht="15.75" customHeight="1" x14ac:dyDescent="0.3">
      <c r="E492" s="12"/>
    </row>
    <row r="493" spans="5:5" ht="15.75" customHeight="1" x14ac:dyDescent="0.3">
      <c r="E493" s="12"/>
    </row>
    <row r="494" spans="5:5" ht="15.75" customHeight="1" x14ac:dyDescent="0.3">
      <c r="E494" s="12"/>
    </row>
    <row r="495" spans="5:5" ht="15.75" customHeight="1" x14ac:dyDescent="0.3">
      <c r="E495" s="12"/>
    </row>
    <row r="496" spans="5:5" ht="15.75" customHeight="1" x14ac:dyDescent="0.3">
      <c r="E496" s="12"/>
    </row>
    <row r="497" spans="5:5" ht="15.75" customHeight="1" x14ac:dyDescent="0.3">
      <c r="E497" s="12"/>
    </row>
    <row r="498" spans="5:5" ht="15.75" customHeight="1" x14ac:dyDescent="0.3">
      <c r="E498" s="12"/>
    </row>
    <row r="499" spans="5:5" ht="15.75" customHeight="1" x14ac:dyDescent="0.3">
      <c r="E499" s="12"/>
    </row>
    <row r="500" spans="5:5" ht="15.75" customHeight="1" x14ac:dyDescent="0.3">
      <c r="E500" s="12"/>
    </row>
    <row r="501" spans="5:5" ht="15.75" customHeight="1" x14ac:dyDescent="0.3">
      <c r="E501" s="12"/>
    </row>
    <row r="502" spans="5:5" ht="15.75" customHeight="1" x14ac:dyDescent="0.3">
      <c r="E502" s="12"/>
    </row>
    <row r="503" spans="5:5" ht="15.75" customHeight="1" x14ac:dyDescent="0.3">
      <c r="E503" s="12"/>
    </row>
    <row r="504" spans="5:5" ht="15.75" customHeight="1" x14ac:dyDescent="0.3">
      <c r="E504" s="12"/>
    </row>
    <row r="505" spans="5:5" ht="15.75" customHeight="1" x14ac:dyDescent="0.3">
      <c r="E505" s="12"/>
    </row>
    <row r="506" spans="5:5" ht="15.75" customHeight="1" x14ac:dyDescent="0.3">
      <c r="E506" s="12"/>
    </row>
    <row r="507" spans="5:5" ht="15.75" customHeight="1" x14ac:dyDescent="0.3">
      <c r="E507" s="12"/>
    </row>
    <row r="508" spans="5:5" ht="15.75" customHeight="1" x14ac:dyDescent="0.3">
      <c r="E508" s="12"/>
    </row>
    <row r="509" spans="5:5" ht="15.75" customHeight="1" x14ac:dyDescent="0.3">
      <c r="E509" s="12"/>
    </row>
    <row r="510" spans="5:5" ht="15.75" customHeight="1" x14ac:dyDescent="0.3">
      <c r="E510" s="12"/>
    </row>
    <row r="511" spans="5:5" ht="15.75" customHeight="1" x14ac:dyDescent="0.3">
      <c r="E511" s="12"/>
    </row>
    <row r="512" spans="5:5" ht="15.75" customHeight="1" x14ac:dyDescent="0.3">
      <c r="E512" s="12"/>
    </row>
    <row r="513" spans="5:5" ht="15.75" customHeight="1" x14ac:dyDescent="0.3">
      <c r="E513" s="12"/>
    </row>
    <row r="514" spans="5:5" ht="15.75" customHeight="1" x14ac:dyDescent="0.3">
      <c r="E514" s="12"/>
    </row>
    <row r="515" spans="5:5" ht="15.75" customHeight="1" x14ac:dyDescent="0.3">
      <c r="E515" s="12"/>
    </row>
    <row r="516" spans="5:5" ht="15.75" customHeight="1" x14ac:dyDescent="0.3">
      <c r="E516" s="12"/>
    </row>
    <row r="517" spans="5:5" ht="15.75" customHeight="1" x14ac:dyDescent="0.3">
      <c r="E517" s="12"/>
    </row>
    <row r="518" spans="5:5" ht="15.75" customHeight="1" x14ac:dyDescent="0.3">
      <c r="E518" s="12"/>
    </row>
    <row r="519" spans="5:5" ht="15.75" customHeight="1" x14ac:dyDescent="0.3">
      <c r="E519" s="12"/>
    </row>
    <row r="520" spans="5:5" ht="15.75" customHeight="1" x14ac:dyDescent="0.3">
      <c r="E520" s="12"/>
    </row>
    <row r="521" spans="5:5" ht="15.75" customHeight="1" x14ac:dyDescent="0.3">
      <c r="E521" s="12"/>
    </row>
    <row r="522" spans="5:5" ht="15.75" customHeight="1" x14ac:dyDescent="0.3">
      <c r="E522" s="12"/>
    </row>
    <row r="523" spans="5:5" ht="15.75" customHeight="1" x14ac:dyDescent="0.3">
      <c r="E523" s="12"/>
    </row>
    <row r="524" spans="5:5" ht="15.75" customHeight="1" x14ac:dyDescent="0.3">
      <c r="E524" s="12"/>
    </row>
    <row r="525" spans="5:5" ht="15.75" customHeight="1" x14ac:dyDescent="0.3">
      <c r="E525" s="12"/>
    </row>
    <row r="526" spans="5:5" ht="15.75" customHeight="1" x14ac:dyDescent="0.3">
      <c r="E526" s="12"/>
    </row>
    <row r="527" spans="5:5" ht="15.75" customHeight="1" x14ac:dyDescent="0.3">
      <c r="E527" s="12"/>
    </row>
    <row r="528" spans="5:5" ht="15.75" customHeight="1" x14ac:dyDescent="0.3">
      <c r="E528" s="12"/>
    </row>
    <row r="529" spans="5:5" ht="15.75" customHeight="1" x14ac:dyDescent="0.3">
      <c r="E529" s="12"/>
    </row>
    <row r="530" spans="5:5" ht="15.75" customHeight="1" x14ac:dyDescent="0.3">
      <c r="E530" s="12"/>
    </row>
    <row r="531" spans="5:5" ht="15.75" customHeight="1" x14ac:dyDescent="0.3">
      <c r="E531" s="12"/>
    </row>
    <row r="532" spans="5:5" ht="15.75" customHeight="1" x14ac:dyDescent="0.3">
      <c r="E532" s="12"/>
    </row>
    <row r="533" spans="5:5" ht="15.75" customHeight="1" x14ac:dyDescent="0.3">
      <c r="E533" s="12"/>
    </row>
    <row r="534" spans="5:5" ht="15.75" customHeight="1" x14ac:dyDescent="0.3">
      <c r="E534" s="12"/>
    </row>
    <row r="535" spans="5:5" ht="15.75" customHeight="1" x14ac:dyDescent="0.3">
      <c r="E535" s="12"/>
    </row>
    <row r="536" spans="5:5" ht="15.75" customHeight="1" x14ac:dyDescent="0.3">
      <c r="E536" s="12"/>
    </row>
    <row r="537" spans="5:5" ht="15.75" customHeight="1" x14ac:dyDescent="0.3">
      <c r="E537" s="12"/>
    </row>
    <row r="538" spans="5:5" ht="15.75" customHeight="1" x14ac:dyDescent="0.3">
      <c r="E538" s="12"/>
    </row>
    <row r="539" spans="5:5" ht="15.75" customHeight="1" x14ac:dyDescent="0.3">
      <c r="E539" s="12"/>
    </row>
    <row r="540" spans="5:5" ht="15.75" customHeight="1" x14ac:dyDescent="0.3">
      <c r="E540" s="12"/>
    </row>
    <row r="541" spans="5:5" ht="15.75" customHeight="1" x14ac:dyDescent="0.3">
      <c r="E541" s="12"/>
    </row>
    <row r="542" spans="5:5" ht="15.75" customHeight="1" x14ac:dyDescent="0.3">
      <c r="E542" s="12"/>
    </row>
    <row r="543" spans="5:5" ht="15.75" customHeight="1" x14ac:dyDescent="0.3">
      <c r="E543" s="12"/>
    </row>
    <row r="544" spans="5:5" ht="15.75" customHeight="1" x14ac:dyDescent="0.3">
      <c r="E544" s="12"/>
    </row>
    <row r="545" spans="5:5" ht="15.75" customHeight="1" x14ac:dyDescent="0.3">
      <c r="E545" s="12"/>
    </row>
    <row r="546" spans="5:5" ht="15.75" customHeight="1" x14ac:dyDescent="0.3">
      <c r="E546" s="12"/>
    </row>
    <row r="547" spans="5:5" ht="15.75" customHeight="1" x14ac:dyDescent="0.3">
      <c r="E547" s="12"/>
    </row>
    <row r="548" spans="5:5" ht="15.75" customHeight="1" x14ac:dyDescent="0.3">
      <c r="E548" s="12"/>
    </row>
    <row r="549" spans="5:5" ht="15.75" customHeight="1" x14ac:dyDescent="0.3">
      <c r="E549" s="12"/>
    </row>
    <row r="550" spans="5:5" ht="15.75" customHeight="1" x14ac:dyDescent="0.3">
      <c r="E550" s="12"/>
    </row>
    <row r="551" spans="5:5" ht="15.75" customHeight="1" x14ac:dyDescent="0.3">
      <c r="E551" s="12"/>
    </row>
    <row r="552" spans="5:5" ht="15.75" customHeight="1" x14ac:dyDescent="0.3">
      <c r="E552" s="12"/>
    </row>
    <row r="553" spans="5:5" ht="15.75" customHeight="1" x14ac:dyDescent="0.3">
      <c r="E553" s="12"/>
    </row>
    <row r="554" spans="5:5" ht="15.75" customHeight="1" x14ac:dyDescent="0.3">
      <c r="E554" s="12"/>
    </row>
    <row r="555" spans="5:5" ht="15.75" customHeight="1" x14ac:dyDescent="0.3">
      <c r="E555" s="12"/>
    </row>
    <row r="556" spans="5:5" ht="15.75" customHeight="1" x14ac:dyDescent="0.3">
      <c r="E556" s="12"/>
    </row>
    <row r="557" spans="5:5" ht="15.75" customHeight="1" x14ac:dyDescent="0.3">
      <c r="E557" s="12"/>
    </row>
    <row r="558" spans="5:5" ht="15.75" customHeight="1" x14ac:dyDescent="0.3">
      <c r="E558" s="12"/>
    </row>
    <row r="559" spans="5:5" ht="15.75" customHeight="1" x14ac:dyDescent="0.3">
      <c r="E559" s="12"/>
    </row>
    <row r="560" spans="5:5" ht="15.75" customHeight="1" x14ac:dyDescent="0.3">
      <c r="E560" s="12"/>
    </row>
    <row r="561" spans="5:5" ht="15.75" customHeight="1" x14ac:dyDescent="0.3">
      <c r="E561" s="12"/>
    </row>
    <row r="562" spans="5:5" ht="15.75" customHeight="1" x14ac:dyDescent="0.3">
      <c r="E562" s="12"/>
    </row>
    <row r="563" spans="5:5" ht="15.75" customHeight="1" x14ac:dyDescent="0.3">
      <c r="E563" s="12"/>
    </row>
    <row r="564" spans="5:5" ht="15.75" customHeight="1" x14ac:dyDescent="0.3">
      <c r="E564" s="12"/>
    </row>
    <row r="565" spans="5:5" ht="15.75" customHeight="1" x14ac:dyDescent="0.3">
      <c r="E565" s="12"/>
    </row>
    <row r="566" spans="5:5" ht="15.75" customHeight="1" x14ac:dyDescent="0.3">
      <c r="E566" s="12"/>
    </row>
    <row r="567" spans="5:5" ht="15.75" customHeight="1" x14ac:dyDescent="0.3">
      <c r="E567" s="12"/>
    </row>
    <row r="568" spans="5:5" ht="15.75" customHeight="1" x14ac:dyDescent="0.3">
      <c r="E568" s="12"/>
    </row>
    <row r="569" spans="5:5" ht="15.75" customHeight="1" x14ac:dyDescent="0.3">
      <c r="E569" s="12"/>
    </row>
    <row r="570" spans="5:5" ht="15.75" customHeight="1" x14ac:dyDescent="0.3">
      <c r="E570" s="12"/>
    </row>
    <row r="571" spans="5:5" ht="15.75" customHeight="1" x14ac:dyDescent="0.3">
      <c r="E571" s="12"/>
    </row>
    <row r="572" spans="5:5" ht="15.75" customHeight="1" x14ac:dyDescent="0.3">
      <c r="E572" s="12"/>
    </row>
    <row r="573" spans="5:5" ht="15.75" customHeight="1" x14ac:dyDescent="0.3">
      <c r="E573" s="12"/>
    </row>
    <row r="574" spans="5:5" ht="15.75" customHeight="1" x14ac:dyDescent="0.3">
      <c r="E574" s="12"/>
    </row>
    <row r="575" spans="5:5" ht="15.75" customHeight="1" x14ac:dyDescent="0.3">
      <c r="E575" s="12"/>
    </row>
    <row r="576" spans="5:5" ht="15.75" customHeight="1" x14ac:dyDescent="0.3">
      <c r="E576" s="12"/>
    </row>
    <row r="577" spans="5:5" ht="15.75" customHeight="1" x14ac:dyDescent="0.3">
      <c r="E577" s="12"/>
    </row>
    <row r="578" spans="5:5" ht="15.75" customHeight="1" x14ac:dyDescent="0.3">
      <c r="E578" s="12"/>
    </row>
    <row r="579" spans="5:5" ht="15.75" customHeight="1" x14ac:dyDescent="0.3">
      <c r="E579" s="12"/>
    </row>
    <row r="580" spans="5:5" ht="15.75" customHeight="1" x14ac:dyDescent="0.3">
      <c r="E580" s="12"/>
    </row>
    <row r="581" spans="5:5" ht="15.75" customHeight="1" x14ac:dyDescent="0.3">
      <c r="E581" s="12"/>
    </row>
    <row r="582" spans="5:5" ht="15.75" customHeight="1" x14ac:dyDescent="0.3">
      <c r="E582" s="12"/>
    </row>
    <row r="583" spans="5:5" ht="15.75" customHeight="1" x14ac:dyDescent="0.3">
      <c r="E583" s="12"/>
    </row>
    <row r="584" spans="5:5" ht="15.75" customHeight="1" x14ac:dyDescent="0.3">
      <c r="E584" s="12"/>
    </row>
    <row r="585" spans="5:5" ht="15.75" customHeight="1" x14ac:dyDescent="0.3">
      <c r="E585" s="12"/>
    </row>
    <row r="586" spans="5:5" ht="15.75" customHeight="1" x14ac:dyDescent="0.3">
      <c r="E586" s="12"/>
    </row>
    <row r="587" spans="5:5" ht="15.75" customHeight="1" x14ac:dyDescent="0.3">
      <c r="E587" s="12"/>
    </row>
    <row r="588" spans="5:5" ht="15.75" customHeight="1" x14ac:dyDescent="0.3">
      <c r="E588" s="12"/>
    </row>
    <row r="589" spans="5:5" ht="15.75" customHeight="1" x14ac:dyDescent="0.3">
      <c r="E589" s="12"/>
    </row>
    <row r="590" spans="5:5" ht="15.75" customHeight="1" x14ac:dyDescent="0.3">
      <c r="E590" s="12"/>
    </row>
    <row r="591" spans="5:5" ht="15.75" customHeight="1" x14ac:dyDescent="0.3">
      <c r="E591" s="12"/>
    </row>
    <row r="592" spans="5:5" ht="15.75" customHeight="1" x14ac:dyDescent="0.3">
      <c r="E592" s="12"/>
    </row>
    <row r="593" spans="5:5" ht="15.75" customHeight="1" x14ac:dyDescent="0.3">
      <c r="E593" s="12"/>
    </row>
    <row r="594" spans="5:5" ht="15.75" customHeight="1" x14ac:dyDescent="0.3">
      <c r="E594" s="12"/>
    </row>
    <row r="595" spans="5:5" ht="15.75" customHeight="1" x14ac:dyDescent="0.3">
      <c r="E595" s="12"/>
    </row>
    <row r="596" spans="5:5" ht="15.75" customHeight="1" x14ac:dyDescent="0.3">
      <c r="E596" s="12"/>
    </row>
    <row r="597" spans="5:5" ht="15.75" customHeight="1" x14ac:dyDescent="0.3">
      <c r="E597" s="12"/>
    </row>
    <row r="598" spans="5:5" ht="15.75" customHeight="1" x14ac:dyDescent="0.3">
      <c r="E598" s="12"/>
    </row>
    <row r="599" spans="5:5" ht="15.75" customHeight="1" x14ac:dyDescent="0.3">
      <c r="E599" s="12"/>
    </row>
    <row r="600" spans="5:5" ht="15.75" customHeight="1" x14ac:dyDescent="0.3">
      <c r="E600" s="12"/>
    </row>
    <row r="601" spans="5:5" ht="15.75" customHeight="1" x14ac:dyDescent="0.3">
      <c r="E601" s="12"/>
    </row>
    <row r="602" spans="5:5" ht="15.75" customHeight="1" x14ac:dyDescent="0.3">
      <c r="E602" s="12"/>
    </row>
    <row r="603" spans="5:5" ht="15.75" customHeight="1" x14ac:dyDescent="0.3">
      <c r="E603" s="12"/>
    </row>
    <row r="604" spans="5:5" ht="15.75" customHeight="1" x14ac:dyDescent="0.3">
      <c r="E604" s="12"/>
    </row>
    <row r="605" spans="5:5" ht="15.75" customHeight="1" x14ac:dyDescent="0.3">
      <c r="E605" s="12"/>
    </row>
    <row r="606" spans="5:5" ht="15.75" customHeight="1" x14ac:dyDescent="0.3">
      <c r="E606" s="12"/>
    </row>
    <row r="607" spans="5:5" ht="15.75" customHeight="1" x14ac:dyDescent="0.3">
      <c r="E607" s="12"/>
    </row>
    <row r="608" spans="5:5" ht="15.75" customHeight="1" x14ac:dyDescent="0.3">
      <c r="E608" s="12"/>
    </row>
    <row r="609" spans="5:5" ht="15.75" customHeight="1" x14ac:dyDescent="0.3">
      <c r="E609" s="12"/>
    </row>
    <row r="610" spans="5:5" ht="15.75" customHeight="1" x14ac:dyDescent="0.3">
      <c r="E610" s="12"/>
    </row>
    <row r="611" spans="5:5" ht="15.75" customHeight="1" x14ac:dyDescent="0.3">
      <c r="E611" s="12"/>
    </row>
    <row r="612" spans="5:5" ht="15.75" customHeight="1" x14ac:dyDescent="0.3">
      <c r="E612" s="12"/>
    </row>
    <row r="613" spans="5:5" ht="15.75" customHeight="1" x14ac:dyDescent="0.3">
      <c r="E613" s="12"/>
    </row>
    <row r="614" spans="5:5" ht="15.75" customHeight="1" x14ac:dyDescent="0.3">
      <c r="E614" s="12"/>
    </row>
    <row r="615" spans="5:5" ht="15.75" customHeight="1" x14ac:dyDescent="0.3">
      <c r="E615" s="12"/>
    </row>
    <row r="616" spans="5:5" ht="15.75" customHeight="1" x14ac:dyDescent="0.3">
      <c r="E616" s="12"/>
    </row>
    <row r="617" spans="5:5" ht="15.75" customHeight="1" x14ac:dyDescent="0.3">
      <c r="E617" s="12"/>
    </row>
    <row r="618" spans="5:5" ht="15.75" customHeight="1" x14ac:dyDescent="0.3">
      <c r="E618" s="12"/>
    </row>
    <row r="619" spans="5:5" ht="15.75" customHeight="1" x14ac:dyDescent="0.3">
      <c r="E619" s="12"/>
    </row>
    <row r="620" spans="5:5" ht="15.75" customHeight="1" x14ac:dyDescent="0.3">
      <c r="E620" s="12"/>
    </row>
    <row r="621" spans="5:5" ht="15.75" customHeight="1" x14ac:dyDescent="0.3">
      <c r="E621" s="12"/>
    </row>
    <row r="622" spans="5:5" ht="15.75" customHeight="1" x14ac:dyDescent="0.3">
      <c r="E622" s="12"/>
    </row>
    <row r="623" spans="5:5" ht="15.75" customHeight="1" x14ac:dyDescent="0.3">
      <c r="E623" s="12"/>
    </row>
    <row r="624" spans="5:5" ht="15.75" customHeight="1" x14ac:dyDescent="0.3">
      <c r="E624" s="12"/>
    </row>
    <row r="625" spans="5:5" ht="15.75" customHeight="1" x14ac:dyDescent="0.3">
      <c r="E625" s="12"/>
    </row>
    <row r="626" spans="5:5" ht="15.75" customHeight="1" x14ac:dyDescent="0.3">
      <c r="E626" s="12"/>
    </row>
    <row r="627" spans="5:5" ht="15.75" customHeight="1" x14ac:dyDescent="0.3">
      <c r="E627" s="12"/>
    </row>
    <row r="628" spans="5:5" ht="15.75" customHeight="1" x14ac:dyDescent="0.3">
      <c r="E628" s="12"/>
    </row>
    <row r="629" spans="5:5" ht="15.75" customHeight="1" x14ac:dyDescent="0.3">
      <c r="E629" s="12"/>
    </row>
    <row r="630" spans="5:5" ht="15.75" customHeight="1" x14ac:dyDescent="0.3">
      <c r="E630" s="12"/>
    </row>
    <row r="631" spans="5:5" ht="15.75" customHeight="1" x14ac:dyDescent="0.3">
      <c r="E631" s="12"/>
    </row>
    <row r="632" spans="5:5" ht="15.75" customHeight="1" x14ac:dyDescent="0.3">
      <c r="E632" s="12"/>
    </row>
    <row r="633" spans="5:5" ht="15.75" customHeight="1" x14ac:dyDescent="0.3">
      <c r="E633" s="12"/>
    </row>
    <row r="634" spans="5:5" ht="15.75" customHeight="1" x14ac:dyDescent="0.3">
      <c r="E634" s="12"/>
    </row>
    <row r="635" spans="5:5" ht="15.75" customHeight="1" x14ac:dyDescent="0.3">
      <c r="E635" s="12"/>
    </row>
    <row r="636" spans="5:5" ht="15.75" customHeight="1" x14ac:dyDescent="0.3">
      <c r="E636" s="12"/>
    </row>
    <row r="637" spans="5:5" ht="15.75" customHeight="1" x14ac:dyDescent="0.3">
      <c r="E637" s="12"/>
    </row>
    <row r="638" spans="5:5" ht="15.75" customHeight="1" x14ac:dyDescent="0.3">
      <c r="E638" s="12"/>
    </row>
    <row r="639" spans="5:5" ht="15.75" customHeight="1" x14ac:dyDescent="0.3">
      <c r="E639" s="12"/>
    </row>
    <row r="640" spans="5:5" ht="15.75" customHeight="1" x14ac:dyDescent="0.3">
      <c r="E640" s="12"/>
    </row>
    <row r="641" spans="5:5" ht="15.75" customHeight="1" x14ac:dyDescent="0.3">
      <c r="E641" s="12"/>
    </row>
    <row r="642" spans="5:5" ht="15.75" customHeight="1" x14ac:dyDescent="0.3">
      <c r="E642" s="12"/>
    </row>
    <row r="643" spans="5:5" ht="15.75" customHeight="1" x14ac:dyDescent="0.3">
      <c r="E643" s="12"/>
    </row>
    <row r="644" spans="5:5" ht="15.75" customHeight="1" x14ac:dyDescent="0.3">
      <c r="E644" s="12"/>
    </row>
    <row r="645" spans="5:5" ht="15.75" customHeight="1" x14ac:dyDescent="0.3">
      <c r="E645" s="12"/>
    </row>
    <row r="646" spans="5:5" ht="15.75" customHeight="1" x14ac:dyDescent="0.3">
      <c r="E646" s="12"/>
    </row>
    <row r="647" spans="5:5" ht="15.75" customHeight="1" x14ac:dyDescent="0.3">
      <c r="E647" s="12"/>
    </row>
    <row r="648" spans="5:5" ht="15.75" customHeight="1" x14ac:dyDescent="0.3">
      <c r="E648" s="12"/>
    </row>
    <row r="649" spans="5:5" ht="15.75" customHeight="1" x14ac:dyDescent="0.3">
      <c r="E649" s="12"/>
    </row>
    <row r="650" spans="5:5" ht="15.75" customHeight="1" x14ac:dyDescent="0.3">
      <c r="E650" s="12"/>
    </row>
    <row r="651" spans="5:5" ht="15.75" customHeight="1" x14ac:dyDescent="0.3">
      <c r="E651" s="12"/>
    </row>
    <row r="652" spans="5:5" ht="15.75" customHeight="1" x14ac:dyDescent="0.3">
      <c r="E652" s="12"/>
    </row>
    <row r="653" spans="5:5" ht="15.75" customHeight="1" x14ac:dyDescent="0.3">
      <c r="E653" s="12"/>
    </row>
    <row r="654" spans="5:5" ht="15.75" customHeight="1" x14ac:dyDescent="0.3">
      <c r="E654" s="12"/>
    </row>
    <row r="655" spans="5:5" ht="15.75" customHeight="1" x14ac:dyDescent="0.3">
      <c r="E655" s="12"/>
    </row>
    <row r="656" spans="5:5" ht="15.75" customHeight="1" x14ac:dyDescent="0.3">
      <c r="E656" s="12"/>
    </row>
    <row r="657" spans="5:5" ht="15.75" customHeight="1" x14ac:dyDescent="0.3">
      <c r="E657" s="12"/>
    </row>
    <row r="658" spans="5:5" ht="15.75" customHeight="1" x14ac:dyDescent="0.3">
      <c r="E658" s="12"/>
    </row>
    <row r="659" spans="5:5" ht="15.75" customHeight="1" x14ac:dyDescent="0.3">
      <c r="E659" s="12"/>
    </row>
    <row r="660" spans="5:5" ht="15.75" customHeight="1" x14ac:dyDescent="0.3">
      <c r="E660" s="12"/>
    </row>
    <row r="661" spans="5:5" ht="15.75" customHeight="1" x14ac:dyDescent="0.3">
      <c r="E661" s="12"/>
    </row>
    <row r="662" spans="5:5" ht="15.75" customHeight="1" x14ac:dyDescent="0.3">
      <c r="E662" s="12"/>
    </row>
    <row r="663" spans="5:5" ht="15.75" customHeight="1" x14ac:dyDescent="0.3">
      <c r="E663" s="12"/>
    </row>
    <row r="664" spans="5:5" ht="15.75" customHeight="1" x14ac:dyDescent="0.3">
      <c r="E664" s="12"/>
    </row>
    <row r="665" spans="5:5" ht="15.75" customHeight="1" x14ac:dyDescent="0.3">
      <c r="E665" s="12"/>
    </row>
    <row r="666" spans="5:5" ht="15.75" customHeight="1" x14ac:dyDescent="0.3">
      <c r="E666" s="12"/>
    </row>
    <row r="667" spans="5:5" ht="15.75" customHeight="1" x14ac:dyDescent="0.3">
      <c r="E667" s="12"/>
    </row>
    <row r="668" spans="5:5" ht="15.75" customHeight="1" x14ac:dyDescent="0.3">
      <c r="E668" s="12"/>
    </row>
    <row r="669" spans="5:5" ht="15.75" customHeight="1" x14ac:dyDescent="0.3">
      <c r="E669" s="12"/>
    </row>
    <row r="670" spans="5:5" ht="15.75" customHeight="1" x14ac:dyDescent="0.3">
      <c r="E670" s="12"/>
    </row>
    <row r="671" spans="5:5" ht="15.75" customHeight="1" x14ac:dyDescent="0.3">
      <c r="E671" s="12"/>
    </row>
    <row r="672" spans="5:5" ht="15.75" customHeight="1" x14ac:dyDescent="0.3">
      <c r="E672" s="12"/>
    </row>
    <row r="673" spans="5:5" ht="15.75" customHeight="1" x14ac:dyDescent="0.3">
      <c r="E673" s="12"/>
    </row>
    <row r="674" spans="5:5" ht="15.75" customHeight="1" x14ac:dyDescent="0.3">
      <c r="E674" s="12"/>
    </row>
    <row r="675" spans="5:5" ht="15.75" customHeight="1" x14ac:dyDescent="0.3">
      <c r="E675" s="12"/>
    </row>
    <row r="676" spans="5:5" ht="15.75" customHeight="1" x14ac:dyDescent="0.3">
      <c r="E676" s="12"/>
    </row>
    <row r="677" spans="5:5" ht="15.75" customHeight="1" x14ac:dyDescent="0.3">
      <c r="E677" s="12"/>
    </row>
    <row r="678" spans="5:5" ht="15.75" customHeight="1" x14ac:dyDescent="0.3">
      <c r="E678" s="12"/>
    </row>
    <row r="679" spans="5:5" ht="15.75" customHeight="1" x14ac:dyDescent="0.3">
      <c r="E679" s="12"/>
    </row>
    <row r="680" spans="5:5" ht="15.75" customHeight="1" x14ac:dyDescent="0.3">
      <c r="E680" s="12"/>
    </row>
    <row r="681" spans="5:5" ht="15.75" customHeight="1" x14ac:dyDescent="0.3">
      <c r="E681" s="12"/>
    </row>
    <row r="682" spans="5:5" ht="15.75" customHeight="1" x14ac:dyDescent="0.3">
      <c r="E682" s="12"/>
    </row>
    <row r="683" spans="5:5" ht="15.75" customHeight="1" x14ac:dyDescent="0.3">
      <c r="E683" s="12"/>
    </row>
    <row r="684" spans="5:5" ht="15.75" customHeight="1" x14ac:dyDescent="0.3">
      <c r="E684" s="12"/>
    </row>
    <row r="685" spans="5:5" ht="15.75" customHeight="1" x14ac:dyDescent="0.3">
      <c r="E685" s="12"/>
    </row>
    <row r="686" spans="5:5" ht="15.75" customHeight="1" x14ac:dyDescent="0.3">
      <c r="E686" s="12"/>
    </row>
    <row r="687" spans="5:5" ht="15.75" customHeight="1" x14ac:dyDescent="0.3">
      <c r="E687" s="12"/>
    </row>
    <row r="688" spans="5:5" ht="15.75" customHeight="1" x14ac:dyDescent="0.3">
      <c r="E688" s="12"/>
    </row>
    <row r="689" spans="5:5" ht="15.75" customHeight="1" x14ac:dyDescent="0.3">
      <c r="E689" s="12"/>
    </row>
    <row r="690" spans="5:5" ht="15.75" customHeight="1" x14ac:dyDescent="0.3">
      <c r="E690" s="12"/>
    </row>
    <row r="691" spans="5:5" ht="15.75" customHeight="1" x14ac:dyDescent="0.3">
      <c r="E691" s="12"/>
    </row>
    <row r="692" spans="5:5" ht="15.75" customHeight="1" x14ac:dyDescent="0.3">
      <c r="E692" s="12"/>
    </row>
    <row r="693" spans="5:5" ht="15.75" customHeight="1" x14ac:dyDescent="0.3">
      <c r="E693" s="12"/>
    </row>
    <row r="694" spans="5:5" ht="15.75" customHeight="1" x14ac:dyDescent="0.3">
      <c r="E694" s="12"/>
    </row>
    <row r="695" spans="5:5" ht="15.75" customHeight="1" x14ac:dyDescent="0.3">
      <c r="E695" s="12"/>
    </row>
    <row r="696" spans="5:5" ht="15.75" customHeight="1" x14ac:dyDescent="0.3">
      <c r="E696" s="12"/>
    </row>
    <row r="697" spans="5:5" ht="15.75" customHeight="1" x14ac:dyDescent="0.3">
      <c r="E697" s="12"/>
    </row>
    <row r="698" spans="5:5" ht="15.75" customHeight="1" x14ac:dyDescent="0.3">
      <c r="E698" s="12"/>
    </row>
    <row r="699" spans="5:5" ht="15.75" customHeight="1" x14ac:dyDescent="0.3">
      <c r="E699" s="12"/>
    </row>
    <row r="700" spans="5:5" ht="15.75" customHeight="1" x14ac:dyDescent="0.3">
      <c r="E700" s="12"/>
    </row>
    <row r="701" spans="5:5" ht="15.75" customHeight="1" x14ac:dyDescent="0.3">
      <c r="E701" s="12"/>
    </row>
    <row r="702" spans="5:5" ht="15.75" customHeight="1" x14ac:dyDescent="0.3">
      <c r="E702" s="12"/>
    </row>
    <row r="703" spans="5:5" ht="15.75" customHeight="1" x14ac:dyDescent="0.3">
      <c r="E703" s="12"/>
    </row>
    <row r="704" spans="5:5" ht="15.75" customHeight="1" x14ac:dyDescent="0.3">
      <c r="E704" s="12"/>
    </row>
    <row r="705" spans="5:5" ht="15.75" customHeight="1" x14ac:dyDescent="0.3">
      <c r="E705" s="12"/>
    </row>
    <row r="706" spans="5:5" ht="15.75" customHeight="1" x14ac:dyDescent="0.3">
      <c r="E706" s="12"/>
    </row>
    <row r="707" spans="5:5" ht="15.75" customHeight="1" x14ac:dyDescent="0.3">
      <c r="E707" s="12"/>
    </row>
    <row r="708" spans="5:5" ht="15.75" customHeight="1" x14ac:dyDescent="0.3">
      <c r="E708" s="12"/>
    </row>
    <row r="709" spans="5:5" ht="15.75" customHeight="1" x14ac:dyDescent="0.3">
      <c r="E709" s="12"/>
    </row>
    <row r="710" spans="5:5" ht="15.75" customHeight="1" x14ac:dyDescent="0.3">
      <c r="E710" s="12"/>
    </row>
    <row r="711" spans="5:5" ht="15.75" customHeight="1" x14ac:dyDescent="0.3">
      <c r="E711" s="12"/>
    </row>
    <row r="712" spans="5:5" ht="15.75" customHeight="1" x14ac:dyDescent="0.3">
      <c r="E712" s="12"/>
    </row>
    <row r="713" spans="5:5" ht="15.75" customHeight="1" x14ac:dyDescent="0.3">
      <c r="E713" s="12"/>
    </row>
    <row r="714" spans="5:5" ht="15.75" customHeight="1" x14ac:dyDescent="0.3">
      <c r="E714" s="12"/>
    </row>
    <row r="715" spans="5:5" ht="15.75" customHeight="1" x14ac:dyDescent="0.3">
      <c r="E715" s="12"/>
    </row>
    <row r="716" spans="5:5" ht="15.75" customHeight="1" x14ac:dyDescent="0.3">
      <c r="E716" s="12"/>
    </row>
    <row r="717" spans="5:5" ht="15.75" customHeight="1" x14ac:dyDescent="0.3">
      <c r="E717" s="12"/>
    </row>
    <row r="718" spans="5:5" ht="15.75" customHeight="1" x14ac:dyDescent="0.3">
      <c r="E718" s="12"/>
    </row>
    <row r="719" spans="5:5" ht="15.75" customHeight="1" x14ac:dyDescent="0.3">
      <c r="E719" s="12"/>
    </row>
    <row r="720" spans="5:5" ht="15.75" customHeight="1" x14ac:dyDescent="0.3">
      <c r="E720" s="12"/>
    </row>
    <row r="721" spans="5:5" ht="15.75" customHeight="1" x14ac:dyDescent="0.3">
      <c r="E721" s="12"/>
    </row>
    <row r="722" spans="5:5" ht="15.75" customHeight="1" x14ac:dyDescent="0.3">
      <c r="E722" s="12"/>
    </row>
    <row r="723" spans="5:5" ht="15.75" customHeight="1" x14ac:dyDescent="0.3">
      <c r="E723" s="12"/>
    </row>
    <row r="724" spans="5:5" ht="15.75" customHeight="1" x14ac:dyDescent="0.3">
      <c r="E724" s="12"/>
    </row>
    <row r="725" spans="5:5" ht="15.75" customHeight="1" x14ac:dyDescent="0.3">
      <c r="E725" s="12"/>
    </row>
    <row r="726" spans="5:5" ht="15.75" customHeight="1" x14ac:dyDescent="0.3">
      <c r="E726" s="12"/>
    </row>
    <row r="727" spans="5:5" ht="15.75" customHeight="1" x14ac:dyDescent="0.3">
      <c r="E727" s="12"/>
    </row>
    <row r="728" spans="5:5" ht="15.75" customHeight="1" x14ac:dyDescent="0.3">
      <c r="E728" s="12"/>
    </row>
    <row r="729" spans="5:5" ht="15.75" customHeight="1" x14ac:dyDescent="0.3">
      <c r="E729" s="12"/>
    </row>
    <row r="730" spans="5:5" ht="15.75" customHeight="1" x14ac:dyDescent="0.3">
      <c r="E730" s="12"/>
    </row>
    <row r="731" spans="5:5" ht="15.75" customHeight="1" x14ac:dyDescent="0.3">
      <c r="E731" s="12"/>
    </row>
    <row r="732" spans="5:5" ht="15.75" customHeight="1" x14ac:dyDescent="0.3">
      <c r="E732" s="12"/>
    </row>
    <row r="733" spans="5:5" ht="15.75" customHeight="1" x14ac:dyDescent="0.3">
      <c r="E733" s="12"/>
    </row>
    <row r="734" spans="5:5" ht="15.75" customHeight="1" x14ac:dyDescent="0.3">
      <c r="E734" s="12"/>
    </row>
    <row r="735" spans="5:5" ht="15.75" customHeight="1" x14ac:dyDescent="0.3">
      <c r="E735" s="12"/>
    </row>
    <row r="736" spans="5:5" ht="15.75" customHeight="1" x14ac:dyDescent="0.3">
      <c r="E736" s="12"/>
    </row>
    <row r="737" spans="5:5" ht="15.75" customHeight="1" x14ac:dyDescent="0.3">
      <c r="E737" s="12"/>
    </row>
    <row r="738" spans="5:5" ht="15.75" customHeight="1" x14ac:dyDescent="0.3">
      <c r="E738" s="12"/>
    </row>
    <row r="739" spans="5:5" ht="15.75" customHeight="1" x14ac:dyDescent="0.3">
      <c r="E739" s="12"/>
    </row>
    <row r="740" spans="5:5" ht="15.75" customHeight="1" x14ac:dyDescent="0.3">
      <c r="E740" s="12"/>
    </row>
    <row r="741" spans="5:5" ht="15.75" customHeight="1" x14ac:dyDescent="0.3">
      <c r="E741" s="12"/>
    </row>
    <row r="742" spans="5:5" ht="15.75" customHeight="1" x14ac:dyDescent="0.3">
      <c r="E742" s="12"/>
    </row>
    <row r="743" spans="5:5" ht="15.75" customHeight="1" x14ac:dyDescent="0.3">
      <c r="E743" s="12"/>
    </row>
    <row r="744" spans="5:5" ht="15.75" customHeight="1" x14ac:dyDescent="0.3">
      <c r="E744" s="12"/>
    </row>
    <row r="745" spans="5:5" ht="15.75" customHeight="1" x14ac:dyDescent="0.3">
      <c r="E745" s="12"/>
    </row>
    <row r="746" spans="5:5" ht="15.75" customHeight="1" x14ac:dyDescent="0.3">
      <c r="E746" s="12"/>
    </row>
    <row r="747" spans="5:5" ht="15.75" customHeight="1" x14ac:dyDescent="0.3">
      <c r="E747" s="12"/>
    </row>
    <row r="748" spans="5:5" ht="15.75" customHeight="1" x14ac:dyDescent="0.3">
      <c r="E748" s="12"/>
    </row>
    <row r="749" spans="5:5" ht="15.75" customHeight="1" x14ac:dyDescent="0.3">
      <c r="E749" s="12"/>
    </row>
    <row r="750" spans="5:5" ht="15.75" customHeight="1" x14ac:dyDescent="0.3">
      <c r="E750" s="12"/>
    </row>
    <row r="751" spans="5:5" ht="15.75" customHeight="1" x14ac:dyDescent="0.3">
      <c r="E751" s="12"/>
    </row>
    <row r="752" spans="5:5" ht="15.75" customHeight="1" x14ac:dyDescent="0.3">
      <c r="E752" s="12"/>
    </row>
    <row r="753" spans="5:5" ht="15.75" customHeight="1" x14ac:dyDescent="0.3">
      <c r="E753" s="12"/>
    </row>
    <row r="754" spans="5:5" ht="15.75" customHeight="1" x14ac:dyDescent="0.3">
      <c r="E754" s="12"/>
    </row>
    <row r="755" spans="5:5" ht="15.75" customHeight="1" x14ac:dyDescent="0.3">
      <c r="E755" s="12"/>
    </row>
    <row r="756" spans="5:5" ht="15.75" customHeight="1" x14ac:dyDescent="0.3">
      <c r="E756" s="12"/>
    </row>
    <row r="757" spans="5:5" ht="15.75" customHeight="1" x14ac:dyDescent="0.3">
      <c r="E757" s="12"/>
    </row>
    <row r="758" spans="5:5" ht="15.75" customHeight="1" x14ac:dyDescent="0.3">
      <c r="E758" s="12"/>
    </row>
    <row r="759" spans="5:5" ht="15.75" customHeight="1" x14ac:dyDescent="0.3">
      <c r="E759" s="12"/>
    </row>
    <row r="760" spans="5:5" ht="15.75" customHeight="1" x14ac:dyDescent="0.3">
      <c r="E760" s="12"/>
    </row>
    <row r="761" spans="5:5" ht="15.75" customHeight="1" x14ac:dyDescent="0.3">
      <c r="E761" s="12"/>
    </row>
    <row r="762" spans="5:5" ht="15.75" customHeight="1" x14ac:dyDescent="0.3">
      <c r="E762" s="12"/>
    </row>
    <row r="763" spans="5:5" ht="15.75" customHeight="1" x14ac:dyDescent="0.3">
      <c r="E763" s="12"/>
    </row>
    <row r="764" spans="5:5" ht="15.75" customHeight="1" x14ac:dyDescent="0.3">
      <c r="E764" s="12"/>
    </row>
    <row r="765" spans="5:5" ht="15.75" customHeight="1" x14ac:dyDescent="0.3">
      <c r="E765" s="12"/>
    </row>
    <row r="766" spans="5:5" ht="15.75" customHeight="1" x14ac:dyDescent="0.3">
      <c r="E766" s="12"/>
    </row>
    <row r="767" spans="5:5" ht="15.75" customHeight="1" x14ac:dyDescent="0.3">
      <c r="E767" s="12"/>
    </row>
    <row r="768" spans="5:5" ht="15.75" customHeight="1" x14ac:dyDescent="0.3">
      <c r="E768" s="12"/>
    </row>
    <row r="769" spans="5:5" ht="15.75" customHeight="1" x14ac:dyDescent="0.3">
      <c r="E769" s="12"/>
    </row>
    <row r="770" spans="5:5" ht="15.75" customHeight="1" x14ac:dyDescent="0.3">
      <c r="E770" s="12"/>
    </row>
    <row r="771" spans="5:5" ht="15.75" customHeight="1" x14ac:dyDescent="0.3">
      <c r="E771" s="12"/>
    </row>
    <row r="772" spans="5:5" ht="15.75" customHeight="1" x14ac:dyDescent="0.3">
      <c r="E772" s="12"/>
    </row>
    <row r="773" spans="5:5" ht="15.75" customHeight="1" x14ac:dyDescent="0.3">
      <c r="E773" s="12"/>
    </row>
    <row r="774" spans="5:5" ht="15.75" customHeight="1" x14ac:dyDescent="0.3">
      <c r="E774" s="12"/>
    </row>
    <row r="775" spans="5:5" ht="15.75" customHeight="1" x14ac:dyDescent="0.3">
      <c r="E775" s="12"/>
    </row>
    <row r="776" spans="5:5" ht="15.75" customHeight="1" x14ac:dyDescent="0.3">
      <c r="E776" s="12"/>
    </row>
    <row r="777" spans="5:5" ht="15.75" customHeight="1" x14ac:dyDescent="0.3">
      <c r="E777" s="12"/>
    </row>
    <row r="778" spans="5:5" ht="15.75" customHeight="1" x14ac:dyDescent="0.3">
      <c r="E778" s="12"/>
    </row>
    <row r="779" spans="5:5" ht="15.75" customHeight="1" x14ac:dyDescent="0.3">
      <c r="E779" s="12"/>
    </row>
    <row r="780" spans="5:5" ht="15.75" customHeight="1" x14ac:dyDescent="0.3">
      <c r="E780" s="12"/>
    </row>
    <row r="781" spans="5:5" ht="15.75" customHeight="1" x14ac:dyDescent="0.3">
      <c r="E781" s="12"/>
    </row>
    <row r="782" spans="5:5" ht="15.75" customHeight="1" x14ac:dyDescent="0.3">
      <c r="E782" s="12"/>
    </row>
    <row r="783" spans="5:5" ht="15.75" customHeight="1" x14ac:dyDescent="0.3">
      <c r="E783" s="12"/>
    </row>
    <row r="784" spans="5:5" ht="15.75" customHeight="1" x14ac:dyDescent="0.3">
      <c r="E784" s="12"/>
    </row>
    <row r="785" spans="5:5" ht="15.75" customHeight="1" x14ac:dyDescent="0.3">
      <c r="E785" s="12"/>
    </row>
    <row r="786" spans="5:5" ht="15.75" customHeight="1" x14ac:dyDescent="0.3">
      <c r="E786" s="12"/>
    </row>
    <row r="787" spans="5:5" ht="15.75" customHeight="1" x14ac:dyDescent="0.3">
      <c r="E787" s="12"/>
    </row>
    <row r="788" spans="5:5" ht="15.75" customHeight="1" x14ac:dyDescent="0.3">
      <c r="E788" s="12"/>
    </row>
    <row r="789" spans="5:5" ht="15.75" customHeight="1" x14ac:dyDescent="0.3">
      <c r="E789" s="12"/>
    </row>
    <row r="790" spans="5:5" ht="15.75" customHeight="1" x14ac:dyDescent="0.3">
      <c r="E790" s="12"/>
    </row>
    <row r="791" spans="5:5" ht="15.75" customHeight="1" x14ac:dyDescent="0.3">
      <c r="E791" s="12"/>
    </row>
    <row r="792" spans="5:5" ht="15.75" customHeight="1" x14ac:dyDescent="0.3">
      <c r="E792" s="12"/>
    </row>
    <row r="793" spans="5:5" ht="15.75" customHeight="1" x14ac:dyDescent="0.3">
      <c r="E793" s="12"/>
    </row>
    <row r="794" spans="5:5" ht="15.75" customHeight="1" x14ac:dyDescent="0.3">
      <c r="E794" s="12"/>
    </row>
    <row r="795" spans="5:5" ht="15.75" customHeight="1" x14ac:dyDescent="0.3">
      <c r="E795" s="12"/>
    </row>
    <row r="796" spans="5:5" ht="15.75" customHeight="1" x14ac:dyDescent="0.3">
      <c r="E796" s="12"/>
    </row>
    <row r="797" spans="5:5" ht="15.75" customHeight="1" x14ac:dyDescent="0.3">
      <c r="E797" s="12"/>
    </row>
    <row r="798" spans="5:5" ht="15.75" customHeight="1" x14ac:dyDescent="0.3">
      <c r="E798" s="12"/>
    </row>
    <row r="799" spans="5:5" ht="15.75" customHeight="1" x14ac:dyDescent="0.3">
      <c r="E799" s="12"/>
    </row>
    <row r="800" spans="5:5" ht="15.75" customHeight="1" x14ac:dyDescent="0.3">
      <c r="E800" s="12"/>
    </row>
    <row r="801" spans="5:5" ht="15.75" customHeight="1" x14ac:dyDescent="0.3">
      <c r="E801" s="12"/>
    </row>
    <row r="802" spans="5:5" ht="15.75" customHeight="1" x14ac:dyDescent="0.3">
      <c r="E802" s="12"/>
    </row>
    <row r="803" spans="5:5" ht="15.75" customHeight="1" x14ac:dyDescent="0.3">
      <c r="E803" s="12"/>
    </row>
    <row r="804" spans="5:5" ht="15.75" customHeight="1" x14ac:dyDescent="0.3">
      <c r="E804" s="12"/>
    </row>
    <row r="805" spans="5:5" ht="15.75" customHeight="1" x14ac:dyDescent="0.3">
      <c r="E805" s="12"/>
    </row>
    <row r="806" spans="5:5" ht="15.75" customHeight="1" x14ac:dyDescent="0.3">
      <c r="E806" s="12"/>
    </row>
    <row r="807" spans="5:5" ht="15.75" customHeight="1" x14ac:dyDescent="0.3">
      <c r="E807" s="12"/>
    </row>
    <row r="808" spans="5:5" ht="15.75" customHeight="1" x14ac:dyDescent="0.3">
      <c r="E808" s="12"/>
    </row>
    <row r="809" spans="5:5" ht="15.75" customHeight="1" x14ac:dyDescent="0.3">
      <c r="E809" s="12"/>
    </row>
    <row r="810" spans="5:5" ht="15.75" customHeight="1" x14ac:dyDescent="0.3">
      <c r="E810" s="12"/>
    </row>
    <row r="811" spans="5:5" ht="15.75" customHeight="1" x14ac:dyDescent="0.3">
      <c r="E811" s="12"/>
    </row>
    <row r="812" spans="5:5" ht="15.75" customHeight="1" x14ac:dyDescent="0.3">
      <c r="E812" s="12"/>
    </row>
    <row r="813" spans="5:5" ht="15.75" customHeight="1" x14ac:dyDescent="0.3">
      <c r="E813" s="12"/>
    </row>
    <row r="814" spans="5:5" ht="15.75" customHeight="1" x14ac:dyDescent="0.3">
      <c r="E814" s="12"/>
    </row>
    <row r="815" spans="5:5" ht="15.75" customHeight="1" x14ac:dyDescent="0.3">
      <c r="E815" s="12"/>
    </row>
    <row r="816" spans="5:5" ht="15.75" customHeight="1" x14ac:dyDescent="0.3">
      <c r="E816" s="12"/>
    </row>
    <row r="817" spans="5:5" ht="15.75" customHeight="1" x14ac:dyDescent="0.3">
      <c r="E817" s="12"/>
    </row>
    <row r="818" spans="5:5" ht="15.75" customHeight="1" x14ac:dyDescent="0.3">
      <c r="E818" s="12"/>
    </row>
    <row r="819" spans="5:5" ht="15.75" customHeight="1" x14ac:dyDescent="0.3">
      <c r="E819" s="12"/>
    </row>
    <row r="820" spans="5:5" ht="15.75" customHeight="1" x14ac:dyDescent="0.3">
      <c r="E820" s="12"/>
    </row>
    <row r="821" spans="5:5" ht="15.75" customHeight="1" x14ac:dyDescent="0.3">
      <c r="E821" s="12"/>
    </row>
    <row r="822" spans="5:5" ht="15.75" customHeight="1" x14ac:dyDescent="0.3">
      <c r="E822" s="12"/>
    </row>
    <row r="823" spans="5:5" ht="15.75" customHeight="1" x14ac:dyDescent="0.3">
      <c r="E823" s="12"/>
    </row>
    <row r="824" spans="5:5" ht="15.75" customHeight="1" x14ac:dyDescent="0.3">
      <c r="E824" s="12"/>
    </row>
    <row r="825" spans="5:5" ht="15.75" customHeight="1" x14ac:dyDescent="0.3">
      <c r="E825" s="12"/>
    </row>
    <row r="826" spans="5:5" ht="15.75" customHeight="1" x14ac:dyDescent="0.3">
      <c r="E826" s="12"/>
    </row>
    <row r="827" spans="5:5" ht="15.75" customHeight="1" x14ac:dyDescent="0.3">
      <c r="E827" s="12"/>
    </row>
    <row r="828" spans="5:5" ht="15.75" customHeight="1" x14ac:dyDescent="0.3">
      <c r="E828" s="12"/>
    </row>
    <row r="829" spans="5:5" ht="15.75" customHeight="1" x14ac:dyDescent="0.3">
      <c r="E829" s="12"/>
    </row>
    <row r="830" spans="5:5" ht="15.75" customHeight="1" x14ac:dyDescent="0.3">
      <c r="E830" s="12"/>
    </row>
    <row r="831" spans="5:5" ht="15.75" customHeight="1" x14ac:dyDescent="0.3">
      <c r="E831" s="12"/>
    </row>
    <row r="832" spans="5:5" ht="15.75" customHeight="1" x14ac:dyDescent="0.3">
      <c r="E832" s="12"/>
    </row>
    <row r="833" spans="5:5" ht="15.75" customHeight="1" x14ac:dyDescent="0.3">
      <c r="E833" s="12"/>
    </row>
    <row r="834" spans="5:5" ht="15.75" customHeight="1" x14ac:dyDescent="0.3">
      <c r="E834" s="12"/>
    </row>
    <row r="835" spans="5:5" ht="15.75" customHeight="1" x14ac:dyDescent="0.3">
      <c r="E835" s="12"/>
    </row>
    <row r="836" spans="5:5" ht="15.75" customHeight="1" x14ac:dyDescent="0.3">
      <c r="E836" s="12"/>
    </row>
    <row r="837" spans="5:5" ht="15.75" customHeight="1" x14ac:dyDescent="0.3">
      <c r="E837" s="12"/>
    </row>
    <row r="838" spans="5:5" ht="15.75" customHeight="1" x14ac:dyDescent="0.3">
      <c r="E838" s="12"/>
    </row>
    <row r="839" spans="5:5" ht="15.75" customHeight="1" x14ac:dyDescent="0.3">
      <c r="E839" s="12"/>
    </row>
    <row r="840" spans="5:5" ht="15.75" customHeight="1" x14ac:dyDescent="0.3">
      <c r="E840" s="12"/>
    </row>
    <row r="841" spans="5:5" ht="15.75" customHeight="1" x14ac:dyDescent="0.3">
      <c r="E841" s="12"/>
    </row>
    <row r="842" spans="5:5" ht="15.75" customHeight="1" x14ac:dyDescent="0.3">
      <c r="E842" s="12"/>
    </row>
    <row r="843" spans="5:5" ht="15.75" customHeight="1" x14ac:dyDescent="0.3">
      <c r="E843" s="12"/>
    </row>
    <row r="844" spans="5:5" ht="15.75" customHeight="1" x14ac:dyDescent="0.3">
      <c r="E844" s="12"/>
    </row>
    <row r="845" spans="5:5" ht="15.75" customHeight="1" x14ac:dyDescent="0.3">
      <c r="E845" s="12"/>
    </row>
    <row r="846" spans="5:5" ht="15.75" customHeight="1" x14ac:dyDescent="0.3">
      <c r="E846" s="12"/>
    </row>
    <row r="847" spans="5:5" ht="15.75" customHeight="1" x14ac:dyDescent="0.3">
      <c r="E847" s="12"/>
    </row>
    <row r="848" spans="5:5" ht="15.75" customHeight="1" x14ac:dyDescent="0.3">
      <c r="E848" s="12"/>
    </row>
    <row r="849" spans="5:5" ht="15.75" customHeight="1" x14ac:dyDescent="0.3">
      <c r="E849" s="12"/>
    </row>
    <row r="850" spans="5:5" ht="15.75" customHeight="1" x14ac:dyDescent="0.3">
      <c r="E850" s="12"/>
    </row>
    <row r="851" spans="5:5" ht="15.75" customHeight="1" x14ac:dyDescent="0.3">
      <c r="E851" s="12"/>
    </row>
    <row r="852" spans="5:5" ht="15.75" customHeight="1" x14ac:dyDescent="0.3">
      <c r="E852" s="12"/>
    </row>
    <row r="853" spans="5:5" ht="15.75" customHeight="1" x14ac:dyDescent="0.3">
      <c r="E853" s="12"/>
    </row>
    <row r="854" spans="5:5" ht="15.75" customHeight="1" x14ac:dyDescent="0.3">
      <c r="E854" s="12"/>
    </row>
    <row r="855" spans="5:5" ht="15.75" customHeight="1" x14ac:dyDescent="0.3">
      <c r="E855" s="12"/>
    </row>
    <row r="856" spans="5:5" ht="15.75" customHeight="1" x14ac:dyDescent="0.3">
      <c r="E856" s="12"/>
    </row>
    <row r="857" spans="5:5" ht="15.75" customHeight="1" x14ac:dyDescent="0.3">
      <c r="E857" s="12"/>
    </row>
    <row r="858" spans="5:5" ht="15.75" customHeight="1" x14ac:dyDescent="0.3">
      <c r="E858" s="12"/>
    </row>
    <row r="859" spans="5:5" ht="15.75" customHeight="1" x14ac:dyDescent="0.3">
      <c r="E859" s="12"/>
    </row>
    <row r="860" spans="5:5" ht="15.75" customHeight="1" x14ac:dyDescent="0.3">
      <c r="E860" s="12"/>
    </row>
    <row r="861" spans="5:5" ht="15.75" customHeight="1" x14ac:dyDescent="0.3">
      <c r="E861" s="12"/>
    </row>
    <row r="862" spans="5:5" ht="15.75" customHeight="1" x14ac:dyDescent="0.3">
      <c r="E862" s="12"/>
    </row>
    <row r="863" spans="5:5" ht="15.75" customHeight="1" x14ac:dyDescent="0.3">
      <c r="E863" s="12"/>
    </row>
    <row r="864" spans="5:5" ht="15.75" customHeight="1" x14ac:dyDescent="0.3">
      <c r="E864" s="12"/>
    </row>
    <row r="865" spans="5:5" ht="15.75" customHeight="1" x14ac:dyDescent="0.3">
      <c r="E865" s="12"/>
    </row>
    <row r="866" spans="5:5" ht="15.75" customHeight="1" x14ac:dyDescent="0.3">
      <c r="E866" s="12"/>
    </row>
    <row r="867" spans="5:5" ht="15.75" customHeight="1" x14ac:dyDescent="0.3">
      <c r="E867" s="12"/>
    </row>
    <row r="868" spans="5:5" ht="15.75" customHeight="1" x14ac:dyDescent="0.3">
      <c r="E868" s="12"/>
    </row>
    <row r="869" spans="5:5" ht="15.75" customHeight="1" x14ac:dyDescent="0.3">
      <c r="E869" s="12"/>
    </row>
    <row r="870" spans="5:5" ht="15.75" customHeight="1" x14ac:dyDescent="0.3">
      <c r="E870" s="12"/>
    </row>
    <row r="871" spans="5:5" ht="15.75" customHeight="1" x14ac:dyDescent="0.3">
      <c r="E871" s="12"/>
    </row>
    <row r="872" spans="5:5" ht="15.75" customHeight="1" x14ac:dyDescent="0.3">
      <c r="E872" s="12"/>
    </row>
    <row r="873" spans="5:5" ht="15.75" customHeight="1" x14ac:dyDescent="0.3">
      <c r="E873" s="12"/>
    </row>
    <row r="874" spans="5:5" ht="15.75" customHeight="1" x14ac:dyDescent="0.3">
      <c r="E874" s="12"/>
    </row>
    <row r="875" spans="5:5" ht="15.75" customHeight="1" x14ac:dyDescent="0.3">
      <c r="E875" s="12"/>
    </row>
    <row r="876" spans="5:5" ht="15.75" customHeight="1" x14ac:dyDescent="0.3">
      <c r="E876" s="12"/>
    </row>
    <row r="877" spans="5:5" ht="15.75" customHeight="1" x14ac:dyDescent="0.3">
      <c r="E877" s="12"/>
    </row>
    <row r="878" spans="5:5" ht="15.75" customHeight="1" x14ac:dyDescent="0.3">
      <c r="E878" s="12"/>
    </row>
    <row r="879" spans="5:5" ht="15.75" customHeight="1" x14ac:dyDescent="0.3">
      <c r="E879" s="12"/>
    </row>
    <row r="880" spans="5:5" ht="15.75" customHeight="1" x14ac:dyDescent="0.3">
      <c r="E880" s="12"/>
    </row>
    <row r="881" spans="5:5" ht="15.75" customHeight="1" x14ac:dyDescent="0.3">
      <c r="E881" s="12"/>
    </row>
    <row r="882" spans="5:5" ht="15.75" customHeight="1" x14ac:dyDescent="0.3">
      <c r="E882" s="12"/>
    </row>
    <row r="883" spans="5:5" ht="15.75" customHeight="1" x14ac:dyDescent="0.3">
      <c r="E883" s="12"/>
    </row>
    <row r="884" spans="5:5" ht="15.75" customHeight="1" x14ac:dyDescent="0.3">
      <c r="E884" s="12"/>
    </row>
    <row r="885" spans="5:5" ht="15.75" customHeight="1" x14ac:dyDescent="0.3">
      <c r="E885" s="12"/>
    </row>
    <row r="886" spans="5:5" ht="15.75" customHeight="1" x14ac:dyDescent="0.3">
      <c r="E886" s="12"/>
    </row>
    <row r="887" spans="5:5" ht="15.75" customHeight="1" x14ac:dyDescent="0.3">
      <c r="E887" s="12"/>
    </row>
    <row r="888" spans="5:5" ht="15.75" customHeight="1" x14ac:dyDescent="0.3">
      <c r="E888" s="12"/>
    </row>
    <row r="889" spans="5:5" ht="15.75" customHeight="1" x14ac:dyDescent="0.3">
      <c r="E889" s="12"/>
    </row>
    <row r="890" spans="5:5" ht="15.75" customHeight="1" x14ac:dyDescent="0.3">
      <c r="E890" s="12"/>
    </row>
    <row r="891" spans="5:5" ht="15.75" customHeight="1" x14ac:dyDescent="0.3">
      <c r="E891" s="12"/>
    </row>
    <row r="892" spans="5:5" ht="15.75" customHeight="1" x14ac:dyDescent="0.3">
      <c r="E892" s="12"/>
    </row>
    <row r="893" spans="5:5" ht="15.75" customHeight="1" x14ac:dyDescent="0.3">
      <c r="E893" s="12"/>
    </row>
    <row r="894" spans="5:5" ht="15.75" customHeight="1" x14ac:dyDescent="0.3">
      <c r="E894" s="12"/>
    </row>
    <row r="895" spans="5:5" ht="15.75" customHeight="1" x14ac:dyDescent="0.3">
      <c r="E895" s="12"/>
    </row>
    <row r="896" spans="5:5" ht="15.75" customHeight="1" x14ac:dyDescent="0.3">
      <c r="E896" s="12"/>
    </row>
    <row r="897" spans="5:5" ht="15.75" customHeight="1" x14ac:dyDescent="0.3">
      <c r="E897" s="12"/>
    </row>
    <row r="898" spans="5:5" ht="15.75" customHeight="1" x14ac:dyDescent="0.3">
      <c r="E898" s="12"/>
    </row>
    <row r="899" spans="5:5" ht="15.75" customHeight="1" x14ac:dyDescent="0.3">
      <c r="E899" s="12"/>
    </row>
    <row r="900" spans="5:5" ht="15.75" customHeight="1" x14ac:dyDescent="0.3">
      <c r="E900" s="12"/>
    </row>
    <row r="901" spans="5:5" ht="15.75" customHeight="1" x14ac:dyDescent="0.3">
      <c r="E901" s="12"/>
    </row>
    <row r="902" spans="5:5" ht="15.75" customHeight="1" x14ac:dyDescent="0.3">
      <c r="E902" s="12"/>
    </row>
    <row r="903" spans="5:5" ht="15.75" customHeight="1" x14ac:dyDescent="0.3">
      <c r="E903" s="12"/>
    </row>
    <row r="904" spans="5:5" ht="15.75" customHeight="1" x14ac:dyDescent="0.3">
      <c r="E904" s="12"/>
    </row>
    <row r="905" spans="5:5" ht="15.75" customHeight="1" x14ac:dyDescent="0.3">
      <c r="E905" s="12"/>
    </row>
    <row r="906" spans="5:5" ht="15.75" customHeight="1" x14ac:dyDescent="0.3">
      <c r="E906" s="12"/>
    </row>
    <row r="907" spans="5:5" ht="15.75" customHeight="1" x14ac:dyDescent="0.3">
      <c r="E907" s="12"/>
    </row>
    <row r="908" spans="5:5" ht="15.75" customHeight="1" x14ac:dyDescent="0.3">
      <c r="E908" s="12"/>
    </row>
    <row r="909" spans="5:5" ht="15.75" customHeight="1" x14ac:dyDescent="0.3">
      <c r="E909" s="12"/>
    </row>
    <row r="910" spans="5:5" ht="15.75" customHeight="1" x14ac:dyDescent="0.3">
      <c r="E910" s="12"/>
    </row>
    <row r="911" spans="5:5" ht="15.75" customHeight="1" x14ac:dyDescent="0.3">
      <c r="E911" s="12"/>
    </row>
    <row r="912" spans="5:5" ht="15.75" customHeight="1" x14ac:dyDescent="0.3">
      <c r="E912" s="12"/>
    </row>
    <row r="913" spans="5:5" ht="15.75" customHeight="1" x14ac:dyDescent="0.3">
      <c r="E913" s="12"/>
    </row>
    <row r="914" spans="5:5" ht="15.75" customHeight="1" x14ac:dyDescent="0.3">
      <c r="E914" s="12"/>
    </row>
    <row r="915" spans="5:5" ht="15.75" customHeight="1" x14ac:dyDescent="0.3">
      <c r="E915" s="12"/>
    </row>
    <row r="916" spans="5:5" ht="15.75" customHeight="1" x14ac:dyDescent="0.3">
      <c r="E916" s="12"/>
    </row>
    <row r="917" spans="5:5" ht="15.75" customHeight="1" x14ac:dyDescent="0.3">
      <c r="E917" s="12"/>
    </row>
    <row r="918" spans="5:5" ht="15.75" customHeight="1" x14ac:dyDescent="0.3">
      <c r="E918" s="12"/>
    </row>
    <row r="919" spans="5:5" ht="15.75" customHeight="1" x14ac:dyDescent="0.3">
      <c r="E919" s="12"/>
    </row>
    <row r="920" spans="5:5" ht="15.75" customHeight="1" x14ac:dyDescent="0.3">
      <c r="E920" s="12"/>
    </row>
    <row r="921" spans="5:5" ht="15.75" customHeight="1" x14ac:dyDescent="0.3">
      <c r="E921" s="12"/>
    </row>
    <row r="922" spans="5:5" ht="15.75" customHeight="1" x14ac:dyDescent="0.3">
      <c r="E922" s="12"/>
    </row>
    <row r="923" spans="5:5" ht="15.75" customHeight="1" x14ac:dyDescent="0.3">
      <c r="E923" s="12"/>
    </row>
    <row r="924" spans="5:5" ht="15.75" customHeight="1" x14ac:dyDescent="0.3">
      <c r="E924" s="12"/>
    </row>
    <row r="925" spans="5:5" ht="15.75" customHeight="1" x14ac:dyDescent="0.3">
      <c r="E925" s="12"/>
    </row>
    <row r="926" spans="5:5" ht="15.75" customHeight="1" x14ac:dyDescent="0.3">
      <c r="E926" s="12"/>
    </row>
    <row r="927" spans="5:5" ht="15.75" customHeight="1" x14ac:dyDescent="0.3">
      <c r="E927" s="12"/>
    </row>
    <row r="928" spans="5:5" ht="15.75" customHeight="1" x14ac:dyDescent="0.3">
      <c r="E928" s="12"/>
    </row>
    <row r="929" spans="5:5" ht="15.75" customHeight="1" x14ac:dyDescent="0.3">
      <c r="E929" s="12"/>
    </row>
    <row r="930" spans="5:5" ht="15.75" customHeight="1" x14ac:dyDescent="0.3">
      <c r="E930" s="12"/>
    </row>
    <row r="931" spans="5:5" ht="15.75" customHeight="1" x14ac:dyDescent="0.3">
      <c r="E931" s="12"/>
    </row>
    <row r="932" spans="5:5" ht="15.75" customHeight="1" x14ac:dyDescent="0.3">
      <c r="E932" s="12"/>
    </row>
    <row r="933" spans="5:5" ht="15.75" customHeight="1" x14ac:dyDescent="0.3">
      <c r="E933" s="12"/>
    </row>
    <row r="934" spans="5:5" ht="15.75" customHeight="1" x14ac:dyDescent="0.3">
      <c r="E934" s="12"/>
    </row>
    <row r="935" spans="5:5" ht="15.75" customHeight="1" x14ac:dyDescent="0.3">
      <c r="E935" s="12"/>
    </row>
    <row r="936" spans="5:5" ht="15.75" customHeight="1" x14ac:dyDescent="0.3">
      <c r="E936" s="12"/>
    </row>
    <row r="937" spans="5:5" ht="15.75" customHeight="1" x14ac:dyDescent="0.3">
      <c r="E937" s="12"/>
    </row>
    <row r="938" spans="5:5" ht="15.75" customHeight="1" x14ac:dyDescent="0.3">
      <c r="E938" s="12"/>
    </row>
    <row r="939" spans="5:5" ht="15.75" customHeight="1" x14ac:dyDescent="0.3">
      <c r="E939" s="12"/>
    </row>
    <row r="940" spans="5:5" ht="15.75" customHeight="1" x14ac:dyDescent="0.3">
      <c r="E940" s="12"/>
    </row>
    <row r="941" spans="5:5" ht="15.75" customHeight="1" x14ac:dyDescent="0.3">
      <c r="E941" s="12"/>
    </row>
    <row r="942" spans="5:5" ht="15.75" customHeight="1" x14ac:dyDescent="0.3">
      <c r="E942" s="12"/>
    </row>
    <row r="943" spans="5:5" ht="15.75" customHeight="1" x14ac:dyDescent="0.3">
      <c r="E943" s="12"/>
    </row>
    <row r="944" spans="5:5" ht="15.75" customHeight="1" x14ac:dyDescent="0.3">
      <c r="E944" s="12"/>
    </row>
    <row r="945" spans="5:5" ht="15.75" customHeight="1" x14ac:dyDescent="0.3">
      <c r="E945" s="12"/>
    </row>
    <row r="946" spans="5:5" ht="15.75" customHeight="1" x14ac:dyDescent="0.3">
      <c r="E946" s="12"/>
    </row>
    <row r="947" spans="5:5" ht="15.75" customHeight="1" x14ac:dyDescent="0.3">
      <c r="E947" s="12"/>
    </row>
    <row r="948" spans="5:5" ht="15.75" customHeight="1" x14ac:dyDescent="0.3">
      <c r="E948" s="12"/>
    </row>
    <row r="949" spans="5:5" ht="15.75" customHeight="1" x14ac:dyDescent="0.3">
      <c r="E949" s="12"/>
    </row>
    <row r="950" spans="5:5" ht="15.75" customHeight="1" x14ac:dyDescent="0.3">
      <c r="E950" s="12"/>
    </row>
    <row r="951" spans="5:5" ht="15.75" customHeight="1" x14ac:dyDescent="0.3">
      <c r="E951" s="12"/>
    </row>
    <row r="952" spans="5:5" ht="15.75" customHeight="1" x14ac:dyDescent="0.3">
      <c r="E952" s="12"/>
    </row>
    <row r="953" spans="5:5" ht="15.75" customHeight="1" x14ac:dyDescent="0.3">
      <c r="E953" s="12"/>
    </row>
    <row r="954" spans="5:5" ht="15.75" customHeight="1" x14ac:dyDescent="0.3">
      <c r="E954" s="12"/>
    </row>
    <row r="955" spans="5:5" ht="15.75" customHeight="1" x14ac:dyDescent="0.3">
      <c r="E955" s="12"/>
    </row>
    <row r="956" spans="5:5" ht="15.75" customHeight="1" x14ac:dyDescent="0.3">
      <c r="E956" s="12"/>
    </row>
    <row r="957" spans="5:5" ht="15.75" customHeight="1" x14ac:dyDescent="0.3">
      <c r="E957" s="12"/>
    </row>
    <row r="958" spans="5:5" ht="15.75" customHeight="1" x14ac:dyDescent="0.3">
      <c r="E958" s="12"/>
    </row>
    <row r="959" spans="5:5" ht="15.75" customHeight="1" x14ac:dyDescent="0.3">
      <c r="E959" s="12"/>
    </row>
    <row r="960" spans="5:5" ht="15.75" customHeight="1" x14ac:dyDescent="0.3">
      <c r="E960" s="12"/>
    </row>
    <row r="961" spans="5:5" ht="15.75" customHeight="1" x14ac:dyDescent="0.3">
      <c r="E961" s="12"/>
    </row>
    <row r="962" spans="5:5" ht="15.75" customHeight="1" x14ac:dyDescent="0.3">
      <c r="E962" s="12"/>
    </row>
    <row r="963" spans="5:5" ht="15.75" customHeight="1" x14ac:dyDescent="0.3">
      <c r="E963" s="12"/>
    </row>
    <row r="964" spans="5:5" ht="15.75" customHeight="1" x14ac:dyDescent="0.3">
      <c r="E964" s="12"/>
    </row>
    <row r="965" spans="5:5" ht="15.75" customHeight="1" x14ac:dyDescent="0.3">
      <c r="E965" s="12"/>
    </row>
    <row r="966" spans="5:5" ht="15.75" customHeight="1" x14ac:dyDescent="0.3">
      <c r="E966" s="12"/>
    </row>
    <row r="967" spans="5:5" ht="15.75" customHeight="1" x14ac:dyDescent="0.3">
      <c r="E967" s="12"/>
    </row>
    <row r="968" spans="5:5" ht="15.75" customHeight="1" x14ac:dyDescent="0.3">
      <c r="E968" s="12"/>
    </row>
    <row r="969" spans="5:5" ht="15.75" customHeight="1" x14ac:dyDescent="0.3">
      <c r="E969" s="12"/>
    </row>
    <row r="970" spans="5:5" ht="15.75" customHeight="1" x14ac:dyDescent="0.3">
      <c r="E970" s="12"/>
    </row>
    <row r="971" spans="5:5" ht="15.75" customHeight="1" x14ac:dyDescent="0.3">
      <c r="E971" s="12"/>
    </row>
    <row r="972" spans="5:5" ht="15.75" customHeight="1" x14ac:dyDescent="0.3">
      <c r="E972" s="12"/>
    </row>
    <row r="973" spans="5:5" ht="15.75" customHeight="1" x14ac:dyDescent="0.3">
      <c r="E973" s="12"/>
    </row>
    <row r="974" spans="5:5" ht="15.75" customHeight="1" x14ac:dyDescent="0.3">
      <c r="E974" s="12"/>
    </row>
    <row r="975" spans="5:5" ht="15.75" customHeight="1" x14ac:dyDescent="0.3">
      <c r="E975" s="12"/>
    </row>
    <row r="976" spans="5:5" ht="15.75" customHeight="1" x14ac:dyDescent="0.3">
      <c r="E976" s="12"/>
    </row>
    <row r="977" spans="5:5" ht="15.75" customHeight="1" x14ac:dyDescent="0.3">
      <c r="E977" s="12"/>
    </row>
    <row r="978" spans="5:5" ht="15.75" customHeight="1" x14ac:dyDescent="0.3">
      <c r="E978" s="12"/>
    </row>
    <row r="979" spans="5:5" ht="15.75" customHeight="1" x14ac:dyDescent="0.3">
      <c r="E979" s="12"/>
    </row>
    <row r="980" spans="5:5" ht="15.75" customHeight="1" x14ac:dyDescent="0.3">
      <c r="E980" s="12"/>
    </row>
    <row r="981" spans="5:5" ht="15.75" customHeight="1" x14ac:dyDescent="0.3">
      <c r="E981" s="12"/>
    </row>
    <row r="982" spans="5:5" ht="15.75" customHeight="1" x14ac:dyDescent="0.3">
      <c r="E982" s="12"/>
    </row>
    <row r="983" spans="5:5" ht="15.75" customHeight="1" x14ac:dyDescent="0.3">
      <c r="E983" s="12"/>
    </row>
    <row r="984" spans="5:5" ht="15.75" customHeight="1" x14ac:dyDescent="0.3">
      <c r="E984" s="12"/>
    </row>
    <row r="985" spans="5:5" ht="15.75" customHeight="1" x14ac:dyDescent="0.3">
      <c r="E985" s="12"/>
    </row>
    <row r="986" spans="5:5" ht="15.75" customHeight="1" x14ac:dyDescent="0.3">
      <c r="E986" s="12"/>
    </row>
    <row r="987" spans="5:5" ht="15.75" customHeight="1" x14ac:dyDescent="0.3">
      <c r="E987" s="12"/>
    </row>
    <row r="988" spans="5:5" ht="15.75" customHeight="1" x14ac:dyDescent="0.3">
      <c r="E988" s="12"/>
    </row>
    <row r="989" spans="5:5" ht="15.75" customHeight="1" x14ac:dyDescent="0.3">
      <c r="E989" s="12"/>
    </row>
    <row r="990" spans="5:5" ht="15.75" customHeight="1" x14ac:dyDescent="0.3">
      <c r="E990" s="12"/>
    </row>
    <row r="991" spans="5:5" ht="15.75" customHeight="1" x14ac:dyDescent="0.3">
      <c r="E991" s="12"/>
    </row>
    <row r="992" spans="5:5" ht="15.75" customHeight="1" x14ac:dyDescent="0.3">
      <c r="E992" s="12"/>
    </row>
    <row r="993" spans="5:5" ht="15.75" customHeight="1" x14ac:dyDescent="0.3">
      <c r="E993" s="12"/>
    </row>
    <row r="994" spans="5:5" ht="15.75" customHeight="1" x14ac:dyDescent="0.3">
      <c r="E994" s="12"/>
    </row>
    <row r="995" spans="5:5" ht="15.75" customHeight="1" x14ac:dyDescent="0.3">
      <c r="E995" s="12"/>
    </row>
    <row r="996" spans="5:5" ht="15.75" customHeight="1" x14ac:dyDescent="0.3">
      <c r="E996" s="12"/>
    </row>
    <row r="997" spans="5:5" ht="15.75" customHeight="1" x14ac:dyDescent="0.3">
      <c r="E997" s="12"/>
    </row>
    <row r="998" spans="5:5" ht="15.75" customHeight="1" x14ac:dyDescent="0.3">
      <c r="E998" s="12"/>
    </row>
    <row r="999" spans="5:5" ht="15.75" customHeight="1" x14ac:dyDescent="0.3">
      <c r="E999" s="12"/>
    </row>
    <row r="1000" spans="5:5" ht="15.75" customHeight="1" x14ac:dyDescent="0.3">
      <c r="E1000" s="12"/>
    </row>
    <row r="1001" spans="5:5" ht="15.75" customHeight="1" x14ac:dyDescent="0.3">
      <c r="E1001" s="12"/>
    </row>
    <row r="1002" spans="5:5" ht="15.75" customHeight="1" x14ac:dyDescent="0.3">
      <c r="E1002" s="12"/>
    </row>
    <row r="1003" spans="5:5" ht="15.75" customHeight="1" x14ac:dyDescent="0.3">
      <c r="E1003" s="12"/>
    </row>
    <row r="1004" spans="5:5" ht="15.75" customHeight="1" x14ac:dyDescent="0.3">
      <c r="E1004" s="12"/>
    </row>
    <row r="1005" spans="5:5" ht="15.75" customHeight="1" x14ac:dyDescent="0.3">
      <c r="E1005" s="12"/>
    </row>
    <row r="1006" spans="5:5" ht="15.75" customHeight="1" x14ac:dyDescent="0.3">
      <c r="E1006" s="12"/>
    </row>
    <row r="1007" spans="5:5" ht="15.75" customHeight="1" x14ac:dyDescent="0.3">
      <c r="E1007" s="12"/>
    </row>
    <row r="1008" spans="5:5" ht="15.75" customHeight="1" x14ac:dyDescent="0.3">
      <c r="E1008" s="12"/>
    </row>
    <row r="1009" spans="5:5" ht="15.75" customHeight="1" x14ac:dyDescent="0.3">
      <c r="E1009" s="12"/>
    </row>
  </sheetData>
  <pageMargins left="0.7" right="0.7" top="0.75" bottom="0.75" header="0" footer="0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>
      <selection activeCell="F23" sqref="F23"/>
    </sheetView>
  </sheetViews>
  <sheetFormatPr baseColWidth="10" defaultColWidth="14.44140625" defaultRowHeight="15" customHeight="1" x14ac:dyDescent="0.3"/>
  <cols>
    <col min="1" max="1" width="15.88671875" customWidth="1"/>
    <col min="2" max="2" width="14.33203125" customWidth="1"/>
    <col min="3" max="4" width="13.5546875" customWidth="1"/>
    <col min="5" max="5" width="12.6640625" customWidth="1"/>
    <col min="6" max="8" width="13.5546875" customWidth="1"/>
    <col min="9" max="9" width="17" customWidth="1"/>
    <col min="10" max="26" width="11.44140625" customWidth="1"/>
  </cols>
  <sheetData>
    <row r="1" spans="1:26" ht="15.6" x14ac:dyDescent="0.3">
      <c r="A1" s="36" t="s">
        <v>112</v>
      </c>
    </row>
    <row r="2" spans="1:26" ht="15.6" x14ac:dyDescent="0.3">
      <c r="A2" s="494" t="s">
        <v>113</v>
      </c>
      <c r="B2" s="495"/>
      <c r="C2" s="495"/>
      <c r="D2" s="495"/>
      <c r="E2" s="495"/>
      <c r="F2" s="495"/>
      <c r="G2" s="495"/>
      <c r="H2" s="495"/>
      <c r="I2" s="49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4" spans="1:26" ht="15.6" x14ac:dyDescent="0.3">
      <c r="A4" s="85"/>
      <c r="B4" s="86" t="s">
        <v>0</v>
      </c>
      <c r="C4" s="87"/>
      <c r="D4" s="86" t="s">
        <v>1</v>
      </c>
      <c r="E4" s="87"/>
      <c r="F4" s="409" t="s">
        <v>95</v>
      </c>
      <c r="G4" s="15" t="s">
        <v>3</v>
      </c>
      <c r="H4" s="423" t="s">
        <v>114</v>
      </c>
    </row>
    <row r="5" spans="1:26" ht="15.6" x14ac:dyDescent="0.3">
      <c r="A5" s="88" t="s">
        <v>4</v>
      </c>
      <c r="B5" s="418">
        <v>0.25</v>
      </c>
      <c r="C5" s="419">
        <v>0.7</v>
      </c>
      <c r="D5" s="419">
        <v>0.1</v>
      </c>
      <c r="E5" s="419">
        <v>-0.06</v>
      </c>
      <c r="F5" s="413">
        <f>SQRT(C5)</f>
        <v>0.83666002653407556</v>
      </c>
      <c r="G5" s="410">
        <v>1</v>
      </c>
      <c r="H5" s="430">
        <f>B5-$B$8</f>
        <v>0.23</v>
      </c>
    </row>
    <row r="6" spans="1:26" ht="15.6" x14ac:dyDescent="0.3">
      <c r="A6" s="88" t="s">
        <v>5</v>
      </c>
      <c r="B6" s="418">
        <v>0.09</v>
      </c>
      <c r="C6" s="419">
        <v>0.1</v>
      </c>
      <c r="D6" s="419">
        <v>0.5</v>
      </c>
      <c r="E6" s="419">
        <v>-0.1</v>
      </c>
      <c r="F6" s="414">
        <f>SQRT(D6)</f>
        <v>0.70710678118654757</v>
      </c>
      <c r="G6" s="411">
        <v>1</v>
      </c>
      <c r="H6" s="431">
        <f>B6-$B$8</f>
        <v>6.9999999999999993E-2</v>
      </c>
    </row>
    <row r="7" spans="1:26" ht="15.6" x14ac:dyDescent="0.3">
      <c r="A7" s="93" t="s">
        <v>75</v>
      </c>
      <c r="B7" s="420">
        <v>0.05</v>
      </c>
      <c r="C7" s="421">
        <v>-0.06</v>
      </c>
      <c r="D7" s="421">
        <v>-0.1</v>
      </c>
      <c r="E7" s="422">
        <v>0.1</v>
      </c>
      <c r="F7" s="415">
        <f>SQRT(E7)</f>
        <v>0.31622776601683794</v>
      </c>
      <c r="G7" s="412">
        <v>1</v>
      </c>
      <c r="H7" s="432">
        <f>B7-$B$8</f>
        <v>3.0000000000000002E-2</v>
      </c>
    </row>
    <row r="8" spans="1:26" ht="15.6" x14ac:dyDescent="0.3">
      <c r="A8" s="97" t="s">
        <v>97</v>
      </c>
      <c r="B8" s="135">
        <v>0.02</v>
      </c>
      <c r="C8" s="136"/>
      <c r="D8" s="136"/>
      <c r="E8" s="136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10" spans="1:26" ht="15.75" customHeight="1" x14ac:dyDescent="0.3">
      <c r="A10" s="12"/>
      <c r="B10" s="12"/>
      <c r="C10" s="12"/>
      <c r="D10" s="12"/>
      <c r="E10" s="12"/>
      <c r="F10" s="12"/>
      <c r="G10" s="12"/>
      <c r="H10" s="137" t="s">
        <v>44</v>
      </c>
      <c r="I10" s="138" t="s">
        <v>21</v>
      </c>
    </row>
    <row r="11" spans="1:26" ht="14.4" x14ac:dyDescent="0.3">
      <c r="A11" s="137" t="s">
        <v>6</v>
      </c>
      <c r="H11" s="6" t="s">
        <v>84</v>
      </c>
      <c r="I11" s="6" t="s">
        <v>85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4.4" x14ac:dyDescent="0.3">
      <c r="A12" s="12"/>
      <c r="B12" s="12"/>
      <c r="C12" s="12"/>
      <c r="D12" s="12"/>
      <c r="E12" s="12"/>
      <c r="F12" s="12"/>
      <c r="G12" s="12"/>
      <c r="H12" s="6">
        <v>0.03</v>
      </c>
      <c r="I12" s="69">
        <v>0.2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6.2" thickBot="1" x14ac:dyDescent="0.35">
      <c r="A13" s="68"/>
      <c r="B13" s="62" t="s">
        <v>98</v>
      </c>
      <c r="C13" s="21"/>
      <c r="D13" s="62" t="s">
        <v>115</v>
      </c>
      <c r="E13" s="68"/>
      <c r="F13" s="68"/>
      <c r="G13" s="62" t="s">
        <v>100</v>
      </c>
      <c r="H13" s="62" t="s">
        <v>66</v>
      </c>
      <c r="I13" s="62" t="s">
        <v>67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6.2" thickBot="1" x14ac:dyDescent="0.35">
      <c r="A14" s="424">
        <f t="array" ref="A14:C16">MINVERSE(C5:E7)</f>
        <v>1.5151515151515151</v>
      </c>
      <c r="B14" s="425">
        <v>-0.15151515151515157</v>
      </c>
      <c r="C14" s="425">
        <v>0.75757575757575757</v>
      </c>
      <c r="D14" s="433">
        <f t="array" ref="D14:D16">MMULT(A14:C16,H5:H7)</f>
        <v>0.3606060606060606</v>
      </c>
      <c r="E14" s="62" t="s">
        <v>102</v>
      </c>
      <c r="F14" s="416">
        <f t="array" ref="F14">MMULT(TRANSPOSE(H5:H7),D14:D16)</f>
        <v>0.11982424242424242</v>
      </c>
      <c r="G14" s="436">
        <f>D14/$F$14</f>
        <v>3.0094582975064488</v>
      </c>
      <c r="H14" s="440">
        <f>G14*($H$12-$B$8)</f>
        <v>3.0094582975064482E-2</v>
      </c>
      <c r="I14" s="445">
        <f>G14*($I$12-$B$8)</f>
        <v>0.54170249355116085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6.2" thickBot="1" x14ac:dyDescent="0.35">
      <c r="A15" s="426">
        <v>-0.15151515151515155</v>
      </c>
      <c r="B15" s="427">
        <v>2.5151515151515151</v>
      </c>
      <c r="C15" s="427">
        <v>2.4242424242424243</v>
      </c>
      <c r="D15" s="434">
        <v>0.21393939393939393</v>
      </c>
      <c r="E15" s="40" t="s">
        <v>103</v>
      </c>
      <c r="F15" s="139">
        <f>SQRT(F14)</f>
        <v>0.34615638434707863</v>
      </c>
      <c r="G15" s="437">
        <f>D15/$F$14</f>
        <v>1.785443326083658</v>
      </c>
      <c r="H15" s="441">
        <f>G15*($H$12-$B$8)</f>
        <v>1.7854433260836577E-2</v>
      </c>
      <c r="I15" s="446">
        <f>G15*($I$12-$B$8)</f>
        <v>0.32137979869505845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6.2" thickBot="1" x14ac:dyDescent="0.35">
      <c r="A16" s="428">
        <v>0.75757575757575757</v>
      </c>
      <c r="B16" s="429">
        <v>2.4242424242424239</v>
      </c>
      <c r="C16" s="429">
        <v>12.878787878787879</v>
      </c>
      <c r="D16" s="435">
        <v>0.73030303030303023</v>
      </c>
      <c r="E16" s="68"/>
      <c r="F16" s="68"/>
      <c r="G16" s="438">
        <f>D16/$F$14</f>
        <v>6.09478529158869</v>
      </c>
      <c r="H16" s="442">
        <f>G16*($H$12-$B$8)</f>
        <v>6.0947852915886891E-2</v>
      </c>
      <c r="I16" s="447">
        <f>G16*($I$12-$B$8)</f>
        <v>1.0970613524859643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5.6" x14ac:dyDescent="0.3">
      <c r="A17" s="68"/>
      <c r="B17" s="68"/>
      <c r="C17" s="68"/>
      <c r="D17" s="29"/>
      <c r="E17" s="68"/>
      <c r="F17" s="68"/>
      <c r="G17" s="67" t="s">
        <v>116</v>
      </c>
      <c r="H17" s="443">
        <f>SUM(H14:H16)</f>
        <v>0.10889686915178795</v>
      </c>
      <c r="I17" s="444">
        <f>SUM(I14:I16)</f>
        <v>1.9601436447321836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5.6" x14ac:dyDescent="0.3">
      <c r="A18" s="68"/>
      <c r="B18" s="68"/>
      <c r="C18" s="68"/>
      <c r="D18" s="68"/>
      <c r="E18" s="68"/>
      <c r="F18" s="68"/>
      <c r="G18" s="67" t="s">
        <v>97</v>
      </c>
      <c r="H18" s="417">
        <f t="shared" ref="H18" si="0">1-H17</f>
        <v>0.89110313084821202</v>
      </c>
      <c r="I18" s="448">
        <f>1-I17</f>
        <v>-0.96014364473218361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5.6" x14ac:dyDescent="0.3">
      <c r="A19" s="68"/>
      <c r="B19" s="68"/>
      <c r="C19" s="68"/>
      <c r="D19" s="68"/>
      <c r="E19" s="68"/>
      <c r="F19" s="68"/>
      <c r="G19" s="68"/>
      <c r="H19" s="28">
        <f t="shared" ref="H19:I19" si="1">H17+H18</f>
        <v>1</v>
      </c>
      <c r="I19" s="74">
        <f t="shared" si="1"/>
        <v>1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22.5" customHeight="1" x14ac:dyDescent="0.55000000000000004">
      <c r="A20" s="137" t="s">
        <v>105</v>
      </c>
      <c r="B20" s="140" t="s">
        <v>117</v>
      </c>
      <c r="C20" s="68"/>
      <c r="D20" s="68"/>
      <c r="E20" s="68"/>
      <c r="F20" s="68"/>
      <c r="G20" s="83"/>
      <c r="H20" s="83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 x14ac:dyDescent="0.4">
      <c r="A21" s="68"/>
      <c r="B21" s="62" t="s">
        <v>118</v>
      </c>
      <c r="C21" s="141" t="s">
        <v>119</v>
      </c>
      <c r="D21" s="67" t="s">
        <v>103</v>
      </c>
      <c r="E21" s="68" t="s">
        <v>120</v>
      </c>
      <c r="F21" s="68"/>
      <c r="G21" s="83"/>
      <c r="H21" s="83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 x14ac:dyDescent="0.3">
      <c r="B22" s="44">
        <f>B8</f>
        <v>0.02</v>
      </c>
      <c r="C22" s="142" t="s">
        <v>119</v>
      </c>
      <c r="D22" s="397">
        <f>F15</f>
        <v>0.34615638434707863</v>
      </c>
      <c r="E22" s="143" t="s">
        <v>121</v>
      </c>
    </row>
    <row r="23" spans="1:26" ht="15.75" customHeight="1" x14ac:dyDescent="0.3"/>
    <row r="24" spans="1:26" ht="15.75" customHeight="1" x14ac:dyDescent="0.3"/>
    <row r="25" spans="1:26" ht="15.75" customHeight="1" x14ac:dyDescent="0.3"/>
    <row r="26" spans="1:26" ht="15.75" customHeight="1" x14ac:dyDescent="0.3"/>
    <row r="27" spans="1:26" ht="15.75" customHeight="1" x14ac:dyDescent="0.3"/>
    <row r="28" spans="1:26" ht="15.75" customHeight="1" x14ac:dyDescent="0.3"/>
    <row r="29" spans="1:26" ht="15.75" customHeight="1" x14ac:dyDescent="0.3"/>
    <row r="30" spans="1:26" ht="15.75" customHeight="1" x14ac:dyDescent="0.3"/>
    <row r="31" spans="1:26" ht="15.75" customHeight="1" x14ac:dyDescent="0.3"/>
    <row r="32" spans="1:2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2:I2"/>
  </mergeCells>
  <pageMargins left="0.7" right="0.7" top="0.75" bottom="0.75" header="0" footer="0"/>
  <pageSetup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GridLines="0" topLeftCell="A22" zoomScaleNormal="100" workbookViewId="0">
      <selection activeCell="O44" sqref="O44"/>
    </sheetView>
  </sheetViews>
  <sheetFormatPr baseColWidth="10" defaultColWidth="14.44140625" defaultRowHeight="15" customHeight="1" x14ac:dyDescent="0.3"/>
  <cols>
    <col min="1" max="1" width="16.109375" customWidth="1"/>
    <col min="2" max="2" width="13.5546875" customWidth="1"/>
    <col min="3" max="3" width="14.33203125" customWidth="1"/>
    <col min="4" max="4" width="15.44140625" customWidth="1"/>
    <col min="5" max="5" width="14.88671875" customWidth="1"/>
    <col min="6" max="6" width="15" customWidth="1"/>
    <col min="7" max="26" width="11.44140625" customWidth="1"/>
  </cols>
  <sheetData>
    <row r="1" spans="1:26" ht="15.6" x14ac:dyDescent="0.3">
      <c r="A1" s="36" t="s">
        <v>122</v>
      </c>
    </row>
    <row r="2" spans="1:26" ht="14.4" x14ac:dyDescent="0.3">
      <c r="A2" s="1" t="s">
        <v>123</v>
      </c>
    </row>
    <row r="3" spans="1:26" ht="14.4" x14ac:dyDescent="0.3">
      <c r="A3" s="12"/>
      <c r="B3" s="12"/>
      <c r="C3" s="12"/>
      <c r="D3" s="12"/>
      <c r="E3" s="12"/>
    </row>
    <row r="4" spans="1:26" ht="15.6" x14ac:dyDescent="0.3">
      <c r="A4" s="144" t="s">
        <v>43</v>
      </c>
      <c r="B4" s="144" t="s">
        <v>0</v>
      </c>
      <c r="C4" s="496" t="s">
        <v>1</v>
      </c>
      <c r="D4" s="498"/>
      <c r="E4" s="498"/>
      <c r="F4" s="452" t="s">
        <v>95</v>
      </c>
      <c r="G4" s="15" t="s">
        <v>3</v>
      </c>
      <c r="H4" s="459" t="s">
        <v>124</v>
      </c>
    </row>
    <row r="5" spans="1:26" ht="15.6" x14ac:dyDescent="0.3">
      <c r="A5" s="62">
        <v>1</v>
      </c>
      <c r="B5" s="449">
        <v>0.11</v>
      </c>
      <c r="C5" s="449">
        <v>0.08</v>
      </c>
      <c r="D5" s="451">
        <v>-0.03</v>
      </c>
      <c r="E5" s="449">
        <v>0.02</v>
      </c>
      <c r="F5" s="453">
        <f>SQRT(C5)</f>
        <v>0.28284271247461901</v>
      </c>
      <c r="G5" s="145">
        <v>1</v>
      </c>
      <c r="H5" s="456">
        <f t="shared" ref="H5:H7" si="0">B5-$B$8</f>
        <v>0.1</v>
      </c>
    </row>
    <row r="6" spans="1:26" ht="15.6" x14ac:dyDescent="0.3">
      <c r="A6" s="62">
        <v>2</v>
      </c>
      <c r="B6" s="449">
        <v>0.08</v>
      </c>
      <c r="C6" s="449">
        <v>-0.03</v>
      </c>
      <c r="D6" s="449">
        <v>0.03</v>
      </c>
      <c r="E6" s="451">
        <v>-0.01</v>
      </c>
      <c r="F6" s="454">
        <f>SQRT(D6)</f>
        <v>0.17320508075688773</v>
      </c>
      <c r="G6" s="146">
        <v>1</v>
      </c>
      <c r="H6" s="457">
        <f t="shared" si="0"/>
        <v>7.0000000000000007E-2</v>
      </c>
    </row>
    <row r="7" spans="1:26" ht="15.6" x14ac:dyDescent="0.3">
      <c r="A7" s="144">
        <v>3</v>
      </c>
      <c r="B7" s="450">
        <v>0.03</v>
      </c>
      <c r="C7" s="450">
        <v>0.02</v>
      </c>
      <c r="D7" s="450">
        <v>-0.01</v>
      </c>
      <c r="E7" s="450">
        <v>0.02</v>
      </c>
      <c r="F7" s="455">
        <f>SQRT(E7)</f>
        <v>0.1414213562373095</v>
      </c>
      <c r="G7" s="147">
        <v>1</v>
      </c>
      <c r="H7" s="458">
        <f t="shared" si="0"/>
        <v>1.9999999999999997E-2</v>
      </c>
    </row>
    <row r="8" spans="1:26" ht="15.6" x14ac:dyDescent="0.3">
      <c r="A8" s="58" t="s">
        <v>97</v>
      </c>
      <c r="B8" s="148">
        <v>0.01</v>
      </c>
      <c r="C8" s="40"/>
      <c r="D8" s="40"/>
      <c r="E8" s="40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10" spans="1:26" ht="15.6" x14ac:dyDescent="0.3">
      <c r="A10" s="494"/>
      <c r="B10" s="495"/>
      <c r="C10" s="495"/>
      <c r="D10" s="495"/>
      <c r="E10" s="495"/>
    </row>
    <row r="11" spans="1:26" ht="15.6" x14ac:dyDescent="0.3">
      <c r="A11" s="113" t="s">
        <v>6</v>
      </c>
      <c r="B11" s="68"/>
      <c r="C11" s="68"/>
      <c r="D11" s="68"/>
      <c r="E11" s="68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5.6" x14ac:dyDescent="0.3">
      <c r="A12" s="149"/>
      <c r="B12" s="58" t="s">
        <v>98</v>
      </c>
      <c r="C12" s="26"/>
      <c r="D12" s="465" t="s">
        <v>125</v>
      </c>
      <c r="E12" s="464" t="s">
        <v>108</v>
      </c>
      <c r="F12" s="6" t="s">
        <v>102</v>
      </c>
      <c r="G12" s="6" t="s">
        <v>126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5.6" x14ac:dyDescent="0.3">
      <c r="A13" s="60">
        <f t="array" ref="A13:C15">MINVERSE(C5:E7)</f>
        <v>22.727272727272727</v>
      </c>
      <c r="B13" s="61">
        <v>18.18181818181818</v>
      </c>
      <c r="C13" s="61">
        <v>-13.636363636363635</v>
      </c>
      <c r="D13" s="461">
        <f t="array" ref="D13:D15">MMULT(A13:C15,H5:H7)</f>
        <v>3.2727272727272734</v>
      </c>
      <c r="E13" s="471">
        <f>D13/$D$16</f>
        <v>0.33644859813084116</v>
      </c>
      <c r="F13" s="489">
        <f t="array" ref="F13">MMULT(TRANSPOSE(H5:H7),D13:D15)</f>
        <v>0.74727272727272742</v>
      </c>
      <c r="G13" s="490">
        <f t="array" ref="G13:G15">MMULT(C5:E7,E13:E15)</f>
        <v>1.0280373831775708E-2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5.6" x14ac:dyDescent="0.3">
      <c r="A14" s="63">
        <v>18.18181818181818</v>
      </c>
      <c r="B14" s="64">
        <v>54.545454545454547</v>
      </c>
      <c r="C14" s="64">
        <v>9.0909090909090935</v>
      </c>
      <c r="D14" s="462">
        <v>5.8181818181818183</v>
      </c>
      <c r="E14" s="472">
        <f t="shared" ref="E14:E15" si="1">D14/$D$16</f>
        <v>0.59813084112149528</v>
      </c>
      <c r="F14" s="460" t="s">
        <v>127</v>
      </c>
      <c r="G14" s="491">
        <v>7.1962616822429859E-3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5.6" x14ac:dyDescent="0.3">
      <c r="A15" s="65">
        <v>-13.636363636363635</v>
      </c>
      <c r="B15" s="66">
        <v>9.0909090909090935</v>
      </c>
      <c r="C15" s="66">
        <v>68.181818181818187</v>
      </c>
      <c r="D15" s="463">
        <v>0.63636363636363658</v>
      </c>
      <c r="E15" s="473">
        <f t="shared" si="1"/>
        <v>6.5420560747663559E-2</v>
      </c>
      <c r="F15" s="492">
        <f>SQRT(F13)</f>
        <v>0.86444937808568489</v>
      </c>
      <c r="G15" s="197">
        <v>2.0560747663551414E-3</v>
      </c>
      <c r="H15" s="12"/>
      <c r="I15" s="12"/>
      <c r="J15" s="12"/>
      <c r="K15" s="12"/>
      <c r="L15" s="12"/>
      <c r="M15" s="12"/>
      <c r="N15" s="1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5.6" x14ac:dyDescent="0.3">
      <c r="A16" s="150"/>
      <c r="B16" s="83"/>
      <c r="C16" s="83"/>
      <c r="D16" s="444">
        <f>SUM(D13:D15)</f>
        <v>9.7272727272727284</v>
      </c>
      <c r="E16" s="122">
        <f t="shared" ref="E16" si="2">SUM(E13:E15)</f>
        <v>1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5.6" x14ac:dyDescent="0.3">
      <c r="A17" s="150"/>
      <c r="B17" s="83"/>
      <c r="C17" s="83"/>
      <c r="D17" s="19" t="s">
        <v>128</v>
      </c>
      <c r="E17" s="439">
        <f>E13*B5+E14*B6+E15*B7</f>
        <v>8.6822429906542056E-2</v>
      </c>
      <c r="F17" s="398">
        <f t="array" ref="F17">MMULT(TRANSPOSE(E13:E15),B5:B7)</f>
        <v>8.6822429906542056E-2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5.6" x14ac:dyDescent="0.3">
      <c r="A18" s="150"/>
      <c r="B18" s="83"/>
      <c r="C18" s="83"/>
      <c r="D18" s="19" t="s">
        <v>110</v>
      </c>
      <c r="E18" s="466">
        <f>E13*G13+E14*G14+E15*G15</f>
        <v>7.8976329810463795E-3</v>
      </c>
      <c r="F18" s="35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5.6" x14ac:dyDescent="0.3">
      <c r="A19" s="150"/>
      <c r="B19" s="83"/>
      <c r="C19" s="83"/>
      <c r="D19" s="19" t="s">
        <v>129</v>
      </c>
      <c r="E19" s="439">
        <f>SQRT(E18)</f>
        <v>8.8868627653668528E-2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5.6" x14ac:dyDescent="0.3">
      <c r="A20" s="113" t="s">
        <v>9</v>
      </c>
      <c r="B20" s="68"/>
      <c r="C20" s="68"/>
      <c r="D20" s="68"/>
      <c r="E20" s="68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" customHeight="1" x14ac:dyDescent="0.3">
      <c r="A21" s="150"/>
      <c r="B21" s="62" t="s">
        <v>84</v>
      </c>
      <c r="C21" s="62" t="s">
        <v>85</v>
      </c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" customHeight="1" x14ac:dyDescent="0.3">
      <c r="A22" s="150"/>
      <c r="B22" s="470">
        <v>0.06</v>
      </c>
      <c r="C22" s="43">
        <v>0.15</v>
      </c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" customHeight="1" x14ac:dyDescent="0.3">
      <c r="A23" s="28" t="s">
        <v>87</v>
      </c>
      <c r="B23" s="468">
        <f t="shared" ref="B23:C23" si="3">(B22-$B$8)/($E$17-$B$8)</f>
        <v>0.65085158150851574</v>
      </c>
      <c r="C23" s="467">
        <f t="shared" si="3"/>
        <v>1.8223844282238439</v>
      </c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" customHeight="1" x14ac:dyDescent="0.3">
      <c r="A24" s="28" t="s">
        <v>130</v>
      </c>
      <c r="B24" s="469">
        <f t="shared" ref="B24:C24" si="4">1- B23</f>
        <v>0.34914841849148426</v>
      </c>
      <c r="C24" s="243">
        <f t="shared" si="4"/>
        <v>-0.82238442822384394</v>
      </c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" customHeight="1" x14ac:dyDescent="0.3">
      <c r="A25" s="150"/>
      <c r="B25" s="29">
        <f t="shared" ref="B25:C25" si="5">B23+B24</f>
        <v>1</v>
      </c>
      <c r="C25" s="29">
        <f t="shared" si="5"/>
        <v>1</v>
      </c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" customHeight="1" x14ac:dyDescent="0.3">
      <c r="A26" s="100"/>
      <c r="B26" s="83"/>
      <c r="C26" s="82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" customHeight="1" thickBot="1" x14ac:dyDescent="0.35">
      <c r="A27" s="69"/>
      <c r="B27" s="43" t="s">
        <v>131</v>
      </c>
      <c r="C27" s="43" t="s">
        <v>132</v>
      </c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 x14ac:dyDescent="0.3">
      <c r="A28" s="74" t="s">
        <v>133</v>
      </c>
      <c r="B28" s="476">
        <f>B23*E13</f>
        <v>0.21897810218978103</v>
      </c>
      <c r="C28" s="479">
        <f>C23*E13</f>
        <v>0.61313868613138678</v>
      </c>
      <c r="D28" s="14"/>
    </row>
    <row r="29" spans="1:26" ht="15.75" customHeight="1" x14ac:dyDescent="0.3">
      <c r="A29" s="74" t="s">
        <v>134</v>
      </c>
      <c r="B29" s="477">
        <f>B23*E14</f>
        <v>0.38929440389294395</v>
      </c>
      <c r="C29" s="480">
        <f t="shared" ref="C29:C30" si="6">C24*E14</f>
        <v>-0.49189348977874775</v>
      </c>
    </row>
    <row r="30" spans="1:26" ht="15.75" customHeight="1" thickBot="1" x14ac:dyDescent="0.35">
      <c r="A30" s="74" t="s">
        <v>135</v>
      </c>
      <c r="B30" s="478">
        <f>B23*E15</f>
        <v>4.2579075425790751E-2</v>
      </c>
      <c r="C30" s="481">
        <f t="shared" si="6"/>
        <v>6.5420560747663559E-2</v>
      </c>
    </row>
    <row r="31" spans="1:26" ht="15.75" customHeight="1" x14ac:dyDescent="0.3">
      <c r="A31" s="74" t="s">
        <v>136</v>
      </c>
      <c r="B31" s="475">
        <f>SUM(B28:B30)</f>
        <v>0.65085158150851574</v>
      </c>
      <c r="C31" s="81">
        <f t="shared" ref="C31" si="7">SUM(C28:C30)</f>
        <v>0.18666575710030259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customHeight="1" x14ac:dyDescent="0.3">
      <c r="A32" s="74" t="s">
        <v>137</v>
      </c>
      <c r="B32" s="474">
        <f t="shared" ref="B32:C32" si="8">B24</f>
        <v>0.34914841849148426</v>
      </c>
      <c r="C32" s="81">
        <f t="shared" si="8"/>
        <v>-0.82238442822384394</v>
      </c>
    </row>
    <row r="33" spans="1:4" ht="15.75" customHeight="1" x14ac:dyDescent="0.3">
      <c r="A33" s="151"/>
      <c r="B33" s="12"/>
    </row>
    <row r="34" spans="1:4" ht="15.75" customHeight="1" x14ac:dyDescent="0.3">
      <c r="A34" s="100"/>
    </row>
    <row r="35" spans="1:4" ht="15.75" customHeight="1" x14ac:dyDescent="0.3">
      <c r="A35" s="113" t="s">
        <v>21</v>
      </c>
      <c r="D35" s="14"/>
    </row>
    <row r="36" spans="1:4" ht="15.75" customHeight="1" x14ac:dyDescent="0.3">
      <c r="A36" s="100"/>
    </row>
    <row r="37" spans="1:4" ht="15.75" customHeight="1" x14ac:dyDescent="0.3">
      <c r="A37" s="100"/>
    </row>
    <row r="38" spans="1:4" ht="15.75" customHeight="1" x14ac:dyDescent="0.3">
      <c r="A38" s="188" t="s">
        <v>213</v>
      </c>
      <c r="B38" s="340">
        <f>(E17-B8)/E19</f>
        <v>0.86444937808568489</v>
      </c>
    </row>
    <row r="39" spans="1:4" ht="15.75" customHeight="1" x14ac:dyDescent="0.3"/>
    <row r="40" spans="1:4" ht="15.75" customHeight="1" x14ac:dyDescent="0.3"/>
    <row r="41" spans="1:4" ht="15.75" customHeight="1" x14ac:dyDescent="0.3"/>
    <row r="42" spans="1:4" ht="15.75" customHeight="1" x14ac:dyDescent="0.3"/>
    <row r="43" spans="1:4" ht="15.75" customHeight="1" x14ac:dyDescent="0.3"/>
    <row r="44" spans="1:4" ht="15.75" customHeight="1" x14ac:dyDescent="0.3"/>
    <row r="45" spans="1:4" ht="15.75" customHeight="1" x14ac:dyDescent="0.3"/>
    <row r="46" spans="1:4" ht="15.75" customHeight="1" x14ac:dyDescent="0.3"/>
    <row r="47" spans="1:4" ht="15.75" customHeight="1" x14ac:dyDescent="0.3"/>
    <row r="48" spans="1:4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C4:E4"/>
    <mergeCell ref="A10:E10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Indice</vt:lpstr>
      <vt:lpstr>ModeloExamenParcial</vt:lpstr>
      <vt:lpstr>Problema_1</vt:lpstr>
      <vt:lpstr>Problema_2</vt:lpstr>
      <vt:lpstr>Problema_3</vt:lpstr>
      <vt:lpstr>Problema_4</vt:lpstr>
      <vt:lpstr>Problema_5</vt:lpstr>
      <vt:lpstr>Problema_6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 Carlos Gomez Sala</dc:creator>
  <cp:lastModifiedBy>J. Carlos Gomez Sala</cp:lastModifiedBy>
  <dcterms:created xsi:type="dcterms:W3CDTF">2020-11-13T17:04:51Z</dcterms:created>
  <dcterms:modified xsi:type="dcterms:W3CDTF">2021-12-22T17:38:50Z</dcterms:modified>
</cp:coreProperties>
</file>