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esus\Gerencia\"/>
    </mc:Choice>
  </mc:AlternateContent>
  <bookViews>
    <workbookView xWindow="0" yWindow="0" windowWidth="20490" windowHeight="7755" activeTab="1"/>
  </bookViews>
  <sheets>
    <sheet name="Resumen general" sheetId="1" r:id="rId1"/>
    <sheet name="Hoja4" sheetId="4" r:id="rId2"/>
    <sheet name="Costos de personal" sheetId="5" r:id="rId3"/>
    <sheet name="Hoja2" sheetId="2" r:id="rId4"/>
    <sheet name="Hoja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4" l="1"/>
  <c r="AH6" i="4"/>
  <c r="AH7" i="4" s="1"/>
  <c r="AH8" i="4" s="1"/>
  <c r="AH9" i="4" s="1"/>
  <c r="AH10" i="4"/>
  <c r="AH11" i="4" s="1"/>
  <c r="AH12" i="4" s="1"/>
  <c r="AH13" i="4"/>
  <c r="AH14" i="4" s="1"/>
  <c r="AH15" i="4" s="1"/>
  <c r="AH16" i="4" s="1"/>
  <c r="AH17" i="4" s="1"/>
  <c r="AH18" i="4"/>
  <c r="AH19" i="4"/>
  <c r="AH20" i="4"/>
  <c r="AH21" i="4"/>
  <c r="AH22" i="4"/>
  <c r="AH23" i="4"/>
  <c r="AH24" i="4" s="1"/>
  <c r="AH25" i="4"/>
  <c r="AH26" i="4"/>
  <c r="AH27" i="4"/>
  <c r="AH28" i="4"/>
  <c r="AH29" i="4" s="1"/>
  <c r="AH30" i="4" s="1"/>
  <c r="AH31" i="4" s="1"/>
  <c r="AH32" i="4" s="1"/>
  <c r="AH33" i="4" s="1"/>
  <c r="AH34" i="4" s="1"/>
  <c r="AH35" i="4" s="1"/>
  <c r="AH36" i="4"/>
  <c r="AH37" i="4" s="1"/>
  <c r="AH38" i="4" s="1"/>
  <c r="AH39" i="4"/>
  <c r="AH40" i="4"/>
  <c r="AH41" i="4"/>
  <c r="AH42" i="4"/>
  <c r="AH43" i="4" s="1"/>
  <c r="AH44" i="4" s="1"/>
  <c r="AH45" i="4"/>
  <c r="AH46" i="4"/>
  <c r="AH47" i="4"/>
  <c r="AH48" i="4"/>
  <c r="AH49" i="4"/>
  <c r="AH50" i="4"/>
  <c r="AH51" i="4"/>
  <c r="AH52" i="4"/>
  <c r="AH53" i="4" s="1"/>
  <c r="AH54" i="4" s="1"/>
  <c r="AH55" i="4" s="1"/>
  <c r="AH56" i="4" s="1"/>
  <c r="AH57" i="4" s="1"/>
  <c r="AH58" i="4" s="1"/>
  <c r="AH59" i="4" s="1"/>
  <c r="AH60" i="4" s="1"/>
  <c r="AH61" i="4"/>
  <c r="AH62" i="4" s="1"/>
  <c r="AH63" i="4"/>
  <c r="AH64" i="4" s="1"/>
  <c r="AH65" i="4"/>
  <c r="AH66" i="4" s="1"/>
  <c r="AH67" i="4"/>
  <c r="AH68" i="4" s="1"/>
  <c r="AH69" i="4"/>
  <c r="AH70" i="4"/>
  <c r="AH71" i="4"/>
  <c r="AH72" i="4"/>
  <c r="AH73" i="4"/>
  <c r="AH74" i="4" s="1"/>
  <c r="AH75" i="4"/>
  <c r="AH76" i="4"/>
  <c r="AH77" i="4" s="1"/>
  <c r="AH78" i="4" s="1"/>
  <c r="AH79" i="4" s="1"/>
  <c r="AH80" i="4"/>
  <c r="AH81" i="4"/>
  <c r="AH82" i="4"/>
  <c r="AH83" i="4" s="1"/>
  <c r="AH84" i="4"/>
  <c r="AH85" i="4"/>
  <c r="AH86" i="4" s="1"/>
  <c r="AH87" i="4" s="1"/>
  <c r="AH88" i="4"/>
  <c r="AH89" i="4"/>
  <c r="AG8" i="4"/>
  <c r="AG9" i="4" s="1"/>
  <c r="AG10" i="4" s="1"/>
  <c r="AG11" i="4"/>
  <c r="AG12" i="4" s="1"/>
  <c r="AG13" i="4" s="1"/>
  <c r="AG14" i="4"/>
  <c r="AG15" i="4"/>
  <c r="AG16" i="4" s="1"/>
  <c r="AG17" i="4"/>
  <c r="AG18" i="4"/>
  <c r="AG19" i="4"/>
  <c r="AG20" i="4" s="1"/>
  <c r="AG21" i="4"/>
  <c r="AG22" i="4" s="1"/>
  <c r="AG23" i="4"/>
  <c r="AG24" i="4" s="1"/>
  <c r="AG25" i="4" s="1"/>
  <c r="AG26" i="4" s="1"/>
  <c r="AG27" i="4" s="1"/>
  <c r="AG28" i="4" s="1"/>
  <c r="AG29" i="4" s="1"/>
  <c r="AG30" i="4"/>
  <c r="AG31" i="4"/>
  <c r="AG32" i="4" s="1"/>
  <c r="AG33" i="4" s="1"/>
  <c r="AG34" i="4" s="1"/>
  <c r="AG35" i="4"/>
  <c r="AG36" i="4"/>
  <c r="AG37" i="4"/>
  <c r="AG38" i="4"/>
  <c r="AG39" i="4" s="1"/>
  <c r="AG40" i="4"/>
  <c r="AG41" i="4" s="1"/>
  <c r="AG42" i="4"/>
  <c r="AG43" i="4" s="1"/>
  <c r="AG44" i="4"/>
  <c r="AG45" i="4" s="1"/>
  <c r="AG46" i="4"/>
  <c r="AG47" i="4" s="1"/>
  <c r="AG48" i="4" s="1"/>
  <c r="AG49" i="4" s="1"/>
  <c r="AG50" i="4" s="1"/>
  <c r="AG51" i="4" s="1"/>
  <c r="AG52" i="4" s="1"/>
  <c r="AG53" i="4"/>
  <c r="AG54" i="4" s="1"/>
  <c r="AG55" i="4"/>
  <c r="AG56" i="4" s="1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 s="1"/>
  <c r="AG71" i="4" s="1"/>
  <c r="AG72" i="4" s="1"/>
  <c r="AG73" i="4" s="1"/>
  <c r="AG74" i="4"/>
  <c r="AG75" i="4"/>
  <c r="AG76" i="4"/>
  <c r="AG77" i="4"/>
  <c r="AG78" i="4"/>
  <c r="AG79" i="4"/>
  <c r="AG80" i="4" s="1"/>
  <c r="AG81" i="4" s="1"/>
  <c r="AG82" i="4" s="1"/>
  <c r="AG83" i="4" s="1"/>
  <c r="AG84" i="4" s="1"/>
  <c r="AG85" i="4" s="1"/>
  <c r="AG86" i="4"/>
  <c r="AG87" i="4"/>
  <c r="AG88" i="4" s="1"/>
  <c r="AG89" i="4" s="1"/>
  <c r="AG5" i="4"/>
  <c r="AG6" i="4" s="1"/>
  <c r="AG7" i="4" s="1"/>
  <c r="AF5" i="4"/>
  <c r="AF6" i="4"/>
  <c r="AF7" i="4"/>
  <c r="AF8" i="4"/>
  <c r="AF9" i="4"/>
  <c r="AF10" i="4"/>
  <c r="AF11" i="4" s="1"/>
  <c r="AF12" i="4"/>
  <c r="AF13" i="4"/>
  <c r="AF14" i="4"/>
  <c r="AF15" i="4"/>
  <c r="AF16" i="4"/>
  <c r="AF17" i="4"/>
  <c r="AF18" i="4"/>
  <c r="AF19" i="4" s="1"/>
  <c r="AF20" i="4" s="1"/>
  <c r="AF21" i="4" s="1"/>
  <c r="AF22" i="4" s="1"/>
  <c r="AF23" i="4" s="1"/>
  <c r="AF24" i="4"/>
  <c r="AF25" i="4" s="1"/>
  <c r="AF26" i="4" s="1"/>
  <c r="AF27" i="4"/>
  <c r="AF28" i="4"/>
  <c r="AF29" i="4"/>
  <c r="AF30" i="4"/>
  <c r="AF31" i="4"/>
  <c r="AF32" i="4"/>
  <c r="AF33" i="4"/>
  <c r="AF34" i="4"/>
  <c r="AF35" i="4" s="1"/>
  <c r="AF36" i="4" s="1"/>
  <c r="AF37" i="4" s="1"/>
  <c r="AF38" i="4"/>
  <c r="AF39" i="4"/>
  <c r="AF40" i="4"/>
  <c r="AF41" i="4"/>
  <c r="AF42" i="4"/>
  <c r="AF43" i="4"/>
  <c r="AF44" i="4"/>
  <c r="AF45" i="4"/>
  <c r="AF46" i="4"/>
  <c r="AF47" i="4"/>
  <c r="AF48" i="4"/>
  <c r="AF49" i="4" s="1"/>
  <c r="AF50" i="4" s="1"/>
  <c r="AF51" i="4" s="1"/>
  <c r="AF52" i="4"/>
  <c r="AF53" i="4"/>
  <c r="AF54" i="4"/>
  <c r="AF55" i="4"/>
  <c r="AF56" i="4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/>
  <c r="AF84" i="4"/>
  <c r="AF85" i="4" s="1"/>
  <c r="AF86" i="4" s="1"/>
  <c r="AF87" i="4" s="1"/>
  <c r="AF88" i="4" s="1"/>
  <c r="AF89" i="4" s="1"/>
  <c r="AF4" i="4"/>
  <c r="AA6" i="4"/>
  <c r="AB6" i="4"/>
  <c r="AC6" i="4"/>
  <c r="AA7" i="4"/>
  <c r="AB7" i="4"/>
  <c r="AC7" i="4"/>
  <c r="AA8" i="4"/>
  <c r="AB8" i="4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B13" i="4"/>
  <c r="AC13" i="4"/>
  <c r="AB14" i="4"/>
  <c r="AC14" i="4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B15" i="4"/>
  <c r="AB16" i="4"/>
  <c r="AB17" i="4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C5" i="4"/>
  <c r="AB5" i="4"/>
  <c r="AA5" i="4"/>
  <c r="AC4" i="4"/>
  <c r="AB4" i="4"/>
  <c r="AA4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X33" i="4"/>
  <c r="X34" i="4"/>
  <c r="X35" i="4"/>
  <c r="X36" i="4"/>
  <c r="X37" i="4"/>
  <c r="X38" i="4"/>
  <c r="X32" i="4"/>
  <c r="X23" i="4"/>
  <c r="X24" i="4"/>
  <c r="X25" i="4"/>
  <c r="X26" i="4"/>
  <c r="X27" i="4"/>
  <c r="X28" i="4"/>
  <c r="X29" i="4"/>
  <c r="X30" i="4"/>
  <c r="X31" i="4"/>
  <c r="X22" i="4"/>
  <c r="X14" i="4"/>
  <c r="X15" i="4"/>
  <c r="X16" i="4"/>
  <c r="X17" i="4"/>
  <c r="X18" i="4"/>
  <c r="X19" i="4"/>
  <c r="X20" i="4"/>
  <c r="X21" i="4"/>
  <c r="X13" i="4"/>
  <c r="X5" i="4"/>
  <c r="X6" i="4"/>
  <c r="X7" i="4"/>
  <c r="X8" i="4"/>
  <c r="X9" i="4"/>
  <c r="X10" i="4"/>
  <c r="X11" i="4"/>
  <c r="X12" i="4"/>
  <c r="X4" i="4"/>
  <c r="W8" i="1"/>
  <c r="V8" i="1"/>
  <c r="U8" i="1"/>
  <c r="W7" i="1"/>
  <c r="V7" i="1"/>
  <c r="W6" i="1"/>
  <c r="V6" i="1"/>
  <c r="W5" i="1"/>
  <c r="V5" i="1"/>
  <c r="U7" i="1"/>
  <c r="U6" i="1"/>
  <c r="U5" i="1"/>
  <c r="W4" i="1"/>
  <c r="V4" i="1"/>
  <c r="U4" i="1"/>
  <c r="D62" i="1" l="1"/>
  <c r="F62" i="1"/>
  <c r="E62" i="1"/>
  <c r="H58" i="1"/>
  <c r="I58" i="1"/>
  <c r="H59" i="1"/>
  <c r="I59" i="1"/>
  <c r="H60" i="1"/>
  <c r="I60" i="1"/>
  <c r="H61" i="1"/>
  <c r="I61" i="1"/>
  <c r="H62" i="1"/>
  <c r="I62" i="1"/>
  <c r="H63" i="1"/>
  <c r="I63" i="1"/>
  <c r="I57" i="1"/>
  <c r="H57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I43" i="1"/>
  <c r="H43" i="1"/>
  <c r="H31" i="1"/>
  <c r="I31" i="1"/>
  <c r="I39" i="1" s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I30" i="1"/>
  <c r="H30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17" i="1"/>
  <c r="H17" i="1"/>
  <c r="H64" i="1"/>
  <c r="I64" i="1"/>
  <c r="G64" i="1"/>
  <c r="I53" i="1"/>
  <c r="H53" i="1"/>
  <c r="G53" i="1"/>
  <c r="G39" i="1"/>
  <c r="H39" i="1"/>
  <c r="I26" i="1"/>
  <c r="G26" i="1"/>
  <c r="H26" i="1"/>
  <c r="F6" i="5"/>
  <c r="F5" i="5"/>
  <c r="F4" i="5"/>
  <c r="D5" i="1"/>
  <c r="D4" i="1"/>
  <c r="D3" i="1"/>
  <c r="B20" i="5"/>
  <c r="B12" i="5"/>
  <c r="B10" i="5"/>
  <c r="C6" i="1"/>
  <c r="B6" i="1"/>
  <c r="B7" i="5"/>
  <c r="B4" i="5"/>
  <c r="B2" i="5"/>
  <c r="C64" i="1"/>
  <c r="C53" i="1"/>
  <c r="C39" i="1"/>
  <c r="C26" i="1"/>
  <c r="D6" i="1" l="1"/>
  <c r="H43" i="4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G43" i="4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W49" i="1"/>
  <c r="W48" i="1"/>
  <c r="W47" i="1"/>
  <c r="W43" i="1"/>
  <c r="W38" i="1"/>
  <c r="W37" i="1"/>
  <c r="W36" i="1"/>
  <c r="E21" i="2"/>
  <c r="E22" i="2"/>
  <c r="E20" i="2"/>
  <c r="E14" i="2"/>
  <c r="E15" i="2"/>
  <c r="E16" i="2"/>
  <c r="E13" i="2"/>
  <c r="E4" i="1"/>
  <c r="E5" i="1"/>
  <c r="F18" i="1"/>
  <c r="F19" i="1"/>
  <c r="F20" i="1"/>
  <c r="F21" i="1"/>
  <c r="F22" i="1"/>
  <c r="F23" i="1"/>
  <c r="F24" i="1"/>
  <c r="F25" i="1"/>
  <c r="F30" i="1"/>
  <c r="F31" i="1"/>
  <c r="F32" i="1"/>
  <c r="F33" i="1"/>
  <c r="F34" i="1"/>
  <c r="F35" i="1"/>
  <c r="F36" i="1"/>
  <c r="F37" i="1"/>
  <c r="F38" i="1"/>
  <c r="F43" i="1"/>
  <c r="F44" i="1"/>
  <c r="F45" i="1"/>
  <c r="F46" i="1"/>
  <c r="F47" i="1"/>
  <c r="F48" i="1"/>
  <c r="F49" i="1"/>
  <c r="F50" i="1"/>
  <c r="F51" i="1"/>
  <c r="F52" i="1"/>
  <c r="F57" i="1"/>
  <c r="F58" i="1"/>
  <c r="F59" i="1"/>
  <c r="F60" i="1"/>
  <c r="F61" i="1"/>
  <c r="F63" i="1"/>
  <c r="F17" i="1"/>
  <c r="E17" i="1"/>
  <c r="E18" i="1"/>
  <c r="E19" i="1"/>
  <c r="E20" i="1"/>
  <c r="E21" i="1"/>
  <c r="E22" i="1"/>
  <c r="E23" i="1"/>
  <c r="E24" i="1"/>
  <c r="E25" i="1"/>
  <c r="E30" i="1"/>
  <c r="E31" i="1"/>
  <c r="E32" i="1"/>
  <c r="E33" i="1"/>
  <c r="E34" i="1"/>
  <c r="E35" i="1"/>
  <c r="E36" i="1"/>
  <c r="E37" i="1"/>
  <c r="E38" i="1"/>
  <c r="E43" i="1"/>
  <c r="E44" i="1"/>
  <c r="E45" i="1"/>
  <c r="E46" i="1"/>
  <c r="E47" i="1"/>
  <c r="E48" i="1"/>
  <c r="E49" i="1"/>
  <c r="E50" i="1"/>
  <c r="E51" i="1"/>
  <c r="E52" i="1"/>
  <c r="E57" i="1"/>
  <c r="E58" i="1"/>
  <c r="E59" i="1"/>
  <c r="E60" i="1"/>
  <c r="E61" i="1"/>
  <c r="E63" i="1"/>
  <c r="D30" i="1"/>
  <c r="D31" i="1"/>
  <c r="D32" i="1"/>
  <c r="D33" i="1"/>
  <c r="D34" i="1"/>
  <c r="D35" i="1"/>
  <c r="D36" i="1"/>
  <c r="D37" i="1"/>
  <c r="D38" i="1"/>
  <c r="D43" i="1"/>
  <c r="D44" i="1"/>
  <c r="D45" i="1"/>
  <c r="D46" i="1"/>
  <c r="D47" i="1"/>
  <c r="D48" i="1"/>
  <c r="D49" i="1"/>
  <c r="D50" i="1"/>
  <c r="D51" i="1"/>
  <c r="D52" i="1"/>
  <c r="D57" i="1"/>
  <c r="D58" i="1"/>
  <c r="D59" i="1"/>
  <c r="D60" i="1"/>
  <c r="D61" i="1"/>
  <c r="D63" i="1"/>
  <c r="D18" i="1"/>
  <c r="D19" i="1"/>
  <c r="D20" i="1"/>
  <c r="D21" i="1"/>
  <c r="D22" i="1"/>
  <c r="D23" i="1"/>
  <c r="D24" i="1"/>
  <c r="D25" i="1"/>
  <c r="D17" i="1"/>
  <c r="K6" i="2"/>
  <c r="I5" i="2"/>
  <c r="I3" i="2"/>
  <c r="Y30" i="1"/>
  <c r="AB24" i="1"/>
  <c r="D39" i="1" l="1"/>
  <c r="E39" i="1"/>
  <c r="F39" i="1"/>
  <c r="D64" i="1"/>
  <c r="D53" i="1"/>
  <c r="E64" i="1"/>
  <c r="E53" i="1"/>
  <c r="F64" i="1"/>
  <c r="F53" i="1"/>
  <c r="F26" i="1"/>
  <c r="E26" i="1"/>
  <c r="W44" i="1"/>
  <c r="W50" i="1"/>
  <c r="D26" i="1"/>
  <c r="E3" i="1"/>
  <c r="E6" i="1" s="1"/>
  <c r="L63" i="1" s="1"/>
  <c r="J19" i="1" l="1"/>
  <c r="L31" i="1"/>
  <c r="O31" i="1" s="1"/>
  <c r="L51" i="1"/>
  <c r="K30" i="1"/>
  <c r="K50" i="1"/>
  <c r="J37" i="1"/>
  <c r="M37" i="1" s="1"/>
  <c r="J61" i="1"/>
  <c r="L22" i="1"/>
  <c r="O22" i="1" s="1"/>
  <c r="L46" i="1"/>
  <c r="K31" i="1"/>
  <c r="N31" i="1" s="1"/>
  <c r="K51" i="1"/>
  <c r="J44" i="1"/>
  <c r="M44" i="1" s="1"/>
  <c r="L19" i="1"/>
  <c r="L43" i="1"/>
  <c r="K18" i="1"/>
  <c r="K38" i="1"/>
  <c r="N38" i="1" s="1"/>
  <c r="K63" i="1"/>
  <c r="J49" i="1"/>
  <c r="M49" i="1" s="1"/>
  <c r="J24" i="1"/>
  <c r="L34" i="1"/>
  <c r="O34" i="1" s="1"/>
  <c r="K19" i="1"/>
  <c r="K43" i="1"/>
  <c r="J32" i="1"/>
  <c r="J52" i="1"/>
  <c r="M52" i="1" s="1"/>
  <c r="L58" i="1"/>
  <c r="L23" i="1"/>
  <c r="O23" i="1" s="1"/>
  <c r="L35" i="1"/>
  <c r="O35" i="1" s="1"/>
  <c r="L47" i="1"/>
  <c r="O47" i="1" s="1"/>
  <c r="L59" i="1"/>
  <c r="K22" i="1"/>
  <c r="N22" i="1" s="1"/>
  <c r="K34" i="1"/>
  <c r="N34" i="1" s="1"/>
  <c r="K46" i="1"/>
  <c r="K58" i="1"/>
  <c r="J33" i="1"/>
  <c r="M33" i="1" s="1"/>
  <c r="J45" i="1"/>
  <c r="J57" i="1"/>
  <c r="J20" i="1"/>
  <c r="M20" i="1" s="1"/>
  <c r="L18" i="1"/>
  <c r="L30" i="1"/>
  <c r="L38" i="1"/>
  <c r="O38" i="1" s="1"/>
  <c r="L50" i="1"/>
  <c r="O50" i="1" s="1"/>
  <c r="K23" i="1"/>
  <c r="N23" i="1" s="1"/>
  <c r="K35" i="1"/>
  <c r="N35" i="1" s="1"/>
  <c r="K47" i="1"/>
  <c r="K61" i="1"/>
  <c r="J36" i="1"/>
  <c r="J48" i="1"/>
  <c r="J60" i="1"/>
  <c r="M60" i="1" s="1"/>
  <c r="J23" i="1"/>
  <c r="M23" i="1" s="1"/>
  <c r="K62" i="1"/>
  <c r="K17" i="1"/>
  <c r="J62" i="1"/>
  <c r="M62" i="1" s="1"/>
  <c r="L17" i="1"/>
  <c r="L62" i="1"/>
  <c r="O62" i="1" s="1"/>
  <c r="L21" i="1"/>
  <c r="L25" i="1"/>
  <c r="O25" i="1" s="1"/>
  <c r="L33" i="1"/>
  <c r="L37" i="1"/>
  <c r="O37" i="1" s="1"/>
  <c r="L45" i="1"/>
  <c r="L49" i="1"/>
  <c r="O49" i="1" s="1"/>
  <c r="L57" i="1"/>
  <c r="L61" i="1"/>
  <c r="O61" i="1" s="1"/>
  <c r="K20" i="1"/>
  <c r="N20" i="1" s="1"/>
  <c r="K24" i="1"/>
  <c r="N24" i="1" s="1"/>
  <c r="K32" i="1"/>
  <c r="N32" i="1" s="1"/>
  <c r="K36" i="1"/>
  <c r="N36" i="1" s="1"/>
  <c r="K44" i="1"/>
  <c r="N44" i="1" s="1"/>
  <c r="K48" i="1"/>
  <c r="N48" i="1" s="1"/>
  <c r="K52" i="1"/>
  <c r="N52" i="1" s="1"/>
  <c r="K60" i="1"/>
  <c r="N60" i="1" s="1"/>
  <c r="J31" i="1"/>
  <c r="M31" i="1" s="1"/>
  <c r="J35" i="1"/>
  <c r="M35" i="1" s="1"/>
  <c r="J43" i="1"/>
  <c r="J47" i="1"/>
  <c r="J51" i="1"/>
  <c r="M51" i="1" s="1"/>
  <c r="J59" i="1"/>
  <c r="M59" i="1" s="1"/>
  <c r="J18" i="1"/>
  <c r="J22" i="1"/>
  <c r="M22" i="1" s="1"/>
  <c r="J17" i="1"/>
  <c r="M17" i="1" s="1"/>
  <c r="L20" i="1"/>
  <c r="O20" i="1" s="1"/>
  <c r="L24" i="1"/>
  <c r="O24" i="1" s="1"/>
  <c r="L32" i="1"/>
  <c r="O32" i="1" s="1"/>
  <c r="L36" i="1"/>
  <c r="O36" i="1" s="1"/>
  <c r="L44" i="1"/>
  <c r="O44" i="1" s="1"/>
  <c r="L48" i="1"/>
  <c r="O48" i="1" s="1"/>
  <c r="L52" i="1"/>
  <c r="O52" i="1" s="1"/>
  <c r="K21" i="1"/>
  <c r="N21" i="1" s="1"/>
  <c r="K25" i="1"/>
  <c r="K33" i="1"/>
  <c r="N33" i="1" s="1"/>
  <c r="K37" i="1"/>
  <c r="N37" i="1" s="1"/>
  <c r="K45" i="1"/>
  <c r="N45" i="1" s="1"/>
  <c r="K49" i="1"/>
  <c r="N49" i="1" s="1"/>
  <c r="K59" i="1"/>
  <c r="N59" i="1" s="1"/>
  <c r="J30" i="1"/>
  <c r="J34" i="1"/>
  <c r="M34" i="1" s="1"/>
  <c r="J38" i="1"/>
  <c r="M38" i="1" s="1"/>
  <c r="J46" i="1"/>
  <c r="M46" i="1" s="1"/>
  <c r="J50" i="1"/>
  <c r="M50" i="1" s="1"/>
  <c r="J58" i="1"/>
  <c r="M58" i="1" s="1"/>
  <c r="J63" i="1"/>
  <c r="M63" i="1" s="1"/>
  <c r="J21" i="1"/>
  <c r="M21" i="1" s="1"/>
  <c r="J25" i="1"/>
  <c r="M25" i="1" s="1"/>
  <c r="L60" i="1"/>
  <c r="O60" i="1" s="1"/>
  <c r="K57" i="1"/>
  <c r="N58" i="1"/>
  <c r="O18" i="1"/>
  <c r="O46" i="1"/>
  <c r="O58" i="1"/>
  <c r="M48" i="1"/>
  <c r="N18" i="1"/>
  <c r="N46" i="1"/>
  <c r="N50" i="1"/>
  <c r="N62" i="1"/>
  <c r="M32" i="1"/>
  <c r="M36" i="1"/>
  <c r="M24" i="1"/>
  <c r="M47" i="1"/>
  <c r="O21" i="1"/>
  <c r="O33" i="1"/>
  <c r="O45" i="1"/>
  <c r="N25" i="1"/>
  <c r="N61" i="1"/>
  <c r="M19" i="1"/>
  <c r="M18" i="1"/>
  <c r="M61" i="1"/>
  <c r="O19" i="1"/>
  <c r="O51" i="1"/>
  <c r="O59" i="1"/>
  <c r="O63" i="1"/>
  <c r="N19" i="1"/>
  <c r="N47" i="1"/>
  <c r="N51" i="1"/>
  <c r="N63" i="1"/>
  <c r="M45" i="1"/>
  <c r="O43" i="1" l="1"/>
  <c r="O53" i="1" s="1"/>
  <c r="L53" i="1"/>
  <c r="N43" i="1"/>
  <c r="N53" i="1" s="1"/>
  <c r="K53" i="1"/>
  <c r="M30" i="1"/>
  <c r="M39" i="1" s="1"/>
  <c r="J39" i="1"/>
  <c r="M57" i="1"/>
  <c r="M64" i="1" s="1"/>
  <c r="J64" i="1"/>
  <c r="N57" i="1"/>
  <c r="N64" i="1" s="1"/>
  <c r="K64" i="1"/>
  <c r="N30" i="1"/>
  <c r="N39" i="1" s="1"/>
  <c r="K39" i="1"/>
  <c r="O30" i="1"/>
  <c r="O39" i="1" s="1"/>
  <c r="L39" i="1"/>
  <c r="M43" i="1"/>
  <c r="M53" i="1" s="1"/>
  <c r="J53" i="1"/>
  <c r="O57" i="1"/>
  <c r="O64" i="1" s="1"/>
  <c r="L64" i="1"/>
  <c r="L26" i="1"/>
  <c r="K26" i="1"/>
  <c r="J26" i="1"/>
  <c r="O17" i="1"/>
  <c r="N17" i="1"/>
  <c r="N26" i="1" l="1"/>
  <c r="O26" i="1"/>
  <c r="M26" i="1"/>
</calcChain>
</file>

<file path=xl/sharedStrings.xml><?xml version="1.0" encoding="utf-8"?>
<sst xmlns="http://schemas.openxmlformats.org/spreadsheetml/2006/main" count="308" uniqueCount="123">
  <si>
    <t>Proyecto Transformación Empresarial NIH</t>
  </si>
  <si>
    <t>Actividades</t>
  </si>
  <si>
    <t>Políticas de retención de documentos.</t>
  </si>
  <si>
    <t>Análisis de diseño.</t>
  </si>
  <si>
    <t>Pruebas.</t>
  </si>
  <si>
    <t>Implementación.</t>
  </si>
  <si>
    <t>Gestión de pacientes</t>
  </si>
  <si>
    <t>Análisis de políticas de protección de datos.</t>
  </si>
  <si>
    <t>Internas.</t>
  </si>
  <si>
    <t>Gubernamentales.</t>
  </si>
  <si>
    <t>Desarrollo.</t>
  </si>
  <si>
    <t>Entrevistas.</t>
  </si>
  <si>
    <t>Encuentas.</t>
  </si>
  <si>
    <t>Revisar información existente.</t>
  </si>
  <si>
    <t>Primer Draft del documento.</t>
  </si>
  <si>
    <t>Revisión con negocio del documento.</t>
  </si>
  <si>
    <t>Segunda revisión.</t>
  </si>
  <si>
    <t>Pruebas piloto.</t>
  </si>
  <si>
    <t>Retroalimentación.</t>
  </si>
  <si>
    <t>Ajustes del documento.</t>
  </si>
  <si>
    <t>Sistemas de Información.</t>
  </si>
  <si>
    <t>Gestión documental.</t>
  </si>
  <si>
    <t>Análisis de requerimientos.</t>
  </si>
  <si>
    <t>Análisis de infraestructura.</t>
  </si>
  <si>
    <t>Análisis profundo del negocio.</t>
  </si>
  <si>
    <t>Análisis de politicas de datos.</t>
  </si>
  <si>
    <t>Análisis de negocio.</t>
  </si>
  <si>
    <t>Duración (Días)</t>
  </si>
  <si>
    <t>Cambio de Imagen.</t>
  </si>
  <si>
    <t>Entrevistas con diseñadores.</t>
  </si>
  <si>
    <t>Focus Group.</t>
  </si>
  <si>
    <t>Mockups.</t>
  </si>
  <si>
    <t>Manual de Imagen.</t>
  </si>
  <si>
    <t>Totales:</t>
  </si>
  <si>
    <t>Planificar la gestión de los costos.</t>
  </si>
  <si>
    <t>Implementar un sistema de información de calidad</t>
  </si>
  <si>
    <t>Organizar la documentación más eficiente</t>
  </si>
  <si>
    <t>Mejorar la calidad del servicio de tecnología del hospital</t>
  </si>
  <si>
    <t>Suministrar herramientas que faciliten el trabajo de los profesionales</t>
  </si>
  <si>
    <t>Detalle</t>
  </si>
  <si>
    <t>Es necesario de personal profesional en distintas áreas del conocimiento, tales como: Ingenieros de sistemas, Industriales, Investigadores, entre otras profesiones.</t>
  </si>
  <si>
    <t>Restructurar y re diseñar la forma en que se almacenan los datos, es necesario trabajar con personal especializado en almacenamiento de datos, minería de datos entre otras profesiones.</t>
  </si>
  <si>
    <t>Para esta tarea se requerirá mayor inversión en infraestructura física a nivel de servidores, capacitación para el personal y los clientes del hospital.</t>
  </si>
  <si>
    <t>las herramientas se basan en mayor conocimiento y entrenamiento de cientificos y jóvenes aprendices en el hospital.</t>
  </si>
  <si>
    <t>Sueldo de Ingenieros promedio:</t>
  </si>
  <si>
    <t>mes</t>
  </si>
  <si>
    <t>dia</t>
  </si>
  <si>
    <t>Costo:</t>
  </si>
  <si>
    <t>Costo de mano de obra calificada. Costo promedio diario por profesional: $ 100.000</t>
  </si>
  <si>
    <t>El costo varia según el espacio que se requiera y el costo en la capacitación va conforme al plan, dependiendo de los medios en los cuales se vaya a implementar, para espacio en servidores se estima un costo de 0,023 USD/GB mes, para capacitaciones un costo de 20.000 COP/hora de entrenamiento</t>
  </si>
  <si>
    <t>En este apartado también se tiene planeado la capacitación, en este caso enfocado en los trabajadores del hospital, costo: 20.000 COP/hora.</t>
  </si>
  <si>
    <t>Profesional</t>
  </si>
  <si>
    <t>Con Posgrado</t>
  </si>
  <si>
    <t>Costo de mano de obra calificada. Costo promedio diario por profesional: $ 133.000</t>
  </si>
  <si>
    <t>Objetivos</t>
  </si>
  <si>
    <t>dólar</t>
  </si>
  <si>
    <t>Código contable</t>
  </si>
  <si>
    <t>Mas Probable(cM)</t>
  </si>
  <si>
    <t>Optimista(cO)</t>
  </si>
  <si>
    <t>Pesimista(cP)</t>
  </si>
  <si>
    <t>EDT</t>
  </si>
  <si>
    <t>Costos: Personal</t>
  </si>
  <si>
    <t>Costos: Totales</t>
  </si>
  <si>
    <t xml:space="preserve">Auxiliar </t>
  </si>
  <si>
    <t>Posgrado</t>
  </si>
  <si>
    <t>Peso</t>
  </si>
  <si>
    <t>Costo dia</t>
  </si>
  <si>
    <t>Prestaciones</t>
  </si>
  <si>
    <t>Promedio dia</t>
  </si>
  <si>
    <t>Costos Fijos</t>
  </si>
  <si>
    <t>Arriendo Oficinas</t>
  </si>
  <si>
    <t>Servicios Publicos</t>
  </si>
  <si>
    <t xml:space="preserve">Transporte </t>
  </si>
  <si>
    <t>Manteniemiento</t>
  </si>
  <si>
    <t>Seguridad</t>
  </si>
  <si>
    <t>Costo /mes</t>
  </si>
  <si>
    <t>Costos Variables</t>
  </si>
  <si>
    <t>Impuestos</t>
  </si>
  <si>
    <t>Gastos de administración</t>
  </si>
  <si>
    <t>Costo /dia</t>
  </si>
  <si>
    <t>Documento de Recomendaciones </t>
  </si>
  <si>
    <t>n</t>
  </si>
  <si>
    <t>Acumulado</t>
  </si>
  <si>
    <t>dias</t>
  </si>
  <si>
    <t>Nomenclatura:</t>
  </si>
  <si>
    <t>cO</t>
  </si>
  <si>
    <t>cM</t>
  </si>
  <si>
    <t>cP</t>
  </si>
  <si>
    <t>Optimista</t>
  </si>
  <si>
    <t>Mas Probable</t>
  </si>
  <si>
    <t>Pesimista</t>
  </si>
  <si>
    <t>Salario minimo legal vigente (SMLV)</t>
  </si>
  <si>
    <t>Salario minimo legal vigente diario (SMLVD)</t>
  </si>
  <si>
    <t>Salario minimo legal vigente mensual (SMLVM)</t>
  </si>
  <si>
    <t>Auxilio de Transporte diario</t>
  </si>
  <si>
    <t>Auxilio de Transporte mensual</t>
  </si>
  <si>
    <t>Vacaciones</t>
  </si>
  <si>
    <t>15 días hábiles consecutivos remunerados por año de servicio</t>
  </si>
  <si>
    <t>mensual</t>
  </si>
  <si>
    <t>Un mes de salario por cada año de servicios y proporcionalmente por fracciones de año</t>
  </si>
  <si>
    <t>Cesantias</t>
  </si>
  <si>
    <t>Un mes de salario pagaderos por semestre calendario así:15 días el último día de junio y 15 días en los primeros 20 días de diciembre de cada año</t>
  </si>
  <si>
    <t>vacaciones</t>
  </si>
  <si>
    <t>Salud</t>
  </si>
  <si>
    <t>Cotización: 16%. Empleador:12%Trabajador:4%</t>
  </si>
  <si>
    <t>Pensión</t>
  </si>
  <si>
    <t>Riesgos Laborales</t>
  </si>
  <si>
    <t>Tipo I</t>
  </si>
  <si>
    <t>Total porcentaje</t>
  </si>
  <si>
    <t>Total día</t>
  </si>
  <si>
    <t>Se paga a quienes devenguen hasta $1.562.484 (2 salarios mínimos mes)</t>
  </si>
  <si>
    <t>Auxilio de Transporte</t>
  </si>
  <si>
    <t>Jornada Ordinaria 48 horas semanales, 8 horas diarias. Ley 50 de 1990, Art.20</t>
  </si>
  <si>
    <t>Prima de Servicios</t>
  </si>
  <si>
    <t>Un mes de salario pagaderos por semestre calendario así:15 días el último día de junio y 15 días en los primeros 20 días de diciembre de cada año.</t>
  </si>
  <si>
    <t>Según Actividad Económica</t>
  </si>
  <si>
    <t>Actividad</t>
  </si>
  <si>
    <t>Descripción</t>
  </si>
  <si>
    <t>Personal</t>
  </si>
  <si>
    <t>Dias estimados</t>
  </si>
  <si>
    <t>Entrega</t>
  </si>
  <si>
    <t>Total: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</si>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</sst>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42" fontId="0" fillId="0" borderId="0" xfId="1" applyFont="1"/>
    <xf numFmtId="0" fontId="2" fillId="2" borderId="1" xfId="0" applyFont="1" applyFill="1" applyBorder="1"/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0" fontId="0" fillId="0" borderId="1" xfId="1" applyNumberFormat="1" applyFont="1" applyBorder="1" applyAlignment="1">
      <alignment vertical="center" wrapText="1"/>
    </xf>
    <xf numFmtId="42" fontId="0" fillId="0" borderId="0" xfId="0" applyNumberFormat="1"/>
    <xf numFmtId="0" fontId="0" fillId="0" borderId="1" xfId="0" applyBorder="1"/>
    <xf numFmtId="42" fontId="0" fillId="0" borderId="1" xfId="1" applyFont="1" applyBorder="1"/>
    <xf numFmtId="42" fontId="0" fillId="0" borderId="1" xfId="0" applyNumberFormat="1" applyBorder="1"/>
    <xf numFmtId="0" fontId="2" fillId="0" borderId="1" xfId="0" applyFont="1" applyBorder="1"/>
    <xf numFmtId="0" fontId="0" fillId="0" borderId="7" xfId="0" applyBorder="1"/>
    <xf numFmtId="42" fontId="0" fillId="0" borderId="7" xfId="0" applyNumberFormat="1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42" fontId="0" fillId="0" borderId="3" xfId="0" applyNumberFormat="1" applyBorder="1"/>
    <xf numFmtId="0" fontId="0" fillId="3" borderId="5" xfId="0" applyFill="1" applyBorder="1"/>
    <xf numFmtId="42" fontId="0" fillId="3" borderId="5" xfId="1" applyFont="1" applyFill="1" applyBorder="1"/>
    <xf numFmtId="0" fontId="2" fillId="2" borderId="5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42" fontId="0" fillId="3" borderId="1" xfId="1" applyFont="1" applyFill="1" applyBorder="1"/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1" xfId="2" applyFont="1" applyBorder="1"/>
    <xf numFmtId="9" fontId="0" fillId="0" borderId="1" xfId="0" applyNumberFormat="1" applyBorder="1"/>
    <xf numFmtId="0" fontId="4" fillId="0" borderId="0" xfId="0" applyFont="1" applyAlignment="1">
      <alignment horizontal="center" wrapText="1"/>
    </xf>
    <xf numFmtId="164" fontId="0" fillId="0" borderId="0" xfId="2" applyNumberFormat="1" applyFont="1"/>
    <xf numFmtId="164" fontId="0" fillId="0" borderId="0" xfId="0" applyNumberFormat="1"/>
    <xf numFmtId="0" fontId="0" fillId="0" borderId="1" xfId="0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42" fontId="0" fillId="0" borderId="0" xfId="1" applyFont="1" applyBorder="1"/>
    <xf numFmtId="42" fontId="2" fillId="0" borderId="1" xfId="0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</a:t>
            </a:r>
            <a:r>
              <a:rPr lang="es-CO" baseline="0"/>
              <a:t> S con criterierio de 3 Valores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Hoja4!$E$3</c:f>
              <c:strCache>
                <c:ptCount val="1"/>
                <c:pt idx="0">
                  <c:v>Optimista(cO)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Hoja4!$E$4:$E$38</c:f>
              <c:numCache>
                <c:formatCode>_("$"* #,##0_);_("$"* \(#,##0\);_("$"* "-"_);_(@_)</c:formatCode>
                <c:ptCount val="35"/>
                <c:pt idx="0">
                  <c:v>1667333</c:v>
                </c:pt>
                <c:pt idx="1">
                  <c:v>3334666</c:v>
                </c:pt>
                <c:pt idx="2">
                  <c:v>4389999</c:v>
                </c:pt>
                <c:pt idx="3">
                  <c:v>5445332</c:v>
                </c:pt>
                <c:pt idx="4">
                  <c:v>6255865</c:v>
                </c:pt>
                <c:pt idx="5">
                  <c:v>6821598</c:v>
                </c:pt>
                <c:pt idx="6">
                  <c:v>7509731</c:v>
                </c:pt>
                <c:pt idx="7">
                  <c:v>8075464</c:v>
                </c:pt>
                <c:pt idx="8">
                  <c:v>8641197</c:v>
                </c:pt>
                <c:pt idx="9">
                  <c:v>10308530</c:v>
                </c:pt>
                <c:pt idx="10">
                  <c:v>11363863</c:v>
                </c:pt>
                <c:pt idx="11">
                  <c:v>11929596</c:v>
                </c:pt>
                <c:pt idx="12">
                  <c:v>12740129</c:v>
                </c:pt>
                <c:pt idx="13">
                  <c:v>13305862</c:v>
                </c:pt>
                <c:pt idx="14">
                  <c:v>13871595</c:v>
                </c:pt>
                <c:pt idx="15">
                  <c:v>14437328</c:v>
                </c:pt>
                <c:pt idx="16">
                  <c:v>15003061</c:v>
                </c:pt>
                <c:pt idx="17">
                  <c:v>15568794</c:v>
                </c:pt>
                <c:pt idx="18">
                  <c:v>17236127</c:v>
                </c:pt>
                <c:pt idx="19">
                  <c:v>17801860</c:v>
                </c:pt>
                <c:pt idx="20">
                  <c:v>18367593</c:v>
                </c:pt>
                <c:pt idx="21">
                  <c:v>18933326</c:v>
                </c:pt>
                <c:pt idx="22">
                  <c:v>19499059</c:v>
                </c:pt>
                <c:pt idx="23">
                  <c:v>20064792</c:v>
                </c:pt>
                <c:pt idx="24">
                  <c:v>20630525</c:v>
                </c:pt>
                <c:pt idx="25">
                  <c:v>21196258</c:v>
                </c:pt>
                <c:pt idx="26">
                  <c:v>21761991</c:v>
                </c:pt>
                <c:pt idx="27">
                  <c:v>22327724</c:v>
                </c:pt>
                <c:pt idx="28">
                  <c:v>23872657</c:v>
                </c:pt>
                <c:pt idx="29">
                  <c:v>24438390</c:v>
                </c:pt>
                <c:pt idx="30">
                  <c:v>25004123</c:v>
                </c:pt>
                <c:pt idx="31">
                  <c:v>25569856</c:v>
                </c:pt>
                <c:pt idx="32">
                  <c:v>26135589</c:v>
                </c:pt>
                <c:pt idx="33">
                  <c:v>31842122</c:v>
                </c:pt>
                <c:pt idx="34">
                  <c:v>32407855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Hoja4!$F$3</c:f>
              <c:strCache>
                <c:ptCount val="1"/>
                <c:pt idx="0">
                  <c:v>Mas Probable(cM)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Hoja4!$F$4:$F$38</c:f>
              <c:numCache>
                <c:formatCode>_("$"* #,##0_);_("$"* \(#,##0\);_("$"* "-"_);_(@_)</c:formatCode>
                <c:ptCount val="35"/>
                <c:pt idx="0">
                  <c:v>1789733</c:v>
                </c:pt>
                <c:pt idx="1">
                  <c:v>3579466</c:v>
                </c:pt>
                <c:pt idx="2">
                  <c:v>4757199</c:v>
                </c:pt>
                <c:pt idx="3">
                  <c:v>5934932</c:v>
                </c:pt>
                <c:pt idx="4">
                  <c:v>6867865</c:v>
                </c:pt>
                <c:pt idx="5">
                  <c:v>7555998</c:v>
                </c:pt>
                <c:pt idx="6">
                  <c:v>8366531</c:v>
                </c:pt>
                <c:pt idx="7">
                  <c:v>9054664</c:v>
                </c:pt>
                <c:pt idx="8">
                  <c:v>9742797</c:v>
                </c:pt>
                <c:pt idx="9">
                  <c:v>11532530</c:v>
                </c:pt>
                <c:pt idx="10">
                  <c:v>12710263</c:v>
                </c:pt>
                <c:pt idx="11">
                  <c:v>13398396</c:v>
                </c:pt>
                <c:pt idx="12">
                  <c:v>14331329</c:v>
                </c:pt>
                <c:pt idx="13">
                  <c:v>15019462</c:v>
                </c:pt>
                <c:pt idx="14">
                  <c:v>15707595</c:v>
                </c:pt>
                <c:pt idx="15">
                  <c:v>16395728</c:v>
                </c:pt>
                <c:pt idx="16">
                  <c:v>17083861</c:v>
                </c:pt>
                <c:pt idx="17">
                  <c:v>17771994</c:v>
                </c:pt>
                <c:pt idx="18">
                  <c:v>19561727</c:v>
                </c:pt>
                <c:pt idx="19">
                  <c:v>20249860</c:v>
                </c:pt>
                <c:pt idx="20">
                  <c:v>20937993</c:v>
                </c:pt>
                <c:pt idx="21">
                  <c:v>21626126</c:v>
                </c:pt>
                <c:pt idx="22">
                  <c:v>22314259</c:v>
                </c:pt>
                <c:pt idx="23">
                  <c:v>23002392</c:v>
                </c:pt>
                <c:pt idx="24">
                  <c:v>23690525</c:v>
                </c:pt>
                <c:pt idx="25">
                  <c:v>24378658</c:v>
                </c:pt>
                <c:pt idx="26">
                  <c:v>25066791</c:v>
                </c:pt>
                <c:pt idx="27">
                  <c:v>25754924</c:v>
                </c:pt>
                <c:pt idx="28">
                  <c:v>27422257</c:v>
                </c:pt>
                <c:pt idx="29">
                  <c:v>28110390</c:v>
                </c:pt>
                <c:pt idx="30">
                  <c:v>28798523</c:v>
                </c:pt>
                <c:pt idx="31">
                  <c:v>29486656</c:v>
                </c:pt>
                <c:pt idx="32">
                  <c:v>30174789</c:v>
                </c:pt>
                <c:pt idx="33">
                  <c:v>36493322</c:v>
                </c:pt>
                <c:pt idx="34">
                  <c:v>37181455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Hoja4!$G$3</c:f>
              <c:strCache>
                <c:ptCount val="1"/>
                <c:pt idx="0">
                  <c:v>Pesimista(cP)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Hoja4!$G$4:$G$38</c:f>
              <c:numCache>
                <c:formatCode>_("$"* #,##0_);_("$"* \(#,##0\);_("$"* "-"_);_(@_)</c:formatCode>
                <c:ptCount val="35"/>
                <c:pt idx="0">
                  <c:v>2034533</c:v>
                </c:pt>
                <c:pt idx="1">
                  <c:v>4069066</c:v>
                </c:pt>
                <c:pt idx="2">
                  <c:v>5369199</c:v>
                </c:pt>
                <c:pt idx="3">
                  <c:v>6669332</c:v>
                </c:pt>
                <c:pt idx="4">
                  <c:v>7602265</c:v>
                </c:pt>
                <c:pt idx="5">
                  <c:v>8290398</c:v>
                </c:pt>
                <c:pt idx="6">
                  <c:v>9100931</c:v>
                </c:pt>
                <c:pt idx="7">
                  <c:v>9789064</c:v>
                </c:pt>
                <c:pt idx="8">
                  <c:v>10477197</c:v>
                </c:pt>
                <c:pt idx="9">
                  <c:v>12511730</c:v>
                </c:pt>
                <c:pt idx="10">
                  <c:v>13811863</c:v>
                </c:pt>
                <c:pt idx="11">
                  <c:v>14499996</c:v>
                </c:pt>
                <c:pt idx="12">
                  <c:v>15432929</c:v>
                </c:pt>
                <c:pt idx="13">
                  <c:v>16121062</c:v>
                </c:pt>
                <c:pt idx="14">
                  <c:v>16809195</c:v>
                </c:pt>
                <c:pt idx="15">
                  <c:v>17497328</c:v>
                </c:pt>
                <c:pt idx="16">
                  <c:v>18185461</c:v>
                </c:pt>
                <c:pt idx="17">
                  <c:v>18873594</c:v>
                </c:pt>
                <c:pt idx="18">
                  <c:v>20908127</c:v>
                </c:pt>
                <c:pt idx="19">
                  <c:v>21596260</c:v>
                </c:pt>
                <c:pt idx="20">
                  <c:v>22284393</c:v>
                </c:pt>
                <c:pt idx="21">
                  <c:v>22972526</c:v>
                </c:pt>
                <c:pt idx="22">
                  <c:v>23660659</c:v>
                </c:pt>
                <c:pt idx="23">
                  <c:v>24348792</c:v>
                </c:pt>
                <c:pt idx="24">
                  <c:v>25036925</c:v>
                </c:pt>
                <c:pt idx="25">
                  <c:v>25725058</c:v>
                </c:pt>
                <c:pt idx="26">
                  <c:v>26413191</c:v>
                </c:pt>
                <c:pt idx="27">
                  <c:v>27101324</c:v>
                </c:pt>
                <c:pt idx="28">
                  <c:v>29013457</c:v>
                </c:pt>
                <c:pt idx="29">
                  <c:v>29701590</c:v>
                </c:pt>
                <c:pt idx="30">
                  <c:v>30389723</c:v>
                </c:pt>
                <c:pt idx="31">
                  <c:v>31077856</c:v>
                </c:pt>
                <c:pt idx="32">
                  <c:v>31765989</c:v>
                </c:pt>
                <c:pt idx="33">
                  <c:v>39063722</c:v>
                </c:pt>
                <c:pt idx="34">
                  <c:v>39751855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8725120"/>
        <c:axId val="-1818716416"/>
      </c:scatterChart>
      <c:valAx>
        <c:axId val="-18187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18716416"/>
        <c:crosses val="autoZero"/>
        <c:crossBetween val="midCat"/>
      </c:valAx>
      <c:valAx>
        <c:axId val="-1818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187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</a:t>
            </a:r>
            <a:r>
              <a:rPr lang="es-CO" baseline="0"/>
              <a:t> S con 3 Variables</a:t>
            </a:r>
            <a:endParaRPr lang="es-CO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Hoja4!$AF$3</c:f>
              <c:strCache>
                <c:ptCount val="1"/>
                <c:pt idx="0">
                  <c:v>Optimista(cO)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Hoja4!$AE$4:$AE$89</c:f>
              <c:numCache>
                <c:formatCode>General</c:formatCode>
                <c:ptCount val="8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54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83</c:v>
                </c:pt>
                <c:pt idx="45">
                  <c:v>85</c:v>
                </c:pt>
                <c:pt idx="46">
                  <c:v>87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99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112</c:v>
                </c:pt>
                <c:pt idx="67">
                  <c:v>114</c:v>
                </c:pt>
                <c:pt idx="68">
                  <c:v>116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127</c:v>
                </c:pt>
                <c:pt idx="76">
                  <c:v>132</c:v>
                </c:pt>
                <c:pt idx="77">
                  <c:v>134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140</c:v>
                </c:pt>
                <c:pt idx="82">
                  <c:v>175</c:v>
                </c:pt>
                <c:pt idx="83">
                  <c:v>177</c:v>
                </c:pt>
                <c:pt idx="84">
                  <c:v>196</c:v>
                </c:pt>
                <c:pt idx="85">
                  <c:v>198</c:v>
                </c:pt>
              </c:numCache>
            </c:numRef>
          </c:xVal>
          <c:yVal>
            <c:numRef>
              <c:f>Hoja4!$AF$4:$AF$89</c:f>
              <c:numCache>
                <c:formatCode>_("$"* #,##0_);_("$"* \(#,##0\);_("$"* "-"_);_(@_)</c:formatCode>
                <c:ptCount val="86"/>
                <c:pt idx="0">
                  <c:v>4045737.0599999991</c:v>
                </c:pt>
                <c:pt idx="1">
                  <c:v>4045737.0599999991</c:v>
                </c:pt>
                <c:pt idx="2">
                  <c:v>4045737.0599999991</c:v>
                </c:pt>
                <c:pt idx="3">
                  <c:v>8091474.1199999982</c:v>
                </c:pt>
                <c:pt idx="4">
                  <c:v>8091474.1199999982</c:v>
                </c:pt>
                <c:pt idx="5">
                  <c:v>10336009.149999999</c:v>
                </c:pt>
                <c:pt idx="6">
                  <c:v>10336009.149999999</c:v>
                </c:pt>
                <c:pt idx="7">
                  <c:v>10336009.149999999</c:v>
                </c:pt>
                <c:pt idx="8">
                  <c:v>12580544.179999998</c:v>
                </c:pt>
                <c:pt idx="9">
                  <c:v>14104598.397999998</c:v>
                </c:pt>
                <c:pt idx="10">
                  <c:v>14908171.803999998</c:v>
                </c:pt>
                <c:pt idx="11">
                  <c:v>16071985.615999997</c:v>
                </c:pt>
                <c:pt idx="12">
                  <c:v>16875559.021999996</c:v>
                </c:pt>
                <c:pt idx="13">
                  <c:v>17679132.427999996</c:v>
                </c:pt>
                <c:pt idx="14">
                  <c:v>17679132.427999996</c:v>
                </c:pt>
                <c:pt idx="15">
                  <c:v>17679132.427999996</c:v>
                </c:pt>
                <c:pt idx="16">
                  <c:v>17679132.427999996</c:v>
                </c:pt>
                <c:pt idx="17">
                  <c:v>17679132.427999996</c:v>
                </c:pt>
                <c:pt idx="18">
                  <c:v>17679132.427999996</c:v>
                </c:pt>
                <c:pt idx="19">
                  <c:v>17679132.427999996</c:v>
                </c:pt>
                <c:pt idx="20">
                  <c:v>21724869.487999994</c:v>
                </c:pt>
                <c:pt idx="21">
                  <c:v>21724869.487999994</c:v>
                </c:pt>
                <c:pt idx="22">
                  <c:v>21724869.487999994</c:v>
                </c:pt>
                <c:pt idx="23">
                  <c:v>23969404.517999992</c:v>
                </c:pt>
                <c:pt idx="24">
                  <c:v>24772977.923999991</c:v>
                </c:pt>
                <c:pt idx="25">
                  <c:v>26297032.14199999</c:v>
                </c:pt>
                <c:pt idx="26">
                  <c:v>27100605.547999989</c:v>
                </c:pt>
                <c:pt idx="27">
                  <c:v>27904178.953999989</c:v>
                </c:pt>
                <c:pt idx="28">
                  <c:v>28827832.495333321</c:v>
                </c:pt>
                <c:pt idx="29">
                  <c:v>29751486.036666654</c:v>
                </c:pt>
                <c:pt idx="30">
                  <c:v>30555059.442666654</c:v>
                </c:pt>
                <c:pt idx="31">
                  <c:v>30555059.442666654</c:v>
                </c:pt>
                <c:pt idx="32">
                  <c:v>30555059.442666654</c:v>
                </c:pt>
                <c:pt idx="33">
                  <c:v>30555059.442666654</c:v>
                </c:pt>
                <c:pt idx="34">
                  <c:v>34600796.502666652</c:v>
                </c:pt>
                <c:pt idx="35">
                  <c:v>35404369.908666655</c:v>
                </c:pt>
                <c:pt idx="36">
                  <c:v>36207943.314666659</c:v>
                </c:pt>
                <c:pt idx="37">
                  <c:v>37011516.720666662</c:v>
                </c:pt>
                <c:pt idx="38">
                  <c:v>37815090.126666665</c:v>
                </c:pt>
                <c:pt idx="39">
                  <c:v>38618663.532666668</c:v>
                </c:pt>
                <c:pt idx="40">
                  <c:v>39422236.938666672</c:v>
                </c:pt>
                <c:pt idx="41">
                  <c:v>40225810.344666675</c:v>
                </c:pt>
                <c:pt idx="42">
                  <c:v>41029383.750666678</c:v>
                </c:pt>
                <c:pt idx="43">
                  <c:v>41832957.156666681</c:v>
                </c:pt>
                <c:pt idx="44">
                  <c:v>41832957.156666681</c:v>
                </c:pt>
                <c:pt idx="45">
                  <c:v>41832957.156666681</c:v>
                </c:pt>
                <c:pt idx="46">
                  <c:v>41832957.156666681</c:v>
                </c:pt>
                <c:pt idx="47">
                  <c:v>41832957.156666681</c:v>
                </c:pt>
                <c:pt idx="48">
                  <c:v>45518453.81066668</c:v>
                </c:pt>
                <c:pt idx="49">
                  <c:v>46322027.216666684</c:v>
                </c:pt>
                <c:pt idx="50">
                  <c:v>47125600.622666687</c:v>
                </c:pt>
                <c:pt idx="51">
                  <c:v>47929174.02866669</c:v>
                </c:pt>
                <c:pt idx="52">
                  <c:v>48852827.570000023</c:v>
                </c:pt>
                <c:pt idx="53">
                  <c:v>48852827.570000023</c:v>
                </c:pt>
                <c:pt idx="54">
                  <c:v>48852827.570000023</c:v>
                </c:pt>
                <c:pt idx="55">
                  <c:v>48852827.570000023</c:v>
                </c:pt>
                <c:pt idx="56">
                  <c:v>48852827.570000023</c:v>
                </c:pt>
                <c:pt idx="57">
                  <c:v>48852827.570000023</c:v>
                </c:pt>
                <c:pt idx="58">
                  <c:v>48852827.570000023</c:v>
                </c:pt>
                <c:pt idx="59">
                  <c:v>48852827.570000023</c:v>
                </c:pt>
                <c:pt idx="60">
                  <c:v>48852827.570000023</c:v>
                </c:pt>
                <c:pt idx="61">
                  <c:v>48852827.570000023</c:v>
                </c:pt>
                <c:pt idx="62">
                  <c:v>48852827.570000023</c:v>
                </c:pt>
                <c:pt idx="63">
                  <c:v>48852827.570000023</c:v>
                </c:pt>
                <c:pt idx="64">
                  <c:v>48852827.570000023</c:v>
                </c:pt>
                <c:pt idx="65">
                  <c:v>48852827.570000023</c:v>
                </c:pt>
                <c:pt idx="66">
                  <c:v>48852827.570000023</c:v>
                </c:pt>
                <c:pt idx="67">
                  <c:v>48852827.570000023</c:v>
                </c:pt>
                <c:pt idx="68">
                  <c:v>48852827.570000023</c:v>
                </c:pt>
                <c:pt idx="69">
                  <c:v>48852827.570000023</c:v>
                </c:pt>
                <c:pt idx="70">
                  <c:v>48852827.570000023</c:v>
                </c:pt>
                <c:pt idx="71">
                  <c:v>48852827.570000023</c:v>
                </c:pt>
                <c:pt idx="72">
                  <c:v>48852827.570000023</c:v>
                </c:pt>
                <c:pt idx="73">
                  <c:v>48852827.570000023</c:v>
                </c:pt>
                <c:pt idx="74">
                  <c:v>48852827.570000023</c:v>
                </c:pt>
                <c:pt idx="75">
                  <c:v>48852827.570000023</c:v>
                </c:pt>
                <c:pt idx="76">
                  <c:v>48852827.570000023</c:v>
                </c:pt>
                <c:pt idx="77">
                  <c:v>48852827.570000023</c:v>
                </c:pt>
                <c:pt idx="78">
                  <c:v>48852827.570000023</c:v>
                </c:pt>
                <c:pt idx="79">
                  <c:v>54099365.983333357</c:v>
                </c:pt>
                <c:pt idx="80">
                  <c:v>54902939.38933336</c:v>
                </c:pt>
                <c:pt idx="81">
                  <c:v>54902939.38933336</c:v>
                </c:pt>
                <c:pt idx="82">
                  <c:v>54902939.38933336</c:v>
                </c:pt>
                <c:pt idx="83">
                  <c:v>54902939.38933336</c:v>
                </c:pt>
                <c:pt idx="84">
                  <c:v>54902939.38933336</c:v>
                </c:pt>
                <c:pt idx="85">
                  <c:v>54902939.38933336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Hoja4!$AG$3</c:f>
              <c:strCache>
                <c:ptCount val="1"/>
                <c:pt idx="0">
                  <c:v>Mas Probable(cM)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Hoja4!$AE$4:$AE$89</c:f>
              <c:numCache>
                <c:formatCode>General</c:formatCode>
                <c:ptCount val="8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54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83</c:v>
                </c:pt>
                <c:pt idx="45">
                  <c:v>85</c:v>
                </c:pt>
                <c:pt idx="46">
                  <c:v>87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99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112</c:v>
                </c:pt>
                <c:pt idx="67">
                  <c:v>114</c:v>
                </c:pt>
                <c:pt idx="68">
                  <c:v>116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127</c:v>
                </c:pt>
                <c:pt idx="76">
                  <c:v>132</c:v>
                </c:pt>
                <c:pt idx="77">
                  <c:v>134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140</c:v>
                </c:pt>
                <c:pt idx="82">
                  <c:v>175</c:v>
                </c:pt>
                <c:pt idx="83">
                  <c:v>177</c:v>
                </c:pt>
                <c:pt idx="84">
                  <c:v>196</c:v>
                </c:pt>
                <c:pt idx="85">
                  <c:v>198</c:v>
                </c:pt>
              </c:numCache>
            </c:numRef>
          </c:xVal>
          <c:yVal>
            <c:numRef>
              <c:f>Hoja4!$AG$4:$AG$89</c:f>
              <c:numCache>
                <c:formatCode>_("$"* #,##0_);_("$"* \(#,##0\);_("$"* "-"_);_(@_)</c:formatCode>
                <c:ptCount val="86"/>
                <c:pt idx="0">
                  <c:v>0</c:v>
                </c:pt>
                <c:pt idx="1">
                  <c:v>5726858.9546666658</c:v>
                </c:pt>
                <c:pt idx="2">
                  <c:v>5726858.9546666658</c:v>
                </c:pt>
                <c:pt idx="3">
                  <c:v>5726858.9546666658</c:v>
                </c:pt>
                <c:pt idx="4">
                  <c:v>11453717.909333332</c:v>
                </c:pt>
                <c:pt idx="5">
                  <c:v>11453717.909333332</c:v>
                </c:pt>
                <c:pt idx="6">
                  <c:v>11453717.909333332</c:v>
                </c:pt>
                <c:pt idx="7">
                  <c:v>14778974.157333331</c:v>
                </c:pt>
                <c:pt idx="8">
                  <c:v>14778974.157333331</c:v>
                </c:pt>
                <c:pt idx="9">
                  <c:v>14778974.157333331</c:v>
                </c:pt>
                <c:pt idx="10">
                  <c:v>18104230.405333333</c:v>
                </c:pt>
                <c:pt idx="11">
                  <c:v>18104230.405333333</c:v>
                </c:pt>
                <c:pt idx="12">
                  <c:v>18104230.405333333</c:v>
                </c:pt>
                <c:pt idx="13">
                  <c:v>20468845.570666667</c:v>
                </c:pt>
                <c:pt idx="14">
                  <c:v>21872819.653333332</c:v>
                </c:pt>
                <c:pt idx="15">
                  <c:v>23757114.277333334</c:v>
                </c:pt>
                <c:pt idx="16">
                  <c:v>23757114.277333334</c:v>
                </c:pt>
                <c:pt idx="17">
                  <c:v>25161088.359999999</c:v>
                </c:pt>
                <c:pt idx="18">
                  <c:v>25161088.359999999</c:v>
                </c:pt>
                <c:pt idx="19">
                  <c:v>26565062.442666665</c:v>
                </c:pt>
                <c:pt idx="20">
                  <c:v>26565062.442666665</c:v>
                </c:pt>
                <c:pt idx="21">
                  <c:v>26565062.442666665</c:v>
                </c:pt>
                <c:pt idx="22">
                  <c:v>26565062.442666665</c:v>
                </c:pt>
                <c:pt idx="23">
                  <c:v>26565062.442666665</c:v>
                </c:pt>
                <c:pt idx="24">
                  <c:v>26565062.442666665</c:v>
                </c:pt>
                <c:pt idx="25">
                  <c:v>26565062.442666665</c:v>
                </c:pt>
                <c:pt idx="26">
                  <c:v>32291921.397333331</c:v>
                </c:pt>
                <c:pt idx="27">
                  <c:v>32291921.397333331</c:v>
                </c:pt>
                <c:pt idx="28">
                  <c:v>32291921.397333331</c:v>
                </c:pt>
                <c:pt idx="29">
                  <c:v>32291921.397333331</c:v>
                </c:pt>
                <c:pt idx="30">
                  <c:v>32291921.397333331</c:v>
                </c:pt>
                <c:pt idx="31">
                  <c:v>35617177.645333335</c:v>
                </c:pt>
                <c:pt idx="32">
                  <c:v>37021151.728</c:v>
                </c:pt>
                <c:pt idx="33">
                  <c:v>39385766.893333331</c:v>
                </c:pt>
                <c:pt idx="34">
                  <c:v>40789740.975999996</c:v>
                </c:pt>
                <c:pt idx="35">
                  <c:v>40789740.975999996</c:v>
                </c:pt>
                <c:pt idx="36">
                  <c:v>42193715.058666661</c:v>
                </c:pt>
                <c:pt idx="37">
                  <c:v>42193715.058666661</c:v>
                </c:pt>
                <c:pt idx="38">
                  <c:v>43837849.411999993</c:v>
                </c:pt>
                <c:pt idx="39">
                  <c:v>43837849.411999993</c:v>
                </c:pt>
                <c:pt idx="40">
                  <c:v>45481983.765333325</c:v>
                </c:pt>
                <c:pt idx="41">
                  <c:v>45481983.765333325</c:v>
                </c:pt>
                <c:pt idx="42">
                  <c:v>46885957.84799999</c:v>
                </c:pt>
                <c:pt idx="43">
                  <c:v>46885957.84799999</c:v>
                </c:pt>
                <c:pt idx="44">
                  <c:v>46885957.84799999</c:v>
                </c:pt>
                <c:pt idx="45">
                  <c:v>46885957.84799999</c:v>
                </c:pt>
                <c:pt idx="46">
                  <c:v>46885957.84799999</c:v>
                </c:pt>
                <c:pt idx="47">
                  <c:v>46885957.84799999</c:v>
                </c:pt>
                <c:pt idx="48">
                  <c:v>46885957.84799999</c:v>
                </c:pt>
                <c:pt idx="49">
                  <c:v>52612816.802666657</c:v>
                </c:pt>
                <c:pt idx="50">
                  <c:v>52612816.802666657</c:v>
                </c:pt>
                <c:pt idx="51">
                  <c:v>54016790.885333322</c:v>
                </c:pt>
                <c:pt idx="52">
                  <c:v>54016790.885333322</c:v>
                </c:pt>
                <c:pt idx="53">
                  <c:v>55420764.967999987</c:v>
                </c:pt>
                <c:pt idx="54">
                  <c:v>56824739.050666653</c:v>
                </c:pt>
                <c:pt idx="55">
                  <c:v>58228713.133333318</c:v>
                </c:pt>
                <c:pt idx="56">
                  <c:v>59632687.215999983</c:v>
                </c:pt>
                <c:pt idx="57">
                  <c:v>59632687.215999983</c:v>
                </c:pt>
                <c:pt idx="58">
                  <c:v>61036661.298666649</c:v>
                </c:pt>
                <c:pt idx="59">
                  <c:v>61036661.298666649</c:v>
                </c:pt>
                <c:pt idx="60">
                  <c:v>62440635.381333314</c:v>
                </c:pt>
                <c:pt idx="61">
                  <c:v>62440635.381333314</c:v>
                </c:pt>
                <c:pt idx="62">
                  <c:v>63844609.463999979</c:v>
                </c:pt>
                <c:pt idx="63">
                  <c:v>63844609.463999979</c:v>
                </c:pt>
                <c:pt idx="64">
                  <c:v>65248583.546666645</c:v>
                </c:pt>
                <c:pt idx="65">
                  <c:v>65248583.546666645</c:v>
                </c:pt>
                <c:pt idx="66">
                  <c:v>65248583.546666645</c:v>
                </c:pt>
                <c:pt idx="67">
                  <c:v>65248583.546666645</c:v>
                </c:pt>
                <c:pt idx="68">
                  <c:v>65248583.546666645</c:v>
                </c:pt>
                <c:pt idx="69">
                  <c:v>65248583.546666645</c:v>
                </c:pt>
                <c:pt idx="70">
                  <c:v>70495121.959999979</c:v>
                </c:pt>
                <c:pt idx="71">
                  <c:v>70495121.959999979</c:v>
                </c:pt>
                <c:pt idx="72">
                  <c:v>71899096.042666644</c:v>
                </c:pt>
                <c:pt idx="73">
                  <c:v>73303070.125333309</c:v>
                </c:pt>
                <c:pt idx="74">
                  <c:v>74707044.207999974</c:v>
                </c:pt>
                <c:pt idx="75">
                  <c:v>76351178.561333314</c:v>
                </c:pt>
                <c:pt idx="76">
                  <c:v>76351178.561333314</c:v>
                </c:pt>
                <c:pt idx="77">
                  <c:v>76351178.561333314</c:v>
                </c:pt>
                <c:pt idx="78">
                  <c:v>76351178.561333314</c:v>
                </c:pt>
                <c:pt idx="79">
                  <c:v>76351178.561333314</c:v>
                </c:pt>
                <c:pt idx="80">
                  <c:v>76351178.561333314</c:v>
                </c:pt>
                <c:pt idx="81">
                  <c:v>76351178.561333314</c:v>
                </c:pt>
                <c:pt idx="82">
                  <c:v>83398919.004666641</c:v>
                </c:pt>
                <c:pt idx="83">
                  <c:v>84802893.087333307</c:v>
                </c:pt>
                <c:pt idx="84">
                  <c:v>84802893.087333307</c:v>
                </c:pt>
                <c:pt idx="85">
                  <c:v>84802893.087333307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Hoja4!$AH$3</c:f>
              <c:strCache>
                <c:ptCount val="1"/>
                <c:pt idx="0">
                  <c:v>Pesimista(cP)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Hoja4!$AE$4:$AE$89</c:f>
              <c:numCache>
                <c:formatCode>General</c:formatCode>
                <c:ptCount val="8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54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83</c:v>
                </c:pt>
                <c:pt idx="45">
                  <c:v>85</c:v>
                </c:pt>
                <c:pt idx="46">
                  <c:v>87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99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112</c:v>
                </c:pt>
                <c:pt idx="67">
                  <c:v>114</c:v>
                </c:pt>
                <c:pt idx="68">
                  <c:v>116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127</c:v>
                </c:pt>
                <c:pt idx="76">
                  <c:v>132</c:v>
                </c:pt>
                <c:pt idx="77">
                  <c:v>134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140</c:v>
                </c:pt>
                <c:pt idx="82">
                  <c:v>175</c:v>
                </c:pt>
                <c:pt idx="83">
                  <c:v>177</c:v>
                </c:pt>
                <c:pt idx="84">
                  <c:v>196</c:v>
                </c:pt>
                <c:pt idx="85">
                  <c:v>198</c:v>
                </c:pt>
              </c:numCache>
            </c:numRef>
          </c:xVal>
          <c:yVal>
            <c:numRef>
              <c:f>Hoja4!$AH$4:$AH$89</c:f>
              <c:numCache>
                <c:formatCode>_("$"* #,##0_);_("$"* \(#,##0\);_("$"* "-"_);_(@_)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8248541.796666665</c:v>
                </c:pt>
                <c:pt idx="3">
                  <c:v>8248541.796666665</c:v>
                </c:pt>
                <c:pt idx="4">
                  <c:v>8248541.796666665</c:v>
                </c:pt>
                <c:pt idx="5">
                  <c:v>8248541.796666665</c:v>
                </c:pt>
                <c:pt idx="6">
                  <c:v>16497083.59333333</c:v>
                </c:pt>
                <c:pt idx="7">
                  <c:v>16497083.59333333</c:v>
                </c:pt>
                <c:pt idx="8">
                  <c:v>16497083.59333333</c:v>
                </c:pt>
                <c:pt idx="9">
                  <c:v>21143221.329999998</c:v>
                </c:pt>
                <c:pt idx="10">
                  <c:v>21143221.329999998</c:v>
                </c:pt>
                <c:pt idx="11">
                  <c:v>21143221.329999998</c:v>
                </c:pt>
                <c:pt idx="12">
                  <c:v>21143221.329999998</c:v>
                </c:pt>
                <c:pt idx="13">
                  <c:v>21143221.329999998</c:v>
                </c:pt>
                <c:pt idx="14">
                  <c:v>25789359.066666663</c:v>
                </c:pt>
                <c:pt idx="15">
                  <c:v>25789359.066666663</c:v>
                </c:pt>
                <c:pt idx="16">
                  <c:v>28634294.77333333</c:v>
                </c:pt>
                <c:pt idx="17">
                  <c:v>28634294.77333333</c:v>
                </c:pt>
                <c:pt idx="18">
                  <c:v>30278429.126666661</c:v>
                </c:pt>
                <c:pt idx="19">
                  <c:v>30278429.126666661</c:v>
                </c:pt>
                <c:pt idx="20">
                  <c:v>30278429.126666661</c:v>
                </c:pt>
                <c:pt idx="21">
                  <c:v>32522964.156666663</c:v>
                </c:pt>
                <c:pt idx="22">
                  <c:v>34167098.509999998</c:v>
                </c:pt>
                <c:pt idx="23">
                  <c:v>35811232.86333333</c:v>
                </c:pt>
                <c:pt idx="24">
                  <c:v>35811232.86333333</c:v>
                </c:pt>
                <c:pt idx="25">
                  <c:v>35811232.86333333</c:v>
                </c:pt>
                <c:pt idx="26">
                  <c:v>35811232.86333333</c:v>
                </c:pt>
                <c:pt idx="27">
                  <c:v>35811232.86333333</c:v>
                </c:pt>
                <c:pt idx="28">
                  <c:v>35811232.86333333</c:v>
                </c:pt>
                <c:pt idx="29">
                  <c:v>35811232.86333333</c:v>
                </c:pt>
                <c:pt idx="30">
                  <c:v>35811232.86333333</c:v>
                </c:pt>
                <c:pt idx="31">
                  <c:v>35811232.86333333</c:v>
                </c:pt>
                <c:pt idx="32">
                  <c:v>44059774.659999996</c:v>
                </c:pt>
                <c:pt idx="33">
                  <c:v>44059774.659999996</c:v>
                </c:pt>
                <c:pt idx="34">
                  <c:v>44059774.659999996</c:v>
                </c:pt>
                <c:pt idx="35">
                  <c:v>48705912.396666661</c:v>
                </c:pt>
                <c:pt idx="36">
                  <c:v>48705912.396666661</c:v>
                </c:pt>
                <c:pt idx="37">
                  <c:v>50350046.749999993</c:v>
                </c:pt>
                <c:pt idx="38">
                  <c:v>50350046.749999993</c:v>
                </c:pt>
                <c:pt idx="39">
                  <c:v>50350046.749999993</c:v>
                </c:pt>
                <c:pt idx="40">
                  <c:v>50350046.749999993</c:v>
                </c:pt>
                <c:pt idx="41">
                  <c:v>53194982.456666656</c:v>
                </c:pt>
                <c:pt idx="42">
                  <c:v>53194982.456666656</c:v>
                </c:pt>
                <c:pt idx="43">
                  <c:v>54839116.809999987</c:v>
                </c:pt>
                <c:pt idx="44">
                  <c:v>56483251.163333319</c:v>
                </c:pt>
                <c:pt idx="45">
                  <c:v>58367545.787333317</c:v>
                </c:pt>
                <c:pt idx="46">
                  <c:v>60251840.411333315</c:v>
                </c:pt>
                <c:pt idx="47">
                  <c:v>61895974.764666647</c:v>
                </c:pt>
                <c:pt idx="48">
                  <c:v>61895974.764666647</c:v>
                </c:pt>
                <c:pt idx="49">
                  <c:v>61895974.764666647</c:v>
                </c:pt>
                <c:pt idx="50">
                  <c:v>61895974.764666647</c:v>
                </c:pt>
                <c:pt idx="51">
                  <c:v>61895974.764666647</c:v>
                </c:pt>
                <c:pt idx="52">
                  <c:v>61895974.764666647</c:v>
                </c:pt>
                <c:pt idx="53">
                  <c:v>61895974.764666647</c:v>
                </c:pt>
                <c:pt idx="54">
                  <c:v>61895974.764666647</c:v>
                </c:pt>
                <c:pt idx="55">
                  <c:v>61895974.764666647</c:v>
                </c:pt>
                <c:pt idx="56">
                  <c:v>61895974.764666647</c:v>
                </c:pt>
                <c:pt idx="57">
                  <c:v>70144516.561333314</c:v>
                </c:pt>
                <c:pt idx="58">
                  <c:v>70144516.561333314</c:v>
                </c:pt>
                <c:pt idx="59">
                  <c:v>71788650.914666653</c:v>
                </c:pt>
                <c:pt idx="60">
                  <c:v>71788650.914666653</c:v>
                </c:pt>
                <c:pt idx="61">
                  <c:v>73432785.267999992</c:v>
                </c:pt>
                <c:pt idx="62">
                  <c:v>73432785.267999992</c:v>
                </c:pt>
                <c:pt idx="63">
                  <c:v>75076919.621333331</c:v>
                </c:pt>
                <c:pt idx="64">
                  <c:v>75076919.621333331</c:v>
                </c:pt>
                <c:pt idx="65">
                  <c:v>76721053.97466667</c:v>
                </c:pt>
                <c:pt idx="66">
                  <c:v>78365188.328000009</c:v>
                </c:pt>
                <c:pt idx="67">
                  <c:v>80009322.681333348</c:v>
                </c:pt>
                <c:pt idx="68">
                  <c:v>81653457.034666687</c:v>
                </c:pt>
                <c:pt idx="69">
                  <c:v>83297591.388000026</c:v>
                </c:pt>
                <c:pt idx="70">
                  <c:v>83297591.388000026</c:v>
                </c:pt>
                <c:pt idx="71">
                  <c:v>84941725.741333365</c:v>
                </c:pt>
                <c:pt idx="72">
                  <c:v>84941725.741333365</c:v>
                </c:pt>
                <c:pt idx="73">
                  <c:v>84941725.741333365</c:v>
                </c:pt>
                <c:pt idx="74">
                  <c:v>84941725.741333365</c:v>
                </c:pt>
                <c:pt idx="75">
                  <c:v>84941725.741333365</c:v>
                </c:pt>
                <c:pt idx="76">
                  <c:v>92589866.86133337</c:v>
                </c:pt>
                <c:pt idx="77">
                  <c:v>94234001.214666709</c:v>
                </c:pt>
                <c:pt idx="78">
                  <c:v>95878135.568000048</c:v>
                </c:pt>
                <c:pt idx="79">
                  <c:v>95878135.568000048</c:v>
                </c:pt>
                <c:pt idx="80">
                  <c:v>97522269.921333387</c:v>
                </c:pt>
                <c:pt idx="81">
                  <c:v>99406564.545333385</c:v>
                </c:pt>
                <c:pt idx="82">
                  <c:v>99406564.545333385</c:v>
                </c:pt>
                <c:pt idx="83">
                  <c:v>99406564.545333385</c:v>
                </c:pt>
                <c:pt idx="84">
                  <c:v>109216148.10133338</c:v>
                </c:pt>
                <c:pt idx="85">
                  <c:v>110860282.45466672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808048"/>
        <c:axId val="-1842808592"/>
      </c:scatterChart>
      <c:valAx>
        <c:axId val="-18428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42808592"/>
        <c:crosses val="autoZero"/>
        <c:crossBetween val="midCat"/>
      </c:valAx>
      <c:valAx>
        <c:axId val="-1842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428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90487</xdr:rowOff>
    </xdr:from>
    <xdr:to>
      <xdr:col>13</xdr:col>
      <xdr:colOff>285750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552450</xdr:colOff>
      <xdr:row>7</xdr:row>
      <xdr:rowOff>14287</xdr:rowOff>
    </xdr:from>
    <xdr:to>
      <xdr:col>40</xdr:col>
      <xdr:colOff>552450</xdr:colOff>
      <xdr:row>21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</xdr:row>
      <xdr:rowOff>57150</xdr:rowOff>
    </xdr:from>
    <xdr:to>
      <xdr:col>6</xdr:col>
      <xdr:colOff>295275</xdr:colOff>
      <xdr:row>7</xdr:row>
      <xdr:rowOff>0</xdr:rowOff>
    </xdr:to>
    <xdr:sp macro="" textlink="">
      <xdr:nvSpPr>
        <xdr:cNvPr id="5" name="Flecha derecha 4"/>
        <xdr:cNvSpPr/>
      </xdr:nvSpPr>
      <xdr:spPr>
        <a:xfrm>
          <a:off x="371475" y="819150"/>
          <a:ext cx="5229225" cy="51435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628650</xdr:colOff>
      <xdr:row>4</xdr:row>
      <xdr:rowOff>0</xdr:rowOff>
    </xdr:from>
    <xdr:to>
      <xdr:col>2</xdr:col>
      <xdr:colOff>276225</xdr:colOff>
      <xdr:row>7</xdr:row>
      <xdr:rowOff>114300</xdr:rowOff>
    </xdr:to>
    <xdr:sp macro="" textlink="">
      <xdr:nvSpPr>
        <xdr:cNvPr id="2" name="Rectángulo redondeado 1"/>
        <xdr:cNvSpPr/>
      </xdr:nvSpPr>
      <xdr:spPr>
        <a:xfrm>
          <a:off x="628650" y="762000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>
    <xdr:from>
      <xdr:col>2</xdr:col>
      <xdr:colOff>638175</xdr:colOff>
      <xdr:row>4</xdr:row>
      <xdr:rowOff>0</xdr:rowOff>
    </xdr:from>
    <xdr:to>
      <xdr:col>3</xdr:col>
      <xdr:colOff>314325</xdr:colOff>
      <xdr:row>7</xdr:row>
      <xdr:rowOff>114300</xdr:rowOff>
    </xdr:to>
    <xdr:sp macro="" textlink="">
      <xdr:nvSpPr>
        <xdr:cNvPr id="3" name="Rectángulo redondeado 2"/>
        <xdr:cNvSpPr/>
      </xdr:nvSpPr>
      <xdr:spPr>
        <a:xfrm>
          <a:off x="2162175" y="762000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Herramientas y Técnicas</a:t>
          </a:r>
        </a:p>
      </xdr:txBody>
    </xdr:sp>
    <xdr:clientData/>
  </xdr:twoCellAnchor>
  <xdr:twoCellAnchor>
    <xdr:from>
      <xdr:col>3</xdr:col>
      <xdr:colOff>695325</xdr:colOff>
      <xdr:row>3</xdr:row>
      <xdr:rowOff>161925</xdr:rowOff>
    </xdr:from>
    <xdr:to>
      <xdr:col>5</xdr:col>
      <xdr:colOff>342900</xdr:colOff>
      <xdr:row>7</xdr:row>
      <xdr:rowOff>85725</xdr:rowOff>
    </xdr:to>
    <xdr:sp macro="" textlink="">
      <xdr:nvSpPr>
        <xdr:cNvPr id="4" name="Rectángulo redondeado 3"/>
        <xdr:cNvSpPr/>
      </xdr:nvSpPr>
      <xdr:spPr>
        <a:xfrm>
          <a:off x="3714750" y="733425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Salidas.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AB65"/>
  <sheetViews>
    <sheetView topLeftCell="A7" workbookViewId="0">
      <selection activeCell="D17" sqref="D17"/>
    </sheetView>
  </sheetViews>
  <sheetFormatPr baseColWidth="10" defaultRowHeight="15" x14ac:dyDescent="0.25"/>
  <cols>
    <col min="1" max="1" width="31.42578125" customWidth="1"/>
    <col min="2" max="2" width="33.5703125" customWidth="1"/>
    <col min="3" max="3" width="14.28515625" bestFit="1" customWidth="1"/>
    <col min="4" max="4" width="4.28515625" customWidth="1"/>
    <col min="5" max="5" width="4.140625" customWidth="1"/>
    <col min="6" max="6" width="5.42578125" customWidth="1"/>
    <col min="7" max="7" width="4.7109375" customWidth="1"/>
    <col min="8" max="8" width="5" customWidth="1"/>
    <col min="9" max="9" width="4" customWidth="1"/>
    <col min="10" max="10" width="13" customWidth="1"/>
    <col min="11" max="11" width="14.7109375" customWidth="1"/>
    <col min="12" max="19" width="13" customWidth="1"/>
    <col min="20" max="20" width="33.42578125" bestFit="1" customWidth="1"/>
    <col min="21" max="21" width="14.5703125" customWidth="1"/>
    <col min="22" max="22" width="14.28515625" bestFit="1" customWidth="1"/>
    <col min="23" max="23" width="16.5703125" customWidth="1"/>
    <col min="24" max="24" width="40.140625" bestFit="1" customWidth="1"/>
    <col min="25" max="25" width="14.28515625" bestFit="1" customWidth="1"/>
    <col min="27" max="27" width="26.5703125" bestFit="1" customWidth="1"/>
    <col min="28" max="28" width="14.28515625" bestFit="1" customWidth="1"/>
  </cols>
  <sheetData>
    <row r="2" spans="1:28" x14ac:dyDescent="0.25">
      <c r="B2" s="21" t="s">
        <v>65</v>
      </c>
      <c r="C2" s="21" t="s">
        <v>66</v>
      </c>
      <c r="D2" s="5" t="s">
        <v>67</v>
      </c>
      <c r="E2" s="5" t="s">
        <v>109</v>
      </c>
      <c r="U2" s="38" t="s">
        <v>62</v>
      </c>
      <c r="V2" s="39"/>
      <c r="W2" s="40"/>
    </row>
    <row r="3" spans="1:28" x14ac:dyDescent="0.25">
      <c r="A3" s="10" t="s">
        <v>63</v>
      </c>
      <c r="B3" s="29">
        <v>0.5</v>
      </c>
      <c r="C3" s="11">
        <v>50000</v>
      </c>
      <c r="D3" s="11">
        <f>IF(C3&lt;='Costos de personal'!B2*2,C3*'Costos de personal'!$B$20+'Costos de personal'!B4,C3*'Costos de personal'!$B$20)</f>
        <v>25618.033333333333</v>
      </c>
      <c r="E3" s="11">
        <f>+D3+C3</f>
        <v>75618.033333333326</v>
      </c>
      <c r="T3" s="47" t="s">
        <v>120</v>
      </c>
      <c r="U3" s="5" t="s">
        <v>85</v>
      </c>
      <c r="V3" s="5" t="s">
        <v>86</v>
      </c>
      <c r="W3" s="5" t="s">
        <v>87</v>
      </c>
    </row>
    <row r="4" spans="1:28" x14ac:dyDescent="0.25">
      <c r="A4" s="10" t="s">
        <v>51</v>
      </c>
      <c r="B4" s="29">
        <v>0.3</v>
      </c>
      <c r="C4" s="11">
        <v>100000</v>
      </c>
      <c r="D4" s="11">
        <f>IF(C4&lt;='Costos de personal'!B3*2,C4*'Costos de personal'!$B$20+'Costos de personal'!B5,C4*'Costos de personal'!$B$20)</f>
        <v>45355.333333333328</v>
      </c>
      <c r="E4" s="11">
        <f t="shared" ref="E4:E5" si="0">+D4+C4</f>
        <v>145355.33333333331</v>
      </c>
      <c r="T4" s="10" t="s">
        <v>80</v>
      </c>
      <c r="U4" s="12">
        <f>+M26</f>
        <v>17679132.427999996</v>
      </c>
      <c r="V4" s="12">
        <f>+N26</f>
        <v>26565062.442666665</v>
      </c>
      <c r="W4" s="12">
        <f>+O26</f>
        <v>35811232.86333333</v>
      </c>
    </row>
    <row r="5" spans="1:28" x14ac:dyDescent="0.25">
      <c r="A5" s="10" t="s">
        <v>64</v>
      </c>
      <c r="B5" s="29">
        <v>0.2</v>
      </c>
      <c r="C5" s="11">
        <v>133000</v>
      </c>
      <c r="D5" s="11">
        <f>IF(C5&lt;='Costos de personal'!B4*2,C5*'Costos de personal'!$B$20+'Costos de personal'!B6,C5*'Costos de personal'!$B$20)</f>
        <v>60322.593333333331</v>
      </c>
      <c r="E5" s="11">
        <f t="shared" si="0"/>
        <v>193322.59333333332</v>
      </c>
      <c r="T5" s="10" t="s">
        <v>21</v>
      </c>
      <c r="U5" s="12">
        <f>+M39</f>
        <v>12875927.014666662</v>
      </c>
      <c r="V5" s="12">
        <f>+N39</f>
        <v>20320895.405333329</v>
      </c>
      <c r="W5" s="12">
        <f>+O39</f>
        <v>26084741.901333325</v>
      </c>
    </row>
    <row r="6" spans="1:28" x14ac:dyDescent="0.25">
      <c r="A6" s="13" t="s">
        <v>68</v>
      </c>
      <c r="B6" s="30">
        <f>SUM(B3:B5)</f>
        <v>1</v>
      </c>
      <c r="C6" s="11">
        <f>+$B$3*C3+$B$4*C4+$B$5*C5</f>
        <v>81600</v>
      </c>
      <c r="D6" s="11">
        <f>+$B$3*D3+$B$4*D4+$B$5*D5</f>
        <v>38480.135333333332</v>
      </c>
      <c r="E6" s="11">
        <f>+$B$3*E3+$B$4*E4+$B$5*E5</f>
        <v>120080.13533333331</v>
      </c>
      <c r="T6" s="10" t="s">
        <v>6</v>
      </c>
      <c r="U6" s="12">
        <f>+M53</f>
        <v>11277897.713999996</v>
      </c>
      <c r="V6" s="12">
        <f>+N53</f>
        <v>18362625.698666666</v>
      </c>
      <c r="W6" s="12">
        <f>+O53</f>
        <v>23045750.976666659</v>
      </c>
    </row>
    <row r="7" spans="1:28" x14ac:dyDescent="0.25">
      <c r="T7" s="10" t="s">
        <v>28</v>
      </c>
      <c r="U7" s="12">
        <f>+M64</f>
        <v>13069982.232666664</v>
      </c>
      <c r="V7" s="12">
        <f>+N64</f>
        <v>19554309.540666662</v>
      </c>
      <c r="W7" s="12">
        <f>+O64</f>
        <v>25918556.713333331</v>
      </c>
    </row>
    <row r="8" spans="1:28" x14ac:dyDescent="0.25">
      <c r="A8" t="s">
        <v>0</v>
      </c>
      <c r="T8" s="13" t="s">
        <v>121</v>
      </c>
      <c r="U8" s="51">
        <f>SUM(U4:U7)</f>
        <v>54902939.389333315</v>
      </c>
      <c r="V8" s="51">
        <f>SUM(V4:V7)</f>
        <v>84802893.087333322</v>
      </c>
      <c r="W8" s="51">
        <f>SUM(W4:W7)</f>
        <v>110860282.45466664</v>
      </c>
    </row>
    <row r="10" spans="1:28" x14ac:dyDescent="0.25">
      <c r="A10" t="s">
        <v>84</v>
      </c>
    </row>
    <row r="11" spans="1:28" x14ac:dyDescent="0.25">
      <c r="A11" s="5" t="s">
        <v>88</v>
      </c>
      <c r="B11" t="s">
        <v>85</v>
      </c>
    </row>
    <row r="12" spans="1:28" x14ac:dyDescent="0.25">
      <c r="A12" s="5" t="s">
        <v>89</v>
      </c>
      <c r="B12" t="s">
        <v>86</v>
      </c>
    </row>
    <row r="13" spans="1:28" x14ac:dyDescent="0.25">
      <c r="A13" s="5" t="s">
        <v>90</v>
      </c>
      <c r="B13" t="s">
        <v>87</v>
      </c>
    </row>
    <row r="14" spans="1:28" x14ac:dyDescent="0.25">
      <c r="U14" s="1" t="s">
        <v>20</v>
      </c>
    </row>
    <row r="15" spans="1:28" x14ac:dyDescent="0.25">
      <c r="C15" s="5" t="s">
        <v>60</v>
      </c>
      <c r="D15" s="38" t="s">
        <v>119</v>
      </c>
      <c r="E15" s="39"/>
      <c r="F15" s="40"/>
      <c r="G15" s="38" t="s">
        <v>118</v>
      </c>
      <c r="H15" s="39"/>
      <c r="I15" s="40"/>
      <c r="J15" s="38" t="s">
        <v>61</v>
      </c>
      <c r="K15" s="39"/>
      <c r="L15" s="40"/>
      <c r="M15" s="38" t="s">
        <v>62</v>
      </c>
      <c r="N15" s="39"/>
      <c r="O15" s="40"/>
      <c r="U15" s="2" t="s">
        <v>21</v>
      </c>
      <c r="X15" s="1" t="s">
        <v>6</v>
      </c>
      <c r="AA15" s="1" t="s">
        <v>28</v>
      </c>
    </row>
    <row r="16" spans="1:28" x14ac:dyDescent="0.25">
      <c r="A16" s="47" t="s">
        <v>120</v>
      </c>
      <c r="B16" s="5" t="s">
        <v>1</v>
      </c>
      <c r="C16" s="5" t="s">
        <v>27</v>
      </c>
      <c r="D16" s="5" t="s">
        <v>85</v>
      </c>
      <c r="E16" s="5" t="s">
        <v>86</v>
      </c>
      <c r="F16" s="5" t="s">
        <v>87</v>
      </c>
      <c r="G16" s="5" t="s">
        <v>85</v>
      </c>
      <c r="H16" s="5" t="s">
        <v>86</v>
      </c>
      <c r="I16" s="5" t="s">
        <v>87</v>
      </c>
      <c r="J16" s="5" t="s">
        <v>85</v>
      </c>
      <c r="K16" s="5" t="s">
        <v>86</v>
      </c>
      <c r="L16" s="5" t="s">
        <v>87</v>
      </c>
      <c r="M16" s="5" t="s">
        <v>85</v>
      </c>
      <c r="N16" s="5" t="s">
        <v>86</v>
      </c>
      <c r="O16" s="5" t="s">
        <v>87</v>
      </c>
      <c r="U16" t="s">
        <v>1</v>
      </c>
      <c r="V16" t="s">
        <v>27</v>
      </c>
      <c r="X16" t="s">
        <v>1</v>
      </c>
      <c r="Y16" t="s">
        <v>27</v>
      </c>
      <c r="AA16" t="s">
        <v>1</v>
      </c>
      <c r="AB16" t="s">
        <v>27</v>
      </c>
    </row>
    <row r="17" spans="1:28" x14ac:dyDescent="0.25">
      <c r="A17" s="41" t="s">
        <v>80</v>
      </c>
      <c r="B17" s="10" t="s">
        <v>11</v>
      </c>
      <c r="C17" s="10">
        <v>10</v>
      </c>
      <c r="D17" s="10">
        <f t="shared" ref="D17:D63" si="1">+C17</f>
        <v>10</v>
      </c>
      <c r="E17" s="10">
        <f>+ROUNDUP(C17*1.1,0)</f>
        <v>11</v>
      </c>
      <c r="F17" s="10">
        <f>+ROUNDUP(C17*1.3,0)</f>
        <v>13</v>
      </c>
      <c r="G17" s="10">
        <v>3</v>
      </c>
      <c r="H17" s="10">
        <f>+G17+1</f>
        <v>4</v>
      </c>
      <c r="I17" s="10">
        <f>+H17+1</f>
        <v>5</v>
      </c>
      <c r="J17" s="12">
        <f>+D17*$E$6*G17</f>
        <v>3602404.0599999991</v>
      </c>
      <c r="K17" s="12">
        <f>+E17*$E$6*H17</f>
        <v>5283525.9546666658</v>
      </c>
      <c r="L17" s="12">
        <f>+F17*$E$6*I17</f>
        <v>7805208.796666665</v>
      </c>
      <c r="M17" s="12">
        <f>+J17+$W$44+$W$50</f>
        <v>4045737.0599999991</v>
      </c>
      <c r="N17" s="12">
        <f>+K17+$W$44+$W$50</f>
        <v>5726858.9546666658</v>
      </c>
      <c r="O17" s="12">
        <f>+L17+$W$44+$W$50</f>
        <v>8248541.796666665</v>
      </c>
      <c r="U17" t="s">
        <v>22</v>
      </c>
      <c r="V17">
        <v>10</v>
      </c>
      <c r="X17" t="s">
        <v>22</v>
      </c>
      <c r="Y17">
        <v>10</v>
      </c>
      <c r="AA17" t="s">
        <v>22</v>
      </c>
      <c r="AB17">
        <v>9</v>
      </c>
    </row>
    <row r="18" spans="1:28" x14ac:dyDescent="0.25">
      <c r="A18" s="42"/>
      <c r="B18" s="10" t="s">
        <v>12</v>
      </c>
      <c r="C18" s="10">
        <v>10</v>
      </c>
      <c r="D18" s="10">
        <f t="shared" si="1"/>
        <v>10</v>
      </c>
      <c r="E18" s="10">
        <f t="shared" ref="E18:E63" si="2">+ROUNDUP(C18*1.1,0)</f>
        <v>11</v>
      </c>
      <c r="F18" s="10">
        <f t="shared" ref="F18:F63" si="3">+ROUNDUP(C18*1.3,0)</f>
        <v>13</v>
      </c>
      <c r="G18" s="10">
        <v>3</v>
      </c>
      <c r="H18" s="10">
        <f t="shared" ref="H18:I18" si="4">+G18+1</f>
        <v>4</v>
      </c>
      <c r="I18" s="10">
        <f t="shared" si="4"/>
        <v>5</v>
      </c>
      <c r="J18" s="12">
        <f t="shared" ref="J18:J25" si="5">+D18*$E$6*G18</f>
        <v>3602404.0599999991</v>
      </c>
      <c r="K18" s="12">
        <f t="shared" ref="K18:K25" si="6">+E18*$E$6*H18</f>
        <v>5283525.9546666658</v>
      </c>
      <c r="L18" s="12">
        <f t="shared" ref="L18:L25" si="7">+F18*$E$6*I18</f>
        <v>7805208.796666665</v>
      </c>
      <c r="M18" s="12">
        <f>+J18+$W$44+$W$50</f>
        <v>4045737.0599999991</v>
      </c>
      <c r="N18" s="12">
        <f>+K18+$W$44+$W$50</f>
        <v>5726858.9546666658</v>
      </c>
      <c r="O18" s="12">
        <f>+L18+$W$44+$W$50</f>
        <v>8248541.796666665</v>
      </c>
      <c r="U18" t="s">
        <v>23</v>
      </c>
      <c r="V18">
        <v>5</v>
      </c>
      <c r="X18" t="s">
        <v>23</v>
      </c>
      <c r="Y18">
        <v>1</v>
      </c>
      <c r="AA18" t="s">
        <v>29</v>
      </c>
      <c r="AB18">
        <v>1</v>
      </c>
    </row>
    <row r="19" spans="1:28" x14ac:dyDescent="0.25">
      <c r="A19" s="42"/>
      <c r="B19" s="10" t="s">
        <v>13</v>
      </c>
      <c r="C19" s="10">
        <v>5</v>
      </c>
      <c r="D19" s="10">
        <f t="shared" si="1"/>
        <v>5</v>
      </c>
      <c r="E19" s="10">
        <f t="shared" si="2"/>
        <v>6</v>
      </c>
      <c r="F19" s="10">
        <f t="shared" si="3"/>
        <v>7</v>
      </c>
      <c r="G19" s="10">
        <v>3</v>
      </c>
      <c r="H19" s="10">
        <f t="shared" ref="H19:I19" si="8">+G19+1</f>
        <v>4</v>
      </c>
      <c r="I19" s="10">
        <f t="shared" si="8"/>
        <v>5</v>
      </c>
      <c r="J19" s="12">
        <f t="shared" si="5"/>
        <v>1801202.0299999996</v>
      </c>
      <c r="K19" s="12">
        <f>+E19*$E$6*H19</f>
        <v>2881923.2479999997</v>
      </c>
      <c r="L19" s="12">
        <f t="shared" si="7"/>
        <v>4202804.7366666663</v>
      </c>
      <c r="M19" s="12">
        <f>+J19+$W$44+$W$50</f>
        <v>2244535.0299999993</v>
      </c>
      <c r="N19" s="12">
        <f>+K19+$W$44+$W$50</f>
        <v>3325256.2479999997</v>
      </c>
      <c r="O19" s="12">
        <f>+L19+$W$44+$W$50</f>
        <v>4646137.7366666663</v>
      </c>
      <c r="U19" t="s">
        <v>24</v>
      </c>
      <c r="V19">
        <v>1</v>
      </c>
      <c r="X19" t="s">
        <v>26</v>
      </c>
      <c r="Y19">
        <v>1</v>
      </c>
      <c r="AA19" t="s">
        <v>30</v>
      </c>
      <c r="AB19">
        <v>1</v>
      </c>
    </row>
    <row r="20" spans="1:28" x14ac:dyDescent="0.25">
      <c r="A20" s="42"/>
      <c r="B20" s="10" t="s">
        <v>14</v>
      </c>
      <c r="C20" s="10">
        <v>5</v>
      </c>
      <c r="D20" s="10">
        <f t="shared" si="1"/>
        <v>5</v>
      </c>
      <c r="E20" s="10">
        <f t="shared" si="2"/>
        <v>6</v>
      </c>
      <c r="F20" s="10">
        <f t="shared" si="3"/>
        <v>7</v>
      </c>
      <c r="G20" s="10">
        <v>3</v>
      </c>
      <c r="H20" s="10">
        <f t="shared" ref="H20:I20" si="9">+G20+1</f>
        <v>4</v>
      </c>
      <c r="I20" s="10">
        <f t="shared" si="9"/>
        <v>5</v>
      </c>
      <c r="J20" s="12">
        <f t="shared" si="5"/>
        <v>1801202.0299999996</v>
      </c>
      <c r="K20" s="12">
        <f t="shared" si="6"/>
        <v>2881923.2479999997</v>
      </c>
      <c r="L20" s="12">
        <f t="shared" si="7"/>
        <v>4202804.7366666663</v>
      </c>
      <c r="M20" s="12">
        <f>+J20+$W$44+$W$50</f>
        <v>2244535.0299999993</v>
      </c>
      <c r="N20" s="12">
        <f>+K20+$W$44+$W$50</f>
        <v>3325256.2479999997</v>
      </c>
      <c r="O20" s="12">
        <f>+L20+$W$44+$W$50</f>
        <v>4646137.7366666663</v>
      </c>
      <c r="U20" t="s">
        <v>25</v>
      </c>
      <c r="V20">
        <v>3</v>
      </c>
      <c r="X20" t="s">
        <v>7</v>
      </c>
      <c r="Y20">
        <v>1</v>
      </c>
      <c r="AA20" t="s">
        <v>31</v>
      </c>
      <c r="AB20">
        <v>1</v>
      </c>
    </row>
    <row r="21" spans="1:28" x14ac:dyDescent="0.25">
      <c r="A21" s="42"/>
      <c r="B21" s="10" t="s">
        <v>15</v>
      </c>
      <c r="C21" s="10">
        <v>3</v>
      </c>
      <c r="D21" s="10">
        <f t="shared" si="1"/>
        <v>3</v>
      </c>
      <c r="E21" s="10">
        <f t="shared" si="2"/>
        <v>4</v>
      </c>
      <c r="F21" s="10">
        <f t="shared" si="3"/>
        <v>4</v>
      </c>
      <c r="G21" s="10">
        <v>3</v>
      </c>
      <c r="H21" s="10">
        <f t="shared" ref="H21:I21" si="10">+G21+1</f>
        <v>4</v>
      </c>
      <c r="I21" s="10">
        <f t="shared" si="10"/>
        <v>5</v>
      </c>
      <c r="J21" s="12">
        <f t="shared" si="5"/>
        <v>1080721.2179999999</v>
      </c>
      <c r="K21" s="12">
        <f t="shared" si="6"/>
        <v>1921282.165333333</v>
      </c>
      <c r="L21" s="12">
        <f t="shared" si="7"/>
        <v>2401602.7066666661</v>
      </c>
      <c r="M21" s="12">
        <f>+J21+$W$44+$W$50</f>
        <v>1524054.2179999999</v>
      </c>
      <c r="N21" s="12">
        <f>+K21+$W$44+$W$50</f>
        <v>2364615.165333333</v>
      </c>
      <c r="O21" s="12">
        <f>+L21+$W$44+$W$50</f>
        <v>2844935.7066666661</v>
      </c>
      <c r="U21" t="s">
        <v>2</v>
      </c>
      <c r="V21">
        <v>1</v>
      </c>
      <c r="X21" t="s">
        <v>8</v>
      </c>
      <c r="Y21">
        <v>1</v>
      </c>
      <c r="AA21" t="s">
        <v>10</v>
      </c>
      <c r="AB21">
        <v>1</v>
      </c>
    </row>
    <row r="22" spans="1:28" x14ac:dyDescent="0.25">
      <c r="A22" s="42"/>
      <c r="B22" s="10" t="s">
        <v>16</v>
      </c>
      <c r="C22" s="10">
        <v>1</v>
      </c>
      <c r="D22" s="10">
        <f t="shared" si="1"/>
        <v>1</v>
      </c>
      <c r="E22" s="10">
        <f t="shared" si="2"/>
        <v>2</v>
      </c>
      <c r="F22" s="10">
        <f t="shared" si="3"/>
        <v>2</v>
      </c>
      <c r="G22" s="10">
        <v>3</v>
      </c>
      <c r="H22" s="10">
        <f t="shared" ref="H22:I22" si="11">+G22+1</f>
        <v>4</v>
      </c>
      <c r="I22" s="10">
        <f t="shared" si="11"/>
        <v>5</v>
      </c>
      <c r="J22" s="12">
        <f t="shared" si="5"/>
        <v>360240.40599999996</v>
      </c>
      <c r="K22" s="12">
        <f t="shared" si="6"/>
        <v>960641.08266666648</v>
      </c>
      <c r="L22" s="12">
        <f t="shared" si="7"/>
        <v>1200801.353333333</v>
      </c>
      <c r="M22" s="12">
        <f>+J22+$W$44+$W$50</f>
        <v>803573.40599999996</v>
      </c>
      <c r="N22" s="12">
        <f>+K22+$W$44+$W$50</f>
        <v>1403974.0826666665</v>
      </c>
      <c r="O22" s="12">
        <f>+L22+$W$44+$W$50</f>
        <v>1644134.353333333</v>
      </c>
      <c r="U22" t="s">
        <v>3</v>
      </c>
      <c r="V22">
        <v>1</v>
      </c>
      <c r="X22" t="s">
        <v>9</v>
      </c>
      <c r="Y22">
        <v>1</v>
      </c>
      <c r="AA22" t="s">
        <v>5</v>
      </c>
      <c r="AB22">
        <v>43</v>
      </c>
    </row>
    <row r="23" spans="1:28" x14ac:dyDescent="0.25">
      <c r="A23" s="42"/>
      <c r="B23" s="10" t="s">
        <v>17</v>
      </c>
      <c r="C23" s="10">
        <v>2</v>
      </c>
      <c r="D23" s="10">
        <f t="shared" si="1"/>
        <v>2</v>
      </c>
      <c r="E23" s="10">
        <f t="shared" si="2"/>
        <v>3</v>
      </c>
      <c r="F23" s="10">
        <f t="shared" si="3"/>
        <v>3</v>
      </c>
      <c r="G23" s="10">
        <v>3</v>
      </c>
      <c r="H23" s="10">
        <f t="shared" ref="H23:I23" si="12">+G23+1</f>
        <v>4</v>
      </c>
      <c r="I23" s="10">
        <f t="shared" si="12"/>
        <v>5</v>
      </c>
      <c r="J23" s="12">
        <f t="shared" si="5"/>
        <v>720480.81199999992</v>
      </c>
      <c r="K23" s="12">
        <f t="shared" si="6"/>
        <v>1440961.6239999998</v>
      </c>
      <c r="L23" s="12">
        <f t="shared" si="7"/>
        <v>1801202.0299999998</v>
      </c>
      <c r="M23" s="12">
        <f>+J23+$W$44+$W$50</f>
        <v>1163813.8119999999</v>
      </c>
      <c r="N23" s="12">
        <f>+K23+$W$44+$W$50</f>
        <v>1884294.6239999998</v>
      </c>
      <c r="O23" s="12">
        <f>+L23+$W$44+$W$50</f>
        <v>2244535.0299999998</v>
      </c>
      <c r="U23" t="s">
        <v>10</v>
      </c>
      <c r="V23">
        <v>1</v>
      </c>
      <c r="X23" t="s">
        <v>3</v>
      </c>
      <c r="Y23">
        <v>1</v>
      </c>
      <c r="AA23" t="s">
        <v>32</v>
      </c>
      <c r="AB23">
        <v>1</v>
      </c>
    </row>
    <row r="24" spans="1:28" x14ac:dyDescent="0.25">
      <c r="A24" s="42"/>
      <c r="B24" s="10" t="s">
        <v>18</v>
      </c>
      <c r="C24" s="10">
        <v>1</v>
      </c>
      <c r="D24" s="10">
        <f t="shared" si="1"/>
        <v>1</v>
      </c>
      <c r="E24" s="10">
        <f t="shared" si="2"/>
        <v>2</v>
      </c>
      <c r="F24" s="10">
        <f t="shared" si="3"/>
        <v>2</v>
      </c>
      <c r="G24" s="10">
        <v>3</v>
      </c>
      <c r="H24" s="10">
        <f t="shared" ref="H24:I24" si="13">+G24+1</f>
        <v>4</v>
      </c>
      <c r="I24" s="10">
        <f t="shared" si="13"/>
        <v>5</v>
      </c>
      <c r="J24" s="12">
        <f t="shared" si="5"/>
        <v>360240.40599999996</v>
      </c>
      <c r="K24" s="12">
        <f t="shared" si="6"/>
        <v>960641.08266666648</v>
      </c>
      <c r="L24" s="12">
        <f t="shared" si="7"/>
        <v>1200801.353333333</v>
      </c>
      <c r="M24" s="12">
        <f>+J24+$W$44+$W$50</f>
        <v>803573.40599999996</v>
      </c>
      <c r="N24" s="12">
        <f>+K24+$W$44+$W$50</f>
        <v>1403974.0826666665</v>
      </c>
      <c r="O24" s="12">
        <f>+L24+$W$44+$W$50</f>
        <v>1644134.353333333</v>
      </c>
      <c r="U24" t="s">
        <v>4</v>
      </c>
      <c r="V24">
        <v>1</v>
      </c>
      <c r="X24" t="s">
        <v>10</v>
      </c>
      <c r="Y24">
        <v>1</v>
      </c>
      <c r="AA24" t="s">
        <v>33</v>
      </c>
      <c r="AB24">
        <f>SUM(AB17:AB23)</f>
        <v>57</v>
      </c>
    </row>
    <row r="25" spans="1:28" x14ac:dyDescent="0.25">
      <c r="A25" s="42"/>
      <c r="B25" s="10" t="s">
        <v>19</v>
      </c>
      <c r="C25" s="10">
        <v>1</v>
      </c>
      <c r="D25" s="10">
        <f t="shared" si="1"/>
        <v>1</v>
      </c>
      <c r="E25" s="10">
        <f t="shared" si="2"/>
        <v>2</v>
      </c>
      <c r="F25" s="10">
        <f t="shared" si="3"/>
        <v>2</v>
      </c>
      <c r="G25" s="10">
        <v>3</v>
      </c>
      <c r="H25" s="10">
        <f t="shared" ref="H25:I25" si="14">+G25+1</f>
        <v>4</v>
      </c>
      <c r="I25" s="10">
        <f t="shared" si="14"/>
        <v>5</v>
      </c>
      <c r="J25" s="12">
        <f t="shared" si="5"/>
        <v>360240.40599999996</v>
      </c>
      <c r="K25" s="12">
        <f t="shared" si="6"/>
        <v>960641.08266666648</v>
      </c>
      <c r="L25" s="12">
        <f t="shared" si="7"/>
        <v>1200801.353333333</v>
      </c>
      <c r="M25" s="12">
        <f>+J25+$W$44+$W$50</f>
        <v>803573.40599999996</v>
      </c>
      <c r="N25" s="12">
        <f>+K25+$W$44+$W$50</f>
        <v>1403974.0826666665</v>
      </c>
      <c r="O25" s="12">
        <f>+L25+$W$44+$W$50</f>
        <v>1644134.353333333</v>
      </c>
      <c r="U25" t="s">
        <v>5</v>
      </c>
      <c r="V25">
        <v>1</v>
      </c>
      <c r="X25" t="s">
        <v>4</v>
      </c>
      <c r="Y25">
        <v>1</v>
      </c>
    </row>
    <row r="26" spans="1:28" x14ac:dyDescent="0.25">
      <c r="A26" s="42"/>
      <c r="B26" s="22" t="s">
        <v>33</v>
      </c>
      <c r="C26" s="19">
        <f t="shared" ref="C26:O26" si="15">SUM(C17:C25)</f>
        <v>38</v>
      </c>
      <c r="D26" s="19">
        <f t="shared" si="15"/>
        <v>38</v>
      </c>
      <c r="E26" s="19">
        <f t="shared" si="15"/>
        <v>47</v>
      </c>
      <c r="F26" s="19">
        <f t="shared" si="15"/>
        <v>53</v>
      </c>
      <c r="G26" s="19">
        <f t="shared" si="15"/>
        <v>27</v>
      </c>
      <c r="H26" s="19">
        <f t="shared" si="15"/>
        <v>36</v>
      </c>
      <c r="I26" s="19">
        <f t="shared" si="15"/>
        <v>45</v>
      </c>
      <c r="J26" s="20">
        <f t="shared" si="15"/>
        <v>13689135.427999996</v>
      </c>
      <c r="K26" s="20">
        <f t="shared" si="15"/>
        <v>22575065.442666657</v>
      </c>
      <c r="L26" s="20">
        <f t="shared" si="15"/>
        <v>31821235.863333326</v>
      </c>
      <c r="M26" s="20">
        <f t="shared" si="15"/>
        <v>17679132.427999996</v>
      </c>
      <c r="N26" s="20">
        <f t="shared" si="15"/>
        <v>26565062.442666665</v>
      </c>
      <c r="O26" s="20">
        <f t="shared" si="15"/>
        <v>35811232.86333333</v>
      </c>
    </row>
    <row r="27" spans="1:28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28" x14ac:dyDescent="0.25">
      <c r="C28" s="5" t="s">
        <v>60</v>
      </c>
      <c r="D28" s="38" t="s">
        <v>119</v>
      </c>
      <c r="E28" s="39"/>
      <c r="F28" s="40"/>
      <c r="G28" s="38" t="s">
        <v>118</v>
      </c>
      <c r="H28" s="39"/>
      <c r="I28" s="40"/>
      <c r="J28" s="38" t="s">
        <v>61</v>
      </c>
      <c r="K28" s="39"/>
      <c r="L28" s="40"/>
      <c r="M28" s="38" t="s">
        <v>62</v>
      </c>
      <c r="N28" s="39"/>
      <c r="O28" s="40"/>
    </row>
    <row r="29" spans="1:28" x14ac:dyDescent="0.25">
      <c r="A29" s="47" t="s">
        <v>120</v>
      </c>
      <c r="B29" s="5" t="s">
        <v>1</v>
      </c>
      <c r="C29" s="5" t="s">
        <v>27</v>
      </c>
      <c r="D29" s="5" t="s">
        <v>85</v>
      </c>
      <c r="E29" s="5" t="s">
        <v>86</v>
      </c>
      <c r="F29" s="5" t="s">
        <v>87</v>
      </c>
      <c r="G29" s="5" t="s">
        <v>85</v>
      </c>
      <c r="H29" s="5" t="s">
        <v>86</v>
      </c>
      <c r="I29" s="5" t="s">
        <v>87</v>
      </c>
      <c r="J29" s="5" t="s">
        <v>85</v>
      </c>
      <c r="K29" s="5" t="s">
        <v>86</v>
      </c>
      <c r="L29" s="5" t="s">
        <v>87</v>
      </c>
      <c r="M29" s="5" t="s">
        <v>85</v>
      </c>
      <c r="N29" s="5" t="s">
        <v>86</v>
      </c>
      <c r="O29" s="5" t="s">
        <v>87</v>
      </c>
    </row>
    <row r="30" spans="1:28" x14ac:dyDescent="0.25">
      <c r="A30" s="44" t="s">
        <v>21</v>
      </c>
      <c r="B30" s="14" t="s">
        <v>22</v>
      </c>
      <c r="C30" s="14">
        <v>10</v>
      </c>
      <c r="D30" s="14">
        <f t="shared" si="1"/>
        <v>10</v>
      </c>
      <c r="E30" s="14">
        <f t="shared" si="2"/>
        <v>11</v>
      </c>
      <c r="F30" s="14">
        <f t="shared" si="3"/>
        <v>13</v>
      </c>
      <c r="G30" s="14">
        <v>3</v>
      </c>
      <c r="H30" s="14">
        <f>+G30+1</f>
        <v>4</v>
      </c>
      <c r="I30" s="14">
        <f>+H30+1</f>
        <v>5</v>
      </c>
      <c r="J30" s="15">
        <f>+D30*$E$6*G30</f>
        <v>3602404.0599999991</v>
      </c>
      <c r="K30" s="15">
        <f>+E30*$E$6*H30</f>
        <v>5283525.9546666658</v>
      </c>
      <c r="L30" s="15">
        <f>+F30*$E$6*I30</f>
        <v>7805208.796666665</v>
      </c>
      <c r="M30" s="15">
        <f>+J30+$W$44+$W$50</f>
        <v>4045737.0599999991</v>
      </c>
      <c r="N30" s="15">
        <f>+K30+$W$44+$W$50</f>
        <v>5726858.9546666658</v>
      </c>
      <c r="O30" s="15">
        <f>+L30+$W$44+$W$50</f>
        <v>8248541.796666665</v>
      </c>
      <c r="X30" t="s">
        <v>33</v>
      </c>
      <c r="Y30">
        <f>SUM(Y17:Y25)</f>
        <v>18</v>
      </c>
    </row>
    <row r="31" spans="1:28" x14ac:dyDescent="0.25">
      <c r="A31" s="45"/>
      <c r="B31" s="10" t="s">
        <v>23</v>
      </c>
      <c r="C31" s="10">
        <v>5</v>
      </c>
      <c r="D31" s="10">
        <f t="shared" si="1"/>
        <v>5</v>
      </c>
      <c r="E31" s="10">
        <f t="shared" si="2"/>
        <v>6</v>
      </c>
      <c r="F31" s="10">
        <f t="shared" si="3"/>
        <v>7</v>
      </c>
      <c r="G31" s="14">
        <v>3</v>
      </c>
      <c r="H31" s="14">
        <f t="shared" ref="H31:I31" si="16">+G31+1</f>
        <v>4</v>
      </c>
      <c r="I31" s="14">
        <f t="shared" si="16"/>
        <v>5</v>
      </c>
      <c r="J31" s="15">
        <f t="shared" ref="J31:J38" si="17">+D31*$E$6*G31</f>
        <v>1801202.0299999996</v>
      </c>
      <c r="K31" s="15">
        <f t="shared" ref="K31:K38" si="18">+E31*$E$6*H31</f>
        <v>2881923.2479999997</v>
      </c>
      <c r="L31" s="15">
        <f t="shared" ref="L31:L38" si="19">+F31*$E$6*I31</f>
        <v>4202804.7366666663</v>
      </c>
      <c r="M31" s="12">
        <f>+J31+$W$44+$W$50</f>
        <v>2244535.0299999993</v>
      </c>
      <c r="N31" s="12">
        <f>+K31+$W$44+$W$50</f>
        <v>3325256.2479999997</v>
      </c>
      <c r="O31" s="12">
        <f>+L31+$W$44+$W$50</f>
        <v>4646137.7366666663</v>
      </c>
    </row>
    <row r="32" spans="1:28" x14ac:dyDescent="0.25">
      <c r="A32" s="45"/>
      <c r="B32" s="10" t="s">
        <v>24</v>
      </c>
      <c r="C32" s="10">
        <v>1</v>
      </c>
      <c r="D32" s="10">
        <f t="shared" si="1"/>
        <v>1</v>
      </c>
      <c r="E32" s="10">
        <f t="shared" si="2"/>
        <v>2</v>
      </c>
      <c r="F32" s="10">
        <f t="shared" si="3"/>
        <v>2</v>
      </c>
      <c r="G32" s="14">
        <v>3</v>
      </c>
      <c r="H32" s="14">
        <f t="shared" ref="H32:I32" si="20">+G32+1</f>
        <v>4</v>
      </c>
      <c r="I32" s="14">
        <f t="shared" si="20"/>
        <v>5</v>
      </c>
      <c r="J32" s="15">
        <f t="shared" si="17"/>
        <v>360240.40599999996</v>
      </c>
      <c r="K32" s="15">
        <f t="shared" si="18"/>
        <v>960641.08266666648</v>
      </c>
      <c r="L32" s="15">
        <f t="shared" si="19"/>
        <v>1200801.353333333</v>
      </c>
      <c r="M32" s="12">
        <f>+J32+$W$44+$W$50</f>
        <v>803573.40599999996</v>
      </c>
      <c r="N32" s="12">
        <f>+K32+$W$44+$W$50</f>
        <v>1403974.0826666665</v>
      </c>
      <c r="O32" s="12">
        <f>+L32+$W$44+$W$50</f>
        <v>1644134.353333333</v>
      </c>
    </row>
    <row r="33" spans="1:23" x14ac:dyDescent="0.25">
      <c r="A33" s="45"/>
      <c r="B33" s="10" t="s">
        <v>25</v>
      </c>
      <c r="C33" s="10">
        <v>3</v>
      </c>
      <c r="D33" s="10">
        <f t="shared" si="1"/>
        <v>3</v>
      </c>
      <c r="E33" s="10">
        <f t="shared" si="2"/>
        <v>4</v>
      </c>
      <c r="F33" s="10">
        <f t="shared" si="3"/>
        <v>4</v>
      </c>
      <c r="G33" s="14">
        <v>3</v>
      </c>
      <c r="H33" s="14">
        <f t="shared" ref="H33:I33" si="21">+G33+1</f>
        <v>4</v>
      </c>
      <c r="I33" s="14">
        <f t="shared" si="21"/>
        <v>5</v>
      </c>
      <c r="J33" s="15">
        <f t="shared" si="17"/>
        <v>1080721.2179999999</v>
      </c>
      <c r="K33" s="15">
        <f t="shared" si="18"/>
        <v>1921282.165333333</v>
      </c>
      <c r="L33" s="15">
        <f t="shared" si="19"/>
        <v>2401602.7066666661</v>
      </c>
      <c r="M33" s="12">
        <f>+J33+$W$44+$W$50</f>
        <v>1524054.2179999999</v>
      </c>
      <c r="N33" s="12">
        <f>+K33+$W$44+$W$50</f>
        <v>2364615.165333333</v>
      </c>
      <c r="O33" s="12">
        <f>+L33+$W$44+$W$50</f>
        <v>2844935.7066666661</v>
      </c>
    </row>
    <row r="34" spans="1:23" x14ac:dyDescent="0.25">
      <c r="A34" s="45"/>
      <c r="B34" s="10" t="s">
        <v>2</v>
      </c>
      <c r="C34" s="10">
        <v>1</v>
      </c>
      <c r="D34" s="10">
        <f t="shared" si="1"/>
        <v>1</v>
      </c>
      <c r="E34" s="10">
        <f t="shared" si="2"/>
        <v>2</v>
      </c>
      <c r="F34" s="10">
        <f t="shared" si="3"/>
        <v>2</v>
      </c>
      <c r="G34" s="14">
        <v>3</v>
      </c>
      <c r="H34" s="14">
        <f t="shared" ref="H34:I34" si="22">+G34+1</f>
        <v>4</v>
      </c>
      <c r="I34" s="14">
        <f t="shared" si="22"/>
        <v>5</v>
      </c>
      <c r="J34" s="15">
        <f t="shared" si="17"/>
        <v>360240.40599999996</v>
      </c>
      <c r="K34" s="15">
        <f t="shared" si="18"/>
        <v>960641.08266666648</v>
      </c>
      <c r="L34" s="15">
        <f t="shared" si="19"/>
        <v>1200801.353333333</v>
      </c>
      <c r="M34" s="12">
        <f>+J34+$W$44+$W$50</f>
        <v>803573.40599999996</v>
      </c>
      <c r="N34" s="12">
        <f>+K34+$W$44+$W$50</f>
        <v>1403974.0826666665</v>
      </c>
      <c r="O34" s="12">
        <f>+L34+$W$44+$W$50</f>
        <v>1644134.353333333</v>
      </c>
    </row>
    <row r="35" spans="1:23" x14ac:dyDescent="0.25">
      <c r="A35" s="45"/>
      <c r="B35" s="10" t="s">
        <v>3</v>
      </c>
      <c r="C35" s="10">
        <v>1</v>
      </c>
      <c r="D35" s="10">
        <f t="shared" si="1"/>
        <v>1</v>
      </c>
      <c r="E35" s="10">
        <f t="shared" si="2"/>
        <v>2</v>
      </c>
      <c r="F35" s="10">
        <f t="shared" si="3"/>
        <v>2</v>
      </c>
      <c r="G35" s="14">
        <v>3</v>
      </c>
      <c r="H35" s="14">
        <f t="shared" ref="H35:I35" si="23">+G35+1</f>
        <v>4</v>
      </c>
      <c r="I35" s="14">
        <f t="shared" si="23"/>
        <v>5</v>
      </c>
      <c r="J35" s="15">
        <f t="shared" si="17"/>
        <v>360240.40599999996</v>
      </c>
      <c r="K35" s="15">
        <f t="shared" si="18"/>
        <v>960641.08266666648</v>
      </c>
      <c r="L35" s="15">
        <f t="shared" si="19"/>
        <v>1200801.353333333</v>
      </c>
      <c r="M35" s="12">
        <f>+J35+$W$44+$W$50</f>
        <v>803573.40599999996</v>
      </c>
      <c r="N35" s="12">
        <f>+K35+$W$44+$W$50</f>
        <v>1403974.0826666665</v>
      </c>
      <c r="O35" s="12">
        <f>+L35+$W$44+$W$50</f>
        <v>1644134.353333333</v>
      </c>
      <c r="U35" s="5" t="s">
        <v>69</v>
      </c>
      <c r="V35" s="5" t="s">
        <v>75</v>
      </c>
      <c r="W35" s="5" t="s">
        <v>79</v>
      </c>
    </row>
    <row r="36" spans="1:23" x14ac:dyDescent="0.25">
      <c r="A36" s="45"/>
      <c r="B36" s="10" t="s">
        <v>10</v>
      </c>
      <c r="C36" s="10">
        <v>1</v>
      </c>
      <c r="D36" s="10">
        <f t="shared" si="1"/>
        <v>1</v>
      </c>
      <c r="E36" s="10">
        <f t="shared" si="2"/>
        <v>2</v>
      </c>
      <c r="F36" s="10">
        <f t="shared" si="3"/>
        <v>2</v>
      </c>
      <c r="G36" s="14">
        <v>4</v>
      </c>
      <c r="H36" s="14">
        <f t="shared" ref="H36:I36" si="24">+G36+1</f>
        <v>5</v>
      </c>
      <c r="I36" s="14">
        <f t="shared" si="24"/>
        <v>6</v>
      </c>
      <c r="J36" s="15">
        <f t="shared" si="17"/>
        <v>480320.54133333324</v>
      </c>
      <c r="K36" s="15">
        <f t="shared" si="18"/>
        <v>1200801.353333333</v>
      </c>
      <c r="L36" s="15">
        <f t="shared" si="19"/>
        <v>1440961.6239999998</v>
      </c>
      <c r="M36" s="12">
        <f>+J36+$W$44+$W$50</f>
        <v>923653.54133333324</v>
      </c>
      <c r="N36" s="12">
        <f>+K36+$W$44+$W$50</f>
        <v>1644134.353333333</v>
      </c>
      <c r="O36" s="12">
        <f>+L36+$W$44+$W$50</f>
        <v>1884294.6239999998</v>
      </c>
      <c r="U36" s="10" t="s">
        <v>70</v>
      </c>
      <c r="V36" s="11">
        <v>5000000</v>
      </c>
      <c r="W36" s="11">
        <f>+ROUND(V36/30,0)</f>
        <v>166667</v>
      </c>
    </row>
    <row r="37" spans="1:23" x14ac:dyDescent="0.25">
      <c r="A37" s="45"/>
      <c r="B37" s="10" t="s">
        <v>4</v>
      </c>
      <c r="C37" s="10">
        <v>1</v>
      </c>
      <c r="D37" s="10">
        <f t="shared" si="1"/>
        <v>1</v>
      </c>
      <c r="E37" s="10">
        <f t="shared" si="2"/>
        <v>2</v>
      </c>
      <c r="F37" s="10">
        <f t="shared" si="3"/>
        <v>2</v>
      </c>
      <c r="G37" s="14">
        <v>4</v>
      </c>
      <c r="H37" s="14">
        <f t="shared" ref="H37:I37" si="25">+G37+1</f>
        <v>5</v>
      </c>
      <c r="I37" s="14">
        <f t="shared" si="25"/>
        <v>6</v>
      </c>
      <c r="J37" s="15">
        <f t="shared" si="17"/>
        <v>480320.54133333324</v>
      </c>
      <c r="K37" s="15">
        <f t="shared" si="18"/>
        <v>1200801.353333333</v>
      </c>
      <c r="L37" s="15">
        <f t="shared" si="19"/>
        <v>1440961.6239999998</v>
      </c>
      <c r="M37" s="12">
        <f>+J37+$W$44+$W$50</f>
        <v>923653.54133333324</v>
      </c>
      <c r="N37" s="12">
        <f>+K37+$W$44+$W$50</f>
        <v>1644134.353333333</v>
      </c>
      <c r="O37" s="12">
        <f>+L37+$W$44+$W$50</f>
        <v>1884294.6239999998</v>
      </c>
      <c r="U37" s="10" t="s">
        <v>71</v>
      </c>
      <c r="V37" s="11">
        <v>1000000</v>
      </c>
      <c r="W37" s="11">
        <f t="shared" ref="W37:W43" si="26">+ROUND(V37/30,0)</f>
        <v>33333</v>
      </c>
    </row>
    <row r="38" spans="1:23" x14ac:dyDescent="0.25">
      <c r="A38" s="45"/>
      <c r="B38" s="10" t="s">
        <v>5</v>
      </c>
      <c r="C38" s="10">
        <v>1</v>
      </c>
      <c r="D38" s="10">
        <f t="shared" si="1"/>
        <v>1</v>
      </c>
      <c r="E38" s="10">
        <f t="shared" si="2"/>
        <v>2</v>
      </c>
      <c r="F38" s="10">
        <f t="shared" si="3"/>
        <v>2</v>
      </c>
      <c r="G38" s="14">
        <v>3</v>
      </c>
      <c r="H38" s="14">
        <f t="shared" ref="H38:I38" si="27">+G38+1</f>
        <v>4</v>
      </c>
      <c r="I38" s="14">
        <f t="shared" si="27"/>
        <v>5</v>
      </c>
      <c r="J38" s="15">
        <f t="shared" si="17"/>
        <v>360240.40599999996</v>
      </c>
      <c r="K38" s="15">
        <f t="shared" si="18"/>
        <v>960641.08266666648</v>
      </c>
      <c r="L38" s="15">
        <f t="shared" si="19"/>
        <v>1200801.353333333</v>
      </c>
      <c r="M38" s="12">
        <f>+J38+$W$44+$W$50</f>
        <v>803573.40599999996</v>
      </c>
      <c r="N38" s="12">
        <f>+K38+$W$44+$W$50</f>
        <v>1403974.0826666665</v>
      </c>
      <c r="O38" s="12">
        <f>+L38+$W$44+$W$50</f>
        <v>1644134.353333333</v>
      </c>
      <c r="U38" s="10" t="s">
        <v>74</v>
      </c>
      <c r="V38" s="11">
        <v>1500000</v>
      </c>
      <c r="W38" s="11">
        <f t="shared" si="26"/>
        <v>50000</v>
      </c>
    </row>
    <row r="39" spans="1:23" x14ac:dyDescent="0.25">
      <c r="A39" s="46"/>
      <c r="B39" s="23" t="s">
        <v>33</v>
      </c>
      <c r="C39" s="24">
        <f t="shared" ref="C39:O39" si="28">SUM(C30:C38)</f>
        <v>24</v>
      </c>
      <c r="D39" s="24">
        <f t="shared" si="28"/>
        <v>24</v>
      </c>
      <c r="E39" s="24">
        <f t="shared" si="28"/>
        <v>33</v>
      </c>
      <c r="F39" s="24">
        <f t="shared" si="28"/>
        <v>36</v>
      </c>
      <c r="G39" s="24">
        <f t="shared" si="28"/>
        <v>29</v>
      </c>
      <c r="H39" s="24">
        <f t="shared" si="28"/>
        <v>38</v>
      </c>
      <c r="I39" s="24">
        <f t="shared" si="28"/>
        <v>47</v>
      </c>
      <c r="J39" s="25">
        <f t="shared" si="28"/>
        <v>8885930.0146666653</v>
      </c>
      <c r="K39" s="25">
        <f t="shared" si="28"/>
        <v>16330898.405333333</v>
      </c>
      <c r="L39" s="25">
        <f t="shared" si="28"/>
        <v>22094744.901333325</v>
      </c>
      <c r="M39" s="25">
        <f t="shared" si="28"/>
        <v>12875927.014666662</v>
      </c>
      <c r="N39" s="25">
        <f t="shared" si="28"/>
        <v>20320895.405333329</v>
      </c>
      <c r="O39" s="25">
        <f t="shared" si="28"/>
        <v>26084741.901333325</v>
      </c>
      <c r="U39" s="10"/>
      <c r="V39" s="11"/>
      <c r="W39" s="11"/>
    </row>
    <row r="40" spans="1:23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U40" s="49"/>
      <c r="V40" s="50"/>
      <c r="W40" s="50"/>
    </row>
    <row r="41" spans="1:23" x14ac:dyDescent="0.25">
      <c r="C41" s="5" t="s">
        <v>60</v>
      </c>
      <c r="D41" s="38" t="s">
        <v>119</v>
      </c>
      <c r="E41" s="39"/>
      <c r="F41" s="40"/>
      <c r="G41" s="38" t="s">
        <v>118</v>
      </c>
      <c r="H41" s="39"/>
      <c r="I41" s="40"/>
      <c r="J41" s="38" t="s">
        <v>61</v>
      </c>
      <c r="K41" s="39"/>
      <c r="L41" s="40"/>
      <c r="M41" s="38" t="s">
        <v>62</v>
      </c>
      <c r="N41" s="39"/>
      <c r="O41" s="40"/>
    </row>
    <row r="42" spans="1:23" x14ac:dyDescent="0.25">
      <c r="A42" s="47" t="s">
        <v>120</v>
      </c>
      <c r="B42" s="5" t="s">
        <v>1</v>
      </c>
      <c r="C42" s="5" t="s">
        <v>27</v>
      </c>
      <c r="D42" s="5" t="s">
        <v>85</v>
      </c>
      <c r="E42" s="5" t="s">
        <v>86</v>
      </c>
      <c r="F42" s="5" t="s">
        <v>87</v>
      </c>
      <c r="G42" s="5" t="s">
        <v>85</v>
      </c>
      <c r="H42" s="5" t="s">
        <v>86</v>
      </c>
      <c r="I42" s="5" t="s">
        <v>87</v>
      </c>
      <c r="J42" s="5" t="s">
        <v>85</v>
      </c>
      <c r="K42" s="5" t="s">
        <v>86</v>
      </c>
      <c r="L42" s="5" t="s">
        <v>87</v>
      </c>
      <c r="M42" s="5" t="s">
        <v>85</v>
      </c>
      <c r="N42" s="5" t="s">
        <v>86</v>
      </c>
      <c r="O42" s="5" t="s">
        <v>87</v>
      </c>
      <c r="U42" s="10"/>
      <c r="V42" s="11"/>
      <c r="W42" s="11"/>
    </row>
    <row r="43" spans="1:23" x14ac:dyDescent="0.25">
      <c r="A43" s="44" t="s">
        <v>6</v>
      </c>
      <c r="B43" s="10" t="s">
        <v>22</v>
      </c>
      <c r="C43" s="10">
        <v>10</v>
      </c>
      <c r="D43" s="10">
        <f t="shared" si="1"/>
        <v>10</v>
      </c>
      <c r="E43" s="10">
        <f t="shared" si="2"/>
        <v>11</v>
      </c>
      <c r="F43" s="10">
        <f t="shared" si="3"/>
        <v>13</v>
      </c>
      <c r="G43" s="10">
        <v>3</v>
      </c>
      <c r="H43" s="10">
        <f>+G43+1</f>
        <v>4</v>
      </c>
      <c r="I43" s="10">
        <f>+H43+1</f>
        <v>5</v>
      </c>
      <c r="J43" s="12">
        <f>+D43*$E$6*G43</f>
        <v>3602404.0599999991</v>
      </c>
      <c r="K43" s="12">
        <f>+E43*$E$6*H43</f>
        <v>5283525.9546666658</v>
      </c>
      <c r="L43" s="12">
        <f>+F43*$E$6*I43</f>
        <v>7805208.796666665</v>
      </c>
      <c r="M43" s="12">
        <f t="shared" ref="M43:M52" si="29">+J43+$W$44+$W$50</f>
        <v>4045737.0599999991</v>
      </c>
      <c r="N43" s="12">
        <f t="shared" ref="N43:N52" si="30">+K43+$W$44+$W$50</f>
        <v>5726858.9546666658</v>
      </c>
      <c r="O43" s="12">
        <f t="shared" ref="O43:O52" si="31">+L43+$W$44+$W$50</f>
        <v>8248541.796666665</v>
      </c>
      <c r="U43" s="10" t="s">
        <v>78</v>
      </c>
      <c r="V43" s="11">
        <v>1000000</v>
      </c>
      <c r="W43" s="11">
        <f t="shared" si="26"/>
        <v>33333</v>
      </c>
    </row>
    <row r="44" spans="1:23" x14ac:dyDescent="0.25">
      <c r="A44" s="45"/>
      <c r="B44" s="10" t="s">
        <v>23</v>
      </c>
      <c r="C44" s="10">
        <v>1</v>
      </c>
      <c r="D44" s="10">
        <f t="shared" si="1"/>
        <v>1</v>
      </c>
      <c r="E44" s="10">
        <f t="shared" si="2"/>
        <v>2</v>
      </c>
      <c r="F44" s="10">
        <f t="shared" si="3"/>
        <v>2</v>
      </c>
      <c r="G44" s="10">
        <v>3</v>
      </c>
      <c r="H44" s="10">
        <f t="shared" ref="H44:I44" si="32">+G44+1</f>
        <v>4</v>
      </c>
      <c r="I44" s="10">
        <f t="shared" si="32"/>
        <v>5</v>
      </c>
      <c r="J44" s="12">
        <f t="shared" ref="J44:J52" si="33">+D44*$E$6*G44</f>
        <v>360240.40599999996</v>
      </c>
      <c r="K44" s="12">
        <f t="shared" ref="K44:K52" si="34">+E44*$E$6*H44</f>
        <v>960641.08266666648</v>
      </c>
      <c r="L44" s="12">
        <f t="shared" ref="L44:L52" si="35">+F44*$E$6*I44</f>
        <v>1200801.353333333</v>
      </c>
      <c r="M44" s="12">
        <f t="shared" si="29"/>
        <v>803573.40599999996</v>
      </c>
      <c r="N44" s="12">
        <f t="shared" si="30"/>
        <v>1403974.0826666665</v>
      </c>
      <c r="O44" s="12">
        <f t="shared" si="31"/>
        <v>1644134.353333333</v>
      </c>
      <c r="W44" s="9">
        <f>SUM(W36:W43)</f>
        <v>283333</v>
      </c>
    </row>
    <row r="45" spans="1:23" x14ac:dyDescent="0.25">
      <c r="A45" s="45"/>
      <c r="B45" s="10" t="s">
        <v>26</v>
      </c>
      <c r="C45" s="10">
        <v>1</v>
      </c>
      <c r="D45" s="10">
        <f t="shared" si="1"/>
        <v>1</v>
      </c>
      <c r="E45" s="10">
        <f t="shared" si="2"/>
        <v>2</v>
      </c>
      <c r="F45" s="10">
        <f t="shared" si="3"/>
        <v>2</v>
      </c>
      <c r="G45" s="10">
        <v>3</v>
      </c>
      <c r="H45" s="10">
        <f t="shared" ref="H45:I45" si="36">+G45+1</f>
        <v>4</v>
      </c>
      <c r="I45" s="10">
        <f t="shared" si="36"/>
        <v>5</v>
      </c>
      <c r="J45" s="12">
        <f t="shared" si="33"/>
        <v>360240.40599999996</v>
      </c>
      <c r="K45" s="12">
        <f t="shared" si="34"/>
        <v>960641.08266666648</v>
      </c>
      <c r="L45" s="12">
        <f t="shared" si="35"/>
        <v>1200801.353333333</v>
      </c>
      <c r="M45" s="12">
        <f t="shared" si="29"/>
        <v>803573.40599999996</v>
      </c>
      <c r="N45" s="12">
        <f t="shared" si="30"/>
        <v>1403974.0826666665</v>
      </c>
      <c r="O45" s="12">
        <f t="shared" si="31"/>
        <v>1644134.353333333</v>
      </c>
    </row>
    <row r="46" spans="1:23" x14ac:dyDescent="0.25">
      <c r="A46" s="45"/>
      <c r="B46" s="10" t="s">
        <v>7</v>
      </c>
      <c r="C46" s="10">
        <v>1</v>
      </c>
      <c r="D46" s="10">
        <f t="shared" si="1"/>
        <v>1</v>
      </c>
      <c r="E46" s="10">
        <f t="shared" si="2"/>
        <v>2</v>
      </c>
      <c r="F46" s="10">
        <f t="shared" si="3"/>
        <v>2</v>
      </c>
      <c r="G46" s="10">
        <v>3</v>
      </c>
      <c r="H46" s="10">
        <f t="shared" ref="H46:I46" si="37">+G46+1</f>
        <v>4</v>
      </c>
      <c r="I46" s="10">
        <f t="shared" si="37"/>
        <v>5</v>
      </c>
      <c r="J46" s="12">
        <f t="shared" si="33"/>
        <v>360240.40599999996</v>
      </c>
      <c r="K46" s="12">
        <f t="shared" si="34"/>
        <v>960641.08266666648</v>
      </c>
      <c r="L46" s="12">
        <f t="shared" si="35"/>
        <v>1200801.353333333</v>
      </c>
      <c r="M46" s="12">
        <f t="shared" si="29"/>
        <v>803573.40599999996</v>
      </c>
      <c r="N46" s="12">
        <f t="shared" si="30"/>
        <v>1403974.0826666665</v>
      </c>
      <c r="O46" s="12">
        <f t="shared" si="31"/>
        <v>1644134.353333333</v>
      </c>
      <c r="U46" s="5" t="s">
        <v>76</v>
      </c>
      <c r="V46" s="5" t="s">
        <v>75</v>
      </c>
      <c r="W46" s="5" t="s">
        <v>79</v>
      </c>
    </row>
    <row r="47" spans="1:23" x14ac:dyDescent="0.25">
      <c r="A47" s="45"/>
      <c r="B47" s="10" t="s">
        <v>8</v>
      </c>
      <c r="C47" s="10">
        <v>1</v>
      </c>
      <c r="D47" s="10">
        <f t="shared" si="1"/>
        <v>1</v>
      </c>
      <c r="E47" s="10">
        <f t="shared" si="2"/>
        <v>2</v>
      </c>
      <c r="F47" s="10">
        <f t="shared" si="3"/>
        <v>2</v>
      </c>
      <c r="G47" s="10">
        <v>3</v>
      </c>
      <c r="H47" s="10">
        <f t="shared" ref="H47:I47" si="38">+G47+1</f>
        <v>4</v>
      </c>
      <c r="I47" s="10">
        <f t="shared" si="38"/>
        <v>5</v>
      </c>
      <c r="J47" s="12">
        <f t="shared" si="33"/>
        <v>360240.40599999996</v>
      </c>
      <c r="K47" s="12">
        <f t="shared" si="34"/>
        <v>960641.08266666648</v>
      </c>
      <c r="L47" s="12">
        <f t="shared" si="35"/>
        <v>1200801.353333333</v>
      </c>
      <c r="M47" s="12">
        <f t="shared" si="29"/>
        <v>803573.40599999996</v>
      </c>
      <c r="N47" s="12">
        <f t="shared" si="30"/>
        <v>1403974.0826666665</v>
      </c>
      <c r="O47" s="12">
        <f t="shared" si="31"/>
        <v>1644134.353333333</v>
      </c>
      <c r="U47" s="10" t="s">
        <v>72</v>
      </c>
      <c r="V47" s="11">
        <v>1000000</v>
      </c>
      <c r="W47" s="11">
        <f>+ROUND(V47/30,0)</f>
        <v>33333</v>
      </c>
    </row>
    <row r="48" spans="1:23" x14ac:dyDescent="0.25">
      <c r="A48" s="45"/>
      <c r="B48" s="10" t="s">
        <v>9</v>
      </c>
      <c r="C48" s="10">
        <v>1</v>
      </c>
      <c r="D48" s="10">
        <f t="shared" si="1"/>
        <v>1</v>
      </c>
      <c r="E48" s="10">
        <f t="shared" si="2"/>
        <v>2</v>
      </c>
      <c r="F48" s="10">
        <f t="shared" si="3"/>
        <v>2</v>
      </c>
      <c r="G48" s="10">
        <v>3</v>
      </c>
      <c r="H48" s="10">
        <f t="shared" ref="H48:I48" si="39">+G48+1</f>
        <v>4</v>
      </c>
      <c r="I48" s="10">
        <f t="shared" si="39"/>
        <v>5</v>
      </c>
      <c r="J48" s="12">
        <f t="shared" si="33"/>
        <v>360240.40599999996</v>
      </c>
      <c r="K48" s="12">
        <f t="shared" si="34"/>
        <v>960641.08266666648</v>
      </c>
      <c r="L48" s="12">
        <f t="shared" si="35"/>
        <v>1200801.353333333</v>
      </c>
      <c r="M48" s="12">
        <f t="shared" si="29"/>
        <v>803573.40599999996</v>
      </c>
      <c r="N48" s="12">
        <f t="shared" si="30"/>
        <v>1403974.0826666665</v>
      </c>
      <c r="O48" s="12">
        <f t="shared" si="31"/>
        <v>1644134.353333333</v>
      </c>
      <c r="U48" s="10" t="s">
        <v>73</v>
      </c>
      <c r="V48" s="11">
        <v>800000</v>
      </c>
      <c r="W48" s="11">
        <f t="shared" ref="W48:W49" si="40">+ROUND(V48/30,0)</f>
        <v>26667</v>
      </c>
    </row>
    <row r="49" spans="1:23" x14ac:dyDescent="0.25">
      <c r="A49" s="45"/>
      <c r="B49" s="10" t="s">
        <v>3</v>
      </c>
      <c r="C49" s="10">
        <v>1</v>
      </c>
      <c r="D49" s="10">
        <f t="shared" si="1"/>
        <v>1</v>
      </c>
      <c r="E49" s="10">
        <f t="shared" si="2"/>
        <v>2</v>
      </c>
      <c r="F49" s="10">
        <f t="shared" si="3"/>
        <v>2</v>
      </c>
      <c r="G49" s="10">
        <v>3</v>
      </c>
      <c r="H49" s="10">
        <f t="shared" ref="H49:I49" si="41">+G49+1</f>
        <v>4</v>
      </c>
      <c r="I49" s="10">
        <f t="shared" si="41"/>
        <v>5</v>
      </c>
      <c r="J49" s="12">
        <f t="shared" si="33"/>
        <v>360240.40599999996</v>
      </c>
      <c r="K49" s="12">
        <f t="shared" si="34"/>
        <v>960641.08266666648</v>
      </c>
      <c r="L49" s="12">
        <f t="shared" si="35"/>
        <v>1200801.353333333</v>
      </c>
      <c r="M49" s="12">
        <f t="shared" si="29"/>
        <v>803573.40599999996</v>
      </c>
      <c r="N49" s="12">
        <f t="shared" si="30"/>
        <v>1403974.0826666665</v>
      </c>
      <c r="O49" s="12">
        <f t="shared" si="31"/>
        <v>1644134.353333333</v>
      </c>
      <c r="U49" s="10" t="s">
        <v>77</v>
      </c>
      <c r="V49" s="11">
        <v>3000000</v>
      </c>
      <c r="W49" s="11">
        <f t="shared" si="40"/>
        <v>100000</v>
      </c>
    </row>
    <row r="50" spans="1:23" x14ac:dyDescent="0.25">
      <c r="A50" s="45"/>
      <c r="B50" s="10" t="s">
        <v>10</v>
      </c>
      <c r="C50" s="10">
        <v>1</v>
      </c>
      <c r="D50" s="10">
        <f t="shared" si="1"/>
        <v>1</v>
      </c>
      <c r="E50" s="10">
        <f t="shared" si="2"/>
        <v>2</v>
      </c>
      <c r="F50" s="10">
        <f t="shared" si="3"/>
        <v>2</v>
      </c>
      <c r="G50" s="10">
        <v>3</v>
      </c>
      <c r="H50" s="10">
        <f t="shared" ref="H50:I50" si="42">+G50+1</f>
        <v>4</v>
      </c>
      <c r="I50" s="10">
        <f t="shared" si="42"/>
        <v>5</v>
      </c>
      <c r="J50" s="12">
        <f t="shared" si="33"/>
        <v>360240.40599999996</v>
      </c>
      <c r="K50" s="12">
        <f t="shared" si="34"/>
        <v>960641.08266666648</v>
      </c>
      <c r="L50" s="12">
        <f t="shared" si="35"/>
        <v>1200801.353333333</v>
      </c>
      <c r="M50" s="12">
        <f t="shared" si="29"/>
        <v>803573.40599999996</v>
      </c>
      <c r="N50" s="12">
        <f t="shared" si="30"/>
        <v>1403974.0826666665</v>
      </c>
      <c r="O50" s="12">
        <f t="shared" si="31"/>
        <v>1644134.353333333</v>
      </c>
      <c r="W50" s="9">
        <f>SUM(W47:W49)</f>
        <v>160000</v>
      </c>
    </row>
    <row r="51" spans="1:23" x14ac:dyDescent="0.25">
      <c r="A51" s="45"/>
      <c r="B51" s="10" t="s">
        <v>4</v>
      </c>
      <c r="C51" s="10">
        <v>1</v>
      </c>
      <c r="D51" s="10">
        <f t="shared" si="1"/>
        <v>1</v>
      </c>
      <c r="E51" s="10">
        <f t="shared" si="2"/>
        <v>2</v>
      </c>
      <c r="F51" s="10">
        <f t="shared" si="3"/>
        <v>2</v>
      </c>
      <c r="G51" s="10">
        <v>3</v>
      </c>
      <c r="H51" s="10">
        <f t="shared" ref="H51:I51" si="43">+G51+1</f>
        <v>4</v>
      </c>
      <c r="I51" s="10">
        <f t="shared" si="43"/>
        <v>5</v>
      </c>
      <c r="J51" s="12">
        <f t="shared" si="33"/>
        <v>360240.40599999996</v>
      </c>
      <c r="K51" s="12">
        <f t="shared" si="34"/>
        <v>960641.08266666648</v>
      </c>
      <c r="L51" s="12">
        <f t="shared" si="35"/>
        <v>1200801.353333333</v>
      </c>
      <c r="M51" s="12">
        <f t="shared" si="29"/>
        <v>803573.40599999996</v>
      </c>
      <c r="N51" s="12">
        <f t="shared" si="30"/>
        <v>1403974.0826666665</v>
      </c>
      <c r="O51" s="12">
        <f t="shared" si="31"/>
        <v>1644134.353333333</v>
      </c>
    </row>
    <row r="52" spans="1:23" x14ac:dyDescent="0.25">
      <c r="A52" s="45"/>
      <c r="B52" s="10" t="s">
        <v>5</v>
      </c>
      <c r="C52" s="10">
        <v>1</v>
      </c>
      <c r="D52" s="10">
        <f t="shared" si="1"/>
        <v>1</v>
      </c>
      <c r="E52" s="10">
        <f t="shared" si="2"/>
        <v>2</v>
      </c>
      <c r="F52" s="10">
        <f t="shared" si="3"/>
        <v>2</v>
      </c>
      <c r="G52" s="10">
        <v>3</v>
      </c>
      <c r="H52" s="10">
        <f t="shared" ref="H52:I52" si="44">+G52+1</f>
        <v>4</v>
      </c>
      <c r="I52" s="10">
        <f t="shared" si="44"/>
        <v>5</v>
      </c>
      <c r="J52" s="12">
        <f t="shared" si="33"/>
        <v>360240.40599999996</v>
      </c>
      <c r="K52" s="12">
        <f t="shared" si="34"/>
        <v>960641.08266666648</v>
      </c>
      <c r="L52" s="12">
        <f t="shared" si="35"/>
        <v>1200801.353333333</v>
      </c>
      <c r="M52" s="12">
        <f t="shared" si="29"/>
        <v>803573.40599999996</v>
      </c>
      <c r="N52" s="12">
        <f t="shared" si="30"/>
        <v>1403974.0826666665</v>
      </c>
      <c r="O52" s="12">
        <f t="shared" si="31"/>
        <v>1644134.353333333</v>
      </c>
    </row>
    <row r="53" spans="1:23" x14ac:dyDescent="0.25">
      <c r="A53" s="46"/>
      <c r="B53" s="22" t="s">
        <v>33</v>
      </c>
      <c r="C53" s="19">
        <f t="shared" ref="C53:O53" si="45">SUM(C43:C52)</f>
        <v>19</v>
      </c>
      <c r="D53" s="19">
        <f t="shared" si="45"/>
        <v>19</v>
      </c>
      <c r="E53" s="19">
        <f t="shared" si="45"/>
        <v>29</v>
      </c>
      <c r="F53" s="19">
        <f t="shared" si="45"/>
        <v>31</v>
      </c>
      <c r="G53" s="19">
        <f t="shared" si="45"/>
        <v>30</v>
      </c>
      <c r="H53" s="19">
        <f t="shared" si="45"/>
        <v>40</v>
      </c>
      <c r="I53" s="19">
        <f t="shared" si="45"/>
        <v>50</v>
      </c>
      <c r="J53" s="20">
        <f t="shared" si="45"/>
        <v>6844567.713999996</v>
      </c>
      <c r="K53" s="20">
        <f t="shared" si="45"/>
        <v>13929295.698666668</v>
      </c>
      <c r="L53" s="20">
        <f t="shared" si="45"/>
        <v>18612420.976666663</v>
      </c>
      <c r="M53" s="20">
        <f t="shared" si="45"/>
        <v>11277897.713999996</v>
      </c>
      <c r="N53" s="20">
        <f t="shared" si="45"/>
        <v>18362625.698666666</v>
      </c>
      <c r="O53" s="20">
        <f t="shared" si="45"/>
        <v>23045750.976666659</v>
      </c>
    </row>
    <row r="54" spans="1:23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8"/>
      <c r="K54" s="18"/>
      <c r="L54" s="18"/>
      <c r="M54" s="18"/>
      <c r="N54" s="18"/>
      <c r="O54" s="18"/>
    </row>
    <row r="55" spans="1:23" x14ac:dyDescent="0.25">
      <c r="C55" s="5" t="s">
        <v>60</v>
      </c>
      <c r="D55" s="38" t="s">
        <v>119</v>
      </c>
      <c r="E55" s="39"/>
      <c r="F55" s="40"/>
      <c r="G55" s="38" t="s">
        <v>118</v>
      </c>
      <c r="H55" s="39"/>
      <c r="I55" s="40"/>
      <c r="J55" s="38" t="s">
        <v>61</v>
      </c>
      <c r="K55" s="39"/>
      <c r="L55" s="40"/>
      <c r="M55" s="38" t="s">
        <v>62</v>
      </c>
      <c r="N55" s="39"/>
      <c r="O55" s="40"/>
    </row>
    <row r="56" spans="1:23" x14ac:dyDescent="0.25">
      <c r="A56" s="47" t="s">
        <v>120</v>
      </c>
      <c r="B56" s="5" t="s">
        <v>1</v>
      </c>
      <c r="C56" s="5" t="s">
        <v>27</v>
      </c>
      <c r="D56" s="5" t="s">
        <v>85</v>
      </c>
      <c r="E56" s="5" t="s">
        <v>86</v>
      </c>
      <c r="F56" s="5" t="s">
        <v>87</v>
      </c>
      <c r="G56" s="5" t="s">
        <v>85</v>
      </c>
      <c r="H56" s="5" t="s">
        <v>86</v>
      </c>
      <c r="I56" s="5" t="s">
        <v>87</v>
      </c>
      <c r="J56" s="5" t="s">
        <v>85</v>
      </c>
      <c r="K56" s="5" t="s">
        <v>86</v>
      </c>
      <c r="L56" s="5" t="s">
        <v>87</v>
      </c>
      <c r="M56" s="5" t="s">
        <v>85</v>
      </c>
      <c r="N56" s="5" t="s">
        <v>86</v>
      </c>
      <c r="O56" s="5" t="s">
        <v>87</v>
      </c>
    </row>
    <row r="57" spans="1:23" x14ac:dyDescent="0.25">
      <c r="A57" s="41" t="s">
        <v>28</v>
      </c>
      <c r="B57" s="10" t="s">
        <v>22</v>
      </c>
      <c r="C57" s="10">
        <v>9</v>
      </c>
      <c r="D57" s="10">
        <f t="shared" si="1"/>
        <v>9</v>
      </c>
      <c r="E57" s="10">
        <f t="shared" si="2"/>
        <v>10</v>
      </c>
      <c r="F57" s="10">
        <f t="shared" si="3"/>
        <v>12</v>
      </c>
      <c r="G57" s="10">
        <v>3</v>
      </c>
      <c r="H57" s="10">
        <f>+G57+1</f>
        <v>4</v>
      </c>
      <c r="I57" s="10">
        <f>+H57+1</f>
        <v>5</v>
      </c>
      <c r="J57" s="12">
        <f>+D57*$E$6*G57</f>
        <v>3242163.6539999996</v>
      </c>
      <c r="K57" s="12">
        <f>+E57*$E$6*H57</f>
        <v>4803205.4133333322</v>
      </c>
      <c r="L57" s="12">
        <f>+F57*$E$6*I57</f>
        <v>7204808.1199999992</v>
      </c>
      <c r="M57" s="12">
        <f t="shared" ref="M57:O63" si="46">+J57+$W$44+$W$50</f>
        <v>3685496.6539999996</v>
      </c>
      <c r="N57" s="12">
        <f t="shared" si="46"/>
        <v>5246538.4133333322</v>
      </c>
      <c r="O57" s="12">
        <f t="shared" si="46"/>
        <v>7648141.1199999992</v>
      </c>
    </row>
    <row r="58" spans="1:23" x14ac:dyDescent="0.25">
      <c r="A58" s="42"/>
      <c r="B58" s="10" t="s">
        <v>29</v>
      </c>
      <c r="C58" s="10">
        <v>1</v>
      </c>
      <c r="D58" s="10">
        <f t="shared" si="1"/>
        <v>1</v>
      </c>
      <c r="E58" s="10">
        <f t="shared" si="2"/>
        <v>2</v>
      </c>
      <c r="F58" s="10">
        <f t="shared" si="3"/>
        <v>2</v>
      </c>
      <c r="G58" s="10">
        <v>3</v>
      </c>
      <c r="H58" s="10">
        <f t="shared" ref="H58:I58" si="47">+G58+1</f>
        <v>4</v>
      </c>
      <c r="I58" s="10">
        <f t="shared" si="47"/>
        <v>5</v>
      </c>
      <c r="J58" s="12">
        <f t="shared" ref="J58:J63" si="48">+D58*$E$6*G58</f>
        <v>360240.40599999996</v>
      </c>
      <c r="K58" s="12">
        <f t="shared" ref="K58:K63" si="49">+E58*$E$6*H58</f>
        <v>960641.08266666648</v>
      </c>
      <c r="L58" s="12">
        <f t="shared" ref="L58:L63" si="50">+F58*$E$6*I58</f>
        <v>1200801.353333333</v>
      </c>
      <c r="M58" s="12">
        <f t="shared" si="46"/>
        <v>803573.40599999996</v>
      </c>
      <c r="N58" s="12">
        <f t="shared" si="46"/>
        <v>1403974.0826666665</v>
      </c>
      <c r="O58" s="12">
        <f t="shared" si="46"/>
        <v>1644134.353333333</v>
      </c>
    </row>
    <row r="59" spans="1:23" x14ac:dyDescent="0.25">
      <c r="A59" s="42"/>
      <c r="B59" s="10" t="s">
        <v>30</v>
      </c>
      <c r="C59" s="10">
        <v>1</v>
      </c>
      <c r="D59" s="10">
        <f t="shared" si="1"/>
        <v>1</v>
      </c>
      <c r="E59" s="10">
        <f t="shared" si="2"/>
        <v>2</v>
      </c>
      <c r="F59" s="10">
        <f t="shared" si="3"/>
        <v>2</v>
      </c>
      <c r="G59" s="10">
        <v>3</v>
      </c>
      <c r="H59" s="10">
        <f t="shared" ref="H59:I59" si="51">+G59+1</f>
        <v>4</v>
      </c>
      <c r="I59" s="10">
        <f t="shared" si="51"/>
        <v>5</v>
      </c>
      <c r="J59" s="12">
        <f t="shared" si="48"/>
        <v>360240.40599999996</v>
      </c>
      <c r="K59" s="12">
        <f t="shared" si="49"/>
        <v>960641.08266666648</v>
      </c>
      <c r="L59" s="12">
        <f t="shared" si="50"/>
        <v>1200801.353333333</v>
      </c>
      <c r="M59" s="12">
        <f t="shared" si="46"/>
        <v>803573.40599999996</v>
      </c>
      <c r="N59" s="12">
        <f t="shared" si="46"/>
        <v>1403974.0826666665</v>
      </c>
      <c r="O59" s="12">
        <f t="shared" si="46"/>
        <v>1644134.353333333</v>
      </c>
    </row>
    <row r="60" spans="1:23" x14ac:dyDescent="0.25">
      <c r="A60" s="42"/>
      <c r="B60" s="10" t="s">
        <v>31</v>
      </c>
      <c r="C60" s="10">
        <v>1</v>
      </c>
      <c r="D60" s="10">
        <f t="shared" si="1"/>
        <v>1</v>
      </c>
      <c r="E60" s="10">
        <f t="shared" si="2"/>
        <v>2</v>
      </c>
      <c r="F60" s="10">
        <f t="shared" si="3"/>
        <v>2</v>
      </c>
      <c r="G60" s="10">
        <v>3</v>
      </c>
      <c r="H60" s="10">
        <f t="shared" ref="H60:I60" si="52">+G60+1</f>
        <v>4</v>
      </c>
      <c r="I60" s="10">
        <f t="shared" si="52"/>
        <v>5</v>
      </c>
      <c r="J60" s="12">
        <f t="shared" si="48"/>
        <v>360240.40599999996</v>
      </c>
      <c r="K60" s="12">
        <f t="shared" si="49"/>
        <v>960641.08266666648</v>
      </c>
      <c r="L60" s="12">
        <f t="shared" si="50"/>
        <v>1200801.353333333</v>
      </c>
      <c r="M60" s="12">
        <f t="shared" si="46"/>
        <v>803573.40599999996</v>
      </c>
      <c r="N60" s="12">
        <f t="shared" si="46"/>
        <v>1403974.0826666665</v>
      </c>
      <c r="O60" s="12">
        <f t="shared" si="46"/>
        <v>1644134.353333333</v>
      </c>
    </row>
    <row r="61" spans="1:23" x14ac:dyDescent="0.25">
      <c r="A61" s="42"/>
      <c r="B61" s="10" t="s">
        <v>10</v>
      </c>
      <c r="C61" s="10">
        <v>1</v>
      </c>
      <c r="D61" s="10">
        <f t="shared" si="1"/>
        <v>1</v>
      </c>
      <c r="E61" s="10">
        <f t="shared" si="2"/>
        <v>2</v>
      </c>
      <c r="F61" s="10">
        <f t="shared" si="3"/>
        <v>2</v>
      </c>
      <c r="G61" s="10">
        <v>4</v>
      </c>
      <c r="H61" s="10">
        <f t="shared" ref="H61:I61" si="53">+G61+1</f>
        <v>5</v>
      </c>
      <c r="I61" s="10">
        <f t="shared" si="53"/>
        <v>6</v>
      </c>
      <c r="J61" s="12">
        <f t="shared" si="48"/>
        <v>480320.54133333324</v>
      </c>
      <c r="K61" s="12">
        <f t="shared" si="49"/>
        <v>1200801.353333333</v>
      </c>
      <c r="L61" s="12">
        <f t="shared" si="50"/>
        <v>1440961.6239999998</v>
      </c>
      <c r="M61" s="12">
        <f t="shared" si="46"/>
        <v>923653.54133333324</v>
      </c>
      <c r="N61" s="12">
        <f t="shared" si="46"/>
        <v>1644134.353333333</v>
      </c>
      <c r="O61" s="12">
        <f t="shared" si="46"/>
        <v>1884294.6239999998</v>
      </c>
    </row>
    <row r="62" spans="1:23" x14ac:dyDescent="0.25">
      <c r="A62" s="42"/>
      <c r="B62" s="10" t="s">
        <v>5</v>
      </c>
      <c r="C62" s="10">
        <v>10</v>
      </c>
      <c r="D62" s="10">
        <f>+C62</f>
        <v>10</v>
      </c>
      <c r="E62" s="10">
        <f>+ROUNDUP(C62*1.1,0)</f>
        <v>11</v>
      </c>
      <c r="F62" s="10">
        <f>+ROUNDUP(C62*1.3,0)</f>
        <v>13</v>
      </c>
      <c r="G62" s="10">
        <v>4</v>
      </c>
      <c r="H62" s="10">
        <f t="shared" ref="H62:I62" si="54">+G62+1</f>
        <v>5</v>
      </c>
      <c r="I62" s="10">
        <f t="shared" si="54"/>
        <v>6</v>
      </c>
      <c r="J62" s="12">
        <f t="shared" si="48"/>
        <v>4803205.4133333322</v>
      </c>
      <c r="K62" s="12">
        <f>+E62*$E$6*H62</f>
        <v>6604407.4433333324</v>
      </c>
      <c r="L62" s="12">
        <f t="shared" si="50"/>
        <v>9366250.555999998</v>
      </c>
      <c r="M62" s="12">
        <f t="shared" si="46"/>
        <v>5246538.4133333322</v>
      </c>
      <c r="N62" s="12">
        <f t="shared" si="46"/>
        <v>7047740.4433333324</v>
      </c>
      <c r="O62" s="12">
        <f t="shared" si="46"/>
        <v>9809583.555999998</v>
      </c>
    </row>
    <row r="63" spans="1:23" x14ac:dyDescent="0.25">
      <c r="A63" s="42"/>
      <c r="B63" s="10" t="s">
        <v>32</v>
      </c>
      <c r="C63" s="10">
        <v>1</v>
      </c>
      <c r="D63" s="10">
        <f t="shared" si="1"/>
        <v>1</v>
      </c>
      <c r="E63" s="10">
        <f t="shared" si="2"/>
        <v>2</v>
      </c>
      <c r="F63" s="10">
        <f t="shared" si="3"/>
        <v>2</v>
      </c>
      <c r="G63" s="10">
        <v>3</v>
      </c>
      <c r="H63" s="10">
        <f t="shared" ref="H63:I63" si="55">+G63+1</f>
        <v>4</v>
      </c>
      <c r="I63" s="10">
        <f t="shared" si="55"/>
        <v>5</v>
      </c>
      <c r="J63" s="12">
        <f t="shared" si="48"/>
        <v>360240.40599999996</v>
      </c>
      <c r="K63" s="12">
        <f t="shared" si="49"/>
        <v>960641.08266666648</v>
      </c>
      <c r="L63" s="12">
        <f t="shared" si="50"/>
        <v>1200801.353333333</v>
      </c>
      <c r="M63" s="12">
        <f t="shared" si="46"/>
        <v>803573.40599999996</v>
      </c>
      <c r="N63" s="12">
        <f t="shared" si="46"/>
        <v>1403974.0826666665</v>
      </c>
      <c r="O63" s="12">
        <f t="shared" si="46"/>
        <v>1644134.353333333</v>
      </c>
    </row>
    <row r="64" spans="1:23" x14ac:dyDescent="0.25">
      <c r="A64" s="43"/>
      <c r="B64" s="23" t="s">
        <v>33</v>
      </c>
      <c r="C64" s="24">
        <f t="shared" ref="C64:O64" si="56">SUM(C57:C63)</f>
        <v>24</v>
      </c>
      <c r="D64" s="24">
        <f t="shared" si="56"/>
        <v>24</v>
      </c>
      <c r="E64" s="24">
        <f t="shared" si="56"/>
        <v>31</v>
      </c>
      <c r="F64" s="24">
        <f t="shared" si="56"/>
        <v>35</v>
      </c>
      <c r="G64" s="24">
        <f t="shared" si="56"/>
        <v>23</v>
      </c>
      <c r="H64" s="24">
        <f t="shared" si="56"/>
        <v>30</v>
      </c>
      <c r="I64" s="24">
        <f t="shared" si="56"/>
        <v>37</v>
      </c>
      <c r="J64" s="25">
        <f t="shared" si="56"/>
        <v>9966651.2326666638</v>
      </c>
      <c r="K64" s="25">
        <f t="shared" si="56"/>
        <v>16450978.540666664</v>
      </c>
      <c r="L64" s="25">
        <f t="shared" si="56"/>
        <v>22815225.713333331</v>
      </c>
      <c r="M64" s="25">
        <f t="shared" si="56"/>
        <v>13069982.232666664</v>
      </c>
      <c r="N64" s="25">
        <f t="shared" si="56"/>
        <v>19554309.540666662</v>
      </c>
      <c r="O64" s="25">
        <f t="shared" si="56"/>
        <v>25918556.713333331</v>
      </c>
    </row>
    <row r="65" spans="1:1" x14ac:dyDescent="0.25">
      <c r="A65" s="3"/>
    </row>
  </sheetData>
  <mergeCells count="21">
    <mergeCell ref="D55:F55"/>
    <mergeCell ref="G55:I55"/>
    <mergeCell ref="J55:L55"/>
    <mergeCell ref="M55:O55"/>
    <mergeCell ref="U2:W2"/>
    <mergeCell ref="M15:O15"/>
    <mergeCell ref="J15:L15"/>
    <mergeCell ref="A17:A26"/>
    <mergeCell ref="A57:A64"/>
    <mergeCell ref="A43:A53"/>
    <mergeCell ref="A30:A39"/>
    <mergeCell ref="G15:I15"/>
    <mergeCell ref="D15:F15"/>
    <mergeCell ref="D28:F28"/>
    <mergeCell ref="G28:I28"/>
    <mergeCell ref="J28:L28"/>
    <mergeCell ref="M28:O28"/>
    <mergeCell ref="D41:F41"/>
    <mergeCell ref="G41:I41"/>
    <mergeCell ref="J41:L41"/>
    <mergeCell ref="M41:O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9"/>
  <sheetViews>
    <sheetView tabSelected="1" topLeftCell="AF4" workbookViewId="0">
      <selection activeCell="AN5" sqref="AN5"/>
    </sheetView>
  </sheetViews>
  <sheetFormatPr baseColWidth="10" defaultRowHeight="15" x14ac:dyDescent="0.25"/>
  <cols>
    <col min="2" max="4" width="13" bestFit="1" customWidth="1"/>
    <col min="5" max="5" width="20.28515625" customWidth="1"/>
    <col min="6" max="6" width="17.140625" bestFit="1" customWidth="1"/>
    <col min="7" max="7" width="13" bestFit="1" customWidth="1"/>
    <col min="22" max="22" width="13" bestFit="1" customWidth="1"/>
    <col min="24" max="24" width="13" bestFit="1" customWidth="1"/>
    <col min="25" max="25" width="17.140625" bestFit="1" customWidth="1"/>
    <col min="26" max="26" width="13" bestFit="1" customWidth="1"/>
    <col min="27" max="27" width="13.42578125" bestFit="1" customWidth="1"/>
    <col min="28" max="28" width="17.140625" bestFit="1" customWidth="1"/>
    <col min="29" max="29" width="14" bestFit="1" customWidth="1"/>
    <col min="32" max="33" width="13" bestFit="1" customWidth="1"/>
    <col min="34" max="34" width="14" bestFit="1" customWidth="1"/>
  </cols>
  <sheetData>
    <row r="2" spans="1:34" x14ac:dyDescent="0.25">
      <c r="B2" t="s">
        <v>62</v>
      </c>
      <c r="E2" t="s">
        <v>82</v>
      </c>
      <c r="T2" t="s">
        <v>83</v>
      </c>
      <c r="AA2" t="s">
        <v>122</v>
      </c>
    </row>
    <row r="3" spans="1:34" x14ac:dyDescent="0.25">
      <c r="A3" t="s">
        <v>81</v>
      </c>
      <c r="B3" t="s">
        <v>58</v>
      </c>
      <c r="C3" t="s">
        <v>57</v>
      </c>
      <c r="D3" t="s">
        <v>59</v>
      </c>
      <c r="E3" t="s">
        <v>58</v>
      </c>
      <c r="F3" t="s">
        <v>57</v>
      </c>
      <c r="G3" t="s">
        <v>59</v>
      </c>
      <c r="R3" t="s">
        <v>83</v>
      </c>
      <c r="T3" t="s">
        <v>58</v>
      </c>
      <c r="U3" t="s">
        <v>57</v>
      </c>
      <c r="V3" t="s">
        <v>59</v>
      </c>
      <c r="X3" t="s">
        <v>58</v>
      </c>
      <c r="Y3" t="s">
        <v>57</v>
      </c>
      <c r="Z3" t="s">
        <v>59</v>
      </c>
      <c r="AA3" t="s">
        <v>58</v>
      </c>
      <c r="AB3" t="s">
        <v>57</v>
      </c>
      <c r="AC3" t="s">
        <v>59</v>
      </c>
      <c r="AE3" t="s">
        <v>83</v>
      </c>
      <c r="AF3" t="s">
        <v>58</v>
      </c>
      <c r="AG3" t="s">
        <v>57</v>
      </c>
      <c r="AH3" t="s">
        <v>59</v>
      </c>
    </row>
    <row r="4" spans="1:34" x14ac:dyDescent="0.25">
      <c r="A4">
        <v>1</v>
      </c>
      <c r="B4" s="4">
        <v>1667333</v>
      </c>
      <c r="C4" s="4">
        <v>1789733</v>
      </c>
      <c r="D4" s="4">
        <v>2034533</v>
      </c>
      <c r="E4" s="9">
        <f>+B4</f>
        <v>1667333</v>
      </c>
      <c r="F4" s="9">
        <f>+C4</f>
        <v>1789733</v>
      </c>
      <c r="G4" s="9">
        <f>+D4</f>
        <v>2034533</v>
      </c>
      <c r="S4" s="4"/>
      <c r="T4">
        <v>10</v>
      </c>
      <c r="U4">
        <v>11</v>
      </c>
      <c r="V4">
        <v>13</v>
      </c>
      <c r="X4" s="4">
        <f>+'Resumen general'!M17</f>
        <v>4045737.0599999991</v>
      </c>
      <c r="Y4" s="4">
        <f>+'Resumen general'!N17</f>
        <v>5726858.9546666658</v>
      </c>
      <c r="Z4" s="4">
        <f>+'Resumen general'!O17</f>
        <v>8248541.796666665</v>
      </c>
      <c r="AA4" s="9">
        <f>+X4</f>
        <v>4045737.0599999991</v>
      </c>
      <c r="AB4" s="9">
        <f>+Y4</f>
        <v>5726858.9546666658</v>
      </c>
      <c r="AC4" s="9">
        <f>+Z4</f>
        <v>8248541.796666665</v>
      </c>
      <c r="AE4">
        <v>10</v>
      </c>
      <c r="AF4" s="4">
        <f>+IFERROR(VLOOKUP(AE4,$T$4:$AC$38,8,FALSE),AF3)</f>
        <v>4045737.0599999991</v>
      </c>
      <c r="AG4" s="4">
        <v>0</v>
      </c>
      <c r="AH4" s="4">
        <v>0</v>
      </c>
    </row>
    <row r="5" spans="1:34" x14ac:dyDescent="0.25">
      <c r="A5">
        <v>2</v>
      </c>
      <c r="B5" s="4">
        <v>1667333</v>
      </c>
      <c r="C5" s="4">
        <v>1789733</v>
      </c>
      <c r="D5" s="4">
        <v>2034533</v>
      </c>
      <c r="E5" s="9">
        <f>+E4+B5</f>
        <v>3334666</v>
      </c>
      <c r="F5" s="9">
        <f>+F4+C5</f>
        <v>3579466</v>
      </c>
      <c r="G5" s="9">
        <f>+G4+D5</f>
        <v>4069066</v>
      </c>
      <c r="S5" s="4"/>
      <c r="T5">
        <v>20</v>
      </c>
      <c r="U5">
        <v>22</v>
      </c>
      <c r="V5">
        <v>26</v>
      </c>
      <c r="X5" s="4">
        <f>+'Resumen general'!M18</f>
        <v>4045737.0599999991</v>
      </c>
      <c r="Y5" s="4">
        <f>+'Resumen general'!N18</f>
        <v>5726858.9546666658</v>
      </c>
      <c r="Z5" s="4">
        <f>+'Resumen general'!O18</f>
        <v>8248541.796666665</v>
      </c>
      <c r="AA5" s="9">
        <f>+AA4+X5</f>
        <v>8091474.1199999982</v>
      </c>
      <c r="AB5" s="9">
        <f>+AB4+Y5</f>
        <v>11453717.909333332</v>
      </c>
      <c r="AC5" s="9">
        <f>+AC4+Z5</f>
        <v>16497083.59333333</v>
      </c>
      <c r="AE5">
        <v>11</v>
      </c>
      <c r="AF5" s="4">
        <f t="shared" ref="AF5:AF68" si="0">+IFERROR(VLOOKUP(AE5,$T$4:$AC$38,8,FALSE),AF4)</f>
        <v>4045737.0599999991</v>
      </c>
      <c r="AG5" s="4">
        <f>+IFERROR(VLOOKUP(AE5,$U$4:$AC$38,8,FALSE),AG4)</f>
        <v>5726858.9546666658</v>
      </c>
      <c r="AH5" s="4">
        <f t="shared" ref="AH5:AH68" si="1">+IFERROR(VLOOKUP(AE5,$V$4:$AC$38,8,FALSE),AH4)</f>
        <v>0</v>
      </c>
    </row>
    <row r="6" spans="1:34" x14ac:dyDescent="0.25">
      <c r="A6">
        <v>3</v>
      </c>
      <c r="B6" s="4">
        <v>1055333</v>
      </c>
      <c r="C6" s="4">
        <v>1177733</v>
      </c>
      <c r="D6" s="4">
        <v>1300133</v>
      </c>
      <c r="E6" s="9">
        <f t="shared" ref="E6:E38" si="2">+E5+B6</f>
        <v>4389999</v>
      </c>
      <c r="F6" s="9">
        <f t="shared" ref="F6:F38" si="3">+F5+C6</f>
        <v>4757199</v>
      </c>
      <c r="G6" s="9">
        <f t="shared" ref="G6:G38" si="4">+G5+D6</f>
        <v>5369199</v>
      </c>
      <c r="S6" s="4"/>
      <c r="T6">
        <v>25</v>
      </c>
      <c r="U6">
        <v>28</v>
      </c>
      <c r="V6">
        <v>33</v>
      </c>
      <c r="X6" s="4">
        <f>+'Resumen general'!M19</f>
        <v>2244535.0299999993</v>
      </c>
      <c r="Y6" s="4">
        <f>+'Resumen general'!N19</f>
        <v>3325256.2479999997</v>
      </c>
      <c r="Z6" s="4">
        <f>+'Resumen general'!O19</f>
        <v>4646137.7366666663</v>
      </c>
      <c r="AA6" s="9">
        <f t="shared" ref="AA6:AA38" si="5">+AA5+X6</f>
        <v>10336009.149999999</v>
      </c>
      <c r="AB6" s="9">
        <f t="shared" ref="AB6:AB38" si="6">+AB5+Y6</f>
        <v>14778974.157333331</v>
      </c>
      <c r="AC6" s="9">
        <f t="shared" ref="AC6:AC38" si="7">+AC5+Z6</f>
        <v>21143221.329999998</v>
      </c>
      <c r="AE6">
        <v>13</v>
      </c>
      <c r="AF6" s="4">
        <f t="shared" si="0"/>
        <v>4045737.0599999991</v>
      </c>
      <c r="AG6" s="4">
        <f t="shared" ref="AG6:AG69" si="8">+IFERROR(VLOOKUP(AE6,$U$4:$AC$38,8,FALSE),AG5)</f>
        <v>5726858.9546666658</v>
      </c>
      <c r="AH6" s="4">
        <f t="shared" si="1"/>
        <v>8248541.796666665</v>
      </c>
    </row>
    <row r="7" spans="1:34" x14ac:dyDescent="0.25">
      <c r="A7">
        <v>4</v>
      </c>
      <c r="B7" s="4">
        <v>1055333</v>
      </c>
      <c r="C7" s="4">
        <v>1177733</v>
      </c>
      <c r="D7" s="4">
        <v>1300133</v>
      </c>
      <c r="E7" s="9">
        <f t="shared" si="2"/>
        <v>5445332</v>
      </c>
      <c r="F7" s="9">
        <f t="shared" si="3"/>
        <v>5934932</v>
      </c>
      <c r="G7" s="9">
        <f t="shared" si="4"/>
        <v>6669332</v>
      </c>
      <c r="S7" s="4"/>
      <c r="T7">
        <v>30</v>
      </c>
      <c r="U7">
        <v>34</v>
      </c>
      <c r="V7">
        <v>40</v>
      </c>
      <c r="X7" s="4">
        <f>+'Resumen general'!M20</f>
        <v>2244535.0299999993</v>
      </c>
      <c r="Y7" s="4">
        <f>+'Resumen general'!N20</f>
        <v>3325256.2479999997</v>
      </c>
      <c r="Z7" s="4">
        <f>+'Resumen general'!O20</f>
        <v>4646137.7366666663</v>
      </c>
      <c r="AA7" s="9">
        <f t="shared" si="5"/>
        <v>12580544.179999998</v>
      </c>
      <c r="AB7" s="9">
        <f t="shared" si="6"/>
        <v>18104230.405333333</v>
      </c>
      <c r="AC7" s="9">
        <f t="shared" si="7"/>
        <v>25789359.066666663</v>
      </c>
      <c r="AE7">
        <v>20</v>
      </c>
      <c r="AF7" s="4">
        <f t="shared" si="0"/>
        <v>8091474.1199999982</v>
      </c>
      <c r="AG7" s="4">
        <f t="shared" si="8"/>
        <v>5726858.9546666658</v>
      </c>
      <c r="AH7" s="4">
        <f t="shared" si="1"/>
        <v>8248541.796666665</v>
      </c>
    </row>
    <row r="8" spans="1:34" x14ac:dyDescent="0.25">
      <c r="A8">
        <v>5</v>
      </c>
      <c r="B8" s="4">
        <v>810533</v>
      </c>
      <c r="C8" s="4">
        <v>932933</v>
      </c>
      <c r="D8" s="4">
        <v>932933</v>
      </c>
      <c r="E8" s="9">
        <f t="shared" si="2"/>
        <v>6255865</v>
      </c>
      <c r="F8" s="9">
        <f t="shared" si="3"/>
        <v>6867865</v>
      </c>
      <c r="G8" s="9">
        <f t="shared" si="4"/>
        <v>7602265</v>
      </c>
      <c r="S8" s="4"/>
      <c r="T8">
        <v>33</v>
      </c>
      <c r="U8">
        <v>38</v>
      </c>
      <c r="V8">
        <v>44</v>
      </c>
      <c r="X8" s="4">
        <f>+'Resumen general'!M21</f>
        <v>1524054.2179999999</v>
      </c>
      <c r="Y8" s="4">
        <f>+'Resumen general'!N21</f>
        <v>2364615.165333333</v>
      </c>
      <c r="Z8" s="4">
        <f>+'Resumen general'!O21</f>
        <v>2844935.7066666661</v>
      </c>
      <c r="AA8" s="9">
        <f t="shared" si="5"/>
        <v>14104598.397999998</v>
      </c>
      <c r="AB8" s="9">
        <f t="shared" si="6"/>
        <v>20468845.570666667</v>
      </c>
      <c r="AC8" s="9">
        <f t="shared" si="7"/>
        <v>28634294.77333333</v>
      </c>
      <c r="AE8">
        <v>22</v>
      </c>
      <c r="AF8" s="4">
        <f t="shared" si="0"/>
        <v>8091474.1199999982</v>
      </c>
      <c r="AG8" s="4">
        <f t="shared" si="8"/>
        <v>11453717.909333332</v>
      </c>
      <c r="AH8" s="4">
        <f t="shared" si="1"/>
        <v>8248541.796666665</v>
      </c>
    </row>
    <row r="9" spans="1:34" x14ac:dyDescent="0.25">
      <c r="A9">
        <v>6</v>
      </c>
      <c r="B9" s="4">
        <v>565733</v>
      </c>
      <c r="C9" s="4">
        <v>688133</v>
      </c>
      <c r="D9" s="4">
        <v>688133</v>
      </c>
      <c r="E9" s="9">
        <f t="shared" si="2"/>
        <v>6821598</v>
      </c>
      <c r="F9" s="9">
        <f t="shared" si="3"/>
        <v>7555998</v>
      </c>
      <c r="G9" s="9">
        <f t="shared" si="4"/>
        <v>8290398</v>
      </c>
      <c r="S9" s="4"/>
      <c r="T9">
        <v>34</v>
      </c>
      <c r="U9">
        <v>40</v>
      </c>
      <c r="V9">
        <v>46</v>
      </c>
      <c r="X9" s="4">
        <f>+'Resumen general'!M22</f>
        <v>803573.40599999996</v>
      </c>
      <c r="Y9" s="4">
        <f>+'Resumen general'!N22</f>
        <v>1403974.0826666665</v>
      </c>
      <c r="Z9" s="4">
        <f>+'Resumen general'!O22</f>
        <v>1644134.353333333</v>
      </c>
      <c r="AA9" s="9">
        <f t="shared" si="5"/>
        <v>14908171.803999998</v>
      </c>
      <c r="AB9" s="9">
        <f t="shared" si="6"/>
        <v>21872819.653333332</v>
      </c>
      <c r="AC9" s="9">
        <f t="shared" si="7"/>
        <v>30278429.126666661</v>
      </c>
      <c r="AE9">
        <v>25</v>
      </c>
      <c r="AF9" s="4">
        <f t="shared" si="0"/>
        <v>10336009.149999999</v>
      </c>
      <c r="AG9" s="4">
        <f t="shared" si="8"/>
        <v>11453717.909333332</v>
      </c>
      <c r="AH9" s="4">
        <f t="shared" si="1"/>
        <v>8248541.796666665</v>
      </c>
    </row>
    <row r="10" spans="1:34" x14ac:dyDescent="0.25">
      <c r="A10">
        <v>7</v>
      </c>
      <c r="B10" s="4">
        <v>688133</v>
      </c>
      <c r="C10" s="4">
        <v>810533</v>
      </c>
      <c r="D10" s="4">
        <v>810533</v>
      </c>
      <c r="E10" s="9">
        <f t="shared" si="2"/>
        <v>7509731</v>
      </c>
      <c r="F10" s="9">
        <f t="shared" si="3"/>
        <v>8366531</v>
      </c>
      <c r="G10" s="9">
        <f t="shared" si="4"/>
        <v>9100931</v>
      </c>
      <c r="S10" s="4"/>
      <c r="T10">
        <v>36</v>
      </c>
      <c r="U10">
        <v>43</v>
      </c>
      <c r="V10">
        <v>49</v>
      </c>
      <c r="X10" s="4">
        <f>+'Resumen general'!M23</f>
        <v>1163813.8119999999</v>
      </c>
      <c r="Y10" s="4">
        <f>+'Resumen general'!N23</f>
        <v>1884294.6239999998</v>
      </c>
      <c r="Z10" s="4">
        <f>+'Resumen general'!O23</f>
        <v>2244535.0299999998</v>
      </c>
      <c r="AA10" s="9">
        <f t="shared" si="5"/>
        <v>16071985.615999997</v>
      </c>
      <c r="AB10" s="9">
        <f t="shared" si="6"/>
        <v>23757114.277333334</v>
      </c>
      <c r="AC10" s="9">
        <f t="shared" si="7"/>
        <v>32522964.156666663</v>
      </c>
      <c r="AE10">
        <v>26</v>
      </c>
      <c r="AF10" s="4">
        <f t="shared" si="0"/>
        <v>10336009.149999999</v>
      </c>
      <c r="AG10" s="4">
        <f t="shared" si="8"/>
        <v>11453717.909333332</v>
      </c>
      <c r="AH10" s="4">
        <f t="shared" si="1"/>
        <v>16497083.59333333</v>
      </c>
    </row>
    <row r="11" spans="1:34" x14ac:dyDescent="0.25">
      <c r="A11">
        <v>8</v>
      </c>
      <c r="B11" s="4">
        <v>565733</v>
      </c>
      <c r="C11" s="4">
        <v>688133</v>
      </c>
      <c r="D11" s="4">
        <v>688133</v>
      </c>
      <c r="E11" s="9">
        <f t="shared" si="2"/>
        <v>8075464</v>
      </c>
      <c r="F11" s="9">
        <f t="shared" si="3"/>
        <v>9054664</v>
      </c>
      <c r="G11" s="9">
        <f t="shared" si="4"/>
        <v>9789064</v>
      </c>
      <c r="S11" s="4"/>
      <c r="T11">
        <v>37</v>
      </c>
      <c r="U11">
        <v>45</v>
      </c>
      <c r="V11">
        <v>51</v>
      </c>
      <c r="X11" s="4">
        <f>+'Resumen general'!M24</f>
        <v>803573.40599999996</v>
      </c>
      <c r="Y11" s="4">
        <f>+'Resumen general'!N24</f>
        <v>1403974.0826666665</v>
      </c>
      <c r="Z11" s="4">
        <f>+'Resumen general'!O24</f>
        <v>1644134.353333333</v>
      </c>
      <c r="AA11" s="9">
        <f t="shared" si="5"/>
        <v>16875559.021999996</v>
      </c>
      <c r="AB11" s="9">
        <f t="shared" si="6"/>
        <v>25161088.359999999</v>
      </c>
      <c r="AC11" s="9">
        <f t="shared" si="7"/>
        <v>34167098.509999998</v>
      </c>
      <c r="AE11">
        <v>28</v>
      </c>
      <c r="AF11" s="4">
        <f t="shared" si="0"/>
        <v>10336009.149999999</v>
      </c>
      <c r="AG11" s="4">
        <f t="shared" si="8"/>
        <v>14778974.157333331</v>
      </c>
      <c r="AH11" s="4">
        <f t="shared" si="1"/>
        <v>16497083.59333333</v>
      </c>
    </row>
    <row r="12" spans="1:34" x14ac:dyDescent="0.25">
      <c r="A12">
        <v>9</v>
      </c>
      <c r="B12" s="4">
        <v>565733</v>
      </c>
      <c r="C12" s="4">
        <v>688133</v>
      </c>
      <c r="D12" s="4">
        <v>688133</v>
      </c>
      <c r="E12" s="9">
        <f t="shared" si="2"/>
        <v>8641197</v>
      </c>
      <c r="F12" s="9">
        <f t="shared" si="3"/>
        <v>9742797</v>
      </c>
      <c r="G12" s="9">
        <f t="shared" si="4"/>
        <v>10477197</v>
      </c>
      <c r="S12" s="4"/>
      <c r="T12">
        <v>38</v>
      </c>
      <c r="U12">
        <v>47</v>
      </c>
      <c r="V12">
        <v>53</v>
      </c>
      <c r="X12" s="4">
        <f>+'Resumen general'!M25</f>
        <v>803573.40599999996</v>
      </c>
      <c r="Y12" s="4">
        <f>+'Resumen general'!N25</f>
        <v>1403974.0826666665</v>
      </c>
      <c r="Z12" s="4">
        <f>+'Resumen general'!O25</f>
        <v>1644134.353333333</v>
      </c>
      <c r="AA12" s="9">
        <f t="shared" si="5"/>
        <v>17679132.427999996</v>
      </c>
      <c r="AB12" s="9">
        <f t="shared" si="6"/>
        <v>26565062.442666665</v>
      </c>
      <c r="AC12" s="9">
        <f t="shared" si="7"/>
        <v>35811232.86333333</v>
      </c>
      <c r="AE12">
        <v>30</v>
      </c>
      <c r="AF12" s="4">
        <f t="shared" si="0"/>
        <v>12580544.179999998</v>
      </c>
      <c r="AG12" s="4">
        <f t="shared" si="8"/>
        <v>14778974.157333331</v>
      </c>
      <c r="AH12" s="4">
        <f t="shared" si="1"/>
        <v>16497083.59333333</v>
      </c>
    </row>
    <row r="13" spans="1:34" x14ac:dyDescent="0.25">
      <c r="A13">
        <v>10</v>
      </c>
      <c r="B13" s="4">
        <v>1667333</v>
      </c>
      <c r="C13" s="4">
        <v>1789733</v>
      </c>
      <c r="D13" s="4">
        <v>2034533</v>
      </c>
      <c r="E13" s="9">
        <f t="shared" si="2"/>
        <v>10308530</v>
      </c>
      <c r="F13" s="9">
        <f t="shared" si="3"/>
        <v>11532530</v>
      </c>
      <c r="G13" s="9">
        <f t="shared" si="4"/>
        <v>12511730</v>
      </c>
      <c r="S13" s="4"/>
      <c r="T13">
        <v>48</v>
      </c>
      <c r="U13">
        <v>58</v>
      </c>
      <c r="V13">
        <v>66</v>
      </c>
      <c r="X13" s="4">
        <f>+'Resumen general'!M30</f>
        <v>4045737.0599999991</v>
      </c>
      <c r="Y13" s="4">
        <f>+'Resumen general'!N30</f>
        <v>5726858.9546666658</v>
      </c>
      <c r="Z13" s="4">
        <f>+'Resumen general'!O30</f>
        <v>8248541.796666665</v>
      </c>
      <c r="AA13" s="9">
        <f t="shared" si="5"/>
        <v>21724869.487999994</v>
      </c>
      <c r="AB13" s="9">
        <f t="shared" si="6"/>
        <v>32291921.397333331</v>
      </c>
      <c r="AC13" s="9">
        <f t="shared" si="7"/>
        <v>44059774.659999996</v>
      </c>
      <c r="AE13">
        <v>33</v>
      </c>
      <c r="AF13" s="4">
        <f t="shared" si="0"/>
        <v>14104598.397999998</v>
      </c>
      <c r="AG13" s="4">
        <f t="shared" si="8"/>
        <v>14778974.157333331</v>
      </c>
      <c r="AH13" s="4">
        <f t="shared" si="1"/>
        <v>21143221.329999998</v>
      </c>
    </row>
    <row r="14" spans="1:34" x14ac:dyDescent="0.25">
      <c r="A14">
        <v>11</v>
      </c>
      <c r="B14" s="4">
        <v>1055333</v>
      </c>
      <c r="C14" s="4">
        <v>1177733</v>
      </c>
      <c r="D14" s="4">
        <v>1300133</v>
      </c>
      <c r="E14" s="9">
        <f t="shared" si="2"/>
        <v>11363863</v>
      </c>
      <c r="F14" s="9">
        <f t="shared" si="3"/>
        <v>12710263</v>
      </c>
      <c r="G14" s="9">
        <f t="shared" si="4"/>
        <v>13811863</v>
      </c>
      <c r="S14" s="4"/>
      <c r="T14">
        <v>53</v>
      </c>
      <c r="U14">
        <v>64</v>
      </c>
      <c r="V14">
        <v>73</v>
      </c>
      <c r="X14" s="4">
        <f>+'Resumen general'!M31</f>
        <v>2244535.0299999993</v>
      </c>
      <c r="Y14" s="4">
        <f>+'Resumen general'!N31</f>
        <v>3325256.2479999997</v>
      </c>
      <c r="Z14" s="4">
        <f>+'Resumen general'!O31</f>
        <v>4646137.7366666663</v>
      </c>
      <c r="AA14" s="9">
        <f t="shared" si="5"/>
        <v>23969404.517999992</v>
      </c>
      <c r="AB14" s="9">
        <f t="shared" si="6"/>
        <v>35617177.645333335</v>
      </c>
      <c r="AC14" s="9">
        <f t="shared" si="7"/>
        <v>48705912.396666661</v>
      </c>
      <c r="AE14">
        <v>34</v>
      </c>
      <c r="AF14" s="4">
        <f t="shared" si="0"/>
        <v>14908171.803999998</v>
      </c>
      <c r="AG14" s="4">
        <f t="shared" si="8"/>
        <v>18104230.405333333</v>
      </c>
      <c r="AH14" s="4">
        <f t="shared" si="1"/>
        <v>21143221.329999998</v>
      </c>
    </row>
    <row r="15" spans="1:34" x14ac:dyDescent="0.25">
      <c r="A15">
        <v>12</v>
      </c>
      <c r="B15" s="4">
        <v>565733</v>
      </c>
      <c r="C15" s="4">
        <v>688133</v>
      </c>
      <c r="D15" s="4">
        <v>688133</v>
      </c>
      <c r="E15" s="9">
        <f t="shared" si="2"/>
        <v>11929596</v>
      </c>
      <c r="F15" s="9">
        <f t="shared" si="3"/>
        <v>13398396</v>
      </c>
      <c r="G15" s="9">
        <f t="shared" si="4"/>
        <v>14499996</v>
      </c>
      <c r="S15" s="4"/>
      <c r="T15">
        <v>54</v>
      </c>
      <c r="U15">
        <v>66</v>
      </c>
      <c r="V15">
        <v>75</v>
      </c>
      <c r="X15" s="4">
        <f>+'Resumen general'!M32</f>
        <v>803573.40599999996</v>
      </c>
      <c r="Y15" s="4">
        <f>+'Resumen general'!N32</f>
        <v>1403974.0826666665</v>
      </c>
      <c r="Z15" s="4">
        <f>+'Resumen general'!O32</f>
        <v>1644134.353333333</v>
      </c>
      <c r="AA15" s="9">
        <f t="shared" si="5"/>
        <v>24772977.923999991</v>
      </c>
      <c r="AB15" s="9">
        <f t="shared" si="6"/>
        <v>37021151.728</v>
      </c>
      <c r="AC15" s="9">
        <f t="shared" si="7"/>
        <v>50350046.749999993</v>
      </c>
      <c r="AE15">
        <v>36</v>
      </c>
      <c r="AF15" s="4">
        <f t="shared" si="0"/>
        <v>16071985.615999997</v>
      </c>
      <c r="AG15" s="4">
        <f t="shared" si="8"/>
        <v>18104230.405333333</v>
      </c>
      <c r="AH15" s="4">
        <f t="shared" si="1"/>
        <v>21143221.329999998</v>
      </c>
    </row>
    <row r="16" spans="1:34" x14ac:dyDescent="0.25">
      <c r="A16">
        <v>13</v>
      </c>
      <c r="B16" s="4">
        <v>810533</v>
      </c>
      <c r="C16" s="4">
        <v>932933</v>
      </c>
      <c r="D16" s="4">
        <v>932933</v>
      </c>
      <c r="E16" s="9">
        <f t="shared" si="2"/>
        <v>12740129</v>
      </c>
      <c r="F16" s="9">
        <f t="shared" si="3"/>
        <v>14331329</v>
      </c>
      <c r="G16" s="9">
        <f t="shared" si="4"/>
        <v>15432929</v>
      </c>
      <c r="S16" s="4"/>
      <c r="T16">
        <v>57</v>
      </c>
      <c r="U16">
        <v>70</v>
      </c>
      <c r="V16">
        <v>79</v>
      </c>
      <c r="X16" s="4">
        <f>+'Resumen general'!M33</f>
        <v>1524054.2179999999</v>
      </c>
      <c r="Y16" s="4">
        <f>+'Resumen general'!N33</f>
        <v>2364615.165333333</v>
      </c>
      <c r="Z16" s="4">
        <f>+'Resumen general'!O33</f>
        <v>2844935.7066666661</v>
      </c>
      <c r="AA16" s="9">
        <f t="shared" si="5"/>
        <v>26297032.14199999</v>
      </c>
      <c r="AB16" s="9">
        <f t="shared" si="6"/>
        <v>39385766.893333331</v>
      </c>
      <c r="AC16" s="9">
        <f t="shared" si="7"/>
        <v>53194982.456666656</v>
      </c>
      <c r="AE16">
        <v>37</v>
      </c>
      <c r="AF16" s="4">
        <f t="shared" si="0"/>
        <v>16875559.021999996</v>
      </c>
      <c r="AG16" s="4">
        <f t="shared" si="8"/>
        <v>18104230.405333333</v>
      </c>
      <c r="AH16" s="4">
        <f t="shared" si="1"/>
        <v>21143221.329999998</v>
      </c>
    </row>
    <row r="17" spans="1:34" x14ac:dyDescent="0.25">
      <c r="A17">
        <v>14</v>
      </c>
      <c r="B17" s="4">
        <v>565733</v>
      </c>
      <c r="C17" s="4">
        <v>688133</v>
      </c>
      <c r="D17" s="4">
        <v>688133</v>
      </c>
      <c r="E17" s="9">
        <f t="shared" si="2"/>
        <v>13305862</v>
      </c>
      <c r="F17" s="9">
        <f t="shared" si="3"/>
        <v>15019462</v>
      </c>
      <c r="G17" s="9">
        <f t="shared" si="4"/>
        <v>16121062</v>
      </c>
      <c r="S17" s="4"/>
      <c r="T17">
        <v>58</v>
      </c>
      <c r="U17">
        <v>72</v>
      </c>
      <c r="V17">
        <v>81</v>
      </c>
      <c r="X17" s="4">
        <f>+'Resumen general'!M34</f>
        <v>803573.40599999996</v>
      </c>
      <c r="Y17" s="4">
        <f>+'Resumen general'!N34</f>
        <v>1403974.0826666665</v>
      </c>
      <c r="Z17" s="4">
        <f>+'Resumen general'!O34</f>
        <v>1644134.353333333</v>
      </c>
      <c r="AA17" s="9">
        <f t="shared" si="5"/>
        <v>27100605.547999989</v>
      </c>
      <c r="AB17" s="9">
        <f t="shared" si="6"/>
        <v>40789740.975999996</v>
      </c>
      <c r="AC17" s="9">
        <f t="shared" si="7"/>
        <v>54839116.809999987</v>
      </c>
      <c r="AE17">
        <v>38</v>
      </c>
      <c r="AF17" s="4">
        <f t="shared" si="0"/>
        <v>17679132.427999996</v>
      </c>
      <c r="AG17" s="4">
        <f t="shared" si="8"/>
        <v>20468845.570666667</v>
      </c>
      <c r="AH17" s="4">
        <f t="shared" si="1"/>
        <v>21143221.329999998</v>
      </c>
    </row>
    <row r="18" spans="1:34" x14ac:dyDescent="0.25">
      <c r="A18">
        <v>15</v>
      </c>
      <c r="B18" s="4">
        <v>565733</v>
      </c>
      <c r="C18" s="4">
        <v>688133</v>
      </c>
      <c r="D18" s="4">
        <v>688133</v>
      </c>
      <c r="E18" s="9">
        <f t="shared" si="2"/>
        <v>13871595</v>
      </c>
      <c r="F18" s="9">
        <f t="shared" si="3"/>
        <v>15707595</v>
      </c>
      <c r="G18" s="9">
        <f t="shared" si="4"/>
        <v>16809195</v>
      </c>
      <c r="S18" s="4"/>
      <c r="T18">
        <v>59</v>
      </c>
      <c r="U18">
        <v>74</v>
      </c>
      <c r="V18">
        <v>83</v>
      </c>
      <c r="X18" s="4">
        <f>+'Resumen general'!M35</f>
        <v>803573.40599999996</v>
      </c>
      <c r="Y18" s="4">
        <f>+'Resumen general'!N35</f>
        <v>1403974.0826666665</v>
      </c>
      <c r="Z18" s="4">
        <f>+'Resumen general'!O35</f>
        <v>1644134.353333333</v>
      </c>
      <c r="AA18" s="9">
        <f t="shared" si="5"/>
        <v>27904178.953999989</v>
      </c>
      <c r="AB18" s="9">
        <f t="shared" si="6"/>
        <v>42193715.058666661</v>
      </c>
      <c r="AC18" s="9">
        <f t="shared" si="7"/>
        <v>56483251.163333319</v>
      </c>
      <c r="AE18">
        <v>40</v>
      </c>
      <c r="AF18" s="4">
        <f t="shared" si="0"/>
        <v>17679132.427999996</v>
      </c>
      <c r="AG18" s="4">
        <f t="shared" si="8"/>
        <v>21872819.653333332</v>
      </c>
      <c r="AH18" s="4">
        <f t="shared" si="1"/>
        <v>25789359.066666663</v>
      </c>
    </row>
    <row r="19" spans="1:34" x14ac:dyDescent="0.25">
      <c r="A19">
        <v>16</v>
      </c>
      <c r="B19" s="4">
        <v>565733</v>
      </c>
      <c r="C19" s="4">
        <v>688133</v>
      </c>
      <c r="D19" s="4">
        <v>688133</v>
      </c>
      <c r="E19" s="9">
        <f t="shared" si="2"/>
        <v>14437328</v>
      </c>
      <c r="F19" s="9">
        <f t="shared" si="3"/>
        <v>16395728</v>
      </c>
      <c r="G19" s="9">
        <f t="shared" si="4"/>
        <v>17497328</v>
      </c>
      <c r="S19" s="4"/>
      <c r="T19">
        <v>60</v>
      </c>
      <c r="U19">
        <v>76</v>
      </c>
      <c r="V19">
        <v>85</v>
      </c>
      <c r="X19" s="4">
        <f>+'Resumen general'!M36</f>
        <v>923653.54133333324</v>
      </c>
      <c r="Y19" s="4">
        <f>+'Resumen general'!N36</f>
        <v>1644134.353333333</v>
      </c>
      <c r="Z19" s="4">
        <f>+'Resumen general'!O36</f>
        <v>1884294.6239999998</v>
      </c>
      <c r="AA19" s="9">
        <f t="shared" si="5"/>
        <v>28827832.495333321</v>
      </c>
      <c r="AB19" s="9">
        <f t="shared" si="6"/>
        <v>43837849.411999993</v>
      </c>
      <c r="AC19" s="9">
        <f t="shared" si="7"/>
        <v>58367545.787333317</v>
      </c>
      <c r="AE19">
        <v>43</v>
      </c>
      <c r="AF19" s="4">
        <f t="shared" si="0"/>
        <v>17679132.427999996</v>
      </c>
      <c r="AG19" s="4">
        <f t="shared" si="8"/>
        <v>23757114.277333334</v>
      </c>
      <c r="AH19" s="4">
        <f t="shared" si="1"/>
        <v>25789359.066666663</v>
      </c>
    </row>
    <row r="20" spans="1:34" x14ac:dyDescent="0.25">
      <c r="A20">
        <v>17</v>
      </c>
      <c r="B20" s="4">
        <v>565733</v>
      </c>
      <c r="C20" s="4">
        <v>688133</v>
      </c>
      <c r="D20" s="4">
        <v>688133</v>
      </c>
      <c r="E20" s="9">
        <f t="shared" si="2"/>
        <v>15003061</v>
      </c>
      <c r="F20" s="9">
        <f t="shared" si="3"/>
        <v>17083861</v>
      </c>
      <c r="G20" s="9">
        <f t="shared" si="4"/>
        <v>18185461</v>
      </c>
      <c r="S20" s="4"/>
      <c r="T20">
        <v>61</v>
      </c>
      <c r="U20">
        <v>78</v>
      </c>
      <c r="V20">
        <v>87</v>
      </c>
      <c r="X20" s="4">
        <f>+'Resumen general'!M37</f>
        <v>923653.54133333324</v>
      </c>
      <c r="Y20" s="4">
        <f>+'Resumen general'!N37</f>
        <v>1644134.353333333</v>
      </c>
      <c r="Z20" s="4">
        <f>+'Resumen general'!O37</f>
        <v>1884294.6239999998</v>
      </c>
      <c r="AA20" s="9">
        <f t="shared" si="5"/>
        <v>29751486.036666654</v>
      </c>
      <c r="AB20" s="9">
        <f t="shared" si="6"/>
        <v>45481983.765333325</v>
      </c>
      <c r="AC20" s="9">
        <f t="shared" si="7"/>
        <v>60251840.411333315</v>
      </c>
      <c r="AE20">
        <v>44</v>
      </c>
      <c r="AF20" s="4">
        <f t="shared" si="0"/>
        <v>17679132.427999996</v>
      </c>
      <c r="AG20" s="4">
        <f t="shared" si="8"/>
        <v>23757114.277333334</v>
      </c>
      <c r="AH20" s="4">
        <f t="shared" si="1"/>
        <v>28634294.77333333</v>
      </c>
    </row>
    <row r="21" spans="1:34" x14ac:dyDescent="0.25">
      <c r="A21">
        <v>18</v>
      </c>
      <c r="B21" s="4">
        <v>565733</v>
      </c>
      <c r="C21" s="4">
        <v>688133</v>
      </c>
      <c r="D21" s="4">
        <v>688133</v>
      </c>
      <c r="E21" s="9">
        <f t="shared" si="2"/>
        <v>15568794</v>
      </c>
      <c r="F21" s="9">
        <f t="shared" si="3"/>
        <v>17771994</v>
      </c>
      <c r="G21" s="9">
        <f t="shared" si="4"/>
        <v>18873594</v>
      </c>
      <c r="S21" s="4"/>
      <c r="T21">
        <v>62</v>
      </c>
      <c r="U21">
        <v>80</v>
      </c>
      <c r="V21">
        <v>89</v>
      </c>
      <c r="X21" s="4">
        <f>+'Resumen general'!M38</f>
        <v>803573.40599999996</v>
      </c>
      <c r="Y21" s="4">
        <f>+'Resumen general'!N38</f>
        <v>1403974.0826666665</v>
      </c>
      <c r="Z21" s="4">
        <f>+'Resumen general'!O38</f>
        <v>1644134.353333333</v>
      </c>
      <c r="AA21" s="9">
        <f t="shared" si="5"/>
        <v>30555059.442666654</v>
      </c>
      <c r="AB21" s="9">
        <f t="shared" si="6"/>
        <v>46885957.84799999</v>
      </c>
      <c r="AC21" s="9">
        <f t="shared" si="7"/>
        <v>61895974.764666647</v>
      </c>
      <c r="AE21">
        <v>45</v>
      </c>
      <c r="AF21" s="4">
        <f t="shared" si="0"/>
        <v>17679132.427999996</v>
      </c>
      <c r="AG21" s="4">
        <f t="shared" si="8"/>
        <v>25161088.359999999</v>
      </c>
      <c r="AH21" s="4">
        <f t="shared" si="1"/>
        <v>28634294.77333333</v>
      </c>
    </row>
    <row r="22" spans="1:34" x14ac:dyDescent="0.25">
      <c r="A22">
        <v>19</v>
      </c>
      <c r="B22" s="4">
        <v>1667333</v>
      </c>
      <c r="C22" s="4">
        <v>1789733</v>
      </c>
      <c r="D22" s="4">
        <v>2034533</v>
      </c>
      <c r="E22" s="9">
        <f t="shared" si="2"/>
        <v>17236127</v>
      </c>
      <c r="F22" s="9">
        <f t="shared" si="3"/>
        <v>19561727</v>
      </c>
      <c r="G22" s="9">
        <f t="shared" si="4"/>
        <v>20908127</v>
      </c>
      <c r="S22" s="4"/>
      <c r="T22">
        <v>72</v>
      </c>
      <c r="U22">
        <v>91</v>
      </c>
      <c r="V22">
        <v>102</v>
      </c>
      <c r="X22" s="4">
        <f>+'Resumen general'!M43</f>
        <v>4045737.0599999991</v>
      </c>
      <c r="Y22" s="4">
        <f>+'Resumen general'!N43</f>
        <v>5726858.9546666658</v>
      </c>
      <c r="Z22" s="4">
        <f>+'Resumen general'!O43</f>
        <v>8248541.796666665</v>
      </c>
      <c r="AA22" s="9">
        <f t="shared" si="5"/>
        <v>34600796.502666652</v>
      </c>
      <c r="AB22" s="9">
        <f t="shared" si="6"/>
        <v>52612816.802666657</v>
      </c>
      <c r="AC22" s="9">
        <f t="shared" si="7"/>
        <v>70144516.561333314</v>
      </c>
      <c r="AE22">
        <v>46</v>
      </c>
      <c r="AF22" s="4">
        <f t="shared" si="0"/>
        <v>17679132.427999996</v>
      </c>
      <c r="AG22" s="4">
        <f t="shared" si="8"/>
        <v>25161088.359999999</v>
      </c>
      <c r="AH22" s="4">
        <f t="shared" si="1"/>
        <v>30278429.126666661</v>
      </c>
    </row>
    <row r="23" spans="1:34" x14ac:dyDescent="0.25">
      <c r="A23">
        <v>20</v>
      </c>
      <c r="B23" s="4">
        <v>565733</v>
      </c>
      <c r="C23" s="4">
        <v>688133</v>
      </c>
      <c r="D23" s="4">
        <v>688133</v>
      </c>
      <c r="E23" s="9">
        <f t="shared" si="2"/>
        <v>17801860</v>
      </c>
      <c r="F23" s="9">
        <f t="shared" si="3"/>
        <v>20249860</v>
      </c>
      <c r="G23" s="9">
        <f t="shared" si="4"/>
        <v>21596260</v>
      </c>
      <c r="S23" s="4"/>
      <c r="T23">
        <v>73</v>
      </c>
      <c r="U23">
        <v>93</v>
      </c>
      <c r="V23">
        <v>104</v>
      </c>
      <c r="X23" s="4">
        <f>+'Resumen general'!M44</f>
        <v>803573.40599999996</v>
      </c>
      <c r="Y23" s="4">
        <f>+'Resumen general'!N44</f>
        <v>1403974.0826666665</v>
      </c>
      <c r="Z23" s="4">
        <f>+'Resumen general'!O44</f>
        <v>1644134.353333333</v>
      </c>
      <c r="AA23" s="9">
        <f t="shared" si="5"/>
        <v>35404369.908666655</v>
      </c>
      <c r="AB23" s="9">
        <f t="shared" si="6"/>
        <v>54016790.885333322</v>
      </c>
      <c r="AC23" s="9">
        <f t="shared" si="7"/>
        <v>71788650.914666653</v>
      </c>
      <c r="AE23">
        <v>47</v>
      </c>
      <c r="AF23" s="4">
        <f t="shared" si="0"/>
        <v>17679132.427999996</v>
      </c>
      <c r="AG23" s="4">
        <f t="shared" si="8"/>
        <v>26565062.442666665</v>
      </c>
      <c r="AH23" s="4">
        <f t="shared" si="1"/>
        <v>30278429.126666661</v>
      </c>
    </row>
    <row r="24" spans="1:34" x14ac:dyDescent="0.25">
      <c r="A24">
        <v>21</v>
      </c>
      <c r="B24" s="4">
        <v>565733</v>
      </c>
      <c r="C24" s="4">
        <v>688133</v>
      </c>
      <c r="D24" s="4">
        <v>688133</v>
      </c>
      <c r="E24" s="9">
        <f t="shared" si="2"/>
        <v>18367593</v>
      </c>
      <c r="F24" s="9">
        <f t="shared" si="3"/>
        <v>20937993</v>
      </c>
      <c r="G24" s="9">
        <f t="shared" si="4"/>
        <v>22284393</v>
      </c>
      <c r="S24" s="4"/>
      <c r="T24">
        <v>74</v>
      </c>
      <c r="U24">
        <v>95</v>
      </c>
      <c r="V24">
        <v>106</v>
      </c>
      <c r="X24" s="4">
        <f>+'Resumen general'!M45</f>
        <v>803573.40599999996</v>
      </c>
      <c r="Y24" s="4">
        <f>+'Resumen general'!N45</f>
        <v>1403974.0826666665</v>
      </c>
      <c r="Z24" s="4">
        <f>+'Resumen general'!O45</f>
        <v>1644134.353333333</v>
      </c>
      <c r="AA24" s="9">
        <f t="shared" si="5"/>
        <v>36207943.314666659</v>
      </c>
      <c r="AB24" s="9">
        <f t="shared" si="6"/>
        <v>55420764.967999987</v>
      </c>
      <c r="AC24" s="9">
        <f t="shared" si="7"/>
        <v>73432785.267999992</v>
      </c>
      <c r="AE24">
        <v>48</v>
      </c>
      <c r="AF24" s="4">
        <f t="shared" si="0"/>
        <v>21724869.487999994</v>
      </c>
      <c r="AG24" s="4">
        <f t="shared" si="8"/>
        <v>26565062.442666665</v>
      </c>
      <c r="AH24" s="4">
        <f t="shared" si="1"/>
        <v>30278429.126666661</v>
      </c>
    </row>
    <row r="25" spans="1:34" x14ac:dyDescent="0.25">
      <c r="A25">
        <v>22</v>
      </c>
      <c r="B25" s="4">
        <v>565733</v>
      </c>
      <c r="C25" s="4">
        <v>688133</v>
      </c>
      <c r="D25" s="4">
        <v>688133</v>
      </c>
      <c r="E25" s="9">
        <f t="shared" si="2"/>
        <v>18933326</v>
      </c>
      <c r="F25" s="9">
        <f t="shared" si="3"/>
        <v>21626126</v>
      </c>
      <c r="G25" s="9">
        <f t="shared" si="4"/>
        <v>22972526</v>
      </c>
      <c r="S25" s="4"/>
      <c r="T25">
        <v>75</v>
      </c>
      <c r="U25">
        <v>97</v>
      </c>
      <c r="V25">
        <v>108</v>
      </c>
      <c r="X25" s="4">
        <f>+'Resumen general'!M46</f>
        <v>803573.40599999996</v>
      </c>
      <c r="Y25" s="4">
        <f>+'Resumen general'!N46</f>
        <v>1403974.0826666665</v>
      </c>
      <c r="Z25" s="4">
        <f>+'Resumen general'!O46</f>
        <v>1644134.353333333</v>
      </c>
      <c r="AA25" s="9">
        <f t="shared" si="5"/>
        <v>37011516.720666662</v>
      </c>
      <c r="AB25" s="9">
        <f t="shared" si="6"/>
        <v>56824739.050666653</v>
      </c>
      <c r="AC25" s="9">
        <f t="shared" si="7"/>
        <v>75076919.621333331</v>
      </c>
      <c r="AE25">
        <v>49</v>
      </c>
      <c r="AF25" s="4">
        <f t="shared" si="0"/>
        <v>21724869.487999994</v>
      </c>
      <c r="AG25" s="4">
        <f t="shared" si="8"/>
        <v>26565062.442666665</v>
      </c>
      <c r="AH25" s="4">
        <f t="shared" si="1"/>
        <v>32522964.156666663</v>
      </c>
    </row>
    <row r="26" spans="1:34" x14ac:dyDescent="0.25">
      <c r="A26">
        <v>23</v>
      </c>
      <c r="B26" s="4">
        <v>565733</v>
      </c>
      <c r="C26" s="4">
        <v>688133</v>
      </c>
      <c r="D26" s="4">
        <v>688133</v>
      </c>
      <c r="E26" s="9">
        <f t="shared" si="2"/>
        <v>19499059</v>
      </c>
      <c r="F26" s="9">
        <f t="shared" si="3"/>
        <v>22314259</v>
      </c>
      <c r="G26" s="9">
        <f t="shared" si="4"/>
        <v>23660659</v>
      </c>
      <c r="S26" s="4"/>
      <c r="T26">
        <v>76</v>
      </c>
      <c r="U26">
        <v>99</v>
      </c>
      <c r="V26">
        <v>110</v>
      </c>
      <c r="X26" s="4">
        <f>+'Resumen general'!M47</f>
        <v>803573.40599999996</v>
      </c>
      <c r="Y26" s="4">
        <f>+'Resumen general'!N47</f>
        <v>1403974.0826666665</v>
      </c>
      <c r="Z26" s="4">
        <f>+'Resumen general'!O47</f>
        <v>1644134.353333333</v>
      </c>
      <c r="AA26" s="9">
        <f t="shared" si="5"/>
        <v>37815090.126666665</v>
      </c>
      <c r="AB26" s="9">
        <f t="shared" si="6"/>
        <v>58228713.133333318</v>
      </c>
      <c r="AC26" s="9">
        <f t="shared" si="7"/>
        <v>76721053.97466667</v>
      </c>
      <c r="AE26">
        <v>51</v>
      </c>
      <c r="AF26" s="4">
        <f t="shared" si="0"/>
        <v>21724869.487999994</v>
      </c>
      <c r="AG26" s="4">
        <f t="shared" si="8"/>
        <v>26565062.442666665</v>
      </c>
      <c r="AH26" s="4">
        <f t="shared" si="1"/>
        <v>34167098.509999998</v>
      </c>
    </row>
    <row r="27" spans="1:34" x14ac:dyDescent="0.25">
      <c r="A27">
        <v>24</v>
      </c>
      <c r="B27" s="4">
        <v>565733</v>
      </c>
      <c r="C27" s="4">
        <v>688133</v>
      </c>
      <c r="D27" s="4">
        <v>688133</v>
      </c>
      <c r="E27" s="9">
        <f t="shared" si="2"/>
        <v>20064792</v>
      </c>
      <c r="F27" s="9">
        <f t="shared" si="3"/>
        <v>23002392</v>
      </c>
      <c r="G27" s="9">
        <f t="shared" si="4"/>
        <v>24348792</v>
      </c>
      <c r="S27" s="4"/>
      <c r="T27">
        <v>77</v>
      </c>
      <c r="U27">
        <v>101</v>
      </c>
      <c r="V27">
        <v>112</v>
      </c>
      <c r="X27" s="4">
        <f>+'Resumen general'!M48</f>
        <v>803573.40599999996</v>
      </c>
      <c r="Y27" s="4">
        <f>+'Resumen general'!N48</f>
        <v>1403974.0826666665</v>
      </c>
      <c r="Z27" s="4">
        <f>+'Resumen general'!O48</f>
        <v>1644134.353333333</v>
      </c>
      <c r="AA27" s="9">
        <f t="shared" si="5"/>
        <v>38618663.532666668</v>
      </c>
      <c r="AB27" s="9">
        <f t="shared" si="6"/>
        <v>59632687.215999983</v>
      </c>
      <c r="AC27" s="9">
        <f t="shared" si="7"/>
        <v>78365188.328000009</v>
      </c>
      <c r="AE27">
        <v>53</v>
      </c>
      <c r="AF27" s="4">
        <f t="shared" si="0"/>
        <v>23969404.517999992</v>
      </c>
      <c r="AG27" s="4">
        <f t="shared" si="8"/>
        <v>26565062.442666665</v>
      </c>
      <c r="AH27" s="4">
        <f t="shared" si="1"/>
        <v>35811232.86333333</v>
      </c>
    </row>
    <row r="28" spans="1:34" x14ac:dyDescent="0.25">
      <c r="A28">
        <v>25</v>
      </c>
      <c r="B28" s="4">
        <v>565733</v>
      </c>
      <c r="C28" s="4">
        <v>688133</v>
      </c>
      <c r="D28" s="4">
        <v>688133</v>
      </c>
      <c r="E28" s="9">
        <f t="shared" si="2"/>
        <v>20630525</v>
      </c>
      <c r="F28" s="9">
        <f t="shared" si="3"/>
        <v>23690525</v>
      </c>
      <c r="G28" s="9">
        <f t="shared" si="4"/>
        <v>25036925</v>
      </c>
      <c r="S28" s="4"/>
      <c r="T28">
        <v>78</v>
      </c>
      <c r="U28">
        <v>103</v>
      </c>
      <c r="V28">
        <v>114</v>
      </c>
      <c r="X28" s="4">
        <f>+'Resumen general'!M49</f>
        <v>803573.40599999996</v>
      </c>
      <c r="Y28" s="4">
        <f>+'Resumen general'!N49</f>
        <v>1403974.0826666665</v>
      </c>
      <c r="Z28" s="4">
        <f>+'Resumen general'!O49</f>
        <v>1644134.353333333</v>
      </c>
      <c r="AA28" s="9">
        <f t="shared" si="5"/>
        <v>39422236.938666672</v>
      </c>
      <c r="AB28" s="9">
        <f t="shared" si="6"/>
        <v>61036661.298666649</v>
      </c>
      <c r="AC28" s="9">
        <f t="shared" si="7"/>
        <v>80009322.681333348</v>
      </c>
      <c r="AE28">
        <v>54</v>
      </c>
      <c r="AF28" s="4">
        <f t="shared" si="0"/>
        <v>24772977.923999991</v>
      </c>
      <c r="AG28" s="4">
        <f t="shared" si="8"/>
        <v>26565062.442666665</v>
      </c>
      <c r="AH28" s="4">
        <f t="shared" si="1"/>
        <v>35811232.86333333</v>
      </c>
    </row>
    <row r="29" spans="1:34" x14ac:dyDescent="0.25">
      <c r="A29">
        <v>26</v>
      </c>
      <c r="B29" s="4">
        <v>565733</v>
      </c>
      <c r="C29" s="4">
        <v>688133</v>
      </c>
      <c r="D29" s="4">
        <v>688133</v>
      </c>
      <c r="E29" s="9">
        <f t="shared" si="2"/>
        <v>21196258</v>
      </c>
      <c r="F29" s="9">
        <f t="shared" si="3"/>
        <v>24378658</v>
      </c>
      <c r="G29" s="9">
        <f t="shared" si="4"/>
        <v>25725058</v>
      </c>
      <c r="S29" s="4"/>
      <c r="T29">
        <v>79</v>
      </c>
      <c r="U29">
        <v>105</v>
      </c>
      <c r="V29">
        <v>116</v>
      </c>
      <c r="X29" s="4">
        <f>+'Resumen general'!M50</f>
        <v>803573.40599999996</v>
      </c>
      <c r="Y29" s="4">
        <f>+'Resumen general'!N50</f>
        <v>1403974.0826666665</v>
      </c>
      <c r="Z29" s="4">
        <f>+'Resumen general'!O50</f>
        <v>1644134.353333333</v>
      </c>
      <c r="AA29" s="9">
        <f t="shared" si="5"/>
        <v>40225810.344666675</v>
      </c>
      <c r="AB29" s="9">
        <f t="shared" si="6"/>
        <v>62440635.381333314</v>
      </c>
      <c r="AC29" s="9">
        <f t="shared" si="7"/>
        <v>81653457.034666687</v>
      </c>
      <c r="AE29">
        <v>57</v>
      </c>
      <c r="AF29" s="4">
        <f t="shared" si="0"/>
        <v>26297032.14199999</v>
      </c>
      <c r="AG29" s="4">
        <f t="shared" si="8"/>
        <v>26565062.442666665</v>
      </c>
      <c r="AH29" s="4">
        <f t="shared" si="1"/>
        <v>35811232.86333333</v>
      </c>
    </row>
    <row r="30" spans="1:34" x14ac:dyDescent="0.25">
      <c r="A30">
        <v>27</v>
      </c>
      <c r="B30" s="4">
        <v>565733</v>
      </c>
      <c r="C30" s="4">
        <v>688133</v>
      </c>
      <c r="D30" s="4">
        <v>688133</v>
      </c>
      <c r="E30" s="9">
        <f t="shared" si="2"/>
        <v>21761991</v>
      </c>
      <c r="F30" s="9">
        <f t="shared" si="3"/>
        <v>25066791</v>
      </c>
      <c r="G30" s="9">
        <f t="shared" si="4"/>
        <v>26413191</v>
      </c>
      <c r="S30" s="4"/>
      <c r="T30">
        <v>80</v>
      </c>
      <c r="U30">
        <v>107</v>
      </c>
      <c r="V30">
        <v>118</v>
      </c>
      <c r="X30" s="4">
        <f>+'Resumen general'!M51</f>
        <v>803573.40599999996</v>
      </c>
      <c r="Y30" s="4">
        <f>+'Resumen general'!N51</f>
        <v>1403974.0826666665</v>
      </c>
      <c r="Z30" s="4">
        <f>+'Resumen general'!O51</f>
        <v>1644134.353333333</v>
      </c>
      <c r="AA30" s="9">
        <f t="shared" si="5"/>
        <v>41029383.750666678</v>
      </c>
      <c r="AB30" s="9">
        <f t="shared" si="6"/>
        <v>63844609.463999979</v>
      </c>
      <c r="AC30" s="9">
        <f t="shared" si="7"/>
        <v>83297591.388000026</v>
      </c>
      <c r="AE30">
        <v>58</v>
      </c>
      <c r="AF30" s="4">
        <f t="shared" si="0"/>
        <v>27100605.547999989</v>
      </c>
      <c r="AG30" s="4">
        <f t="shared" si="8"/>
        <v>32291921.397333331</v>
      </c>
      <c r="AH30" s="4">
        <f t="shared" si="1"/>
        <v>35811232.86333333</v>
      </c>
    </row>
    <row r="31" spans="1:34" x14ac:dyDescent="0.25">
      <c r="A31">
        <v>28</v>
      </c>
      <c r="B31" s="4">
        <v>565733</v>
      </c>
      <c r="C31" s="4">
        <v>688133</v>
      </c>
      <c r="D31" s="4">
        <v>688133</v>
      </c>
      <c r="E31" s="9">
        <f t="shared" si="2"/>
        <v>22327724</v>
      </c>
      <c r="F31" s="9">
        <f t="shared" si="3"/>
        <v>25754924</v>
      </c>
      <c r="G31" s="9">
        <f t="shared" si="4"/>
        <v>27101324</v>
      </c>
      <c r="S31" s="4"/>
      <c r="T31">
        <v>81</v>
      </c>
      <c r="U31">
        <v>109</v>
      </c>
      <c r="V31">
        <v>120</v>
      </c>
      <c r="X31" s="4">
        <f>+'Resumen general'!M52</f>
        <v>803573.40599999996</v>
      </c>
      <c r="Y31" s="4">
        <f>+'Resumen general'!N52</f>
        <v>1403974.0826666665</v>
      </c>
      <c r="Z31" s="4">
        <f>+'Resumen general'!O52</f>
        <v>1644134.353333333</v>
      </c>
      <c r="AA31" s="9">
        <f t="shared" si="5"/>
        <v>41832957.156666681</v>
      </c>
      <c r="AB31" s="9">
        <f t="shared" si="6"/>
        <v>65248583.546666645</v>
      </c>
      <c r="AC31" s="9">
        <f t="shared" si="7"/>
        <v>84941725.741333365</v>
      </c>
      <c r="AE31">
        <v>59</v>
      </c>
      <c r="AF31" s="4">
        <f t="shared" si="0"/>
        <v>27904178.953999989</v>
      </c>
      <c r="AG31" s="4">
        <f t="shared" si="8"/>
        <v>32291921.397333331</v>
      </c>
      <c r="AH31" s="4">
        <f t="shared" si="1"/>
        <v>35811232.86333333</v>
      </c>
    </row>
    <row r="32" spans="1:34" x14ac:dyDescent="0.25">
      <c r="A32">
        <v>29</v>
      </c>
      <c r="B32" s="4">
        <v>1544933</v>
      </c>
      <c r="C32" s="4">
        <v>1667333</v>
      </c>
      <c r="D32" s="4">
        <v>1912133</v>
      </c>
      <c r="E32" s="9">
        <f t="shared" si="2"/>
        <v>23872657</v>
      </c>
      <c r="F32" s="9">
        <f t="shared" si="3"/>
        <v>27422257</v>
      </c>
      <c r="G32" s="9">
        <f t="shared" si="4"/>
        <v>29013457</v>
      </c>
      <c r="S32" s="4"/>
      <c r="T32">
        <v>90</v>
      </c>
      <c r="U32">
        <v>119</v>
      </c>
      <c r="V32">
        <v>132</v>
      </c>
      <c r="X32" s="4">
        <f>+'Resumen general'!M57</f>
        <v>3685496.6539999996</v>
      </c>
      <c r="Y32" s="4">
        <f>+'Resumen general'!N57</f>
        <v>5246538.4133333322</v>
      </c>
      <c r="Z32" s="4">
        <f>+'Resumen general'!O57</f>
        <v>7648141.1199999992</v>
      </c>
      <c r="AA32" s="9">
        <f t="shared" si="5"/>
        <v>45518453.81066668</v>
      </c>
      <c r="AB32" s="9">
        <f t="shared" si="6"/>
        <v>70495121.959999979</v>
      </c>
      <c r="AC32" s="9">
        <f t="shared" si="7"/>
        <v>92589866.86133337</v>
      </c>
      <c r="AE32">
        <v>60</v>
      </c>
      <c r="AF32" s="4">
        <f t="shared" si="0"/>
        <v>28827832.495333321</v>
      </c>
      <c r="AG32" s="4">
        <f t="shared" si="8"/>
        <v>32291921.397333331</v>
      </c>
      <c r="AH32" s="4">
        <f t="shared" si="1"/>
        <v>35811232.86333333</v>
      </c>
    </row>
    <row r="33" spans="1:34" x14ac:dyDescent="0.25">
      <c r="A33">
        <v>30</v>
      </c>
      <c r="B33" s="4">
        <v>565733</v>
      </c>
      <c r="C33" s="4">
        <v>688133</v>
      </c>
      <c r="D33" s="4">
        <v>688133</v>
      </c>
      <c r="E33" s="9">
        <f t="shared" si="2"/>
        <v>24438390</v>
      </c>
      <c r="F33" s="9">
        <f t="shared" si="3"/>
        <v>28110390</v>
      </c>
      <c r="G33" s="9">
        <f t="shared" si="4"/>
        <v>29701590</v>
      </c>
      <c r="S33" s="4"/>
      <c r="T33">
        <v>91</v>
      </c>
      <c r="U33">
        <v>121</v>
      </c>
      <c r="V33">
        <v>134</v>
      </c>
      <c r="X33" s="4">
        <f>+'Resumen general'!M58</f>
        <v>803573.40599999996</v>
      </c>
      <c r="Y33" s="4">
        <f>+'Resumen general'!N58</f>
        <v>1403974.0826666665</v>
      </c>
      <c r="Z33" s="4">
        <f>+'Resumen general'!O58</f>
        <v>1644134.353333333</v>
      </c>
      <c r="AA33" s="9">
        <f t="shared" si="5"/>
        <v>46322027.216666684</v>
      </c>
      <c r="AB33" s="9">
        <f t="shared" si="6"/>
        <v>71899096.042666644</v>
      </c>
      <c r="AC33" s="9">
        <f t="shared" si="7"/>
        <v>94234001.214666709</v>
      </c>
      <c r="AE33">
        <v>61</v>
      </c>
      <c r="AF33" s="4">
        <f t="shared" si="0"/>
        <v>29751486.036666654</v>
      </c>
      <c r="AG33" s="4">
        <f t="shared" si="8"/>
        <v>32291921.397333331</v>
      </c>
      <c r="AH33" s="4">
        <f t="shared" si="1"/>
        <v>35811232.86333333</v>
      </c>
    </row>
    <row r="34" spans="1:34" x14ac:dyDescent="0.25">
      <c r="A34">
        <v>31</v>
      </c>
      <c r="B34" s="4">
        <v>565733</v>
      </c>
      <c r="C34" s="4">
        <v>688133</v>
      </c>
      <c r="D34" s="4">
        <v>688133</v>
      </c>
      <c r="E34" s="9">
        <f t="shared" si="2"/>
        <v>25004123</v>
      </c>
      <c r="F34" s="9">
        <f t="shared" si="3"/>
        <v>28798523</v>
      </c>
      <c r="G34" s="9">
        <f t="shared" si="4"/>
        <v>30389723</v>
      </c>
      <c r="S34" s="4"/>
      <c r="T34">
        <v>92</v>
      </c>
      <c r="U34">
        <v>123</v>
      </c>
      <c r="V34">
        <v>136</v>
      </c>
      <c r="X34" s="4">
        <f>+'Resumen general'!M59</f>
        <v>803573.40599999996</v>
      </c>
      <c r="Y34" s="4">
        <f>+'Resumen general'!N59</f>
        <v>1403974.0826666665</v>
      </c>
      <c r="Z34" s="4">
        <f>+'Resumen general'!O59</f>
        <v>1644134.353333333</v>
      </c>
      <c r="AA34" s="9">
        <f t="shared" si="5"/>
        <v>47125600.622666687</v>
      </c>
      <c r="AB34" s="9">
        <f t="shared" si="6"/>
        <v>73303070.125333309</v>
      </c>
      <c r="AC34" s="9">
        <f t="shared" si="7"/>
        <v>95878135.568000048</v>
      </c>
      <c r="AE34">
        <v>62</v>
      </c>
      <c r="AF34" s="4">
        <f t="shared" si="0"/>
        <v>30555059.442666654</v>
      </c>
      <c r="AG34" s="4">
        <f t="shared" si="8"/>
        <v>32291921.397333331</v>
      </c>
      <c r="AH34" s="4">
        <f t="shared" si="1"/>
        <v>35811232.86333333</v>
      </c>
    </row>
    <row r="35" spans="1:34" x14ac:dyDescent="0.25">
      <c r="A35">
        <v>32</v>
      </c>
      <c r="B35" s="4">
        <v>565733</v>
      </c>
      <c r="C35" s="4">
        <v>688133</v>
      </c>
      <c r="D35" s="4">
        <v>688133</v>
      </c>
      <c r="E35" s="9">
        <f t="shared" si="2"/>
        <v>25569856</v>
      </c>
      <c r="F35" s="9">
        <f t="shared" si="3"/>
        <v>29486656</v>
      </c>
      <c r="G35" s="9">
        <f t="shared" si="4"/>
        <v>31077856</v>
      </c>
      <c r="S35" s="4"/>
      <c r="T35">
        <v>93</v>
      </c>
      <c r="U35">
        <v>125</v>
      </c>
      <c r="V35">
        <v>138</v>
      </c>
      <c r="X35" s="4">
        <f>+'Resumen general'!M60</f>
        <v>803573.40599999996</v>
      </c>
      <c r="Y35" s="4">
        <f>+'Resumen general'!N60</f>
        <v>1403974.0826666665</v>
      </c>
      <c r="Z35" s="4">
        <f>+'Resumen general'!O60</f>
        <v>1644134.353333333</v>
      </c>
      <c r="AA35" s="9">
        <f t="shared" si="5"/>
        <v>47929174.02866669</v>
      </c>
      <c r="AB35" s="9">
        <f t="shared" si="6"/>
        <v>74707044.207999974</v>
      </c>
      <c r="AC35" s="9">
        <f t="shared" si="7"/>
        <v>97522269.921333387</v>
      </c>
      <c r="AE35">
        <v>64</v>
      </c>
      <c r="AF35" s="4">
        <f t="shared" si="0"/>
        <v>30555059.442666654</v>
      </c>
      <c r="AG35" s="4">
        <f t="shared" si="8"/>
        <v>35617177.645333335</v>
      </c>
      <c r="AH35" s="4">
        <f t="shared" si="1"/>
        <v>35811232.86333333</v>
      </c>
    </row>
    <row r="36" spans="1:34" x14ac:dyDescent="0.25">
      <c r="A36">
        <v>33</v>
      </c>
      <c r="B36" s="4">
        <v>565733</v>
      </c>
      <c r="C36" s="4">
        <v>688133</v>
      </c>
      <c r="D36" s="4">
        <v>688133</v>
      </c>
      <c r="E36" s="9">
        <f t="shared" si="2"/>
        <v>26135589</v>
      </c>
      <c r="F36" s="9">
        <f t="shared" si="3"/>
        <v>30174789</v>
      </c>
      <c r="G36" s="9">
        <f t="shared" si="4"/>
        <v>31765989</v>
      </c>
      <c r="S36" s="4"/>
      <c r="T36">
        <v>94</v>
      </c>
      <c r="U36">
        <v>127</v>
      </c>
      <c r="V36">
        <v>140</v>
      </c>
      <c r="X36" s="4">
        <f>+'Resumen general'!M61</f>
        <v>923653.54133333324</v>
      </c>
      <c r="Y36" s="4">
        <f>+'Resumen general'!N61</f>
        <v>1644134.353333333</v>
      </c>
      <c r="Z36" s="4">
        <f>+'Resumen general'!O61</f>
        <v>1884294.6239999998</v>
      </c>
      <c r="AA36" s="9">
        <f t="shared" si="5"/>
        <v>48852827.570000023</v>
      </c>
      <c r="AB36" s="9">
        <f t="shared" si="6"/>
        <v>76351178.561333314</v>
      </c>
      <c r="AC36" s="9">
        <f t="shared" si="7"/>
        <v>99406564.545333385</v>
      </c>
      <c r="AE36">
        <v>66</v>
      </c>
      <c r="AF36" s="4">
        <f t="shared" si="0"/>
        <v>30555059.442666654</v>
      </c>
      <c r="AG36" s="4">
        <f t="shared" si="8"/>
        <v>37021151.728</v>
      </c>
      <c r="AH36" s="4">
        <f t="shared" si="1"/>
        <v>44059774.659999996</v>
      </c>
    </row>
    <row r="37" spans="1:34" x14ac:dyDescent="0.25">
      <c r="A37">
        <v>34</v>
      </c>
      <c r="B37" s="4">
        <v>5706533</v>
      </c>
      <c r="C37" s="4">
        <v>6318533</v>
      </c>
      <c r="D37" s="4">
        <v>7297733</v>
      </c>
      <c r="E37" s="9">
        <f t="shared" si="2"/>
        <v>31842122</v>
      </c>
      <c r="F37" s="9">
        <f t="shared" si="3"/>
        <v>36493322</v>
      </c>
      <c r="G37" s="9">
        <f t="shared" si="4"/>
        <v>39063722</v>
      </c>
      <c r="S37" s="4"/>
      <c r="T37">
        <v>137</v>
      </c>
      <c r="U37">
        <v>175</v>
      </c>
      <c r="V37">
        <v>196</v>
      </c>
      <c r="X37" s="4">
        <f>+'Resumen general'!M62</f>
        <v>5246538.4133333322</v>
      </c>
      <c r="Y37" s="4">
        <f>+'Resumen general'!N62</f>
        <v>7047740.4433333324</v>
      </c>
      <c r="Z37" s="4">
        <f>+'Resumen general'!O62</f>
        <v>9809583.555999998</v>
      </c>
      <c r="AA37" s="9">
        <f t="shared" si="5"/>
        <v>54099365.983333357</v>
      </c>
      <c r="AB37" s="9">
        <f t="shared" si="6"/>
        <v>83398919.004666641</v>
      </c>
      <c r="AC37" s="9">
        <f t="shared" si="7"/>
        <v>109216148.10133338</v>
      </c>
      <c r="AE37">
        <v>70</v>
      </c>
      <c r="AF37" s="4">
        <f t="shared" si="0"/>
        <v>30555059.442666654</v>
      </c>
      <c r="AG37" s="4">
        <f t="shared" si="8"/>
        <v>39385766.893333331</v>
      </c>
      <c r="AH37" s="4">
        <f t="shared" si="1"/>
        <v>44059774.659999996</v>
      </c>
    </row>
    <row r="38" spans="1:34" x14ac:dyDescent="0.25">
      <c r="A38">
        <v>35</v>
      </c>
      <c r="B38" s="4">
        <v>565733</v>
      </c>
      <c r="C38" s="4">
        <v>688133</v>
      </c>
      <c r="D38" s="4">
        <v>688133</v>
      </c>
      <c r="E38" s="9">
        <f t="shared" si="2"/>
        <v>32407855</v>
      </c>
      <c r="F38" s="9">
        <f t="shared" si="3"/>
        <v>37181455</v>
      </c>
      <c r="G38" s="9">
        <f t="shared" si="4"/>
        <v>39751855</v>
      </c>
      <c r="S38" s="4"/>
      <c r="T38">
        <v>138</v>
      </c>
      <c r="U38">
        <v>177</v>
      </c>
      <c r="V38">
        <v>198</v>
      </c>
      <c r="X38" s="4">
        <f>+'Resumen general'!M63</f>
        <v>803573.40599999996</v>
      </c>
      <c r="Y38" s="4">
        <f>+'Resumen general'!N63</f>
        <v>1403974.0826666665</v>
      </c>
      <c r="Z38" s="4">
        <f>+'Resumen general'!O63</f>
        <v>1644134.353333333</v>
      </c>
      <c r="AA38" s="9">
        <f t="shared" si="5"/>
        <v>54902939.38933336</v>
      </c>
      <c r="AB38" s="9">
        <f t="shared" si="6"/>
        <v>84802893.087333307</v>
      </c>
      <c r="AC38" s="9">
        <f t="shared" si="7"/>
        <v>110860282.45466672</v>
      </c>
      <c r="AE38">
        <v>72</v>
      </c>
      <c r="AF38" s="4">
        <f t="shared" si="0"/>
        <v>34600796.502666652</v>
      </c>
      <c r="AG38" s="4">
        <f t="shared" si="8"/>
        <v>40789740.975999996</v>
      </c>
      <c r="AH38" s="4">
        <f t="shared" si="1"/>
        <v>44059774.659999996</v>
      </c>
    </row>
    <row r="39" spans="1:34" x14ac:dyDescent="0.25">
      <c r="AE39">
        <v>73</v>
      </c>
      <c r="AF39" s="4">
        <f t="shared" si="0"/>
        <v>35404369.908666655</v>
      </c>
      <c r="AG39" s="4">
        <f t="shared" si="8"/>
        <v>40789740.975999996</v>
      </c>
      <c r="AH39" s="4">
        <f t="shared" si="1"/>
        <v>48705912.396666661</v>
      </c>
    </row>
    <row r="40" spans="1:34" x14ac:dyDescent="0.25">
      <c r="AE40">
        <v>74</v>
      </c>
      <c r="AF40" s="4">
        <f t="shared" si="0"/>
        <v>36207943.314666659</v>
      </c>
      <c r="AG40" s="4">
        <f t="shared" si="8"/>
        <v>42193715.058666661</v>
      </c>
      <c r="AH40" s="4">
        <f t="shared" si="1"/>
        <v>48705912.396666661</v>
      </c>
    </row>
    <row r="41" spans="1:34" x14ac:dyDescent="0.25">
      <c r="AE41">
        <v>75</v>
      </c>
      <c r="AF41" s="4">
        <f t="shared" si="0"/>
        <v>37011516.720666662</v>
      </c>
      <c r="AG41" s="4">
        <f t="shared" si="8"/>
        <v>42193715.058666661</v>
      </c>
      <c r="AH41" s="4">
        <f t="shared" si="1"/>
        <v>50350046.749999993</v>
      </c>
    </row>
    <row r="42" spans="1:34" x14ac:dyDescent="0.25">
      <c r="AE42">
        <v>76</v>
      </c>
      <c r="AF42" s="4">
        <f t="shared" si="0"/>
        <v>37815090.126666665</v>
      </c>
      <c r="AG42" s="4">
        <f t="shared" si="8"/>
        <v>43837849.411999993</v>
      </c>
      <c r="AH42" s="4">
        <f t="shared" si="1"/>
        <v>50350046.749999993</v>
      </c>
    </row>
    <row r="43" spans="1:34" x14ac:dyDescent="0.25">
      <c r="C43">
        <v>10</v>
      </c>
      <c r="D43">
        <v>11</v>
      </c>
      <c r="E43">
        <v>13</v>
      </c>
      <c r="F43">
        <f>+C43</f>
        <v>10</v>
      </c>
      <c r="G43">
        <f>+D43</f>
        <v>11</v>
      </c>
      <c r="H43">
        <f>+E43</f>
        <v>13</v>
      </c>
      <c r="AE43">
        <v>77</v>
      </c>
      <c r="AF43" s="4">
        <f t="shared" si="0"/>
        <v>38618663.532666668</v>
      </c>
      <c r="AG43" s="4">
        <f t="shared" si="8"/>
        <v>43837849.411999993</v>
      </c>
      <c r="AH43" s="4">
        <f t="shared" si="1"/>
        <v>50350046.749999993</v>
      </c>
    </row>
    <row r="44" spans="1:34" x14ac:dyDescent="0.25">
      <c r="C44">
        <v>10</v>
      </c>
      <c r="D44">
        <v>11</v>
      </c>
      <c r="E44">
        <v>13</v>
      </c>
      <c r="F44">
        <f>+C44+F43</f>
        <v>20</v>
      </c>
      <c r="G44">
        <f>+D44+G43</f>
        <v>22</v>
      </c>
      <c r="H44">
        <f>+E44+H43</f>
        <v>26</v>
      </c>
      <c r="AE44">
        <v>78</v>
      </c>
      <c r="AF44" s="4">
        <f t="shared" si="0"/>
        <v>39422236.938666672</v>
      </c>
      <c r="AG44" s="4">
        <f t="shared" si="8"/>
        <v>45481983.765333325</v>
      </c>
      <c r="AH44" s="4">
        <f t="shared" si="1"/>
        <v>50350046.749999993</v>
      </c>
    </row>
    <row r="45" spans="1:34" x14ac:dyDescent="0.25">
      <c r="C45">
        <v>5</v>
      </c>
      <c r="D45">
        <v>6</v>
      </c>
      <c r="E45">
        <v>7</v>
      </c>
      <c r="F45">
        <f t="shared" ref="F45:F77" si="9">+C45+F44</f>
        <v>25</v>
      </c>
      <c r="G45">
        <f t="shared" ref="G45:G77" si="10">+D45+G44</f>
        <v>28</v>
      </c>
      <c r="H45">
        <f t="shared" ref="H45:H77" si="11">+E45+H44</f>
        <v>33</v>
      </c>
      <c r="AE45">
        <v>79</v>
      </c>
      <c r="AF45" s="4">
        <f t="shared" si="0"/>
        <v>40225810.344666675</v>
      </c>
      <c r="AG45" s="4">
        <f t="shared" si="8"/>
        <v>45481983.765333325</v>
      </c>
      <c r="AH45" s="4">
        <f t="shared" si="1"/>
        <v>53194982.456666656</v>
      </c>
    </row>
    <row r="46" spans="1:34" x14ac:dyDescent="0.25">
      <c r="C46">
        <v>5</v>
      </c>
      <c r="D46">
        <v>6</v>
      </c>
      <c r="E46">
        <v>7</v>
      </c>
      <c r="F46">
        <f t="shared" si="9"/>
        <v>30</v>
      </c>
      <c r="G46">
        <f t="shared" si="10"/>
        <v>34</v>
      </c>
      <c r="H46">
        <f t="shared" si="11"/>
        <v>40</v>
      </c>
      <c r="AE46">
        <v>80</v>
      </c>
      <c r="AF46" s="4">
        <f t="shared" si="0"/>
        <v>41029383.750666678</v>
      </c>
      <c r="AG46" s="4">
        <f t="shared" si="8"/>
        <v>46885957.84799999</v>
      </c>
      <c r="AH46" s="4">
        <f t="shared" si="1"/>
        <v>53194982.456666656</v>
      </c>
    </row>
    <row r="47" spans="1:34" x14ac:dyDescent="0.25">
      <c r="C47">
        <v>3</v>
      </c>
      <c r="D47">
        <v>4</v>
      </c>
      <c r="E47">
        <v>4</v>
      </c>
      <c r="F47">
        <f t="shared" si="9"/>
        <v>33</v>
      </c>
      <c r="G47">
        <f t="shared" si="10"/>
        <v>38</v>
      </c>
      <c r="H47">
        <f t="shared" si="11"/>
        <v>44</v>
      </c>
      <c r="AE47">
        <v>81</v>
      </c>
      <c r="AF47" s="4">
        <f t="shared" si="0"/>
        <v>41832957.156666681</v>
      </c>
      <c r="AG47" s="4">
        <f t="shared" si="8"/>
        <v>46885957.84799999</v>
      </c>
      <c r="AH47" s="4">
        <f t="shared" si="1"/>
        <v>54839116.809999987</v>
      </c>
    </row>
    <row r="48" spans="1:34" x14ac:dyDescent="0.25">
      <c r="C48">
        <v>1</v>
      </c>
      <c r="D48">
        <v>2</v>
      </c>
      <c r="E48">
        <v>2</v>
      </c>
      <c r="F48">
        <f t="shared" si="9"/>
        <v>34</v>
      </c>
      <c r="G48">
        <f t="shared" si="10"/>
        <v>40</v>
      </c>
      <c r="H48">
        <f t="shared" si="11"/>
        <v>46</v>
      </c>
      <c r="AE48">
        <v>83</v>
      </c>
      <c r="AF48" s="4">
        <f t="shared" si="0"/>
        <v>41832957.156666681</v>
      </c>
      <c r="AG48" s="4">
        <f t="shared" si="8"/>
        <v>46885957.84799999</v>
      </c>
      <c r="AH48" s="4">
        <f t="shared" si="1"/>
        <v>56483251.163333319</v>
      </c>
    </row>
    <row r="49" spans="3:34" x14ac:dyDescent="0.25">
      <c r="C49">
        <v>2</v>
      </c>
      <c r="D49">
        <v>3</v>
      </c>
      <c r="E49">
        <v>3</v>
      </c>
      <c r="F49">
        <f t="shared" si="9"/>
        <v>36</v>
      </c>
      <c r="G49">
        <f t="shared" si="10"/>
        <v>43</v>
      </c>
      <c r="H49">
        <f t="shared" si="11"/>
        <v>49</v>
      </c>
      <c r="AE49">
        <v>85</v>
      </c>
      <c r="AF49" s="4">
        <f t="shared" si="0"/>
        <v>41832957.156666681</v>
      </c>
      <c r="AG49" s="4">
        <f t="shared" si="8"/>
        <v>46885957.84799999</v>
      </c>
      <c r="AH49" s="4">
        <f t="shared" si="1"/>
        <v>58367545.787333317</v>
      </c>
    </row>
    <row r="50" spans="3:34" x14ac:dyDescent="0.25">
      <c r="C50">
        <v>1</v>
      </c>
      <c r="D50">
        <v>2</v>
      </c>
      <c r="E50">
        <v>2</v>
      </c>
      <c r="F50">
        <f t="shared" si="9"/>
        <v>37</v>
      </c>
      <c r="G50">
        <f t="shared" si="10"/>
        <v>45</v>
      </c>
      <c r="H50">
        <f t="shared" si="11"/>
        <v>51</v>
      </c>
      <c r="AE50">
        <v>87</v>
      </c>
      <c r="AF50" s="4">
        <f t="shared" si="0"/>
        <v>41832957.156666681</v>
      </c>
      <c r="AG50" s="4">
        <f t="shared" si="8"/>
        <v>46885957.84799999</v>
      </c>
      <c r="AH50" s="4">
        <f t="shared" si="1"/>
        <v>60251840.411333315</v>
      </c>
    </row>
    <row r="51" spans="3:34" x14ac:dyDescent="0.25">
      <c r="C51">
        <v>1</v>
      </c>
      <c r="D51">
        <v>2</v>
      </c>
      <c r="E51">
        <v>2</v>
      </c>
      <c r="F51">
        <f t="shared" si="9"/>
        <v>38</v>
      </c>
      <c r="G51">
        <f t="shared" si="10"/>
        <v>47</v>
      </c>
      <c r="H51">
        <f t="shared" si="11"/>
        <v>53</v>
      </c>
      <c r="AE51">
        <v>89</v>
      </c>
      <c r="AF51" s="4">
        <f t="shared" si="0"/>
        <v>41832957.156666681</v>
      </c>
      <c r="AG51" s="4">
        <f t="shared" si="8"/>
        <v>46885957.84799999</v>
      </c>
      <c r="AH51" s="4">
        <f t="shared" si="1"/>
        <v>61895974.764666647</v>
      </c>
    </row>
    <row r="52" spans="3:34" x14ac:dyDescent="0.25">
      <c r="C52">
        <v>10</v>
      </c>
      <c r="D52">
        <v>11</v>
      </c>
      <c r="E52">
        <v>13</v>
      </c>
      <c r="F52">
        <f t="shared" si="9"/>
        <v>48</v>
      </c>
      <c r="G52">
        <f t="shared" si="10"/>
        <v>58</v>
      </c>
      <c r="H52">
        <f t="shared" si="11"/>
        <v>66</v>
      </c>
      <c r="AE52">
        <v>90</v>
      </c>
      <c r="AF52" s="4">
        <f t="shared" si="0"/>
        <v>45518453.81066668</v>
      </c>
      <c r="AG52" s="4">
        <f t="shared" si="8"/>
        <v>46885957.84799999</v>
      </c>
      <c r="AH52" s="4">
        <f t="shared" si="1"/>
        <v>61895974.764666647</v>
      </c>
    </row>
    <row r="53" spans="3:34" x14ac:dyDescent="0.25">
      <c r="C53">
        <v>5</v>
      </c>
      <c r="D53">
        <v>6</v>
      </c>
      <c r="E53">
        <v>7</v>
      </c>
      <c r="F53">
        <f t="shared" si="9"/>
        <v>53</v>
      </c>
      <c r="G53">
        <f t="shared" si="10"/>
        <v>64</v>
      </c>
      <c r="H53">
        <f t="shared" si="11"/>
        <v>73</v>
      </c>
      <c r="AE53">
        <v>91</v>
      </c>
      <c r="AF53" s="4">
        <f t="shared" si="0"/>
        <v>46322027.216666684</v>
      </c>
      <c r="AG53" s="4">
        <f t="shared" si="8"/>
        <v>52612816.802666657</v>
      </c>
      <c r="AH53" s="4">
        <f t="shared" si="1"/>
        <v>61895974.764666647</v>
      </c>
    </row>
    <row r="54" spans="3:34" x14ac:dyDescent="0.25">
      <c r="C54">
        <v>1</v>
      </c>
      <c r="D54">
        <v>2</v>
      </c>
      <c r="E54">
        <v>2</v>
      </c>
      <c r="F54">
        <f t="shared" si="9"/>
        <v>54</v>
      </c>
      <c r="G54">
        <f t="shared" si="10"/>
        <v>66</v>
      </c>
      <c r="H54">
        <f t="shared" si="11"/>
        <v>75</v>
      </c>
      <c r="AE54">
        <v>92</v>
      </c>
      <c r="AF54" s="4">
        <f t="shared" si="0"/>
        <v>47125600.622666687</v>
      </c>
      <c r="AG54" s="4">
        <f t="shared" si="8"/>
        <v>52612816.802666657</v>
      </c>
      <c r="AH54" s="4">
        <f t="shared" si="1"/>
        <v>61895974.764666647</v>
      </c>
    </row>
    <row r="55" spans="3:34" x14ac:dyDescent="0.25">
      <c r="C55">
        <v>3</v>
      </c>
      <c r="D55">
        <v>4</v>
      </c>
      <c r="E55">
        <v>4</v>
      </c>
      <c r="F55">
        <f t="shared" si="9"/>
        <v>57</v>
      </c>
      <c r="G55">
        <f t="shared" si="10"/>
        <v>70</v>
      </c>
      <c r="H55">
        <f t="shared" si="11"/>
        <v>79</v>
      </c>
      <c r="AE55">
        <v>93</v>
      </c>
      <c r="AF55" s="4">
        <f t="shared" si="0"/>
        <v>47929174.02866669</v>
      </c>
      <c r="AG55" s="4">
        <f t="shared" si="8"/>
        <v>54016790.885333322</v>
      </c>
      <c r="AH55" s="4">
        <f t="shared" si="1"/>
        <v>61895974.764666647</v>
      </c>
    </row>
    <row r="56" spans="3:34" x14ac:dyDescent="0.25">
      <c r="C56">
        <v>1</v>
      </c>
      <c r="D56">
        <v>2</v>
      </c>
      <c r="E56">
        <v>2</v>
      </c>
      <c r="F56">
        <f t="shared" si="9"/>
        <v>58</v>
      </c>
      <c r="G56">
        <f t="shared" si="10"/>
        <v>72</v>
      </c>
      <c r="H56">
        <f t="shared" si="11"/>
        <v>81</v>
      </c>
      <c r="AE56">
        <v>94</v>
      </c>
      <c r="AF56" s="4">
        <f t="shared" si="0"/>
        <v>48852827.570000023</v>
      </c>
      <c r="AG56" s="4">
        <f t="shared" si="8"/>
        <v>54016790.885333322</v>
      </c>
      <c r="AH56" s="4">
        <f t="shared" si="1"/>
        <v>61895974.764666647</v>
      </c>
    </row>
    <row r="57" spans="3:34" x14ac:dyDescent="0.25">
      <c r="C57">
        <v>1</v>
      </c>
      <c r="D57">
        <v>2</v>
      </c>
      <c r="E57">
        <v>2</v>
      </c>
      <c r="F57">
        <f t="shared" si="9"/>
        <v>59</v>
      </c>
      <c r="G57">
        <f t="shared" si="10"/>
        <v>74</v>
      </c>
      <c r="H57">
        <f t="shared" si="11"/>
        <v>83</v>
      </c>
      <c r="AE57">
        <v>95</v>
      </c>
      <c r="AF57" s="4">
        <f t="shared" si="0"/>
        <v>48852827.570000023</v>
      </c>
      <c r="AG57" s="4">
        <f t="shared" si="8"/>
        <v>55420764.967999987</v>
      </c>
      <c r="AH57" s="4">
        <f t="shared" si="1"/>
        <v>61895974.764666647</v>
      </c>
    </row>
    <row r="58" spans="3:34" x14ac:dyDescent="0.25">
      <c r="C58">
        <v>1</v>
      </c>
      <c r="D58">
        <v>2</v>
      </c>
      <c r="E58">
        <v>2</v>
      </c>
      <c r="F58">
        <f t="shared" si="9"/>
        <v>60</v>
      </c>
      <c r="G58">
        <f t="shared" si="10"/>
        <v>76</v>
      </c>
      <c r="H58">
        <f t="shared" si="11"/>
        <v>85</v>
      </c>
      <c r="AE58">
        <v>97</v>
      </c>
      <c r="AF58" s="4">
        <f t="shared" si="0"/>
        <v>48852827.570000023</v>
      </c>
      <c r="AG58" s="4">
        <f t="shared" si="8"/>
        <v>56824739.050666653</v>
      </c>
      <c r="AH58" s="4">
        <f t="shared" si="1"/>
        <v>61895974.764666647</v>
      </c>
    </row>
    <row r="59" spans="3:34" x14ac:dyDescent="0.25">
      <c r="C59">
        <v>1</v>
      </c>
      <c r="D59">
        <v>2</v>
      </c>
      <c r="E59">
        <v>2</v>
      </c>
      <c r="F59">
        <f t="shared" si="9"/>
        <v>61</v>
      </c>
      <c r="G59">
        <f t="shared" si="10"/>
        <v>78</v>
      </c>
      <c r="H59">
        <f t="shared" si="11"/>
        <v>87</v>
      </c>
      <c r="AE59">
        <v>99</v>
      </c>
      <c r="AF59" s="4">
        <f t="shared" si="0"/>
        <v>48852827.570000023</v>
      </c>
      <c r="AG59" s="4">
        <f t="shared" si="8"/>
        <v>58228713.133333318</v>
      </c>
      <c r="AH59" s="4">
        <f t="shared" si="1"/>
        <v>61895974.764666647</v>
      </c>
    </row>
    <row r="60" spans="3:34" x14ac:dyDescent="0.25">
      <c r="C60">
        <v>1</v>
      </c>
      <c r="D60">
        <v>2</v>
      </c>
      <c r="E60">
        <v>2</v>
      </c>
      <c r="F60">
        <f t="shared" si="9"/>
        <v>62</v>
      </c>
      <c r="G60">
        <f t="shared" si="10"/>
        <v>80</v>
      </c>
      <c r="H60">
        <f t="shared" si="11"/>
        <v>89</v>
      </c>
      <c r="AE60">
        <v>101</v>
      </c>
      <c r="AF60" s="4">
        <f t="shared" si="0"/>
        <v>48852827.570000023</v>
      </c>
      <c r="AG60" s="4">
        <f t="shared" si="8"/>
        <v>59632687.215999983</v>
      </c>
      <c r="AH60" s="4">
        <f t="shared" si="1"/>
        <v>61895974.764666647</v>
      </c>
    </row>
    <row r="61" spans="3:34" x14ac:dyDescent="0.25">
      <c r="C61">
        <v>10</v>
      </c>
      <c r="D61">
        <v>11</v>
      </c>
      <c r="E61">
        <v>13</v>
      </c>
      <c r="F61">
        <f t="shared" si="9"/>
        <v>72</v>
      </c>
      <c r="G61">
        <f t="shared" si="10"/>
        <v>91</v>
      </c>
      <c r="H61">
        <f t="shared" si="11"/>
        <v>102</v>
      </c>
      <c r="AE61">
        <v>102</v>
      </c>
      <c r="AF61" s="4">
        <f t="shared" si="0"/>
        <v>48852827.570000023</v>
      </c>
      <c r="AG61" s="4">
        <f t="shared" si="8"/>
        <v>59632687.215999983</v>
      </c>
      <c r="AH61" s="4">
        <f t="shared" si="1"/>
        <v>70144516.561333314</v>
      </c>
    </row>
    <row r="62" spans="3:34" x14ac:dyDescent="0.25">
      <c r="C62">
        <v>1</v>
      </c>
      <c r="D62">
        <v>2</v>
      </c>
      <c r="E62">
        <v>2</v>
      </c>
      <c r="F62">
        <f t="shared" si="9"/>
        <v>73</v>
      </c>
      <c r="G62">
        <f t="shared" si="10"/>
        <v>93</v>
      </c>
      <c r="H62">
        <f t="shared" si="11"/>
        <v>104</v>
      </c>
      <c r="AE62">
        <v>103</v>
      </c>
      <c r="AF62" s="4">
        <f t="shared" si="0"/>
        <v>48852827.570000023</v>
      </c>
      <c r="AG62" s="4">
        <f t="shared" si="8"/>
        <v>61036661.298666649</v>
      </c>
      <c r="AH62" s="4">
        <f t="shared" si="1"/>
        <v>70144516.561333314</v>
      </c>
    </row>
    <row r="63" spans="3:34" x14ac:dyDescent="0.25">
      <c r="C63">
        <v>1</v>
      </c>
      <c r="D63">
        <v>2</v>
      </c>
      <c r="E63">
        <v>2</v>
      </c>
      <c r="F63">
        <f t="shared" si="9"/>
        <v>74</v>
      </c>
      <c r="G63">
        <f t="shared" si="10"/>
        <v>95</v>
      </c>
      <c r="H63">
        <f t="shared" si="11"/>
        <v>106</v>
      </c>
      <c r="AE63">
        <v>104</v>
      </c>
      <c r="AF63" s="4">
        <f t="shared" si="0"/>
        <v>48852827.570000023</v>
      </c>
      <c r="AG63" s="4">
        <f t="shared" si="8"/>
        <v>61036661.298666649</v>
      </c>
      <c r="AH63" s="4">
        <f t="shared" si="1"/>
        <v>71788650.914666653</v>
      </c>
    </row>
    <row r="64" spans="3:34" x14ac:dyDescent="0.25">
      <c r="C64">
        <v>1</v>
      </c>
      <c r="D64">
        <v>2</v>
      </c>
      <c r="E64">
        <v>2</v>
      </c>
      <c r="F64">
        <f t="shared" si="9"/>
        <v>75</v>
      </c>
      <c r="G64">
        <f t="shared" si="10"/>
        <v>97</v>
      </c>
      <c r="H64">
        <f t="shared" si="11"/>
        <v>108</v>
      </c>
      <c r="AE64">
        <v>105</v>
      </c>
      <c r="AF64" s="4">
        <f t="shared" si="0"/>
        <v>48852827.570000023</v>
      </c>
      <c r="AG64" s="4">
        <f t="shared" si="8"/>
        <v>62440635.381333314</v>
      </c>
      <c r="AH64" s="4">
        <f t="shared" si="1"/>
        <v>71788650.914666653</v>
      </c>
    </row>
    <row r="65" spans="3:34" x14ac:dyDescent="0.25">
      <c r="C65">
        <v>1</v>
      </c>
      <c r="D65">
        <v>2</v>
      </c>
      <c r="E65">
        <v>2</v>
      </c>
      <c r="F65">
        <f t="shared" si="9"/>
        <v>76</v>
      </c>
      <c r="G65">
        <f t="shared" si="10"/>
        <v>99</v>
      </c>
      <c r="H65">
        <f t="shared" si="11"/>
        <v>110</v>
      </c>
      <c r="AE65">
        <v>106</v>
      </c>
      <c r="AF65" s="4">
        <f t="shared" si="0"/>
        <v>48852827.570000023</v>
      </c>
      <c r="AG65" s="4">
        <f t="shared" si="8"/>
        <v>62440635.381333314</v>
      </c>
      <c r="AH65" s="4">
        <f t="shared" si="1"/>
        <v>73432785.267999992</v>
      </c>
    </row>
    <row r="66" spans="3:34" x14ac:dyDescent="0.25">
      <c r="C66">
        <v>1</v>
      </c>
      <c r="D66">
        <v>2</v>
      </c>
      <c r="E66">
        <v>2</v>
      </c>
      <c r="F66">
        <f t="shared" si="9"/>
        <v>77</v>
      </c>
      <c r="G66">
        <f t="shared" si="10"/>
        <v>101</v>
      </c>
      <c r="H66">
        <f t="shared" si="11"/>
        <v>112</v>
      </c>
      <c r="AE66">
        <v>107</v>
      </c>
      <c r="AF66" s="4">
        <f t="shared" si="0"/>
        <v>48852827.570000023</v>
      </c>
      <c r="AG66" s="4">
        <f t="shared" si="8"/>
        <v>63844609.463999979</v>
      </c>
      <c r="AH66" s="4">
        <f t="shared" si="1"/>
        <v>73432785.267999992</v>
      </c>
    </row>
    <row r="67" spans="3:34" x14ac:dyDescent="0.25">
      <c r="C67">
        <v>1</v>
      </c>
      <c r="D67">
        <v>2</v>
      </c>
      <c r="E67">
        <v>2</v>
      </c>
      <c r="F67">
        <f t="shared" si="9"/>
        <v>78</v>
      </c>
      <c r="G67">
        <f t="shared" si="10"/>
        <v>103</v>
      </c>
      <c r="H67">
        <f t="shared" si="11"/>
        <v>114</v>
      </c>
      <c r="AE67">
        <v>108</v>
      </c>
      <c r="AF67" s="4">
        <f t="shared" si="0"/>
        <v>48852827.570000023</v>
      </c>
      <c r="AG67" s="4">
        <f t="shared" si="8"/>
        <v>63844609.463999979</v>
      </c>
      <c r="AH67" s="4">
        <f t="shared" si="1"/>
        <v>75076919.621333331</v>
      </c>
    </row>
    <row r="68" spans="3:34" x14ac:dyDescent="0.25">
      <c r="C68">
        <v>1</v>
      </c>
      <c r="D68">
        <v>2</v>
      </c>
      <c r="E68">
        <v>2</v>
      </c>
      <c r="F68">
        <f t="shared" si="9"/>
        <v>79</v>
      </c>
      <c r="G68">
        <f t="shared" si="10"/>
        <v>105</v>
      </c>
      <c r="H68">
        <f t="shared" si="11"/>
        <v>116</v>
      </c>
      <c r="AE68">
        <v>109</v>
      </c>
      <c r="AF68" s="4">
        <f t="shared" si="0"/>
        <v>48852827.570000023</v>
      </c>
      <c r="AG68" s="4">
        <f t="shared" si="8"/>
        <v>65248583.546666645</v>
      </c>
      <c r="AH68" s="4">
        <f t="shared" si="1"/>
        <v>75076919.621333331</v>
      </c>
    </row>
    <row r="69" spans="3:34" x14ac:dyDescent="0.25">
      <c r="C69">
        <v>1</v>
      </c>
      <c r="D69">
        <v>2</v>
      </c>
      <c r="E69">
        <v>2</v>
      </c>
      <c r="F69">
        <f t="shared" si="9"/>
        <v>80</v>
      </c>
      <c r="G69">
        <f t="shared" si="10"/>
        <v>107</v>
      </c>
      <c r="H69">
        <f t="shared" si="11"/>
        <v>118</v>
      </c>
      <c r="AE69">
        <v>110</v>
      </c>
      <c r="AF69" s="4">
        <f t="shared" ref="AF69:AF89" si="12">+IFERROR(VLOOKUP(AE69,$T$4:$AC$38,8,FALSE),AF68)</f>
        <v>48852827.570000023</v>
      </c>
      <c r="AG69" s="4">
        <f t="shared" si="8"/>
        <v>65248583.546666645</v>
      </c>
      <c r="AH69" s="4">
        <f t="shared" ref="AH69:AH89" si="13">+IFERROR(VLOOKUP(AE69,$V$4:$AC$38,8,FALSE),AH68)</f>
        <v>76721053.97466667</v>
      </c>
    </row>
    <row r="70" spans="3:34" x14ac:dyDescent="0.25">
      <c r="C70">
        <v>1</v>
      </c>
      <c r="D70">
        <v>2</v>
      </c>
      <c r="E70">
        <v>2</v>
      </c>
      <c r="F70">
        <f t="shared" si="9"/>
        <v>81</v>
      </c>
      <c r="G70">
        <f t="shared" si="10"/>
        <v>109</v>
      </c>
      <c r="H70">
        <f t="shared" si="11"/>
        <v>120</v>
      </c>
      <c r="AE70">
        <v>112</v>
      </c>
      <c r="AF70" s="4">
        <f t="shared" si="12"/>
        <v>48852827.570000023</v>
      </c>
      <c r="AG70" s="4">
        <f t="shared" ref="AG70:AG89" si="14">+IFERROR(VLOOKUP(AE70,$U$4:$AC$38,8,FALSE),AG69)</f>
        <v>65248583.546666645</v>
      </c>
      <c r="AH70" s="4">
        <f t="shared" si="13"/>
        <v>78365188.328000009</v>
      </c>
    </row>
    <row r="71" spans="3:34" x14ac:dyDescent="0.25">
      <c r="C71">
        <v>9</v>
      </c>
      <c r="D71">
        <v>10</v>
      </c>
      <c r="E71">
        <v>12</v>
      </c>
      <c r="F71">
        <f t="shared" si="9"/>
        <v>90</v>
      </c>
      <c r="G71">
        <f t="shared" si="10"/>
        <v>119</v>
      </c>
      <c r="H71">
        <f t="shared" si="11"/>
        <v>132</v>
      </c>
      <c r="AE71">
        <v>114</v>
      </c>
      <c r="AF71" s="4">
        <f t="shared" si="12"/>
        <v>48852827.570000023</v>
      </c>
      <c r="AG71" s="4">
        <f t="shared" si="14"/>
        <v>65248583.546666645</v>
      </c>
      <c r="AH71" s="4">
        <f t="shared" si="13"/>
        <v>80009322.681333348</v>
      </c>
    </row>
    <row r="72" spans="3:34" x14ac:dyDescent="0.25">
      <c r="C72">
        <v>1</v>
      </c>
      <c r="D72">
        <v>2</v>
      </c>
      <c r="E72">
        <v>2</v>
      </c>
      <c r="F72">
        <f t="shared" si="9"/>
        <v>91</v>
      </c>
      <c r="G72">
        <f t="shared" si="10"/>
        <v>121</v>
      </c>
      <c r="H72">
        <f t="shared" si="11"/>
        <v>134</v>
      </c>
      <c r="AE72">
        <v>116</v>
      </c>
      <c r="AF72" s="4">
        <f t="shared" si="12"/>
        <v>48852827.570000023</v>
      </c>
      <c r="AG72" s="4">
        <f t="shared" si="14"/>
        <v>65248583.546666645</v>
      </c>
      <c r="AH72" s="4">
        <f t="shared" si="13"/>
        <v>81653457.034666687</v>
      </c>
    </row>
    <row r="73" spans="3:34" x14ac:dyDescent="0.25">
      <c r="C73">
        <v>1</v>
      </c>
      <c r="D73">
        <v>2</v>
      </c>
      <c r="E73">
        <v>2</v>
      </c>
      <c r="F73">
        <f t="shared" si="9"/>
        <v>92</v>
      </c>
      <c r="G73">
        <f t="shared" si="10"/>
        <v>123</v>
      </c>
      <c r="H73">
        <f t="shared" si="11"/>
        <v>136</v>
      </c>
      <c r="AE73">
        <v>118</v>
      </c>
      <c r="AF73" s="4">
        <f t="shared" si="12"/>
        <v>48852827.570000023</v>
      </c>
      <c r="AG73" s="4">
        <f t="shared" si="14"/>
        <v>65248583.546666645</v>
      </c>
      <c r="AH73" s="4">
        <f t="shared" si="13"/>
        <v>83297591.388000026</v>
      </c>
    </row>
    <row r="74" spans="3:34" x14ac:dyDescent="0.25">
      <c r="C74">
        <v>1</v>
      </c>
      <c r="D74">
        <v>2</v>
      </c>
      <c r="E74">
        <v>2</v>
      </c>
      <c r="F74">
        <f t="shared" si="9"/>
        <v>93</v>
      </c>
      <c r="G74">
        <f t="shared" si="10"/>
        <v>125</v>
      </c>
      <c r="H74">
        <f t="shared" si="11"/>
        <v>138</v>
      </c>
      <c r="AE74">
        <v>119</v>
      </c>
      <c r="AF74" s="4">
        <f t="shared" si="12"/>
        <v>48852827.570000023</v>
      </c>
      <c r="AG74" s="4">
        <f t="shared" si="14"/>
        <v>70495121.959999979</v>
      </c>
      <c r="AH74" s="4">
        <f t="shared" si="13"/>
        <v>83297591.388000026</v>
      </c>
    </row>
    <row r="75" spans="3:34" x14ac:dyDescent="0.25">
      <c r="C75">
        <v>1</v>
      </c>
      <c r="D75">
        <v>2</v>
      </c>
      <c r="E75">
        <v>2</v>
      </c>
      <c r="F75">
        <f t="shared" si="9"/>
        <v>94</v>
      </c>
      <c r="G75">
        <f t="shared" si="10"/>
        <v>127</v>
      </c>
      <c r="H75">
        <f t="shared" si="11"/>
        <v>140</v>
      </c>
      <c r="AE75">
        <v>120</v>
      </c>
      <c r="AF75" s="4">
        <f t="shared" si="12"/>
        <v>48852827.570000023</v>
      </c>
      <c r="AG75" s="4">
        <f t="shared" si="14"/>
        <v>70495121.959999979</v>
      </c>
      <c r="AH75" s="4">
        <f t="shared" si="13"/>
        <v>84941725.741333365</v>
      </c>
    </row>
    <row r="76" spans="3:34" x14ac:dyDescent="0.25">
      <c r="C76">
        <v>43</v>
      </c>
      <c r="D76">
        <v>48</v>
      </c>
      <c r="E76">
        <v>56</v>
      </c>
      <c r="F76">
        <f t="shared" si="9"/>
        <v>137</v>
      </c>
      <c r="G76">
        <f t="shared" si="10"/>
        <v>175</v>
      </c>
      <c r="H76">
        <f t="shared" si="11"/>
        <v>196</v>
      </c>
      <c r="AE76">
        <v>121</v>
      </c>
      <c r="AF76" s="4">
        <f t="shared" si="12"/>
        <v>48852827.570000023</v>
      </c>
      <c r="AG76" s="4">
        <f t="shared" si="14"/>
        <v>71899096.042666644</v>
      </c>
      <c r="AH76" s="4">
        <f t="shared" si="13"/>
        <v>84941725.741333365</v>
      </c>
    </row>
    <row r="77" spans="3:34" x14ac:dyDescent="0.25">
      <c r="C77">
        <v>1</v>
      </c>
      <c r="D77">
        <v>2</v>
      </c>
      <c r="E77">
        <v>2</v>
      </c>
      <c r="F77">
        <f t="shared" si="9"/>
        <v>138</v>
      </c>
      <c r="G77">
        <f t="shared" si="10"/>
        <v>177</v>
      </c>
      <c r="H77">
        <f t="shared" si="11"/>
        <v>198</v>
      </c>
      <c r="AE77">
        <v>123</v>
      </c>
      <c r="AF77" s="4">
        <f t="shared" si="12"/>
        <v>48852827.570000023</v>
      </c>
      <c r="AG77" s="4">
        <f t="shared" si="14"/>
        <v>73303070.125333309</v>
      </c>
      <c r="AH77" s="4">
        <f t="shared" si="13"/>
        <v>84941725.741333365</v>
      </c>
    </row>
    <row r="78" spans="3:34" x14ac:dyDescent="0.25">
      <c r="AE78">
        <v>125</v>
      </c>
      <c r="AF78" s="4">
        <f t="shared" si="12"/>
        <v>48852827.570000023</v>
      </c>
      <c r="AG78" s="4">
        <f t="shared" si="14"/>
        <v>74707044.207999974</v>
      </c>
      <c r="AH78" s="4">
        <f t="shared" si="13"/>
        <v>84941725.741333365</v>
      </c>
    </row>
    <row r="79" spans="3:34" x14ac:dyDescent="0.25">
      <c r="AE79">
        <v>127</v>
      </c>
      <c r="AF79" s="4">
        <f t="shared" si="12"/>
        <v>48852827.570000023</v>
      </c>
      <c r="AG79" s="4">
        <f t="shared" si="14"/>
        <v>76351178.561333314</v>
      </c>
      <c r="AH79" s="4">
        <f t="shared" si="13"/>
        <v>84941725.741333365</v>
      </c>
    </row>
    <row r="80" spans="3:34" x14ac:dyDescent="0.25">
      <c r="AE80">
        <v>132</v>
      </c>
      <c r="AF80" s="4">
        <f t="shared" si="12"/>
        <v>48852827.570000023</v>
      </c>
      <c r="AG80" s="4">
        <f t="shared" si="14"/>
        <v>76351178.561333314</v>
      </c>
      <c r="AH80" s="4">
        <f t="shared" si="13"/>
        <v>92589866.86133337</v>
      </c>
    </row>
    <row r="81" spans="31:34" x14ac:dyDescent="0.25">
      <c r="AE81">
        <v>134</v>
      </c>
      <c r="AF81" s="4">
        <f t="shared" si="12"/>
        <v>48852827.570000023</v>
      </c>
      <c r="AG81" s="4">
        <f t="shared" si="14"/>
        <v>76351178.561333314</v>
      </c>
      <c r="AH81" s="4">
        <f t="shared" si="13"/>
        <v>94234001.214666709</v>
      </c>
    </row>
    <row r="82" spans="31:34" x14ac:dyDescent="0.25">
      <c r="AE82">
        <v>136</v>
      </c>
      <c r="AF82" s="4">
        <f t="shared" si="12"/>
        <v>48852827.570000023</v>
      </c>
      <c r="AG82" s="4">
        <f t="shared" si="14"/>
        <v>76351178.561333314</v>
      </c>
      <c r="AH82" s="4">
        <f t="shared" si="13"/>
        <v>95878135.568000048</v>
      </c>
    </row>
    <row r="83" spans="31:34" x14ac:dyDescent="0.25">
      <c r="AE83">
        <v>137</v>
      </c>
      <c r="AF83" s="4">
        <f t="shared" si="12"/>
        <v>54099365.983333357</v>
      </c>
      <c r="AG83" s="4">
        <f t="shared" si="14"/>
        <v>76351178.561333314</v>
      </c>
      <c r="AH83" s="4">
        <f t="shared" si="13"/>
        <v>95878135.568000048</v>
      </c>
    </row>
    <row r="84" spans="31:34" x14ac:dyDescent="0.25">
      <c r="AE84">
        <v>138</v>
      </c>
      <c r="AF84" s="4">
        <f t="shared" si="12"/>
        <v>54902939.38933336</v>
      </c>
      <c r="AG84" s="4">
        <f t="shared" si="14"/>
        <v>76351178.561333314</v>
      </c>
      <c r="AH84" s="4">
        <f t="shared" si="13"/>
        <v>97522269.921333387</v>
      </c>
    </row>
    <row r="85" spans="31:34" x14ac:dyDescent="0.25">
      <c r="AE85">
        <v>140</v>
      </c>
      <c r="AF85" s="4">
        <f t="shared" si="12"/>
        <v>54902939.38933336</v>
      </c>
      <c r="AG85" s="4">
        <f t="shared" si="14"/>
        <v>76351178.561333314</v>
      </c>
      <c r="AH85" s="4">
        <f t="shared" si="13"/>
        <v>99406564.545333385</v>
      </c>
    </row>
    <row r="86" spans="31:34" x14ac:dyDescent="0.25">
      <c r="AE86">
        <v>175</v>
      </c>
      <c r="AF86" s="4">
        <f t="shared" si="12"/>
        <v>54902939.38933336</v>
      </c>
      <c r="AG86" s="4">
        <f t="shared" si="14"/>
        <v>83398919.004666641</v>
      </c>
      <c r="AH86" s="4">
        <f t="shared" si="13"/>
        <v>99406564.545333385</v>
      </c>
    </row>
    <row r="87" spans="31:34" x14ac:dyDescent="0.25">
      <c r="AE87">
        <v>177</v>
      </c>
      <c r="AF87" s="4">
        <f t="shared" si="12"/>
        <v>54902939.38933336</v>
      </c>
      <c r="AG87" s="4">
        <f t="shared" si="14"/>
        <v>84802893.087333307</v>
      </c>
      <c r="AH87" s="4">
        <f t="shared" si="13"/>
        <v>99406564.545333385</v>
      </c>
    </row>
    <row r="88" spans="31:34" x14ac:dyDescent="0.25">
      <c r="AE88">
        <v>196</v>
      </c>
      <c r="AF88" s="4">
        <f t="shared" si="12"/>
        <v>54902939.38933336</v>
      </c>
      <c r="AG88" s="4">
        <f t="shared" si="14"/>
        <v>84802893.087333307</v>
      </c>
      <c r="AH88" s="4">
        <f t="shared" si="13"/>
        <v>109216148.10133338</v>
      </c>
    </row>
    <row r="89" spans="31:34" x14ac:dyDescent="0.25">
      <c r="AE89">
        <v>198</v>
      </c>
      <c r="AF89" s="4">
        <f t="shared" si="12"/>
        <v>54902939.38933336</v>
      </c>
      <c r="AG89" s="4">
        <f t="shared" si="14"/>
        <v>84802893.087333307</v>
      </c>
      <c r="AH89" s="4">
        <f t="shared" si="13"/>
        <v>110860282.45466672</v>
      </c>
    </row>
  </sheetData>
  <sortState ref="AE4:AE89">
    <sortCondition ref="AE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D1" sqref="D1:F9"/>
    </sheetView>
  </sheetViews>
  <sheetFormatPr baseColWidth="10" defaultRowHeight="15" x14ac:dyDescent="0.25"/>
  <cols>
    <col min="1" max="1" width="43.42578125" bestFit="1" customWidth="1"/>
    <col min="4" max="4" width="40.42578125" bestFit="1" customWidth="1"/>
    <col min="5" max="5" width="43.85546875" customWidth="1"/>
    <col min="6" max="6" width="9.42578125" bestFit="1" customWidth="1"/>
  </cols>
  <sheetData>
    <row r="1" spans="1:6" x14ac:dyDescent="0.25">
      <c r="A1" t="s">
        <v>93</v>
      </c>
      <c r="B1" s="4">
        <v>781242</v>
      </c>
      <c r="D1" s="5" t="s">
        <v>116</v>
      </c>
      <c r="E1" s="5" t="s">
        <v>117</v>
      </c>
      <c r="F1" s="5"/>
    </row>
    <row r="2" spans="1:6" ht="30" x14ac:dyDescent="0.25">
      <c r="A2" t="s">
        <v>92</v>
      </c>
      <c r="B2" s="4">
        <f>+B1/30</f>
        <v>26041.4</v>
      </c>
      <c r="D2" s="34" t="s">
        <v>91</v>
      </c>
      <c r="E2" s="34" t="s">
        <v>112</v>
      </c>
      <c r="F2" s="37">
        <v>26041.4</v>
      </c>
    </row>
    <row r="3" spans="1:6" ht="30" x14ac:dyDescent="0.25">
      <c r="A3" t="s">
        <v>95</v>
      </c>
      <c r="B3" s="4">
        <v>88211</v>
      </c>
      <c r="D3" s="34" t="s">
        <v>111</v>
      </c>
      <c r="E3" s="34" t="s">
        <v>110</v>
      </c>
      <c r="F3" s="37">
        <v>2940.3666666666668</v>
      </c>
    </row>
    <row r="4" spans="1:6" ht="30" x14ac:dyDescent="0.25">
      <c r="A4" t="s">
        <v>94</v>
      </c>
      <c r="B4" s="4">
        <f>+B3/30</f>
        <v>2940.3666666666668</v>
      </c>
      <c r="D4" s="34" t="s">
        <v>96</v>
      </c>
      <c r="E4" s="34" t="s">
        <v>97</v>
      </c>
      <c r="F4" s="35">
        <f>0.5/12</f>
        <v>4.1666666666666664E-2</v>
      </c>
    </row>
    <row r="5" spans="1:6" ht="30" x14ac:dyDescent="0.25">
      <c r="D5" s="34" t="s">
        <v>100</v>
      </c>
      <c r="E5" s="34" t="s">
        <v>99</v>
      </c>
      <c r="F5" s="35">
        <f>1/12</f>
        <v>8.3333333333333329E-2</v>
      </c>
    </row>
    <row r="6" spans="1:6" ht="60" x14ac:dyDescent="0.25">
      <c r="A6" t="s">
        <v>96</v>
      </c>
      <c r="D6" s="34" t="s">
        <v>113</v>
      </c>
      <c r="E6" s="34" t="s">
        <v>114</v>
      </c>
      <c r="F6" s="35">
        <f>1/12</f>
        <v>8.3333333333333329E-2</v>
      </c>
    </row>
    <row r="7" spans="1:6" ht="29.25" customHeight="1" x14ac:dyDescent="0.25">
      <c r="A7" s="28" t="s">
        <v>97</v>
      </c>
      <c r="B7" s="26">
        <f>0.5/12</f>
        <v>4.1666666666666664E-2</v>
      </c>
      <c r="C7" t="s">
        <v>98</v>
      </c>
      <c r="D7" s="34" t="s">
        <v>103</v>
      </c>
      <c r="E7" s="34" t="s">
        <v>104</v>
      </c>
      <c r="F7" s="35">
        <v>0.12</v>
      </c>
    </row>
    <row r="8" spans="1:6" x14ac:dyDescent="0.25">
      <c r="D8" s="34" t="s">
        <v>105</v>
      </c>
      <c r="E8" s="34" t="s">
        <v>104</v>
      </c>
      <c r="F8" s="35">
        <v>0.12</v>
      </c>
    </row>
    <row r="9" spans="1:6" x14ac:dyDescent="0.25">
      <c r="A9" t="s">
        <v>100</v>
      </c>
      <c r="D9" s="34" t="s">
        <v>106</v>
      </c>
      <c r="E9" s="34" t="s">
        <v>115</v>
      </c>
      <c r="F9" s="36">
        <v>5.2199999999999998E-3</v>
      </c>
    </row>
    <row r="10" spans="1:6" ht="30" customHeight="1" x14ac:dyDescent="0.25">
      <c r="A10" s="31" t="s">
        <v>99</v>
      </c>
      <c r="B10" s="26">
        <f>1/12</f>
        <v>8.3333333333333329E-2</v>
      </c>
      <c r="C10" t="s">
        <v>98</v>
      </c>
    </row>
    <row r="11" spans="1:6" x14ac:dyDescent="0.25">
      <c r="A11" t="s">
        <v>102</v>
      </c>
    </row>
    <row r="12" spans="1:6" ht="45" customHeight="1" x14ac:dyDescent="0.25">
      <c r="A12" s="27" t="s">
        <v>101</v>
      </c>
      <c r="B12" s="26">
        <f>1/12</f>
        <v>8.3333333333333329E-2</v>
      </c>
      <c r="C12" t="s">
        <v>98</v>
      </c>
    </row>
    <row r="13" spans="1:6" x14ac:dyDescent="0.25">
      <c r="A13" s="27" t="s">
        <v>103</v>
      </c>
    </row>
    <row r="14" spans="1:6" x14ac:dyDescent="0.25">
      <c r="A14" t="s">
        <v>104</v>
      </c>
      <c r="B14" s="26">
        <v>0.12</v>
      </c>
      <c r="C14" t="s">
        <v>98</v>
      </c>
    </row>
    <row r="15" spans="1:6" x14ac:dyDescent="0.25">
      <c r="A15" t="s">
        <v>105</v>
      </c>
    </row>
    <row r="16" spans="1:6" x14ac:dyDescent="0.25">
      <c r="A16" t="s">
        <v>104</v>
      </c>
      <c r="B16" s="26">
        <v>0.12</v>
      </c>
      <c r="C16" t="s">
        <v>98</v>
      </c>
    </row>
    <row r="17" spans="1:2" x14ac:dyDescent="0.25">
      <c r="A17" t="s">
        <v>106</v>
      </c>
    </row>
    <row r="18" spans="1:2" x14ac:dyDescent="0.25">
      <c r="A18" t="s">
        <v>107</v>
      </c>
      <c r="B18" s="32">
        <v>5.2199999999999998E-3</v>
      </c>
    </row>
    <row r="20" spans="1:2" x14ac:dyDescent="0.25">
      <c r="A20" t="s">
        <v>108</v>
      </c>
      <c r="B20" s="33">
        <f>+B7+B10+B12+B14+B16+B18</f>
        <v>0.45355333333333331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2" sqref="C12:E22"/>
    </sheetView>
  </sheetViews>
  <sheetFormatPr baseColWidth="10" defaultRowHeight="15" x14ac:dyDescent="0.25"/>
  <cols>
    <col min="3" max="3" width="22.42578125" customWidth="1"/>
    <col min="4" max="4" width="12" bestFit="1" customWidth="1"/>
    <col min="8" max="8" width="13" bestFit="1" customWidth="1"/>
    <col min="9" max="9" width="29.85546875" bestFit="1" customWidth="1"/>
  </cols>
  <sheetData>
    <row r="1" spans="1:11" x14ac:dyDescent="0.25">
      <c r="A1" t="s">
        <v>34</v>
      </c>
      <c r="I1" t="s">
        <v>44</v>
      </c>
      <c r="K1" t="s">
        <v>55</v>
      </c>
    </row>
    <row r="2" spans="1:11" x14ac:dyDescent="0.25">
      <c r="H2" t="s">
        <v>51</v>
      </c>
      <c r="I2" s="4">
        <v>3000000</v>
      </c>
      <c r="J2" t="s">
        <v>45</v>
      </c>
      <c r="K2">
        <v>2860</v>
      </c>
    </row>
    <row r="3" spans="1:11" x14ac:dyDescent="0.25">
      <c r="I3" s="4">
        <f>+I2/30</f>
        <v>100000</v>
      </c>
      <c r="J3" t="s">
        <v>46</v>
      </c>
    </row>
    <row r="4" spans="1:11" x14ac:dyDescent="0.25">
      <c r="H4" t="s">
        <v>52</v>
      </c>
      <c r="I4" s="4">
        <v>4000000</v>
      </c>
      <c r="J4" t="s">
        <v>45</v>
      </c>
    </row>
    <row r="5" spans="1:11" x14ac:dyDescent="0.25">
      <c r="I5" s="4">
        <f>+I4/30</f>
        <v>133333.33333333334</v>
      </c>
      <c r="J5" t="s">
        <v>46</v>
      </c>
      <c r="K5">
        <v>2.3E-2</v>
      </c>
    </row>
    <row r="6" spans="1:11" x14ac:dyDescent="0.25">
      <c r="K6">
        <f>+K5*K2</f>
        <v>65.78</v>
      </c>
    </row>
    <row r="12" spans="1:11" x14ac:dyDescent="0.25">
      <c r="C12" s="5" t="s">
        <v>69</v>
      </c>
      <c r="D12" s="5" t="s">
        <v>75</v>
      </c>
      <c r="E12" s="5" t="s">
        <v>79</v>
      </c>
    </row>
    <row r="13" spans="1:11" x14ac:dyDescent="0.25">
      <c r="C13" s="10" t="s">
        <v>70</v>
      </c>
      <c r="D13" s="11">
        <v>5000000</v>
      </c>
      <c r="E13" s="11">
        <f>+ROUND(D13/30,0)</f>
        <v>166667</v>
      </c>
    </row>
    <row r="14" spans="1:11" x14ac:dyDescent="0.25">
      <c r="C14" s="10" t="s">
        <v>71</v>
      </c>
      <c r="D14" s="11">
        <v>1000000</v>
      </c>
      <c r="E14" s="11">
        <f t="shared" ref="E14:E16" si="0">+ROUND(D14/30,0)</f>
        <v>33333</v>
      </c>
    </row>
    <row r="15" spans="1:11" x14ac:dyDescent="0.25">
      <c r="C15" s="10" t="s">
        <v>74</v>
      </c>
      <c r="D15" s="11">
        <v>1500000</v>
      </c>
      <c r="E15" s="11">
        <f t="shared" si="0"/>
        <v>50000</v>
      </c>
    </row>
    <row r="16" spans="1:11" x14ac:dyDescent="0.25">
      <c r="C16" s="10" t="s">
        <v>78</v>
      </c>
      <c r="D16" s="11">
        <v>1000000</v>
      </c>
      <c r="E16" s="11">
        <f t="shared" si="0"/>
        <v>33333</v>
      </c>
    </row>
    <row r="19" spans="3:5" x14ac:dyDescent="0.25">
      <c r="C19" s="5" t="s">
        <v>76</v>
      </c>
      <c r="D19" s="5" t="s">
        <v>75</v>
      </c>
      <c r="E19" s="5" t="s">
        <v>79</v>
      </c>
    </row>
    <row r="20" spans="3:5" x14ac:dyDescent="0.25">
      <c r="C20" s="10" t="s">
        <v>72</v>
      </c>
      <c r="D20" s="11">
        <v>1000000</v>
      </c>
      <c r="E20" s="11">
        <f>+ROUND(D20/30,0)</f>
        <v>33333</v>
      </c>
    </row>
    <row r="21" spans="3:5" x14ac:dyDescent="0.25">
      <c r="C21" s="10" t="s">
        <v>73</v>
      </c>
      <c r="D21" s="11">
        <v>800000</v>
      </c>
      <c r="E21" s="11">
        <f t="shared" ref="E21:E22" si="1">+ROUND(D21/30,0)</f>
        <v>26667</v>
      </c>
    </row>
    <row r="22" spans="3:5" x14ac:dyDescent="0.25">
      <c r="C22" s="10" t="s">
        <v>77</v>
      </c>
      <c r="D22" s="11">
        <v>3000000</v>
      </c>
      <c r="E22" s="11">
        <f t="shared" si="1"/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opLeftCell="B1" workbookViewId="0">
      <selection activeCell="B2" sqref="B2"/>
    </sheetView>
  </sheetViews>
  <sheetFormatPr baseColWidth="10" defaultRowHeight="15" x14ac:dyDescent="0.25"/>
  <cols>
    <col min="1" max="1" width="24" customWidth="1"/>
    <col min="2" max="2" width="42.7109375" customWidth="1"/>
    <col min="3" max="3" width="40.28515625" customWidth="1"/>
    <col min="4" max="4" width="17.85546875" customWidth="1"/>
    <col min="7" max="7" width="27.42578125" customWidth="1"/>
    <col min="8" max="8" width="15.85546875" customWidth="1"/>
  </cols>
  <sheetData>
    <row r="2" spans="1:8" x14ac:dyDescent="0.25">
      <c r="A2" s="5" t="s">
        <v>54</v>
      </c>
      <c r="B2" s="5" t="s">
        <v>39</v>
      </c>
      <c r="C2" s="5" t="s">
        <v>47</v>
      </c>
      <c r="D2" s="5" t="s">
        <v>56</v>
      </c>
      <c r="G2" s="5" t="s">
        <v>54</v>
      </c>
      <c r="H2" s="5" t="s">
        <v>56</v>
      </c>
    </row>
    <row r="3" spans="1:8" ht="60.75" customHeight="1" x14ac:dyDescent="0.25">
      <c r="A3" s="6" t="s">
        <v>35</v>
      </c>
      <c r="B3" s="6" t="s">
        <v>40</v>
      </c>
      <c r="C3" s="6" t="s">
        <v>48</v>
      </c>
      <c r="D3" s="7">
        <v>10000</v>
      </c>
      <c r="G3" s="6" t="s">
        <v>35</v>
      </c>
      <c r="H3" s="8">
        <v>10000</v>
      </c>
    </row>
    <row r="4" spans="1:8" ht="77.25" customHeight="1" x14ac:dyDescent="0.25">
      <c r="A4" s="6" t="s">
        <v>36</v>
      </c>
      <c r="B4" s="6" t="s">
        <v>41</v>
      </c>
      <c r="C4" s="6" t="s">
        <v>53</v>
      </c>
      <c r="D4" s="7">
        <v>20000</v>
      </c>
      <c r="G4" s="6" t="s">
        <v>36</v>
      </c>
      <c r="H4" s="8">
        <v>20000</v>
      </c>
    </row>
    <row r="5" spans="1:8" ht="120" x14ac:dyDescent="0.25">
      <c r="A5" s="6" t="s">
        <v>37</v>
      </c>
      <c r="B5" s="6" t="s">
        <v>42</v>
      </c>
      <c r="C5" s="6" t="s">
        <v>49</v>
      </c>
      <c r="D5" s="7">
        <v>30000</v>
      </c>
      <c r="G5" s="6" t="s">
        <v>37</v>
      </c>
      <c r="H5" s="8">
        <v>30000</v>
      </c>
    </row>
    <row r="6" spans="1:8" ht="60" x14ac:dyDescent="0.25">
      <c r="A6" s="6" t="s">
        <v>38</v>
      </c>
      <c r="B6" s="6" t="s">
        <v>43</v>
      </c>
      <c r="C6" s="6" t="s">
        <v>50</v>
      </c>
      <c r="D6" s="7">
        <v>40000</v>
      </c>
      <c r="G6" s="6" t="s">
        <v>38</v>
      </c>
      <c r="H6" s="8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general</vt:lpstr>
      <vt:lpstr>Hoja4</vt:lpstr>
      <vt:lpstr>Costos de personal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2018-03-23T18:43:47Z</dcterms:created>
  <dcterms:modified xsi:type="dcterms:W3CDTF">2018-04-03T19:56:27Z</dcterms:modified>
</cp:coreProperties>
</file>