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48AC7EB6-7C1F-43D0-8E97-52464CB597B5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plantilla" sheetId="1" r:id="rId1"/>
    <sheet name="datos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8" i="1"/>
  <c r="K26" i="1"/>
  <c r="J26" i="1"/>
  <c r="I26" i="1"/>
  <c r="E35" i="1" l="1"/>
  <c r="B43" i="1"/>
  <c r="H26" i="1"/>
  <c r="C43" i="1"/>
  <c r="H43" i="1"/>
  <c r="D43" i="1"/>
  <c r="E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26" i="1"/>
  <c r="G26" i="1"/>
  <c r="F26" i="1"/>
  <c r="D26" i="1"/>
  <c r="B26" i="1"/>
  <c r="M3" i="1"/>
  <c r="E43" i="1" l="1"/>
  <c r="K45" i="1"/>
  <c r="J45" i="1"/>
  <c r="L26" i="1"/>
  <c r="K43" i="1" l="1"/>
  <c r="J43" i="1"/>
  <c r="A43" i="1"/>
  <c r="P43" i="1"/>
  <c r="I45" i="1"/>
  <c r="I43" i="1"/>
  <c r="Q43" i="1"/>
  <c r="O43" i="1"/>
  <c r="N43" i="1"/>
  <c r="M43" i="1"/>
  <c r="L43" i="1"/>
</calcChain>
</file>

<file path=xl/sharedStrings.xml><?xml version="1.0" encoding="utf-8"?>
<sst xmlns="http://schemas.openxmlformats.org/spreadsheetml/2006/main" count="837" uniqueCount="389">
  <si>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</si>
  <si>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</si>
  <si>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</si>
  <si>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</si>
  <si>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</si>
  <si>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</si>
  <si>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</si>
  <si>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</si>
  <si>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</si>
  <si>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</si>
  <si>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</si>
  <si>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</si>
  <si>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</si>
  <si>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</si>
  <si>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</si>
  <si>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</si>
  <si>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</si>
  <si>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</si>
  <si>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</si>
  <si>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</si>
  <si>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</si>
  <si>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</si>
  <si>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</si>
  <si>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</si>
  <si>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</si>
  <si>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</si>
  <si>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</si>
  <si>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</si>
  <si>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</si>
  <si>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</si>
  <si>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</si>
  <si>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</si>
  <si>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</si>
  <si>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</si>
  <si>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</si>
  <si>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</si>
  <si>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</si>
  <si>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</si>
  <si>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</si>
  <si>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</si>
  <si>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</si>
  <si>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</si>
  <si>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</si>
  <si>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</si>
  <si>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</si>
  <si>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</si>
  <si>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</si>
  <si>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</si>
  <si>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</si>
  <si>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</si>
  <si>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</si>
  <si>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</si>
  <si>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</si>
  <si>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</si>
  <si>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</si>
  <si>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</si>
  <si>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</si>
  <si>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</si>
  <si>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</si>
  <si>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</si>
  <si>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</si>
  <si>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</si>
  <si>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</si>
  <si>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</si>
  <si>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</si>
  <si>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</si>
  <si>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</si>
  <si>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</si>
  <si>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</si>
  <si>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</si>
  <si>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</si>
  <si>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</si>
  <si>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</si>
  <si>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</si>
  <si>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</si>
  <si>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</si>
  <si>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</si>
  <si>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</si>
  <si>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</si>
  <si>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</si>
  <si>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</si>
  <si>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</si>
  <si>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</si>
  <si>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</si>
  <si>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</si>
  <si>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</si>
  <si>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</si>
  <si>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</si>
  <si>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</si>
  <si>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</si>
  <si>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</si>
  <si>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</si>
  <si>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</si>
  <si>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</si>
  <si>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</si>
  <si>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</si>
  <si>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</si>
  <si>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</si>
  <si>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</si>
  <si>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</si>
  <si>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</si>
  <si>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</si>
  <si>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</si>
  <si>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</si>
  <si>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</si>
  <si>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</si>
  <si>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</si>
  <si>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</si>
  <si>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</si>
  <si>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</si>
  <si>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</si>
  <si>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</si>
  <si>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</si>
  <si>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</si>
  <si>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</si>
  <si>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</si>
  <si>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</si>
  <si>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</si>
  <si>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</si>
  <si>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</si>
  <si>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</si>
  <si>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</si>
  <si>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</si>
  <si>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</si>
  <si>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</si>
  <si>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</si>
  <si>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</si>
  <si>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</si>
  <si>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</si>
  <si>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</si>
  <si>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</si>
  <si>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</si>
  <si>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</si>
  <si>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</si>
  <si>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</si>
  <si>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</si>
  <si>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</si>
  <si>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</si>
  <si>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</si>
  <si>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</si>
  <si>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</si>
  <si>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</si>
  <si>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</si>
  <si>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</si>
  <si>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</si>
  <si>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</si>
  <si>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</si>
  <si>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</si>
  <si>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</si>
  <si>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</si>
  <si>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</si>
  <si>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</si>
  <si>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</si>
  <si>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</si>
  <si>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</si>
  <si>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</si>
  <si>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</si>
  <si>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</si>
  <si>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</si>
  <si>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</si>
  <si>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</si>
  <si>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</si>
  <si>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</si>
  <si>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</si>
  <si>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</si>
  <si>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</si>
  <si>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</si>
  <si>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</si>
  <si>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</si>
  <si>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</si>
  <si>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</si>
  <si>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</si>
  <si>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</si>
  <si>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</si>
  <si>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</si>
  <si>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</si>
  <si>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</si>
  <si>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</si>
  <si>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</si>
  <si>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</si>
  <si>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</si>
  <si>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</si>
  <si>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</si>
  <si>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</si>
  <si>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</si>
  <si>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</si>
  <si>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</si>
  <si>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</si>
  <si>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</si>
  <si>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</si>
  <si>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</si>
  <si>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</si>
  <si>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</si>
  <si>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</si>
  <si>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</si>
  <si>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</si>
  <si>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</si>
  <si>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</si>
  <si>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</si>
  <si>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</si>
  <si>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</si>
  <si>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</si>
  <si>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</si>
  <si>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</si>
  <si>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</si>
  <si>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</si>
  <si>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</si>
  <si>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</si>
  <si>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</si>
  <si>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</si>
  <si>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</si>
  <si>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</si>
  <si>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</si>
  <si>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</si>
  <si>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</si>
  <si>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</si>
  <si>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</si>
  <si>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</si>
  <si>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</si>
  <si>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</si>
  <si>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</si>
  <si>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</si>
  <si>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</si>
  <si>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</si>
  <si>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</si>
  <si>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</si>
  <si>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</si>
  <si>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</si>
  <si>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</si>
  <si>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</si>
  <si>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</si>
  <si>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</si>
  <si>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</si>
  <si>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</si>
  <si>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</si>
  <si>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</si>
  <si>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</si>
  <si>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</si>
  <si>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</si>
  <si>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</si>
  <si>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</si>
  <si>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</si>
  <si>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</si>
  <si>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</si>
  <si>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</si>
  <si>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</si>
  <si>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</si>
  <si>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</si>
  <si>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</si>
  <si>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</si>
  <si>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</si>
  <si>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</si>
  <si>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</si>
  <si>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</si>
  <si>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</si>
  <si>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</si>
  <si>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</si>
  <si>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</si>
  <si>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</si>
  <si>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</si>
  <si>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</si>
  <si>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</si>
  <si>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</si>
  <si>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</si>
  <si>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</si>
  <si>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</si>
  <si>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</si>
  <si>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</si>
  <si>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</si>
  <si>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</si>
  <si>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</si>
  <si>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</si>
  <si>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</si>
  <si>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</si>
  <si>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</si>
  <si>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</si>
  <si>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</si>
  <si>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</si>
  <si>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</si>
  <si>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</si>
  <si>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</si>
  <si>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</si>
  <si>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</si>
  <si>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</si>
  <si>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</si>
  <si>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</si>
  <si>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</si>
  <si>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</si>
  <si>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</si>
  <si>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</si>
  <si>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</si>
  <si>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</si>
  <si>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</si>
  <si>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</si>
  <si>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</si>
  <si>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</si>
  <si>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</si>
  <si>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</si>
  <si>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</si>
  <si>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</si>
  <si>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</si>
  <si>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</si>
  <si>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</si>
  <si>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</si>
  <si>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</si>
  <si>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</si>
  <si>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</si>
  <si>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</si>
  <si>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</si>
  <si>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</si>
  <si>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</si>
  <si>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</si>
  <si>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</si>
  <si>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</si>
  <si>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</si>
  <si>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</si>
  <si>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</si>
  <si>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</si>
  <si>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</si>
  <si>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</si>
  <si>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</si>
  <si>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Desmoldante</t>
  </si>
  <si>
    <t>Tipo</t>
  </si>
  <si>
    <t>Documento</t>
  </si>
  <si>
    <t>HIERRO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</si>
  <si>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</si>
  <si>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</si>
  <si>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</si>
  <si>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</si>
  <si>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</si>
  <si>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</si>
  <si>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</si>
  <si>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</si>
  <si>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</si>
  <si>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</si>
  <si>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</si>
  <si>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</si>
  <si>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</si>
  <si>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</si>
  <si>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</si>
  <si>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</si>
  <si>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</si>
  <si>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</si>
  <si>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</si>
  <si>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</si>
  <si>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</si>
  <si>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</si>
  <si>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</si>
  <si>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</si>
  <si>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</si>
  <si>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</si>
  <si>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</si>
  <si>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no se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</si>
  <si>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</si>
  <si>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</si>
  <si>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</si>
  <si>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</si>
  <si>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</si>
  <si>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</si>
  <si>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</si>
  <si>
    <t>CEMENTO Bultos 50 k</t>
  </si>
  <si>
    <t>CEMENTO Bultos 42,5 k</t>
  </si>
  <si>
    <t>CEMENTO K</t>
  </si>
  <si>
    <t>Acelerante</t>
  </si>
  <si>
    <t>Tiempos Parada Maquina</t>
  </si>
  <si>
    <t>Almacenamiento</t>
  </si>
  <si>
    <t>Asesoria u organización</t>
  </si>
  <si>
    <t>Otras Producciones</t>
  </si>
  <si>
    <t>Falta de mezcla</t>
  </si>
  <si>
    <t>Falta de MP</t>
  </si>
  <si>
    <t>Organización anillo - formaletas</t>
  </si>
  <si>
    <t>Pintar Productos</t>
  </si>
  <si>
    <t>Programa de gerencia</t>
  </si>
  <si>
    <t>Otros</t>
  </si>
  <si>
    <t>Contador De Agua</t>
  </si>
  <si>
    <t>Lectura Inicial</t>
  </si>
  <si>
    <t>Lectura Final</t>
  </si>
  <si>
    <t>Recurso Humano Producción</t>
  </si>
  <si>
    <t>Mezclador</t>
  </si>
  <si>
    <t>Aux Mezclador</t>
  </si>
  <si>
    <t>Operario</t>
  </si>
  <si>
    <t>Aux Operario</t>
  </si>
  <si>
    <t>Pulidor</t>
  </si>
  <si>
    <t>Auxiliar</t>
  </si>
  <si>
    <t>Cemento Kilos Pulida Dia</t>
  </si>
  <si>
    <t>Maquina 1</t>
  </si>
  <si>
    <t>2024-04-08</t>
  </si>
  <si>
    <t>2024-04-09</t>
  </si>
  <si>
    <t>2024-04-10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</si>
</sst>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  <fill>
      <patternFill patternType="none">
        <fgColor rgb="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4" fillId="15" borderId="13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5" fillId="11" borderId="1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10" Target="../tables/table10.xml" Type="http://schemas.openxmlformats.org/officeDocument/2006/relationships/table"/><Relationship Id="rId11" Target="../tables/table11.xml" Type="http://schemas.openxmlformats.org/officeDocument/2006/relationships/table"/><Relationship Id="rId12" Target="../tables/table12.xml" Type="http://schemas.openxmlformats.org/officeDocument/2006/relationships/table"/><Relationship Id="rId13" Target="../tables/table13.xml" Type="http://schemas.openxmlformats.org/officeDocument/2006/relationships/table"/><Relationship Id="rId14" Target="../tables/table14.xml" Type="http://schemas.openxmlformats.org/officeDocument/2006/relationships/table"/><Relationship Id="rId15" Target="../tables/table15.xml" Type="http://schemas.openxmlformats.org/officeDocument/2006/relationships/table"/><Relationship Id="rId16" Target="../tables/table16.xml" Type="http://schemas.openxmlformats.org/officeDocument/2006/relationships/table"/><Relationship Id="rId17" Target="../tables/table17.xml" Type="http://schemas.openxmlformats.org/officeDocument/2006/relationships/table"/><Relationship Id="rId2" Target="../tables/table2.xml" Type="http://schemas.openxmlformats.org/officeDocument/2006/relationships/table"/><Relationship Id="rId3" Target="../tables/table3.xml" Type="http://schemas.openxmlformats.org/officeDocument/2006/relationships/table"/><Relationship Id="rId4" Target="../tables/table4.xml" Type="http://schemas.openxmlformats.org/officeDocument/2006/relationships/table"/><Relationship Id="rId5" Target="../tables/table5.xml" Type="http://schemas.openxmlformats.org/officeDocument/2006/relationships/table"/><Relationship Id="rId6" Target="../tables/table6.xml" Type="http://schemas.openxmlformats.org/officeDocument/2006/relationships/table"/><Relationship Id="rId7" Target="../tables/table7.xml" Type="http://schemas.openxmlformats.org/officeDocument/2006/relationships/table"/><Relationship Id="rId8" Target="../tables/table8.xml" Type="http://schemas.openxmlformats.org/officeDocument/2006/relationships/table"/><Relationship Id="rId9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22" zoomScaleNormal="100" workbookViewId="0">
      <selection activeCell="I37" sqref="I37"/>
    </sheetView>
  </sheetViews>
  <sheetFormatPr baseColWidth="10" defaultColWidth="9.140625" defaultRowHeight="15" x14ac:dyDescent="0.25"/>
  <cols>
    <col min="1" max="1" customWidth="true" width="11.28515625"/>
    <col min="2" max="2" customWidth="true" width="10.85546875"/>
    <col min="3" max="3" customWidth="true" width="16.5703125"/>
    <col min="5" max="5" bestFit="true" customWidth="true" width="10.140625"/>
    <col min="6" max="6" customWidth="true" width="10.140625"/>
    <col min="7" max="7" customWidth="true" width="10.42578125"/>
    <col min="8" max="8" customWidth="true" width="10.7109375"/>
    <col min="9" max="9" bestFit="true" customWidth="true" width="10.5703125"/>
    <col min="10" max="11" customWidth="true" width="10.5703125"/>
    <col min="12" max="12" bestFit="true" customWidth="true" width="12.28515625"/>
    <col min="13" max="13" customWidth="true" width="9.140625"/>
    <col min="14" max="14" customWidth="true" width="8.7109375"/>
    <col min="15" max="15" customWidth="true" width="13.28515625"/>
    <col min="16" max="16" customWidth="true" width="11.7109375"/>
    <col min="17" max="17" bestFit="true" customWidth="true" width="19.85546875"/>
    <col min="18" max="18" bestFit="true" customWidth="true" width="14.0"/>
  </cols>
  <sheetData>
    <row r="1" spans="1:18" ht="21" customHeight="1" x14ac:dyDescent="0.3">
      <c r="A1" s="86" t="s">
        <v>350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8" ht="33.75" customHeight="1" x14ac:dyDescent="0.25">
      <c r="A2" s="109" t="s">
        <v>0</v>
      </c>
      <c r="B2" s="109"/>
      <c r="C2" s="109"/>
      <c r="D2" s="109" t="s">
        <v>1</v>
      </c>
      <c r="E2" s="109"/>
      <c r="F2" s="109" t="s">
        <v>2</v>
      </c>
      <c r="G2" s="109"/>
      <c r="H2" s="109" t="s">
        <v>3</v>
      </c>
      <c r="I2" s="109"/>
      <c r="J2" s="109" t="s">
        <v>4</v>
      </c>
      <c r="K2" s="109"/>
      <c r="L2" s="109"/>
      <c r="M2" s="4" t="s">
        <v>5</v>
      </c>
      <c r="N2" s="4" t="s">
        <v>6</v>
      </c>
      <c r="O2" s="109" t="s">
        <v>7</v>
      </c>
      <c r="P2" s="109"/>
      <c r="Q2" s="109"/>
      <c r="R2" s="2" t="s">
        <v>304</v>
      </c>
    </row>
    <row r="3" spans="1:18" x14ac:dyDescent="0.25">
      <c r="A3" t="s" s="150">
        <v>388</v>
      </c>
      <c r="B3" s="125"/>
      <c r="C3" s="125"/>
      <c r="D3" s="113" t="s">
        <v>385</v>
      </c>
      <c r="E3" s="113"/>
      <c r="F3" t="s" s="150">
        <v>20</v>
      </c>
      <c r="G3" s="118"/>
      <c r="H3" s="117" t="s">
        <v>108</v>
      </c>
      <c r="I3" s="118"/>
      <c r="J3" t="s" s="150">
        <v>351</v>
      </c>
      <c r="K3" s="119"/>
      <c r="L3" s="118"/>
      <c r="M3" s="3" t="str">
        <f>+IF(EXACT(F3,"Tuberia"),"TC","PC")</f>
        <v>TC</v>
      </c>
      <c r="N3" s="3"/>
      <c r="O3" s="113"/>
      <c r="P3" s="113"/>
      <c r="Q3" s="113"/>
      <c r="R3" s="2" t="s">
        <v>305</v>
      </c>
    </row>
    <row r="4" spans="1:18" x14ac:dyDescent="0.25">
      <c r="A4" s="110" t="s">
        <v>259</v>
      </c>
      <c r="B4" s="111"/>
      <c r="C4" s="112"/>
      <c r="D4" s="110" t="s">
        <v>260</v>
      </c>
      <c r="E4" s="111"/>
      <c r="F4" s="111"/>
      <c r="G4" s="112"/>
      <c r="H4" s="110" t="s">
        <v>261</v>
      </c>
      <c r="I4" s="111"/>
      <c r="J4" s="111"/>
      <c r="K4" s="112"/>
      <c r="L4" s="110" t="s">
        <v>262</v>
      </c>
      <c r="M4" s="112"/>
      <c r="N4" s="3"/>
      <c r="O4" s="109" t="s">
        <v>263</v>
      </c>
      <c r="P4" s="109"/>
      <c r="Q4" s="109"/>
    </row>
    <row r="5" spans="1:18" x14ac:dyDescent="0.25">
      <c r="A5" s="94">
        <v>0.29166666666666669</v>
      </c>
      <c r="B5" s="95"/>
      <c r="C5" s="96"/>
      <c r="D5" s="94">
        <v>0.79166666666666663</v>
      </c>
      <c r="E5" s="95"/>
      <c r="F5" s="95"/>
      <c r="G5" s="96"/>
      <c r="H5" s="97"/>
      <c r="I5" s="98"/>
      <c r="J5" s="98"/>
      <c r="K5" s="99"/>
      <c r="L5" s="97"/>
      <c r="M5" s="99"/>
      <c r="N5" s="3"/>
      <c r="O5" t="n" s="150">
        <v>6843.0</v>
      </c>
      <c r="P5" s="115"/>
      <c r="Q5" s="115"/>
    </row>
    <row r="6" spans="1:18" x14ac:dyDescent="0.25">
      <c r="A6" s="130" t="s">
        <v>264</v>
      </c>
      <c r="B6" s="130"/>
      <c r="C6" s="120" t="s">
        <v>268</v>
      </c>
      <c r="D6" s="120"/>
      <c r="E6" s="122" t="s">
        <v>289</v>
      </c>
      <c r="F6" s="123"/>
      <c r="G6" s="123"/>
      <c r="H6" s="124"/>
      <c r="I6" s="131" t="s">
        <v>296</v>
      </c>
      <c r="J6" s="132"/>
      <c r="K6" s="133"/>
      <c r="L6" s="121" t="s">
        <v>299</v>
      </c>
      <c r="M6" s="106" t="s">
        <v>300</v>
      </c>
      <c r="N6" s="107"/>
      <c r="O6" s="108"/>
      <c r="P6" s="116" t="s">
        <v>364</v>
      </c>
      <c r="Q6" s="116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6" t="s">
        <v>297</v>
      </c>
      <c r="J7" s="36" t="s">
        <v>298</v>
      </c>
      <c r="K7" s="36" t="s">
        <v>363</v>
      </c>
      <c r="L7" s="121"/>
      <c r="M7" s="26" t="s">
        <v>301</v>
      </c>
      <c r="N7" s="26" t="s">
        <v>302</v>
      </c>
      <c r="O7" s="26" t="s">
        <v>303</v>
      </c>
      <c r="P7" s="72">
        <v>1</v>
      </c>
      <c r="Q7" s="73" t="s">
        <v>365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7">
        <v>5000</v>
      </c>
      <c r="J8" s="37">
        <v>5000</v>
      </c>
      <c r="K8" s="37">
        <v>5000</v>
      </c>
      <c r="L8" s="40">
        <f t="shared" ref="L8:L25" si="0">SUM(E8:H8)</f>
        <v>20000</v>
      </c>
      <c r="M8" s="29">
        <v>1</v>
      </c>
      <c r="N8" s="29" t="s">
        <v>352</v>
      </c>
      <c r="O8" s="29">
        <v>1</v>
      </c>
      <c r="P8" s="72">
        <v>2</v>
      </c>
      <c r="Q8" s="73" t="s">
        <v>366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7">
        <v>5000</v>
      </c>
      <c r="J9" s="37">
        <v>5000</v>
      </c>
      <c r="K9" s="37">
        <v>5000</v>
      </c>
      <c r="L9" s="40">
        <f t="shared" si="0"/>
        <v>20000</v>
      </c>
      <c r="M9" s="29">
        <v>1</v>
      </c>
      <c r="N9" s="29" t="s">
        <v>352</v>
      </c>
      <c r="O9" s="29">
        <v>1</v>
      </c>
      <c r="P9" s="72">
        <v>10</v>
      </c>
      <c r="Q9" s="73" t="s">
        <v>367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7">
        <v>5000</v>
      </c>
      <c r="J10" s="37">
        <v>5000</v>
      </c>
      <c r="K10" s="37">
        <v>5000</v>
      </c>
      <c r="L10" s="40">
        <f t="shared" si="0"/>
        <v>20000</v>
      </c>
      <c r="M10" s="29">
        <v>1</v>
      </c>
      <c r="N10" s="29" t="s">
        <v>352</v>
      </c>
      <c r="O10" s="29">
        <v>1</v>
      </c>
      <c r="P10" s="72">
        <v>12</v>
      </c>
      <c r="Q10" s="73" t="s">
        <v>368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7">
        <v>5000</v>
      </c>
      <c r="J11" s="37">
        <v>5000</v>
      </c>
      <c r="K11" s="37">
        <v>5000</v>
      </c>
      <c r="L11" s="40">
        <f t="shared" si="0"/>
        <v>20000</v>
      </c>
      <c r="M11" s="29"/>
      <c r="N11" s="29"/>
      <c r="O11" s="29"/>
      <c r="P11" s="72">
        <v>13</v>
      </c>
      <c r="Q11" s="73" t="s">
        <v>369</v>
      </c>
    </row>
    <row r="12" spans="1:18" ht="24.75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7">
        <v>5000</v>
      </c>
      <c r="J12" s="37">
        <v>5000</v>
      </c>
      <c r="K12" s="37">
        <v>5000</v>
      </c>
      <c r="L12" s="40">
        <f t="shared" si="0"/>
        <v>20000</v>
      </c>
      <c r="M12" s="29"/>
      <c r="N12" s="29"/>
      <c r="O12" s="29"/>
      <c r="P12" s="72">
        <v>14</v>
      </c>
      <c r="Q12" s="74" t="s">
        <v>370</v>
      </c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7">
        <v>5000</v>
      </c>
      <c r="J13" s="37">
        <v>5000</v>
      </c>
      <c r="K13" s="37">
        <v>5000</v>
      </c>
      <c r="L13" s="40">
        <f t="shared" si="0"/>
        <v>20000</v>
      </c>
      <c r="M13" s="29"/>
      <c r="N13" s="29"/>
      <c r="O13" s="29"/>
      <c r="P13" s="72">
        <v>15</v>
      </c>
      <c r="Q13" s="73" t="s">
        <v>371</v>
      </c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7">
        <v>5000</v>
      </c>
      <c r="J14" s="37">
        <v>5000</v>
      </c>
      <c r="K14" s="37">
        <v>5000</v>
      </c>
      <c r="L14" s="40">
        <f t="shared" si="0"/>
        <v>20000</v>
      </c>
      <c r="M14" s="29"/>
      <c r="N14" s="29"/>
      <c r="O14" s="29"/>
      <c r="P14" s="72">
        <v>16</v>
      </c>
      <c r="Q14" s="73" t="s">
        <v>372</v>
      </c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7">
        <v>5000</v>
      </c>
      <c r="J15" s="37">
        <v>5000</v>
      </c>
      <c r="K15" s="37">
        <v>5000</v>
      </c>
      <c r="L15" s="40">
        <f t="shared" si="0"/>
        <v>10000</v>
      </c>
      <c r="M15" s="29"/>
      <c r="N15" s="29"/>
      <c r="O15" s="29"/>
      <c r="P15" s="72">
        <v>17</v>
      </c>
      <c r="Q15" s="73" t="s">
        <v>373</v>
      </c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7"/>
      <c r="J16" s="38"/>
      <c r="K16" s="38"/>
      <c r="L16" s="40">
        <f t="shared" si="0"/>
        <v>0</v>
      </c>
      <c r="M16" s="29"/>
      <c r="N16" s="29"/>
      <c r="O16" s="29"/>
      <c r="P16" s="72"/>
      <c r="Q16" s="73"/>
    </row>
    <row r="17" spans="1:17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7"/>
      <c r="J17" s="38"/>
      <c r="K17" s="38"/>
      <c r="L17" s="40">
        <f t="shared" si="0"/>
        <v>0</v>
      </c>
      <c r="M17" s="29"/>
      <c r="N17" s="29"/>
      <c r="O17" s="29"/>
      <c r="P17" s="72"/>
      <c r="Q17" s="73"/>
    </row>
    <row r="18" spans="1:17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7"/>
      <c r="J18" s="38"/>
      <c r="K18" s="38"/>
      <c r="L18" s="40">
        <f t="shared" si="0"/>
        <v>0</v>
      </c>
      <c r="M18" s="29"/>
      <c r="N18" s="29"/>
      <c r="O18" s="29"/>
      <c r="P18" s="72"/>
      <c r="Q18" s="73"/>
    </row>
    <row r="19" spans="1:17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7"/>
      <c r="J19" s="38"/>
      <c r="K19" s="38"/>
      <c r="L19" s="40">
        <f t="shared" si="0"/>
        <v>0</v>
      </c>
      <c r="M19" s="29"/>
      <c r="N19" s="29"/>
      <c r="O19" s="29"/>
      <c r="P19" s="72"/>
      <c r="Q19" s="73"/>
    </row>
    <row r="20" spans="1:17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7"/>
      <c r="J20" s="38"/>
      <c r="K20" s="38"/>
      <c r="L20" s="40">
        <f t="shared" si="0"/>
        <v>0</v>
      </c>
      <c r="M20" s="29"/>
      <c r="N20" s="29"/>
      <c r="O20" s="29"/>
      <c r="P20" s="72"/>
      <c r="Q20" s="73"/>
    </row>
    <row r="21" spans="1:17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7"/>
      <c r="J21" s="38"/>
      <c r="K21" s="38"/>
      <c r="L21" s="40">
        <f t="shared" si="0"/>
        <v>0</v>
      </c>
      <c r="M21" s="29"/>
      <c r="N21" s="29"/>
      <c r="O21" s="29"/>
      <c r="P21" s="72"/>
      <c r="Q21" s="73"/>
    </row>
    <row r="22" spans="1:17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7"/>
      <c r="J22" s="37"/>
      <c r="K22" s="37"/>
      <c r="L22" s="40">
        <f t="shared" si="0"/>
        <v>0</v>
      </c>
      <c r="M22" s="29"/>
      <c r="N22" s="29"/>
      <c r="O22" s="29"/>
      <c r="P22" s="72"/>
      <c r="Q22" s="73"/>
    </row>
    <row r="23" spans="1:17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7"/>
      <c r="J23" s="37"/>
      <c r="K23" s="37"/>
      <c r="L23" s="40">
        <f t="shared" si="0"/>
        <v>0</v>
      </c>
      <c r="M23" s="29"/>
      <c r="N23" s="29"/>
      <c r="O23" s="29"/>
      <c r="P23" s="72"/>
      <c r="Q23" s="73"/>
    </row>
    <row r="24" spans="1:17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7"/>
      <c r="J24" s="37"/>
      <c r="K24" s="37"/>
      <c r="L24" s="40">
        <f t="shared" si="0"/>
        <v>0</v>
      </c>
      <c r="M24" s="29"/>
      <c r="N24" s="29"/>
      <c r="O24" s="29"/>
      <c r="P24" s="63"/>
      <c r="Q24" s="63"/>
    </row>
    <row r="25" spans="1:17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7"/>
      <c r="J25" s="37"/>
      <c r="K25" s="37"/>
      <c r="L25" s="40">
        <f t="shared" si="0"/>
        <v>0</v>
      </c>
      <c r="M25" s="29"/>
      <c r="N25" s="29"/>
      <c r="O25" s="29"/>
      <c r="P25" s="63"/>
      <c r="Q25" s="63"/>
    </row>
    <row r="26" spans="1:17" x14ac:dyDescent="0.25">
      <c r="A26" s="29" t="s">
        <v>267</v>
      </c>
      <c r="B26" s="29">
        <f>SUM(B8:B25)</f>
        <v>0</v>
      </c>
      <c r="C26" s="32"/>
      <c r="D26" s="32">
        <f t="shared" ref="D26:G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 t="shared" ref="H26:M26" si="2">SUM(H8:H25)</f>
        <v>36000</v>
      </c>
      <c r="I26" s="39">
        <f t="shared" si="2"/>
        <v>40000</v>
      </c>
      <c r="J26" s="39">
        <f t="shared" si="2"/>
        <v>40000</v>
      </c>
      <c r="K26" s="39">
        <f t="shared" si="2"/>
        <v>40000</v>
      </c>
      <c r="L26" s="41">
        <f t="shared" si="2"/>
        <v>150000</v>
      </c>
      <c r="M26" s="29">
        <f t="shared" si="2"/>
        <v>3</v>
      </c>
      <c r="N26" s="29"/>
      <c r="O26" s="29"/>
      <c r="P26" s="63"/>
      <c r="Q26" s="63"/>
    </row>
    <row r="27" spans="1:17" x14ac:dyDescent="0.25">
      <c r="A27" s="64"/>
      <c r="B27" s="64"/>
      <c r="C27" s="64"/>
      <c r="D27" s="102"/>
      <c r="E27" s="102"/>
      <c r="F27" s="42"/>
      <c r="G27" s="102"/>
      <c r="H27" s="10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24" x14ac:dyDescent="0.25">
      <c r="A28" s="43" t="s">
        <v>2</v>
      </c>
      <c r="B28" s="43" t="s">
        <v>353</v>
      </c>
      <c r="C28" s="67" t="s">
        <v>354</v>
      </c>
      <c r="D28" s="87" t="s">
        <v>306</v>
      </c>
      <c r="E28" s="87"/>
      <c r="F28" s="87"/>
      <c r="G28" s="87"/>
      <c r="H28" s="87" t="s">
        <v>313</v>
      </c>
      <c r="I28" s="87"/>
      <c r="J28" s="87" t="s">
        <v>319</v>
      </c>
      <c r="K28" s="87"/>
      <c r="L28" s="105" t="s">
        <v>384</v>
      </c>
      <c r="M28" s="87" t="s">
        <v>321</v>
      </c>
      <c r="N28" s="87"/>
      <c r="O28" s="87"/>
      <c r="P28" s="87"/>
      <c r="Q28" s="87"/>
    </row>
    <row r="29" spans="1:17" ht="39.75" customHeight="1" x14ac:dyDescent="0.25">
      <c r="A29" s="44" t="s">
        <v>290</v>
      </c>
      <c r="B29" s="63"/>
      <c r="C29" s="63"/>
      <c r="D29" s="59"/>
      <c r="E29" s="67" t="s">
        <v>361</v>
      </c>
      <c r="F29" s="67" t="s">
        <v>360</v>
      </c>
      <c r="G29" s="67" t="s">
        <v>362</v>
      </c>
      <c r="H29" s="128">
        <v>2</v>
      </c>
      <c r="I29" s="129"/>
      <c r="J29" s="43" t="s">
        <v>322</v>
      </c>
      <c r="K29" s="43" t="s">
        <v>266</v>
      </c>
      <c r="L29" s="105"/>
      <c r="M29" s="91">
        <v>8</v>
      </c>
      <c r="N29" s="91"/>
      <c r="O29" s="91"/>
      <c r="P29" s="91"/>
      <c r="Q29" s="91"/>
    </row>
    <row r="30" spans="1:17" x14ac:dyDescent="0.25">
      <c r="A30" s="44" t="s">
        <v>291</v>
      </c>
      <c r="B30" s="63"/>
      <c r="C30" s="63"/>
      <c r="D30" s="60" t="s">
        <v>307</v>
      </c>
      <c r="E30" s="45">
        <v>116</v>
      </c>
      <c r="F30" s="77" t="s">
        <v>20</v>
      </c>
      <c r="G30" t="s" s="150">
        <v>20</v>
      </c>
      <c r="H30" s="87" t="s">
        <v>314</v>
      </c>
      <c r="I30" s="87"/>
      <c r="J30" s="45">
        <v>2</v>
      </c>
      <c r="K30" s="45">
        <v>60</v>
      </c>
      <c r="L30" s="47"/>
      <c r="M30" s="91">
        <f>IF(M29=0,0,((M29*1000)/1.25)+500)</f>
        <v>6900</v>
      </c>
      <c r="N30" s="91"/>
      <c r="O30" s="91"/>
      <c r="P30" s="91"/>
      <c r="Q30" s="91"/>
    </row>
    <row r="31" spans="1:17" ht="24" x14ac:dyDescent="0.25">
      <c r="A31" s="44" t="s">
        <v>292</v>
      </c>
      <c r="B31" s="63"/>
      <c r="C31" s="63"/>
      <c r="D31" s="61" t="s">
        <v>308</v>
      </c>
      <c r="E31" s="45"/>
      <c r="F31" s="45"/>
      <c r="G31" s="45"/>
      <c r="H31" s="69" t="s">
        <v>315</v>
      </c>
      <c r="I31" s="45">
        <v>2199</v>
      </c>
      <c r="J31" s="45"/>
      <c r="K31" s="45"/>
      <c r="L31" s="42"/>
      <c r="M31" s="92" t="s">
        <v>377</v>
      </c>
      <c r="N31" s="93"/>
      <c r="O31" s="93"/>
      <c r="P31" s="93"/>
      <c r="Q31" s="93"/>
    </row>
    <row r="32" spans="1:17" ht="36" x14ac:dyDescent="0.25">
      <c r="A32" s="44" t="s">
        <v>293</v>
      </c>
      <c r="B32" s="63"/>
      <c r="C32" s="63"/>
      <c r="D32" s="61" t="s">
        <v>309</v>
      </c>
      <c r="E32" s="45">
        <v>33</v>
      </c>
      <c r="F32" s="45"/>
      <c r="G32" s="45"/>
      <c r="H32" s="69" t="s">
        <v>316</v>
      </c>
      <c r="I32" s="45">
        <v>14</v>
      </c>
      <c r="J32" s="45"/>
      <c r="K32" s="45"/>
      <c r="L32" s="42"/>
      <c r="M32" s="80" t="s">
        <v>378</v>
      </c>
      <c r="N32" s="80"/>
      <c r="O32" s="81"/>
      <c r="P32" s="82"/>
      <c r="Q32" s="83"/>
    </row>
    <row r="33" spans="1:17" ht="36" x14ac:dyDescent="0.25">
      <c r="A33" s="44" t="s">
        <v>294</v>
      </c>
      <c r="B33" s="63"/>
      <c r="C33" s="63"/>
      <c r="D33" s="61" t="s">
        <v>310</v>
      </c>
      <c r="E33" s="45">
        <v>2</v>
      </c>
      <c r="F33" s="45"/>
      <c r="G33" s="45"/>
      <c r="H33" s="70" t="s">
        <v>317</v>
      </c>
      <c r="I33" s="68" t="s">
        <v>318</v>
      </c>
      <c r="J33" s="45"/>
      <c r="K33" s="45"/>
      <c r="L33" s="42"/>
      <c r="M33" s="80" t="s">
        <v>379</v>
      </c>
      <c r="N33" s="80"/>
      <c r="O33" s="81"/>
      <c r="P33" s="82"/>
      <c r="Q33" s="83"/>
    </row>
    <row r="34" spans="1:17" ht="36" x14ac:dyDescent="0.25">
      <c r="A34" s="44" t="s">
        <v>295</v>
      </c>
      <c r="B34" s="63"/>
      <c r="C34" s="63"/>
      <c r="D34" s="61" t="s">
        <v>311</v>
      </c>
      <c r="E34" s="45"/>
      <c r="F34" s="45"/>
      <c r="G34" s="45"/>
      <c r="H34" s="126" t="s">
        <v>325</v>
      </c>
      <c r="I34" s="127"/>
      <c r="J34" s="45"/>
      <c r="K34" s="45"/>
      <c r="L34" s="42"/>
      <c r="M34" s="80" t="s">
        <v>380</v>
      </c>
      <c r="N34" s="80"/>
      <c r="O34" s="81"/>
      <c r="P34" s="82"/>
      <c r="Q34" s="83"/>
    </row>
    <row r="35" spans="1:17" x14ac:dyDescent="0.25">
      <c r="A35" s="44" t="s">
        <v>298</v>
      </c>
      <c r="B35" s="63"/>
      <c r="C35" s="63"/>
      <c r="D35" s="60" t="s">
        <v>312</v>
      </c>
      <c r="E35" s="45">
        <f>E30+E31-E32-E33-E34</f>
        <v>81</v>
      </c>
      <c r="F35" s="45"/>
      <c r="G35" s="45"/>
      <c r="H35" s="43" t="s">
        <v>326</v>
      </c>
      <c r="I35" s="66" t="s">
        <v>327</v>
      </c>
      <c r="J35" s="45"/>
      <c r="K35" s="45"/>
      <c r="L35" s="42"/>
      <c r="M35" s="80" t="s">
        <v>381</v>
      </c>
      <c r="N35" s="80"/>
      <c r="O35" s="81"/>
      <c r="P35" s="82"/>
      <c r="Q35" s="83"/>
    </row>
    <row r="36" spans="1:17" x14ac:dyDescent="0.25">
      <c r="A36" s="44" t="s">
        <v>355</v>
      </c>
      <c r="B36" s="63"/>
      <c r="C36" s="63"/>
      <c r="D36" s="88" t="s">
        <v>324</v>
      </c>
      <c r="E36" s="89"/>
      <c r="F36" s="89" t="s">
        <v>374</v>
      </c>
      <c r="G36" s="90"/>
      <c r="H36" s="45" t="s">
        <v>8</v>
      </c>
      <c r="I36" s="65" t="s">
        <v>8</v>
      </c>
      <c r="J36" s="88" t="s">
        <v>320</v>
      </c>
      <c r="K36" s="90"/>
      <c r="L36" s="42"/>
      <c r="M36" s="80" t="s">
        <v>382</v>
      </c>
      <c r="N36" s="80"/>
      <c r="O36" s="81"/>
      <c r="P36" s="82"/>
      <c r="Q36" s="83"/>
    </row>
    <row r="37" spans="1:17" ht="28.5" customHeight="1" x14ac:dyDescent="0.25">
      <c r="A37" s="44" t="s">
        <v>356</v>
      </c>
      <c r="B37" s="63"/>
      <c r="C37" s="63"/>
      <c r="D37" s="65" t="s">
        <v>357</v>
      </c>
      <c r="E37" s="75"/>
      <c r="F37" s="76" t="s">
        <v>375</v>
      </c>
      <c r="G37" s="76" t="s">
        <v>376</v>
      </c>
      <c r="H37" s="43" t="s">
        <v>328</v>
      </c>
      <c r="I37" s="71">
        <v>40</v>
      </c>
      <c r="J37" s="45" t="s">
        <v>323</v>
      </c>
      <c r="K37" s="46" t="s">
        <v>315</v>
      </c>
      <c r="L37" s="42"/>
      <c r="M37" s="80" t="s">
        <v>382</v>
      </c>
      <c r="N37" s="80"/>
      <c r="O37" s="81"/>
      <c r="P37" s="82"/>
      <c r="Q37" s="83"/>
    </row>
    <row r="38" spans="1:17" ht="24" customHeight="1" x14ac:dyDescent="0.25">
      <c r="A38" s="44" t="s">
        <v>356</v>
      </c>
      <c r="B38" s="63"/>
      <c r="C38" s="63"/>
      <c r="D38" s="65" t="s">
        <v>358</v>
      </c>
      <c r="E38" s="75"/>
      <c r="F38" s="103"/>
      <c r="G38" s="103"/>
      <c r="H38" s="84"/>
      <c r="I38" s="85"/>
      <c r="J38" s="45" t="s">
        <v>323</v>
      </c>
      <c r="K38" s="46" t="s">
        <v>315</v>
      </c>
      <c r="L38" s="42"/>
      <c r="M38" s="80" t="s">
        <v>383</v>
      </c>
      <c r="N38" s="80"/>
      <c r="O38" s="81"/>
      <c r="P38" s="82"/>
      <c r="Q38" s="83"/>
    </row>
    <row r="39" spans="1:17" x14ac:dyDescent="0.25">
      <c r="A39" s="100"/>
      <c r="B39" s="100"/>
      <c r="C39" s="62"/>
      <c r="D39" s="65" t="s">
        <v>359</v>
      </c>
      <c r="E39" s="65"/>
      <c r="F39" s="104"/>
      <c r="G39" s="104"/>
      <c r="H39" s="84"/>
      <c r="I39" s="85"/>
      <c r="J39" s="45" t="s">
        <v>323</v>
      </c>
      <c r="K39" s="46" t="s">
        <v>315</v>
      </c>
      <c r="L39" s="42"/>
      <c r="M39" s="80" t="s">
        <v>383</v>
      </c>
      <c r="N39" s="80"/>
      <c r="O39" s="81"/>
      <c r="P39" s="82"/>
      <c r="Q39" s="83"/>
    </row>
    <row r="40" spans="1:17" x14ac:dyDescent="0.25">
      <c r="A40" s="100"/>
      <c r="B40" s="100"/>
      <c r="C40" s="42"/>
      <c r="D40" s="100"/>
      <c r="E40" s="100"/>
      <c r="F40" s="42"/>
      <c r="G40" s="100"/>
      <c r="H40" s="102"/>
      <c r="I40" s="42"/>
      <c r="J40" s="42"/>
      <c r="K40" s="42"/>
      <c r="L40" s="42"/>
      <c r="M40" s="80" t="s">
        <v>383</v>
      </c>
      <c r="N40" s="80"/>
      <c r="O40" s="81"/>
      <c r="P40" s="82"/>
      <c r="Q40" s="83"/>
    </row>
    <row r="41" spans="1:17" x14ac:dyDescent="0.25">
      <c r="A41" s="101" t="s">
        <v>329</v>
      </c>
      <c r="B41" s="101"/>
      <c r="C41" s="101"/>
      <c r="D41" s="101"/>
      <c r="E41" s="101"/>
      <c r="F41" s="101"/>
      <c r="G41" s="101"/>
      <c r="H41" s="101"/>
      <c r="I41" s="78" t="s">
        <v>330</v>
      </c>
      <c r="J41" s="79"/>
      <c r="K41" s="79"/>
      <c r="L41" s="79"/>
      <c r="M41" s="79"/>
      <c r="N41" s="79"/>
      <c r="O41" s="79"/>
      <c r="P41" s="79"/>
      <c r="Q41" s="79"/>
    </row>
    <row r="42" spans="1:17" ht="38.25" x14ac:dyDescent="0.25">
      <c r="A42" s="48" t="s">
        <v>331</v>
      </c>
      <c r="B42" s="48" t="s">
        <v>332</v>
      </c>
      <c r="C42" s="50" t="s">
        <v>346</v>
      </c>
      <c r="D42" s="50" t="s">
        <v>347</v>
      </c>
      <c r="E42" s="50" t="s">
        <v>348</v>
      </c>
      <c r="F42" s="50" t="s">
        <v>349</v>
      </c>
      <c r="G42" s="50" t="s">
        <v>333</v>
      </c>
      <c r="H42" s="48" t="s">
        <v>334</v>
      </c>
      <c r="I42" s="49" t="s">
        <v>335</v>
      </c>
      <c r="J42" s="49" t="s">
        <v>336</v>
      </c>
      <c r="K42" s="49" t="s">
        <v>337</v>
      </c>
      <c r="L42" s="49" t="s">
        <v>338</v>
      </c>
      <c r="M42" s="49" t="s">
        <v>339</v>
      </c>
      <c r="N42" s="49" t="s">
        <v>340</v>
      </c>
      <c r="O42" s="49" t="s">
        <v>341</v>
      </c>
      <c r="P42" s="49" t="s">
        <v>342</v>
      </c>
      <c r="Q42" s="56" t="s">
        <v>343</v>
      </c>
    </row>
    <row r="43" spans="1:17" x14ac:dyDescent="0.25">
      <c r="A43" s="51">
        <f>+IFERROR((L26/D26),0)</f>
        <v>10000</v>
      </c>
      <c r="B43" s="52">
        <f>D5-A5</f>
        <v>0.49999999999999994</v>
      </c>
      <c r="C43" s="58">
        <f>(HOUR(B43)*60)+(MINUTE(B43))-60</f>
        <v>660</v>
      </c>
      <c r="D43" s="45">
        <f>+COUNTA(B8:B25)*60</f>
        <v>0</v>
      </c>
      <c r="E43" s="53">
        <f>IFERROR(C43/D43,0)</f>
        <v>0</v>
      </c>
      <c r="F43" s="45">
        <v>5</v>
      </c>
      <c r="G43" s="45">
        <v>7</v>
      </c>
      <c r="H43" s="51">
        <f>IFERROR(H5/F43,0)</f>
        <v>0</v>
      </c>
      <c r="I43" s="54">
        <f>IFERROR(E26/$L$26,0)</f>
        <v>0.26</v>
      </c>
      <c r="J43" s="54">
        <f>IFERROR(F26/$L$26,0)</f>
        <v>0.25333333333333335</v>
      </c>
      <c r="K43" s="54">
        <f>IFERROR(G26/$L$26,0)</f>
        <v>0.24666666666666667</v>
      </c>
      <c r="L43" s="54">
        <f>IFERROR(H26/$L$26,0)</f>
        <v>0.24</v>
      </c>
      <c r="M43" s="54">
        <f>IFERROR(L33/$L$26,0)</f>
        <v>0</v>
      </c>
      <c r="N43" s="54">
        <f>IFERROR(#REF!/$L$26,0)</f>
        <v>0</v>
      </c>
      <c r="O43" s="54">
        <f>IFERROR(G33/$L$26,0)</f>
        <v>0</v>
      </c>
      <c r="P43" s="54">
        <f>IFERROR(I26/$L$26,0)</f>
        <v>0.26666666666666666</v>
      </c>
      <c r="Q43" s="54">
        <f>IFERROR(J26/$L$26,0)</f>
        <v>0.26666666666666666</v>
      </c>
    </row>
    <row r="44" spans="1:17" ht="25.5" x14ac:dyDescent="0.25">
      <c r="A44" s="55"/>
      <c r="B44" s="55"/>
      <c r="C44" s="55"/>
      <c r="D44" s="55"/>
      <c r="E44" s="55"/>
      <c r="F44" s="55"/>
      <c r="G44" s="55"/>
      <c r="H44" s="55"/>
      <c r="I44" s="56" t="s">
        <v>344</v>
      </c>
      <c r="J44" s="56" t="s">
        <v>321</v>
      </c>
      <c r="K44" s="56" t="s">
        <v>345</v>
      </c>
      <c r="M44" s="55"/>
      <c r="N44" s="55"/>
      <c r="O44" s="55"/>
      <c r="P44" s="55"/>
    </row>
    <row r="45" spans="1:17" x14ac:dyDescent="0.25">
      <c r="A45" s="55"/>
      <c r="B45" s="55"/>
      <c r="C45" s="55"/>
      <c r="D45" s="55"/>
      <c r="E45" s="55"/>
      <c r="F45" s="55"/>
      <c r="G45" s="55"/>
      <c r="H45" s="55"/>
      <c r="I45" s="54">
        <f>IFERROR(H29/$L$26,0)</f>
        <v>1.3333333333333333E-5</v>
      </c>
      <c r="J45" s="57">
        <f>IFERROR(M30/D26,0)</f>
        <v>460</v>
      </c>
      <c r="K45" s="57">
        <f>IFERROR(H26/D26,0)</f>
        <v>2400</v>
      </c>
      <c r="M45" s="2"/>
      <c r="N45" s="55"/>
      <c r="O45" s="55"/>
      <c r="P45" s="55"/>
    </row>
  </sheetData>
  <mergeCells count="74">
    <mergeCell ref="H34:I34"/>
    <mergeCell ref="H29:I29"/>
    <mergeCell ref="H30:I30"/>
    <mergeCell ref="A4:C4"/>
    <mergeCell ref="D4:G4"/>
    <mergeCell ref="A6:B6"/>
    <mergeCell ref="I6:K6"/>
    <mergeCell ref="A2:C2"/>
    <mergeCell ref="A3:C3"/>
    <mergeCell ref="D2:E2"/>
    <mergeCell ref="D3:E3"/>
    <mergeCell ref="F2:G2"/>
    <mergeCell ref="F3:G3"/>
    <mergeCell ref="H2:I2"/>
    <mergeCell ref="D27:E27"/>
    <mergeCell ref="G27:H27"/>
    <mergeCell ref="H4:K4"/>
    <mergeCell ref="O2:Q2"/>
    <mergeCell ref="O3:Q3"/>
    <mergeCell ref="O4:Q4"/>
    <mergeCell ref="O5:Q5"/>
    <mergeCell ref="P6:Q6"/>
    <mergeCell ref="L4:M4"/>
    <mergeCell ref="J2:L2"/>
    <mergeCell ref="H3:I3"/>
    <mergeCell ref="J3:L3"/>
    <mergeCell ref="C6:D6"/>
    <mergeCell ref="L6:L7"/>
    <mergeCell ref="E6:H6"/>
    <mergeCell ref="L5:M5"/>
    <mergeCell ref="D28:G28"/>
    <mergeCell ref="H28:I28"/>
    <mergeCell ref="J28:K28"/>
    <mergeCell ref="L28:L29"/>
    <mergeCell ref="M6:O6"/>
    <mergeCell ref="A39:B39"/>
    <mergeCell ref="A41:H41"/>
    <mergeCell ref="A40:B40"/>
    <mergeCell ref="D40:E40"/>
    <mergeCell ref="G40:H40"/>
    <mergeCell ref="F38:F39"/>
    <mergeCell ref="G38:G39"/>
    <mergeCell ref="A1:Q1"/>
    <mergeCell ref="M28:Q28"/>
    <mergeCell ref="D36:E36"/>
    <mergeCell ref="F36:G36"/>
    <mergeCell ref="M29:Q29"/>
    <mergeCell ref="M30:Q30"/>
    <mergeCell ref="M31:Q31"/>
    <mergeCell ref="M32:N32"/>
    <mergeCell ref="M33:N33"/>
    <mergeCell ref="M34:N34"/>
    <mergeCell ref="M35:N35"/>
    <mergeCell ref="M36:N36"/>
    <mergeCell ref="J36:K36"/>
    <mergeCell ref="A5:C5"/>
    <mergeCell ref="D5:G5"/>
    <mergeCell ref="H5:K5"/>
    <mergeCell ref="O32:Q32"/>
    <mergeCell ref="O33:Q33"/>
    <mergeCell ref="O34:Q34"/>
    <mergeCell ref="O35:Q35"/>
    <mergeCell ref="O36:Q36"/>
    <mergeCell ref="I41:Q41"/>
    <mergeCell ref="M37:N37"/>
    <mergeCell ref="M38:N38"/>
    <mergeCell ref="M39:N39"/>
    <mergeCell ref="M40:N40"/>
    <mergeCell ref="O37:Q37"/>
    <mergeCell ref="O38:Q38"/>
    <mergeCell ref="O39:Q39"/>
    <mergeCell ref="O40:Q40"/>
    <mergeCell ref="H38:I38"/>
    <mergeCell ref="H39:I39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bestFit="true" customWidth="true" width="14.0"/>
    <col min="11" max="11" bestFit="true" customWidth="true" width="16.85546875"/>
    <col min="14" max="14" bestFit="true" customWidth="true" width="16.28515625"/>
  </cols>
  <sheetData>
    <row r="1" spans="1:29" x14ac:dyDescent="0.25">
      <c r="A1" s="134" t="s">
        <v>9</v>
      </c>
      <c r="B1" s="134"/>
      <c r="C1" s="134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 s="0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 s="0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Juan David Naranjo</dc:creator>
  <cp:lastModifiedBy>Juan David  Naranjo Sanchez</cp:lastModifiedBy>
  <dcterms:modified xsi:type="dcterms:W3CDTF">2024-04-11T00:36:43Z</dcterms:modified>
</cp:coreProperties>
</file>