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UARIO\OneDrive - UCO\Erika y Mateo\Aplicativo\Models\DataBase\"/>
    </mc:Choice>
  </mc:AlternateContent>
  <xr:revisionPtr revIDLastSave="0" documentId="13_ncr:1_{3B71C4E0-18EB-4CD8-ACAF-F966A060C8E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2" l="1"/>
  <c r="AG17" i="2"/>
  <c r="AB17" i="2"/>
  <c r="W17" i="2"/>
  <c r="R17" i="2"/>
  <c r="M17" i="2"/>
  <c r="AG16" i="2"/>
  <c r="AB16" i="2"/>
  <c r="W16" i="2"/>
  <c r="R16" i="2"/>
  <c r="M16" i="2"/>
  <c r="AG15" i="2"/>
  <c r="AB15" i="2"/>
  <c r="W15" i="2"/>
  <c r="R15" i="2"/>
  <c r="M15" i="2"/>
  <c r="AG14" i="2"/>
  <c r="AB14" i="2"/>
  <c r="W14" i="2"/>
  <c r="R14" i="2"/>
  <c r="M14" i="2"/>
  <c r="AG13" i="2"/>
  <c r="AB13" i="2"/>
  <c r="W13" i="2"/>
  <c r="R13" i="2"/>
  <c r="M13" i="2"/>
  <c r="AG12" i="2"/>
  <c r="AB12" i="2"/>
  <c r="W12" i="2"/>
  <c r="R12" i="2"/>
  <c r="M12" i="2"/>
  <c r="AG11" i="2"/>
  <c r="AB11" i="2"/>
  <c r="W11" i="2"/>
  <c r="R11" i="2"/>
  <c r="M11" i="2"/>
  <c r="AG10" i="2"/>
  <c r="AB10" i="2"/>
  <c r="W10" i="2"/>
  <c r="R10" i="2"/>
  <c r="M10" i="2"/>
  <c r="AG9" i="2"/>
  <c r="AB9" i="2"/>
  <c r="W9" i="2"/>
  <c r="R9" i="2"/>
  <c r="M9" i="2"/>
  <c r="AG8" i="2"/>
  <c r="AB8" i="2"/>
  <c r="W8" i="2"/>
  <c r="R8" i="2"/>
  <c r="M8" i="2"/>
  <c r="AG7" i="2"/>
  <c r="AB7" i="2"/>
  <c r="W7" i="2"/>
  <c r="R7" i="2"/>
  <c r="M7" i="2"/>
  <c r="AG6" i="2"/>
  <c r="AB6" i="2"/>
  <c r="W6" i="2"/>
  <c r="R6" i="2"/>
  <c r="M6" i="2"/>
  <c r="F6" i="2"/>
  <c r="AG5" i="2"/>
  <c r="AB5" i="2"/>
  <c r="W5" i="2"/>
  <c r="R5" i="2"/>
  <c r="M5" i="2"/>
  <c r="F5" i="2"/>
  <c r="AG4" i="2"/>
  <c r="AB4" i="2"/>
  <c r="W4" i="2"/>
  <c r="R4" i="2"/>
  <c r="M4" i="2"/>
  <c r="F4" i="2"/>
  <c r="AG3" i="2"/>
  <c r="AH3" i="2" s="1"/>
  <c r="AE4" i="2" s="1"/>
  <c r="AH4" i="2" s="1"/>
  <c r="AE5" i="2" s="1"/>
  <c r="AH5" i="2" s="1"/>
  <c r="AE6" i="2" s="1"/>
  <c r="AH6" i="2" s="1"/>
  <c r="AE7" i="2" s="1"/>
  <c r="AH7" i="2" s="1"/>
  <c r="AE8" i="2" s="1"/>
  <c r="AH8" i="2" s="1"/>
  <c r="AE9" i="2" s="1"/>
  <c r="AH9" i="2" s="1"/>
  <c r="AE10" i="2" s="1"/>
  <c r="AH10" i="2" s="1"/>
  <c r="AE11" i="2" s="1"/>
  <c r="AH11" i="2" s="1"/>
  <c r="AE12" i="2" s="1"/>
  <c r="AH12" i="2" s="1"/>
  <c r="AE13" i="2" s="1"/>
  <c r="AH13" i="2" s="1"/>
  <c r="AE14" i="2" s="1"/>
  <c r="AH14" i="2" s="1"/>
  <c r="AE15" i="2" s="1"/>
  <c r="AH15" i="2" s="1"/>
  <c r="AE16" i="2" s="1"/>
  <c r="AH16" i="2" s="1"/>
  <c r="AB3" i="2"/>
  <c r="AC3" i="2" s="1"/>
  <c r="Z4" i="2" s="1"/>
  <c r="AC4" i="2" s="1"/>
  <c r="Z5" i="2" s="1"/>
  <c r="AC5" i="2" s="1"/>
  <c r="Z6" i="2" s="1"/>
  <c r="AC6" i="2" s="1"/>
  <c r="Z7" i="2" s="1"/>
  <c r="AC7" i="2" s="1"/>
  <c r="Z8" i="2" s="1"/>
  <c r="AC8" i="2" s="1"/>
  <c r="Z9" i="2" s="1"/>
  <c r="AC9" i="2" s="1"/>
  <c r="Z10" i="2" s="1"/>
  <c r="AC10" i="2" s="1"/>
  <c r="Z11" i="2" s="1"/>
  <c r="AC11" i="2" s="1"/>
  <c r="Z12" i="2" s="1"/>
  <c r="AC12" i="2" s="1"/>
  <c r="Z13" i="2" s="1"/>
  <c r="AC13" i="2" s="1"/>
  <c r="Z14" i="2" s="1"/>
  <c r="AC14" i="2" s="1"/>
  <c r="Z15" i="2" s="1"/>
  <c r="AC15" i="2" s="1"/>
  <c r="Z16" i="2" s="1"/>
  <c r="AC16" i="2" s="1"/>
  <c r="W3" i="2"/>
  <c r="X3" i="2" s="1"/>
  <c r="U4" i="2" s="1"/>
  <c r="X4" i="2" s="1"/>
  <c r="U5" i="2" s="1"/>
  <c r="X5" i="2" s="1"/>
  <c r="U6" i="2" s="1"/>
  <c r="X6" i="2" s="1"/>
  <c r="U7" i="2" s="1"/>
  <c r="X7" i="2" s="1"/>
  <c r="U8" i="2" s="1"/>
  <c r="X8" i="2" s="1"/>
  <c r="U9" i="2" s="1"/>
  <c r="X9" i="2" s="1"/>
  <c r="U10" i="2" s="1"/>
  <c r="X10" i="2" s="1"/>
  <c r="U11" i="2" s="1"/>
  <c r="X11" i="2" s="1"/>
  <c r="U12" i="2" s="1"/>
  <c r="X12" i="2" s="1"/>
  <c r="U13" i="2" s="1"/>
  <c r="X13" i="2" s="1"/>
  <c r="U14" i="2" s="1"/>
  <c r="X14" i="2" s="1"/>
  <c r="U15" i="2" s="1"/>
  <c r="X15" i="2" s="1"/>
  <c r="U16" i="2" s="1"/>
  <c r="X16" i="2" s="1"/>
  <c r="R3" i="2"/>
  <c r="S3" i="2" s="1"/>
  <c r="P4" i="2" s="1"/>
  <c r="S4" i="2" s="1"/>
  <c r="P5" i="2" s="1"/>
  <c r="S5" i="2" s="1"/>
  <c r="P6" i="2" s="1"/>
  <c r="S6" i="2" s="1"/>
  <c r="P7" i="2" s="1"/>
  <c r="S7" i="2" s="1"/>
  <c r="P8" i="2" s="1"/>
  <c r="S8" i="2" s="1"/>
  <c r="P9" i="2" s="1"/>
  <c r="S9" i="2" s="1"/>
  <c r="P10" i="2" s="1"/>
  <c r="S10" i="2" s="1"/>
  <c r="P11" i="2" s="1"/>
  <c r="S11" i="2" s="1"/>
  <c r="P12" i="2" s="1"/>
  <c r="S12" i="2" s="1"/>
  <c r="P13" i="2" s="1"/>
  <c r="S13" i="2" s="1"/>
  <c r="P14" i="2" s="1"/>
  <c r="S14" i="2" s="1"/>
  <c r="P15" i="2" s="1"/>
  <c r="S15" i="2" s="1"/>
  <c r="P16" i="2" s="1"/>
  <c r="S16" i="2" s="1"/>
  <c r="M3" i="2"/>
  <c r="N3" i="2" s="1"/>
  <c r="K4" i="2" s="1"/>
  <c r="N4" i="2" s="1"/>
  <c r="K5" i="2" s="1"/>
  <c r="N5" i="2" s="1"/>
  <c r="K6" i="2" s="1"/>
  <c r="N6" i="2" s="1"/>
  <c r="K7" i="2" s="1"/>
  <c r="N7" i="2" s="1"/>
  <c r="K8" i="2" s="1"/>
  <c r="N8" i="2" s="1"/>
  <c r="K9" i="2" s="1"/>
  <c r="N9" i="2" s="1"/>
  <c r="K10" i="2" s="1"/>
  <c r="N10" i="2" s="1"/>
  <c r="K11" i="2" s="1"/>
  <c r="N11" i="2" s="1"/>
  <c r="K12" i="2" s="1"/>
  <c r="N12" i="2" s="1"/>
  <c r="K13" i="2" s="1"/>
  <c r="N13" i="2" s="1"/>
  <c r="K14" i="2" s="1"/>
  <c r="N14" i="2" s="1"/>
  <c r="K15" i="2" s="1"/>
  <c r="N15" i="2" s="1"/>
  <c r="K16" i="2" s="1"/>
  <c r="N16" i="2" s="1"/>
  <c r="F3" i="2"/>
  <c r="F2" i="2"/>
  <c r="G2" i="2" l="1"/>
  <c r="K17" i="2"/>
  <c r="N17" i="2" s="1"/>
  <c r="P17" i="2"/>
  <c r="S17" i="2" s="1"/>
  <c r="G3" i="2" s="1"/>
  <c r="U17" i="2"/>
  <c r="X17" i="2" s="1"/>
  <c r="G4" i="2"/>
  <c r="G5" i="2"/>
  <c r="Z17" i="2"/>
  <c r="AC17" i="2" s="1"/>
  <c r="AE17" i="2"/>
  <c r="AH17" i="2" s="1"/>
  <c r="G6" i="2" s="1"/>
</calcChain>
</file>

<file path=xl/sharedStrings.xml><?xml version="1.0" encoding="utf-8"?>
<sst xmlns="http://schemas.openxmlformats.org/spreadsheetml/2006/main" count="88" uniqueCount="23">
  <si>
    <t>Producto</t>
  </si>
  <si>
    <t>Cantidad</t>
  </si>
  <si>
    <t>Date</t>
  </si>
  <si>
    <t>Medias</t>
  </si>
  <si>
    <t>Zapatos</t>
  </si>
  <si>
    <t>Boxer</t>
  </si>
  <si>
    <t>Chompas</t>
  </si>
  <si>
    <t>Camiseta</t>
  </si>
  <si>
    <t>PRODUCTO</t>
  </si>
  <si>
    <t>Existencia/Inicial</t>
  </si>
  <si>
    <t>Cantidad pedidos</t>
  </si>
  <si>
    <t>Total Real</t>
  </si>
  <si>
    <t>Fecha</t>
  </si>
  <si>
    <t>CAMISETAS</t>
  </si>
  <si>
    <t>ZAPATOS</t>
  </si>
  <si>
    <t>BOXER</t>
  </si>
  <si>
    <t>CHOMPAS</t>
  </si>
  <si>
    <t>MEDIAS</t>
  </si>
  <si>
    <t>CAMISETA</t>
  </si>
  <si>
    <t>Vienen</t>
  </si>
  <si>
    <t>Ingresan</t>
  </si>
  <si>
    <t>Cantidad Pedidos</t>
  </si>
  <si>
    <t xml:space="preserve">Total Real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</si>
</sst>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1" fillId="0" borderId="0" xfId="0" applyFont="1" applyAlignment="1">
      <alignment vertical="center" textRotation="90"/>
    </xf>
    <xf numFmtId="0" fontId="1" fillId="5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0" fillId="0" borderId="4" xfId="0" applyBorder="1"/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1"/>
  <sheetViews>
    <sheetView workbookViewId="0">
      <selection activeCell="B51" sqref="B51"/>
    </sheetView>
  </sheetViews>
  <sheetFormatPr baseColWidth="10" defaultColWidth="9.140625" defaultRowHeight="15" x14ac:dyDescent="0.25"/>
  <cols>
    <col min="3" max="3" width="17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 s="1">
        <v>45371</v>
      </c>
    </row>
    <row r="3" spans="1:3" hidden="1" x14ac:dyDescent="0.25">
      <c r="A3" t="s">
        <v>4</v>
      </c>
      <c r="B3">
        <v>1</v>
      </c>
      <c r="C3" s="1">
        <v>45371</v>
      </c>
    </row>
    <row r="4" spans="1:3" hidden="1" x14ac:dyDescent="0.25">
      <c r="A4" t="s">
        <v>4</v>
      </c>
      <c r="B4">
        <v>8</v>
      </c>
      <c r="C4" s="1">
        <v>45371</v>
      </c>
    </row>
    <row r="5" spans="1:3" hidden="1" x14ac:dyDescent="0.25">
      <c r="A5" t="s">
        <v>5</v>
      </c>
      <c r="B5">
        <v>1</v>
      </c>
      <c r="C5" s="1">
        <v>45371</v>
      </c>
    </row>
    <row r="6" spans="1:3" hidden="1" x14ac:dyDescent="0.25">
      <c r="A6" t="s">
        <v>6</v>
      </c>
      <c r="B6">
        <v>1</v>
      </c>
      <c r="C6" s="1">
        <v>45371</v>
      </c>
    </row>
    <row r="7" spans="1:3" hidden="1" x14ac:dyDescent="0.25">
      <c r="A7" t="s">
        <v>5</v>
      </c>
      <c r="B7">
        <v>5</v>
      </c>
      <c r="C7" s="1">
        <v>45371</v>
      </c>
    </row>
    <row r="8" spans="1:3" hidden="1" x14ac:dyDescent="0.25">
      <c r="A8" t="s">
        <v>5</v>
      </c>
      <c r="B8">
        <v>2</v>
      </c>
      <c r="C8" s="1">
        <v>45371</v>
      </c>
    </row>
    <row r="9" spans="1:3" hidden="1" x14ac:dyDescent="0.25">
      <c r="A9" t="s">
        <v>7</v>
      </c>
      <c r="B9">
        <v>3</v>
      </c>
      <c r="C9" s="1">
        <v>45371</v>
      </c>
    </row>
    <row r="10" spans="1:3" hidden="1" x14ac:dyDescent="0.25">
      <c r="A10" t="s">
        <v>4</v>
      </c>
      <c r="B10">
        <v>1</v>
      </c>
      <c r="C10" s="1">
        <v>45371</v>
      </c>
    </row>
    <row r="11" spans="1:3" hidden="1" x14ac:dyDescent="0.25">
      <c r="A11" t="s">
        <v>6</v>
      </c>
      <c r="B11">
        <v>1</v>
      </c>
      <c r="C11" s="1">
        <v>45371</v>
      </c>
    </row>
    <row r="12" spans="1:3" hidden="1" x14ac:dyDescent="0.25">
      <c r="A12" t="s">
        <v>6</v>
      </c>
      <c r="B12">
        <v>8</v>
      </c>
      <c r="C12" s="1">
        <v>45371</v>
      </c>
    </row>
    <row r="13" spans="1:3" hidden="1" x14ac:dyDescent="0.25">
      <c r="A13" t="s">
        <v>4</v>
      </c>
      <c r="B13">
        <v>3</v>
      </c>
      <c r="C13" s="1">
        <v>45371</v>
      </c>
    </row>
    <row r="14" spans="1:3" x14ac:dyDescent="0.25">
      <c r="A14" t="s">
        <v>3</v>
      </c>
      <c r="B14">
        <v>8</v>
      </c>
      <c r="C14" s="1">
        <v>45371</v>
      </c>
    </row>
    <row r="15" spans="1:3" hidden="1" x14ac:dyDescent="0.25">
      <c r="A15" t="s">
        <v>7</v>
      </c>
      <c r="B15">
        <v>3</v>
      </c>
      <c r="C15" s="1">
        <v>45371</v>
      </c>
    </row>
    <row r="16" spans="1:3" hidden="1" x14ac:dyDescent="0.25">
      <c r="A16" t="s">
        <v>5</v>
      </c>
      <c r="B16">
        <v>2</v>
      </c>
      <c r="C16" s="1">
        <v>45371</v>
      </c>
    </row>
    <row r="17" spans="1:3" hidden="1" x14ac:dyDescent="0.25">
      <c r="A17" t="s">
        <v>6</v>
      </c>
      <c r="B17">
        <v>25</v>
      </c>
      <c r="C17" s="1">
        <v>45371</v>
      </c>
    </row>
    <row r="18" spans="1:3" hidden="1" x14ac:dyDescent="0.25">
      <c r="A18" t="s">
        <v>4</v>
      </c>
      <c r="B18">
        <v>45</v>
      </c>
      <c r="C18" s="1">
        <v>45371</v>
      </c>
    </row>
    <row r="19" spans="1:3" hidden="1" x14ac:dyDescent="0.25">
      <c r="A19" t="s">
        <v>5</v>
      </c>
      <c r="B19">
        <v>4</v>
      </c>
      <c r="C19" s="1">
        <v>45371</v>
      </c>
    </row>
    <row r="20" spans="1:3" hidden="1" x14ac:dyDescent="0.25">
      <c r="A20" t="s">
        <v>6</v>
      </c>
      <c r="B20">
        <v>10</v>
      </c>
      <c r="C20" s="1">
        <v>45371</v>
      </c>
    </row>
    <row r="21" spans="1:3" hidden="1" x14ac:dyDescent="0.25">
      <c r="A21" t="s">
        <v>5</v>
      </c>
      <c r="B21">
        <v>3</v>
      </c>
      <c r="C21" s="1">
        <v>45371</v>
      </c>
    </row>
    <row r="22" spans="1:3" hidden="1" x14ac:dyDescent="0.25">
      <c r="A22" t="s">
        <v>4</v>
      </c>
      <c r="B22">
        <v>2</v>
      </c>
      <c r="C22" s="1">
        <v>45371</v>
      </c>
    </row>
    <row r="23" spans="1:3" x14ac:dyDescent="0.25">
      <c r="A23" t="s">
        <v>3</v>
      </c>
      <c r="B23">
        <v>2</v>
      </c>
      <c r="C23" s="1">
        <v>45371</v>
      </c>
    </row>
    <row r="24" spans="1:3" x14ac:dyDescent="0.25">
      <c r="A24" t="s">
        <v>3</v>
      </c>
      <c r="B24">
        <v>4</v>
      </c>
      <c r="C24" s="1">
        <v>45371</v>
      </c>
    </row>
    <row r="25" spans="1:3" hidden="1" x14ac:dyDescent="0.25">
      <c r="A25" t="s">
        <v>4</v>
      </c>
      <c r="B25">
        <v>5</v>
      </c>
      <c r="C25" s="1">
        <v>45371</v>
      </c>
    </row>
    <row r="26" spans="1:3" x14ac:dyDescent="0.25">
      <c r="A26" t="s">
        <v>3</v>
      </c>
      <c r="B26">
        <v>7</v>
      </c>
      <c r="C26" s="1">
        <v>45371</v>
      </c>
    </row>
    <row r="27" spans="1:3" hidden="1" x14ac:dyDescent="0.25">
      <c r="A27" t="s">
        <v>7</v>
      </c>
      <c r="B27">
        <v>3</v>
      </c>
      <c r="C27" s="1">
        <v>45372</v>
      </c>
    </row>
    <row r="28" spans="1:3" hidden="1" x14ac:dyDescent="0.25">
      <c r="A28" t="s">
        <v>7</v>
      </c>
      <c r="B28">
        <v>3</v>
      </c>
      <c r="C28" s="1">
        <v>45372</v>
      </c>
    </row>
    <row r="29" spans="1:3" x14ac:dyDescent="0.25">
      <c r="A29" t="s">
        <v>3</v>
      </c>
      <c r="B29">
        <v>2</v>
      </c>
      <c r="C29" s="1">
        <v>45372</v>
      </c>
    </row>
    <row r="30" spans="1:3" x14ac:dyDescent="0.25">
      <c r="A30" t="s">
        <v>3</v>
      </c>
      <c r="B30">
        <v>4</v>
      </c>
      <c r="C30" s="1">
        <v>45372</v>
      </c>
    </row>
    <row r="31" spans="1:3" hidden="1" x14ac:dyDescent="0.25">
      <c r="A31" t="s">
        <v>5</v>
      </c>
      <c r="B31">
        <v>3</v>
      </c>
      <c r="C31" s="1">
        <v>45372</v>
      </c>
    </row>
    <row r="32" spans="1:3" hidden="1" x14ac:dyDescent="0.25">
      <c r="A32" t="s">
        <v>4</v>
      </c>
      <c r="B32">
        <v>2</v>
      </c>
      <c r="C32" s="1">
        <v>45372</v>
      </c>
    </row>
    <row r="33" spans="1:3" x14ac:dyDescent="0.25">
      <c r="A33" t="s">
        <v>3</v>
      </c>
      <c r="B33">
        <v>4</v>
      </c>
      <c r="C33" s="1">
        <v>45439</v>
      </c>
    </row>
    <row r="34" spans="1:3" x14ac:dyDescent="0.25">
      <c r="A34" t="s">
        <v>7</v>
      </c>
      <c r="B34">
        <v>99</v>
      </c>
      <c r="C34" s="1">
        <v>45439</v>
      </c>
    </row>
    <row r="35" spans="1:3" x14ac:dyDescent="0.25">
      <c r="A35" t="s">
        <v>4</v>
      </c>
      <c r="B35">
        <v>3</v>
      </c>
      <c r="C35" s="1">
        <v>45439</v>
      </c>
    </row>
    <row r="36" spans="1:3" x14ac:dyDescent="0.25">
      <c r="A36" t="s">
        <v>3</v>
      </c>
      <c r="B36">
        <v>78</v>
      </c>
      <c r="C36" s="1">
        <v>45439</v>
      </c>
    </row>
    <row r="37" spans="1:3" x14ac:dyDescent="0.25">
      <c r="A37" t="s">
        <v>4</v>
      </c>
      <c r="B37">
        <v>5</v>
      </c>
      <c r="C37" s="1">
        <v>45439</v>
      </c>
    </row>
    <row r="38" spans="1:3" x14ac:dyDescent="0.25">
      <c r="A38" t="s">
        <v>3</v>
      </c>
      <c r="B38">
        <v>100</v>
      </c>
      <c r="C38" s="1">
        <v>45439</v>
      </c>
    </row>
    <row r="39" spans="1:3" x14ac:dyDescent="0.25">
      <c r="A39" t="s">
        <v>7</v>
      </c>
      <c r="B39">
        <v>87</v>
      </c>
      <c r="C39" s="1">
        <v>45439</v>
      </c>
    </row>
    <row r="40" spans="1:3" x14ac:dyDescent="0.25">
      <c r="A40" t="s">
        <v>5</v>
      </c>
      <c r="B40">
        <v>1000</v>
      </c>
      <c r="C40" s="1">
        <v>45439</v>
      </c>
    </row>
    <row r="41" spans="1:3" x14ac:dyDescent="0.25">
      <c r="A41" t="s">
        <v>6</v>
      </c>
      <c r="B41">
        <v>15</v>
      </c>
      <c r="C41" s="1">
        <v>45439</v>
      </c>
    </row>
    <row r="42" spans="1:3" x14ac:dyDescent="0.25">
      <c r="A42" t="s">
        <v>4</v>
      </c>
      <c r="B42">
        <v>1111</v>
      </c>
      <c r="C42" s="1">
        <v>45439</v>
      </c>
    </row>
    <row r="43" spans="1:3" x14ac:dyDescent="0.25">
      <c r="A43" t="s">
        <v>7</v>
      </c>
      <c r="B43">
        <v>2</v>
      </c>
      <c r="C43" s="1">
        <v>45439</v>
      </c>
    </row>
    <row r="44" spans="1:3" x14ac:dyDescent="0.25">
      <c r="A44" t="s">
        <v>7</v>
      </c>
      <c r="B44">
        <v>200</v>
      </c>
      <c r="C44" s="1">
        <v>45440</v>
      </c>
    </row>
    <row r="45" spans="1:3" x14ac:dyDescent="0.25">
      <c r="A45" t="s">
        <v>7</v>
      </c>
      <c r="B45">
        <v>90</v>
      </c>
      <c r="C45" s="1">
        <v>45440</v>
      </c>
    </row>
    <row r="46" spans="1:3" x14ac:dyDescent="0.25">
      <c r="A46" t="s">
        <v>4</v>
      </c>
      <c r="B46">
        <v>10</v>
      </c>
      <c r="C46" s="1">
        <v>45440</v>
      </c>
    </row>
    <row r="47" spans="1:3" x14ac:dyDescent="0.25">
      <c r="A47" t="s">
        <v>7</v>
      </c>
      <c r="B47">
        <v>2</v>
      </c>
      <c r="C47" s="1">
        <v>45440</v>
      </c>
    </row>
    <row r="48" spans="1:3" x14ac:dyDescent="0.25">
      <c r="A48" t="s">
        <v>4</v>
      </c>
      <c r="B48">
        <v>20</v>
      </c>
      <c r="C48" s="1">
        <v>45440</v>
      </c>
    </row>
    <row r="49" spans="1:3" x14ac:dyDescent="0.25">
      <c r="A49" t="s">
        <v>6</v>
      </c>
      <c r="B49">
        <v>5</v>
      </c>
      <c r="C49" s="1">
        <v>45440</v>
      </c>
    </row>
    <row r="50" spans="1:3" x14ac:dyDescent="0.25">
      <c r="A50" t="s">
        <v>6</v>
      </c>
      <c r="B50">
        <v>8</v>
      </c>
      <c r="C50" s="1">
        <v>45441</v>
      </c>
    </row>
    <row r="51" spans="1:3" x14ac:dyDescent="0.25">
      <c r="A51" t="s">
        <v>5</v>
      </c>
      <c r="B51">
        <v>68</v>
      </c>
      <c r="C51" s="1">
        <v>45441</v>
      </c>
    </row>
  </sheetData>
  <autoFilter ref="A1:C32" xr:uid="{00000000-0009-0000-0000-000000000000}">
    <filterColumn colId="0">
      <filters>
        <filter val="Media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H29"/>
  <sheetViews>
    <sheetView showGridLines="0" tabSelected="1" workbookViewId="0">
      <selection activeCell="R10" sqref="R10"/>
    </sheetView>
  </sheetViews>
  <sheetFormatPr baseColWidth="10" defaultRowHeight="15" x14ac:dyDescent="0.25"/>
  <cols>
    <col min="1" max="1" width="6.5703125" style="2" customWidth="1"/>
    <col min="2" max="2" width="18.7109375" style="2" customWidth="1"/>
    <col min="3" max="3" width="5.85546875" style="2" customWidth="1"/>
    <col min="4" max="4" width="11" style="2" bestFit="1" customWidth="1"/>
    <col min="5" max="5" width="16.140625" style="2" bestFit="1" customWidth="1"/>
    <col min="6" max="6" width="16.85546875" style="2" customWidth="1"/>
    <col min="7" max="7" width="9.42578125" style="2" bestFit="1" customWidth="1"/>
    <col min="8" max="8" width="5.85546875" style="2" customWidth="1"/>
    <col min="9" max="9" width="7.42578125" style="2" bestFit="1" customWidth="1"/>
    <col min="10" max="10" width="11.42578125" style="2" customWidth="1"/>
    <col min="11" max="11" width="16.28515625" style="2" bestFit="1" customWidth="1"/>
    <col min="12" max="12" width="11.42578125" style="2" customWidth="1"/>
    <col min="13" max="13" width="16.5703125" style="2" bestFit="1" customWidth="1"/>
    <col min="14" max="14" width="10.140625" style="2" bestFit="1" customWidth="1"/>
    <col min="15" max="15" width="8.5703125" style="2" bestFit="1" customWidth="1"/>
    <col min="16" max="16" width="16.28515625" style="2" bestFit="1" customWidth="1"/>
    <col min="17" max="17" width="9.42578125" style="2" bestFit="1" customWidth="1"/>
    <col min="18" max="18" width="16.5703125" style="2" bestFit="1" customWidth="1"/>
    <col min="19" max="19" width="9.42578125" style="2" bestFit="1" customWidth="1"/>
    <col min="20" max="20" width="8.5703125" style="2" bestFit="1" customWidth="1"/>
    <col min="21" max="21" width="16.28515625" style="2" bestFit="1" customWidth="1"/>
    <col min="22" max="22" width="9.42578125" style="2" bestFit="1" customWidth="1"/>
    <col min="23" max="23" width="16.5703125" style="2" bestFit="1" customWidth="1"/>
    <col min="24" max="24" width="7.140625" style="2" bestFit="1" customWidth="1"/>
    <col min="25" max="25" width="8.5703125" style="2" bestFit="1" customWidth="1"/>
    <col min="26" max="26" width="16.28515625" style="2" bestFit="1" customWidth="1"/>
    <col min="27" max="27" width="9.42578125" style="2" bestFit="1" customWidth="1"/>
    <col min="28" max="28" width="16.5703125" style="2" bestFit="1" customWidth="1"/>
    <col min="29" max="32" width="11.42578125" style="2" customWidth="1"/>
    <col min="33" max="33" width="16.5703125" style="2" bestFit="1" customWidth="1"/>
    <col min="34" max="43" width="11.42578125" style="2" customWidth="1"/>
    <col min="44" max="16384" width="11.42578125" style="2"/>
  </cols>
  <sheetData>
    <row r="1" spans="3:34" ht="24" customHeight="1" x14ac:dyDescent="0.25">
      <c r="C1" s="19"/>
      <c r="D1" s="15" t="s">
        <v>8</v>
      </c>
      <c r="E1" s="16" t="s">
        <v>9</v>
      </c>
      <c r="F1" s="17" t="s">
        <v>10</v>
      </c>
      <c r="G1" s="17" t="s">
        <v>11</v>
      </c>
      <c r="I1" s="23" t="s">
        <v>12</v>
      </c>
      <c r="K1" s="25" t="s">
        <v>13</v>
      </c>
      <c r="L1" s="21"/>
      <c r="M1" s="21"/>
      <c r="N1" s="22"/>
      <c r="O1" s="3"/>
      <c r="P1" s="27" t="s">
        <v>14</v>
      </c>
      <c r="Q1" s="21"/>
      <c r="R1" s="21"/>
      <c r="S1" s="22"/>
      <c r="T1" s="3"/>
      <c r="U1" s="20" t="s">
        <v>15</v>
      </c>
      <c r="V1" s="21"/>
      <c r="W1" s="21"/>
      <c r="X1" s="22"/>
      <c r="Y1" s="3"/>
      <c r="Z1" s="26" t="s">
        <v>16</v>
      </c>
      <c r="AA1" s="21"/>
      <c r="AB1" s="21"/>
      <c r="AC1" s="22"/>
      <c r="AD1" s="3"/>
      <c r="AE1" s="28" t="s">
        <v>17</v>
      </c>
      <c r="AF1" s="21"/>
      <c r="AG1" s="21"/>
      <c r="AH1" s="22"/>
    </row>
    <row r="2" spans="3:34" x14ac:dyDescent="0.25">
      <c r="D2" s="18" t="s">
        <v>18</v>
      </c>
      <c r="E2" s="17">
        <v>10</v>
      </c>
      <c r="F2" s="17">
        <f ca="1">SUMIFS(Hoja1!B:B, Hoja1!A:A, "Camiseta", Hoja1!C:C,TODAY())</f>
        <v>0</v>
      </c>
      <c r="G2" s="17">
        <f>INDEX(N:N, MATCH(9.99999999999999E+307,N:N))</f>
        <v>-400</v>
      </c>
      <c r="I2" s="24"/>
      <c r="K2" s="4" t="s">
        <v>19</v>
      </c>
      <c r="L2" s="4" t="s">
        <v>20</v>
      </c>
      <c r="M2" s="4" t="s">
        <v>21</v>
      </c>
      <c r="N2" s="4" t="s">
        <v>22</v>
      </c>
      <c r="O2" s="3"/>
      <c r="P2" s="5" t="s">
        <v>19</v>
      </c>
      <c r="Q2" s="5" t="s">
        <v>20</v>
      </c>
      <c r="R2" s="5" t="s">
        <v>21</v>
      </c>
      <c r="S2" s="5" t="s">
        <v>22</v>
      </c>
      <c r="T2" s="3"/>
      <c r="U2" s="6" t="s">
        <v>19</v>
      </c>
      <c r="V2" s="6" t="s">
        <v>20</v>
      </c>
      <c r="W2" s="6" t="s">
        <v>21</v>
      </c>
      <c r="X2" s="6" t="s">
        <v>22</v>
      </c>
      <c r="Y2" s="3"/>
      <c r="Z2" s="7" t="s">
        <v>19</v>
      </c>
      <c r="AA2" s="7" t="s">
        <v>20</v>
      </c>
      <c r="AB2" s="7" t="s">
        <v>21</v>
      </c>
      <c r="AC2" s="7" t="s">
        <v>22</v>
      </c>
      <c r="AD2" s="3"/>
      <c r="AE2" s="8" t="s">
        <v>19</v>
      </c>
      <c r="AF2" s="8" t="s">
        <v>20</v>
      </c>
      <c r="AG2" s="8" t="s">
        <v>21</v>
      </c>
      <c r="AH2" s="9" t="s">
        <v>22</v>
      </c>
    </row>
    <row r="3" spans="3:34" x14ac:dyDescent="0.25">
      <c r="D3" s="18" t="s">
        <v>14</v>
      </c>
      <c r="E3" s="17">
        <v>10</v>
      </c>
      <c r="F3" s="17">
        <f ca="1">SUMIFS(Hoja1!B:B, Hoja1!A:A, "Zapatos", Hoja1!C:C,TODAY())</f>
        <v>0</v>
      </c>
      <c r="G3" s="17">
        <f>INDEX(S:S, MATCH(9.99999999999999E+307,S:S))</f>
        <v>-1009</v>
      </c>
      <c r="I3" s="10">
        <v>45438</v>
      </c>
      <c r="K3" s="11"/>
      <c r="L3" s="11"/>
      <c r="M3" s="11">
        <f>SUMIFS(Hoja1!B:B, Hoja1!A:A, "Camiseta", Hoja1!C:C, Hoja2!I:I)</f>
        <v>0</v>
      </c>
      <c r="N3" s="11">
        <f>+$E$2+L3+K3-M3</f>
        <v>10</v>
      </c>
      <c r="P3" s="12"/>
      <c r="Q3" s="12"/>
      <c r="R3" s="12">
        <f>SUMIFS(Hoja1!B:B, Hoja1!A:A, "Zapatos",Hoja1!C:C, Hoja2!I:I)</f>
        <v>0</v>
      </c>
      <c r="S3" s="12">
        <f>+$E$3+Q3+P3-R3</f>
        <v>10</v>
      </c>
      <c r="U3" s="13"/>
      <c r="V3" s="13"/>
      <c r="W3" s="13">
        <f>SUMIFS(Hoja1!B:B, Hoja1!A:A, "Boxer", Hoja1!C:C, Hoja2!I:I)</f>
        <v>0</v>
      </c>
      <c r="X3" s="13">
        <f>+$E$4+V3+U3-W3</f>
        <v>10</v>
      </c>
      <c r="Z3" s="14"/>
      <c r="AA3" s="14"/>
      <c r="AB3" s="14">
        <f>SUMIFS(Hoja1!B:B, Hoja1!A:A, "Chompas", Hoja1!C:C, Hoja2!I:I)</f>
        <v>0</v>
      </c>
      <c r="AC3" s="14">
        <f>+$E$5+AA3+Z3-AB3</f>
        <v>10</v>
      </c>
      <c r="AE3" s="9"/>
      <c r="AF3" s="9"/>
      <c r="AG3" s="9">
        <f>SUMIFS(Hoja1!B:B, Hoja1!A:A, "Medias", Hoja1!C:C, Hoja2!I:I)</f>
        <v>0</v>
      </c>
      <c r="AH3" s="9">
        <f>+$E$6+AF3+AE3-AG3</f>
        <v>10</v>
      </c>
    </row>
    <row r="4" spans="3:34" x14ac:dyDescent="0.25">
      <c r="D4" s="18" t="s">
        <v>15</v>
      </c>
      <c r="E4" s="17">
        <v>10</v>
      </c>
      <c r="F4" s="17">
        <f ca="1">SUMIFS(Hoja1!B:B, Hoja1!A:A, "Chompas", Hoja1!C:C,TODAY())</f>
        <v>8</v>
      </c>
      <c r="G4" s="17">
        <f>INDEX(X:X, MATCH(9.99999999999999E+307,X:X))</f>
        <v>-928</v>
      </c>
      <c r="I4" s="10">
        <v>45433</v>
      </c>
      <c r="K4" s="11">
        <f t="shared" ref="K4:K17" si="0">+N3</f>
        <v>10</v>
      </c>
      <c r="L4" s="11"/>
      <c r="M4" s="11">
        <f>SUMIFS(Hoja1!B:B, Hoja1!A:A, "Camiseta", Hoja1!C:C, Hoja2!I:I)</f>
        <v>0</v>
      </c>
      <c r="N4" s="11">
        <f>+L4+K4-M4</f>
        <v>10</v>
      </c>
      <c r="P4" s="12">
        <f t="shared" ref="P4:P17" si="1">+S3</f>
        <v>10</v>
      </c>
      <c r="Q4" s="12"/>
      <c r="R4" s="12">
        <f>SUMIFS(Hoja1!B:B, Hoja1!A:A, "Zapatos",Hoja1!C:C, Hoja2!I:I)</f>
        <v>0</v>
      </c>
      <c r="S4" s="12">
        <f>+Q4+P4-R4</f>
        <v>10</v>
      </c>
      <c r="U4" s="13">
        <f t="shared" ref="U4:U17" si="2">+X3</f>
        <v>10</v>
      </c>
      <c r="V4" s="13"/>
      <c r="W4" s="13">
        <f>SUMIFS(Hoja1!B:B, Hoja1!A:A, "Boxer", Hoja1!C:C, Hoja2!I:I)</f>
        <v>0</v>
      </c>
      <c r="X4" s="13">
        <f>+V4+U4-W4</f>
        <v>10</v>
      </c>
      <c r="Z4" s="14">
        <f t="shared" ref="Z4:Z17" si="3">+AC3</f>
        <v>10</v>
      </c>
      <c r="AA4" s="14"/>
      <c r="AB4" s="14">
        <f>SUMIFS(Hoja1!B:B, Hoja1!A:A, "Chompas", Hoja1!C:C, Hoja2!I:I)</f>
        <v>0</v>
      </c>
      <c r="AC4" s="14">
        <f>+AA4+Z4-AB4</f>
        <v>10</v>
      </c>
      <c r="AE4" s="9">
        <f t="shared" ref="AE4:AE17" si="4">+AH3</f>
        <v>10</v>
      </c>
      <c r="AF4" s="9"/>
      <c r="AG4" s="9">
        <f>SUMIFS(Hoja1!B:B, Hoja1!A:A, "Medias", Hoja1!C:C, Hoja2!I:I)</f>
        <v>0</v>
      </c>
      <c r="AH4" s="9">
        <f>+AF4+AE4-AG4</f>
        <v>10</v>
      </c>
    </row>
    <row r="5" spans="3:34" ht="14.25" customHeight="1" x14ac:dyDescent="0.25">
      <c r="D5" s="18" t="s">
        <v>16</v>
      </c>
      <c r="E5" s="17">
        <v>10</v>
      </c>
      <c r="F5" s="17">
        <f ca="1">SUMIFS(Hoja1!B:B, Hoja1!A:A, "Chompas", Hoja1!C:C,TODAY())</f>
        <v>8</v>
      </c>
      <c r="G5" s="17">
        <f>INDEX(AC:AC, MATCH(9.99999999999999E+307,AC:AC))</f>
        <v>52</v>
      </c>
      <c r="I5" s="10">
        <v>45434</v>
      </c>
      <c r="K5" s="11">
        <f t="shared" si="0"/>
        <v>10</v>
      </c>
      <c r="L5" s="11"/>
      <c r="M5" s="11">
        <f>SUMIFS(Hoja1!B:B, Hoja1!A:A, "Camiseta", Hoja1!C:C, Hoja2!I:I)</f>
        <v>0</v>
      </c>
      <c r="N5" s="11">
        <f>+$E$2+L5+K5-M5</f>
        <v>20</v>
      </c>
      <c r="P5" s="12">
        <f t="shared" si="1"/>
        <v>10</v>
      </c>
      <c r="Q5" s="12"/>
      <c r="R5" s="12">
        <f>SUMIFS(Hoja1!B:B, Hoja1!A:A, "Zapatos",Hoja1!C:C, Hoja2!I:I)</f>
        <v>0</v>
      </c>
      <c r="S5" s="12">
        <f t="shared" ref="S5:S17" si="5">+$E$3+Q5+P5-R5</f>
        <v>20</v>
      </c>
      <c r="U5" s="13">
        <f t="shared" si="2"/>
        <v>10</v>
      </c>
      <c r="V5" s="13"/>
      <c r="W5" s="13">
        <f>SUMIFS(Hoja1!B:B, Hoja1!A:A, "Boxer", Hoja1!C:C, Hoja2!I:I)</f>
        <v>0</v>
      </c>
      <c r="X5" s="13">
        <f t="shared" ref="X5:X17" si="6">+$E$4+V5+U5-W5</f>
        <v>20</v>
      </c>
      <c r="Z5" s="14">
        <f t="shared" si="3"/>
        <v>10</v>
      </c>
      <c r="AA5" s="14"/>
      <c r="AB5" s="14">
        <f>SUMIFS(Hoja1!B:B, Hoja1!A:A, "Chompas", Hoja1!C:C, Hoja2!I:I)</f>
        <v>0</v>
      </c>
      <c r="AC5" s="14">
        <f>+$E$5+AA5+Z5-AB5</f>
        <v>20</v>
      </c>
      <c r="AE5" s="9">
        <f t="shared" si="4"/>
        <v>10</v>
      </c>
      <c r="AF5" s="9"/>
      <c r="AG5" s="9">
        <f>SUMIFS(Hoja1!B:B, Hoja1!A:A, "Medias", Hoja1!C:C, Hoja2!I:I)</f>
        <v>0</v>
      </c>
      <c r="AH5" s="9">
        <f>+$E$6+AF5+AE5-AG5</f>
        <v>20</v>
      </c>
    </row>
    <row r="6" spans="3:34" ht="14.25" customHeight="1" x14ac:dyDescent="0.25">
      <c r="D6" s="18" t="s">
        <v>17</v>
      </c>
      <c r="E6" s="17">
        <v>10</v>
      </c>
      <c r="F6" s="17">
        <f ca="1">SUMIFS(Hoja1!B:B, Hoja1!A:A, "Medias", Hoja1!C:C,TODAY())</f>
        <v>0</v>
      </c>
      <c r="G6" s="17">
        <f>INDEX(AH:AH, MATCH(9.99999999999999E+307,AH:AH))</f>
        <v>-102</v>
      </c>
      <c r="I6" s="10">
        <v>45435</v>
      </c>
      <c r="K6" s="11">
        <f t="shared" si="0"/>
        <v>20</v>
      </c>
      <c r="L6" s="11"/>
      <c r="M6" s="11">
        <f>SUMIFS(Hoja1!B:B, Hoja1!A:A, "Camiseta", Hoja1!C:C, Hoja2!I:I)</f>
        <v>0</v>
      </c>
      <c r="N6" s="11">
        <f>+L6+K6-M6</f>
        <v>20</v>
      </c>
      <c r="P6" s="12">
        <f t="shared" si="1"/>
        <v>20</v>
      </c>
      <c r="Q6" s="12"/>
      <c r="R6" s="12">
        <f>SUMIFS(Hoja1!B:B, Hoja1!A:A, "Zapatos",Hoja1!C:C, Hoja2!I:I)</f>
        <v>0</v>
      </c>
      <c r="S6" s="12">
        <f t="shared" si="5"/>
        <v>30</v>
      </c>
      <c r="U6" s="13">
        <f t="shared" si="2"/>
        <v>20</v>
      </c>
      <c r="V6" s="13"/>
      <c r="W6" s="13">
        <f>SUMIFS(Hoja1!B:B, Hoja1!A:A, "Boxer", Hoja1!C:C, Hoja2!I:I)</f>
        <v>0</v>
      </c>
      <c r="X6" s="13">
        <f t="shared" si="6"/>
        <v>30</v>
      </c>
      <c r="Z6" s="14">
        <f t="shared" si="3"/>
        <v>20</v>
      </c>
      <c r="AA6" s="14"/>
      <c r="AB6" s="14">
        <f>SUMIFS(Hoja1!B:B, Hoja1!A:A, "Chompas", Hoja1!C:C, Hoja2!I:I)</f>
        <v>0</v>
      </c>
      <c r="AC6" s="14">
        <f>+AA6+Z6-AB6</f>
        <v>20</v>
      </c>
      <c r="AE6" s="9">
        <f t="shared" si="4"/>
        <v>20</v>
      </c>
      <c r="AF6" s="9"/>
      <c r="AG6" s="9">
        <f>SUMIFS(Hoja1!B:B, Hoja1!A:A, "Medias", Hoja1!C:C, Hoja2!I:I)</f>
        <v>0</v>
      </c>
      <c r="AH6" s="9">
        <f>+AF6+AE6-AG6</f>
        <v>20</v>
      </c>
    </row>
    <row r="7" spans="3:34" x14ac:dyDescent="0.25">
      <c r="I7" s="10">
        <v>45436</v>
      </c>
      <c r="K7" s="11">
        <f t="shared" si="0"/>
        <v>20</v>
      </c>
      <c r="L7" s="11"/>
      <c r="M7" s="11">
        <f>SUMIFS(Hoja1!B:B, Hoja1!A:A, "Camiseta", Hoja1!C:C, Hoja2!I:I)</f>
        <v>0</v>
      </c>
      <c r="N7" s="11">
        <f>+$E$2+L7+K7-M7</f>
        <v>30</v>
      </c>
      <c r="P7" s="12">
        <f t="shared" si="1"/>
        <v>30</v>
      </c>
      <c r="Q7" s="12"/>
      <c r="R7" s="12">
        <f>SUMIFS(Hoja1!B:B, Hoja1!A:A, "Zapatos",Hoja1!C:C, Hoja2!I:I)</f>
        <v>0</v>
      </c>
      <c r="S7" s="12">
        <f t="shared" si="5"/>
        <v>40</v>
      </c>
      <c r="U7" s="13">
        <f t="shared" si="2"/>
        <v>30</v>
      </c>
      <c r="V7" s="13"/>
      <c r="W7" s="13">
        <f>SUMIFS(Hoja1!B:B, Hoja1!A:A, "Boxer", Hoja1!C:C, Hoja2!I:I)</f>
        <v>0</v>
      </c>
      <c r="X7" s="13">
        <f t="shared" si="6"/>
        <v>40</v>
      </c>
      <c r="Z7" s="14">
        <f t="shared" si="3"/>
        <v>20</v>
      </c>
      <c r="AA7" s="14"/>
      <c r="AB7" s="14">
        <f>SUMIFS(Hoja1!B:B, Hoja1!A:A, "Chompas", Hoja1!C:C, Hoja2!I:I)</f>
        <v>0</v>
      </c>
      <c r="AC7" s="14">
        <f>+$E$5+AA7+Z7-AB7</f>
        <v>30</v>
      </c>
      <c r="AE7" s="9">
        <f t="shared" si="4"/>
        <v>20</v>
      </c>
      <c r="AF7" s="9"/>
      <c r="AG7" s="9">
        <f>SUMIFS(Hoja1!B:B, Hoja1!A:A, "Medias", Hoja1!C:C, Hoja2!I:I)</f>
        <v>0</v>
      </c>
      <c r="AH7" s="9">
        <f>+$E$6+AF7+AE7-AG7</f>
        <v>30</v>
      </c>
    </row>
    <row r="8" spans="3:34" x14ac:dyDescent="0.25">
      <c r="I8" s="10">
        <v>45437</v>
      </c>
      <c r="K8" s="11">
        <f t="shared" si="0"/>
        <v>30</v>
      </c>
      <c r="L8" s="11"/>
      <c r="M8" s="11">
        <f>SUMIFS(Hoja1!B:B, Hoja1!A:A, "Camiseta", Hoja1!C:C, Hoja2!I:I)</f>
        <v>0</v>
      </c>
      <c r="N8" s="11">
        <f>+L8+K8-M8</f>
        <v>30</v>
      </c>
      <c r="P8" s="12">
        <f t="shared" si="1"/>
        <v>40</v>
      </c>
      <c r="Q8" s="12"/>
      <c r="R8" s="12">
        <f>SUMIFS(Hoja1!B:B, Hoja1!A:A, "Zapatos",Hoja1!C:C, Hoja2!I:I)</f>
        <v>0</v>
      </c>
      <c r="S8" s="12">
        <f t="shared" si="5"/>
        <v>50</v>
      </c>
      <c r="U8" s="13">
        <f t="shared" si="2"/>
        <v>40</v>
      </c>
      <c r="V8" s="13"/>
      <c r="W8" s="13">
        <f>SUMIFS(Hoja1!B:B, Hoja1!A:A, "Boxer", Hoja1!C:C, Hoja2!I:I)</f>
        <v>0</v>
      </c>
      <c r="X8" s="13">
        <f t="shared" si="6"/>
        <v>50</v>
      </c>
      <c r="Z8" s="14">
        <f t="shared" si="3"/>
        <v>30</v>
      </c>
      <c r="AA8" s="14"/>
      <c r="AB8" s="14">
        <f>SUMIFS(Hoja1!B:B, Hoja1!A:A, "Chompas", Hoja1!C:C, Hoja2!I:I)</f>
        <v>0</v>
      </c>
      <c r="AC8" s="14">
        <f>+AA8+Z8-AB8</f>
        <v>30</v>
      </c>
      <c r="AE8" s="9">
        <f t="shared" si="4"/>
        <v>30</v>
      </c>
      <c r="AF8" s="9"/>
      <c r="AG8" s="9">
        <f>SUMIFS(Hoja1!B:B, Hoja1!A:A, "Medias", Hoja1!C:C, Hoja2!I:I)</f>
        <v>0</v>
      </c>
      <c r="AH8" s="9">
        <f>+AF8+AE8-AG8</f>
        <v>30</v>
      </c>
    </row>
    <row r="9" spans="3:34" ht="24" customHeight="1" x14ac:dyDescent="0.25">
      <c r="I9" s="10">
        <v>45438</v>
      </c>
      <c r="K9" s="11">
        <f t="shared" si="0"/>
        <v>30</v>
      </c>
      <c r="L9" s="11"/>
      <c r="M9" s="11">
        <f>SUMIFS(Hoja1!B:B, Hoja1!A:A, "Camiseta", Hoja1!C:C, Hoja2!I:I)</f>
        <v>0</v>
      </c>
      <c r="N9" s="11">
        <f>+$E$2+L9+K9-M9</f>
        <v>40</v>
      </c>
      <c r="P9" s="12">
        <f t="shared" si="1"/>
        <v>50</v>
      </c>
      <c r="Q9" s="12"/>
      <c r="R9" s="12">
        <f>SUMIFS(Hoja1!B:B, Hoja1!A:A, "Zapatos",Hoja1!C:C, Hoja2!I:I)</f>
        <v>0</v>
      </c>
      <c r="S9" s="12">
        <f t="shared" si="5"/>
        <v>60</v>
      </c>
      <c r="U9" s="13">
        <f t="shared" si="2"/>
        <v>50</v>
      </c>
      <c r="V9" s="13"/>
      <c r="W9" s="13">
        <f>SUMIFS(Hoja1!B:B, Hoja1!A:A, "Boxer", Hoja1!C:C, Hoja2!I:I)</f>
        <v>0</v>
      </c>
      <c r="X9" s="13">
        <f t="shared" si="6"/>
        <v>60</v>
      </c>
      <c r="Z9" s="14">
        <f t="shared" si="3"/>
        <v>30</v>
      </c>
      <c r="AA9" s="14"/>
      <c r="AB9" s="14">
        <f>SUMIFS(Hoja1!B:B, Hoja1!A:A, "Chompas", Hoja1!C:C, Hoja2!I:I)</f>
        <v>0</v>
      </c>
      <c r="AC9" s="14">
        <f>+$E$5+AA9+Z9-AB9</f>
        <v>40</v>
      </c>
      <c r="AE9" s="9">
        <f t="shared" si="4"/>
        <v>30</v>
      </c>
      <c r="AF9" s="9"/>
      <c r="AG9" s="9">
        <f>SUMIFS(Hoja1!B:B, Hoja1!A:A, "Medias", Hoja1!C:C, Hoja2!I:I)</f>
        <v>0</v>
      </c>
      <c r="AH9" s="9">
        <f>+$E$6+AF9+AE9-AG9</f>
        <v>40</v>
      </c>
    </row>
    <row r="10" spans="3:34" x14ac:dyDescent="0.25">
      <c r="I10" s="10">
        <v>45439</v>
      </c>
      <c r="K10" s="11">
        <f t="shared" si="0"/>
        <v>40</v>
      </c>
      <c r="L10" s="11"/>
      <c r="M10" s="11">
        <f>SUMIFS(Hoja1!B:B, Hoja1!A:A, "Camiseta", Hoja1!C:C, Hoja2!I:I)</f>
        <v>188</v>
      </c>
      <c r="N10" s="11">
        <f>+L10+K10-M10</f>
        <v>-148</v>
      </c>
      <c r="P10" s="12">
        <f t="shared" si="1"/>
        <v>60</v>
      </c>
      <c r="Q10" s="12"/>
      <c r="R10" s="12">
        <f>SUMIFS(Hoja1!B:B, Hoja1!A:A, "Zapatos",Hoja1!C:C, Hoja2!I:I)</f>
        <v>1119</v>
      </c>
      <c r="S10" s="12">
        <f t="shared" si="5"/>
        <v>-1049</v>
      </c>
      <c r="U10" s="13">
        <f t="shared" si="2"/>
        <v>60</v>
      </c>
      <c r="V10" s="13"/>
      <c r="W10" s="13">
        <f>SUMIFS(Hoja1!B:B, Hoja1!A:A, "Boxer", Hoja1!C:C, Hoja2!I:I)</f>
        <v>1000</v>
      </c>
      <c r="X10" s="13">
        <f t="shared" si="6"/>
        <v>-930</v>
      </c>
      <c r="Z10" s="14">
        <f t="shared" si="3"/>
        <v>40</v>
      </c>
      <c r="AA10" s="14"/>
      <c r="AB10" s="14">
        <f>SUMIFS(Hoja1!B:B, Hoja1!A:A, "Chompas", Hoja1!C:C, Hoja2!I:I)</f>
        <v>15</v>
      </c>
      <c r="AC10" s="14">
        <f>+AA10+Z10-AB10</f>
        <v>25</v>
      </c>
      <c r="AE10" s="9">
        <f t="shared" si="4"/>
        <v>40</v>
      </c>
      <c r="AF10" s="9"/>
      <c r="AG10" s="9">
        <f>SUMIFS(Hoja1!B:B, Hoja1!A:A, "Medias", Hoja1!C:C, Hoja2!I:I)</f>
        <v>182</v>
      </c>
      <c r="AH10" s="9">
        <f>+AF10+AE10-AG10</f>
        <v>-142</v>
      </c>
    </row>
    <row r="11" spans="3:34" x14ac:dyDescent="0.25">
      <c r="I11" s="10">
        <v>45440</v>
      </c>
      <c r="K11" s="11">
        <f t="shared" si="0"/>
        <v>-148</v>
      </c>
      <c r="L11" s="11"/>
      <c r="M11" s="11">
        <f>SUMIFS(Hoja1!B:B, Hoja1!A:A, "Camiseta", Hoja1!C:C, Hoja2!I:I)</f>
        <v>292</v>
      </c>
      <c r="N11" s="11">
        <f>+$E$2+L11+K11-M11</f>
        <v>-430</v>
      </c>
      <c r="P11" s="12">
        <f t="shared" si="1"/>
        <v>-1049</v>
      </c>
      <c r="Q11" s="12"/>
      <c r="R11" s="12">
        <f>SUMIFS(Hoja1!B:B, Hoja1!A:A, "Zapatos",Hoja1!C:C, Hoja2!I:I)</f>
        <v>30</v>
      </c>
      <c r="S11" s="12">
        <f t="shared" si="5"/>
        <v>-1069</v>
      </c>
      <c r="U11" s="13">
        <f t="shared" si="2"/>
        <v>-930</v>
      </c>
      <c r="V11" s="13"/>
      <c r="W11" s="13">
        <f>SUMIFS(Hoja1!B:B, Hoja1!A:A, "Boxer", Hoja1!C:C, Hoja2!I:I)</f>
        <v>0</v>
      </c>
      <c r="X11" s="13">
        <f t="shared" si="6"/>
        <v>-920</v>
      </c>
      <c r="Z11" s="14">
        <f t="shared" si="3"/>
        <v>25</v>
      </c>
      <c r="AA11" s="14"/>
      <c r="AB11" s="14">
        <f>SUMIFS(Hoja1!B:B, Hoja1!A:A, "Chompas", Hoja1!C:C, Hoja2!I:I)</f>
        <v>5</v>
      </c>
      <c r="AC11" s="14">
        <f>+$E$5+AA11+Z11-AB11</f>
        <v>30</v>
      </c>
      <c r="AE11" s="9">
        <f t="shared" si="4"/>
        <v>-142</v>
      </c>
      <c r="AF11" s="9"/>
      <c r="AG11" s="9">
        <f>SUMIFS(Hoja1!B:B, Hoja1!A:A, "Medias", Hoja1!C:C, Hoja2!I:I)</f>
        <v>0</v>
      </c>
      <c r="AH11" s="9">
        <f>+$E$6+AF11+AE11-AG11</f>
        <v>-132</v>
      </c>
    </row>
    <row r="12" spans="3:34" x14ac:dyDescent="0.25">
      <c r="I12" s="10">
        <v>45441</v>
      </c>
      <c r="K12" s="11">
        <f t="shared" si="0"/>
        <v>-430</v>
      </c>
      <c r="L12" s="11"/>
      <c r="M12" s="11">
        <f>SUMIFS(Hoja1!B:B, Hoja1!A:A, "Camiseta", Hoja1!C:C, Hoja2!I:I)</f>
        <v>0</v>
      </c>
      <c r="N12" s="11">
        <f>+L12+K12-M12</f>
        <v>-430</v>
      </c>
      <c r="P12" s="12">
        <f t="shared" si="1"/>
        <v>-1069</v>
      </c>
      <c r="Q12" s="12"/>
      <c r="R12" s="12">
        <f>SUMIFS(Hoja1!B:B, Hoja1!A:A, "Zapatos",Hoja1!C:C, Hoja2!I:I)</f>
        <v>0</v>
      </c>
      <c r="S12" s="12">
        <f t="shared" si="5"/>
        <v>-1059</v>
      </c>
      <c r="U12" s="13">
        <f t="shared" si="2"/>
        <v>-920</v>
      </c>
      <c r="V12" s="13"/>
      <c r="W12" s="13">
        <f>SUMIFS(Hoja1!B:B, Hoja1!A:A, "Boxer", Hoja1!C:C, Hoja2!I:I)</f>
        <v>68</v>
      </c>
      <c r="X12" s="13">
        <f t="shared" si="6"/>
        <v>-978</v>
      </c>
      <c r="Z12" s="14">
        <f t="shared" si="3"/>
        <v>30</v>
      </c>
      <c r="AA12" s="14"/>
      <c r="AB12" s="14">
        <f>SUMIFS(Hoja1!B:B, Hoja1!A:A, "Chompas", Hoja1!C:C, Hoja2!I:I)</f>
        <v>8</v>
      </c>
      <c r="AC12" s="14">
        <f>+AA12+Z12-AB12</f>
        <v>22</v>
      </c>
      <c r="AE12" s="9">
        <f t="shared" si="4"/>
        <v>-132</v>
      </c>
      <c r="AF12" s="9"/>
      <c r="AG12" s="9">
        <f>SUMIFS(Hoja1!B:B, Hoja1!A:A, "Medias", Hoja1!C:C, Hoja2!I:I)</f>
        <v>0</v>
      </c>
      <c r="AH12" s="9">
        <f>+AF12+AE12-AG12</f>
        <v>-132</v>
      </c>
    </row>
    <row r="13" spans="3:34" x14ac:dyDescent="0.25">
      <c r="I13" s="10">
        <v>45442</v>
      </c>
      <c r="K13" s="11">
        <f t="shared" si="0"/>
        <v>-430</v>
      </c>
      <c r="L13" s="11"/>
      <c r="M13" s="11">
        <f>SUMIFS(Hoja1!B:B, Hoja1!A:A, "Camiseta", Hoja1!C:C, Hoja2!I:I)</f>
        <v>0</v>
      </c>
      <c r="N13" s="11">
        <f>+$E$2+L13+K13-M13</f>
        <v>-420</v>
      </c>
      <c r="P13" s="12">
        <f t="shared" si="1"/>
        <v>-1059</v>
      </c>
      <c r="Q13" s="12"/>
      <c r="R13" s="12">
        <f>SUMIFS(Hoja1!B:B, Hoja1!A:A, "Zapatos",Hoja1!C:C, Hoja2!I:I)</f>
        <v>0</v>
      </c>
      <c r="S13" s="12">
        <f t="shared" si="5"/>
        <v>-1049</v>
      </c>
      <c r="U13" s="13">
        <f t="shared" si="2"/>
        <v>-978</v>
      </c>
      <c r="V13" s="13"/>
      <c r="W13" s="13">
        <f>SUMIFS(Hoja1!B:B, Hoja1!A:A, "Boxer", Hoja1!C:C, Hoja2!I:I)</f>
        <v>0</v>
      </c>
      <c r="X13" s="13">
        <f t="shared" si="6"/>
        <v>-968</v>
      </c>
      <c r="Z13" s="14">
        <f t="shared" si="3"/>
        <v>22</v>
      </c>
      <c r="AA13" s="14"/>
      <c r="AB13" s="14">
        <f>SUMIFS(Hoja1!B:B, Hoja1!A:A, "Chompas", Hoja1!C:C, Hoja2!I:I)</f>
        <v>0</v>
      </c>
      <c r="AC13" s="14">
        <f>+$E$5+AA13+Z13-AB13</f>
        <v>32</v>
      </c>
      <c r="AE13" s="9">
        <f t="shared" si="4"/>
        <v>-132</v>
      </c>
      <c r="AF13" s="9"/>
      <c r="AG13" s="9">
        <f>SUMIFS(Hoja1!B:B, Hoja1!A:A, "Medias", Hoja1!C:C, Hoja2!I:I)</f>
        <v>0</v>
      </c>
      <c r="AH13" s="9">
        <f>+$E$6+AF13+AE13-AG13</f>
        <v>-122</v>
      </c>
    </row>
    <row r="14" spans="3:34" x14ac:dyDescent="0.25">
      <c r="I14" s="10">
        <v>45443</v>
      </c>
      <c r="K14" s="11">
        <f t="shared" si="0"/>
        <v>-420</v>
      </c>
      <c r="L14" s="11"/>
      <c r="M14" s="11">
        <f>SUMIFS(Hoja1!B:B, Hoja1!A:A, "Camiseta", Hoja1!C:C, Hoja2!I:I)</f>
        <v>0</v>
      </c>
      <c r="N14" s="11">
        <f>+L14+K14-M14</f>
        <v>-420</v>
      </c>
      <c r="P14" s="12">
        <f t="shared" si="1"/>
        <v>-1049</v>
      </c>
      <c r="Q14" s="12"/>
      <c r="R14" s="12">
        <f>SUMIFS(Hoja1!B:B, Hoja1!A:A, "Zapatos",Hoja1!C:C, Hoja2!I:I)</f>
        <v>0</v>
      </c>
      <c r="S14" s="12">
        <f t="shared" si="5"/>
        <v>-1039</v>
      </c>
      <c r="U14" s="13">
        <f t="shared" si="2"/>
        <v>-968</v>
      </c>
      <c r="V14" s="13"/>
      <c r="W14" s="13">
        <f>SUMIFS(Hoja1!B:B, Hoja1!A:A, "Boxer", Hoja1!C:C, Hoja2!I:I)</f>
        <v>0</v>
      </c>
      <c r="X14" s="13">
        <f t="shared" si="6"/>
        <v>-958</v>
      </c>
      <c r="Z14" s="14">
        <f t="shared" si="3"/>
        <v>32</v>
      </c>
      <c r="AA14" s="14"/>
      <c r="AB14" s="14">
        <f>SUMIFS(Hoja1!B:B, Hoja1!A:A, "Chompas", Hoja1!C:C, Hoja2!I:I)</f>
        <v>0</v>
      </c>
      <c r="AC14" s="14">
        <f>+AA14+Z14-AB14</f>
        <v>32</v>
      </c>
      <c r="AE14" s="9">
        <f t="shared" si="4"/>
        <v>-122</v>
      </c>
      <c r="AF14" s="9"/>
      <c r="AG14" s="9">
        <f>SUMIFS(Hoja1!B:B, Hoja1!A:A, "Medias", Hoja1!C:C, Hoja2!I:I)</f>
        <v>0</v>
      </c>
      <c r="AH14" s="9">
        <f>+AF14+AE14-AG14</f>
        <v>-122</v>
      </c>
    </row>
    <row r="15" spans="3:34" x14ac:dyDescent="0.25">
      <c r="I15" s="10">
        <v>45444</v>
      </c>
      <c r="K15" s="11">
        <f t="shared" si="0"/>
        <v>-420</v>
      </c>
      <c r="L15" s="11"/>
      <c r="M15" s="11">
        <f>SUMIFS(Hoja1!B:B, Hoja1!A:A, "Camiseta", Hoja1!C:C, Hoja2!I:I)</f>
        <v>0</v>
      </c>
      <c r="N15" s="11">
        <f>+$E$2+L15+K15-M15</f>
        <v>-410</v>
      </c>
      <c r="P15" s="12">
        <f t="shared" si="1"/>
        <v>-1039</v>
      </c>
      <c r="Q15" s="12"/>
      <c r="R15" s="12">
        <f>SUMIFS(Hoja1!B:B, Hoja1!A:A, "Zapatos",Hoja1!C:C, Hoja2!I:I)</f>
        <v>0</v>
      </c>
      <c r="S15" s="12">
        <f t="shared" si="5"/>
        <v>-1029</v>
      </c>
      <c r="U15" s="13">
        <f t="shared" si="2"/>
        <v>-958</v>
      </c>
      <c r="V15" s="13"/>
      <c r="W15" s="13">
        <f>SUMIFS(Hoja1!B:B, Hoja1!A:A, "Boxer", Hoja1!C:C, Hoja2!I:I)</f>
        <v>0</v>
      </c>
      <c r="X15" s="13">
        <f t="shared" si="6"/>
        <v>-948</v>
      </c>
      <c r="Z15" s="14">
        <f t="shared" si="3"/>
        <v>32</v>
      </c>
      <c r="AA15" s="14"/>
      <c r="AB15" s="14">
        <f>SUMIFS(Hoja1!B:B, Hoja1!A:A, "Chompas", Hoja1!C:C, Hoja2!I:I)</f>
        <v>0</v>
      </c>
      <c r="AC15" s="14">
        <f>+$E$5+AA15+Z15-AB15</f>
        <v>42</v>
      </c>
      <c r="AE15" s="9">
        <f t="shared" si="4"/>
        <v>-122</v>
      </c>
      <c r="AF15" s="9"/>
      <c r="AG15" s="9">
        <f>SUMIFS(Hoja1!B:B, Hoja1!A:A, "Medias", Hoja1!C:C, Hoja2!I:I)</f>
        <v>0</v>
      </c>
      <c r="AH15" s="9">
        <f>+$E$6+AF15+AE15-AG15</f>
        <v>-112</v>
      </c>
    </row>
    <row r="16" spans="3:34" x14ac:dyDescent="0.25">
      <c r="I16" s="10">
        <v>45445</v>
      </c>
      <c r="K16" s="11">
        <f t="shared" si="0"/>
        <v>-410</v>
      </c>
      <c r="L16" s="11"/>
      <c r="M16" s="11">
        <f>SUMIFS(Hoja1!B:B, Hoja1!A:A, "Camiseta", Hoja1!C:C, Hoja2!I:I)</f>
        <v>0</v>
      </c>
      <c r="N16" s="11">
        <f>+L16+K16-M16</f>
        <v>-410</v>
      </c>
      <c r="P16" s="12">
        <f t="shared" si="1"/>
        <v>-1029</v>
      </c>
      <c r="Q16" s="12"/>
      <c r="R16" s="12">
        <f>SUMIFS(Hoja1!B:B, Hoja1!A:A, "Zapatos",Hoja1!C:C, Hoja2!I:I)</f>
        <v>0</v>
      </c>
      <c r="S16" s="12">
        <f t="shared" si="5"/>
        <v>-1019</v>
      </c>
      <c r="U16" s="13">
        <f t="shared" si="2"/>
        <v>-948</v>
      </c>
      <c r="V16" s="13"/>
      <c r="W16" s="13">
        <f>SUMIFS(Hoja1!B:B, Hoja1!A:A, "Boxer", Hoja1!C:C, Hoja2!I:I)</f>
        <v>0</v>
      </c>
      <c r="X16" s="13">
        <f t="shared" si="6"/>
        <v>-938</v>
      </c>
      <c r="Z16" s="14">
        <f t="shared" si="3"/>
        <v>42</v>
      </c>
      <c r="AA16" s="14"/>
      <c r="AB16" s="14">
        <f>SUMIFS(Hoja1!B:B, Hoja1!A:A, "Chompas", Hoja1!C:C, Hoja2!I:I)</f>
        <v>0</v>
      </c>
      <c r="AC16" s="14">
        <f>+AA16+Z16-AB16</f>
        <v>42</v>
      </c>
      <c r="AE16" s="9">
        <f t="shared" si="4"/>
        <v>-112</v>
      </c>
      <c r="AF16" s="9"/>
      <c r="AG16" s="9">
        <f>SUMIFS(Hoja1!B:B, Hoja1!A:A, "Medias", Hoja1!C:C, Hoja2!I:I)</f>
        <v>0</v>
      </c>
      <c r="AH16" s="9">
        <f>+AF16+AE16-AG16</f>
        <v>-112</v>
      </c>
    </row>
    <row r="17" spans="9:34" x14ac:dyDescent="0.25">
      <c r="I17" s="10">
        <v>45446</v>
      </c>
      <c r="K17" s="11">
        <f t="shared" si="0"/>
        <v>-410</v>
      </c>
      <c r="L17" s="11"/>
      <c r="M17" s="11">
        <f>SUMIFS(Hoja1!B:B, Hoja1!A:A, "Camiseta", Hoja1!C:C, Hoja2!I:I)</f>
        <v>0</v>
      </c>
      <c r="N17" s="11">
        <f>+$E$2+L17+K17-M17</f>
        <v>-400</v>
      </c>
      <c r="P17" s="12">
        <f t="shared" si="1"/>
        <v>-1019</v>
      </c>
      <c r="Q17" s="12"/>
      <c r="R17" s="12">
        <f>SUMIFS(Hoja1!B:B, Hoja1!A:A, "Zapatos",Hoja1!C:C, Hoja2!I:I)</f>
        <v>0</v>
      </c>
      <c r="S17" s="12">
        <f t="shared" si="5"/>
        <v>-1009</v>
      </c>
      <c r="U17" s="13">
        <f t="shared" si="2"/>
        <v>-938</v>
      </c>
      <c r="V17" s="13"/>
      <c r="W17" s="13">
        <f>SUMIFS(Hoja1!B:B, Hoja1!A:A, "Boxer", Hoja1!C:C, Hoja2!I:I)</f>
        <v>0</v>
      </c>
      <c r="X17" s="13">
        <f t="shared" si="6"/>
        <v>-928</v>
      </c>
      <c r="Z17" s="14">
        <f t="shared" si="3"/>
        <v>42</v>
      </c>
      <c r="AA17" s="14"/>
      <c r="AB17" s="14">
        <f>SUMIFS(Hoja1!B:B, Hoja1!A:A, "Chompas", Hoja1!C:C, Hoja2!I:I)</f>
        <v>0</v>
      </c>
      <c r="AC17" s="14">
        <f>+$E$5+AA17+Z17-AB17</f>
        <v>52</v>
      </c>
      <c r="AE17" s="9">
        <f t="shared" si="4"/>
        <v>-112</v>
      </c>
      <c r="AF17" s="9"/>
      <c r="AG17" s="9">
        <f>SUMIFS(Hoja1!B:B, Hoja1!A:A, "Medias", Hoja1!C:C, Hoja2!I:I)</f>
        <v>0</v>
      </c>
      <c r="AH17" s="9">
        <f>+$E$6+AF17+AE17-AG17</f>
        <v>-102</v>
      </c>
    </row>
    <row r="29" spans="9:34" x14ac:dyDescent="0.25">
      <c r="K29" s="2">
        <f>SUMIFS(Hoja1!B:B, Hoja1!A:A, "camiseta", Hoja1!C:C, Hoja2!B:B)</f>
        <v>0</v>
      </c>
    </row>
  </sheetData>
  <mergeCells count="6">
    <mergeCell ref="AE1:AH1"/>
    <mergeCell ref="U1:X1"/>
    <mergeCell ref="I1:I2"/>
    <mergeCell ref="K1:N1"/>
    <mergeCell ref="Z1:AC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Erika Fernanda Rodriguez Giraldo</cp:lastModifiedBy>
  <dcterms:created xsi:type="dcterms:W3CDTF">2015-06-05T18:19:34Z</dcterms:created>
  <dcterms:modified xsi:type="dcterms:W3CDTF">2024-05-30T01:24:35Z</dcterms:modified>
</cp:coreProperties>
</file>