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Market Value\Portfolio Project\"/>
    </mc:Choice>
  </mc:AlternateContent>
  <xr:revisionPtr revIDLastSave="0" documentId="13_ncr:1_{D4FE133A-42AA-4765-82D9-DBBAF5AADBCC}" xr6:coauthVersionLast="47" xr6:coauthVersionMax="47" xr10:uidLastSave="{00000000-0000-0000-0000-000000000000}"/>
  <bookViews>
    <workbookView xWindow="-120" yWindow="-120" windowWidth="20730" windowHeight="11040" activeTab="1" xr2:uid="{13D2B4EB-6CEF-4E0B-91A5-25AD84B0275D}"/>
  </bookViews>
  <sheets>
    <sheet name="Conversor de Tasas" sheetId="2" r:id="rId1"/>
    <sheet name="Copyright" sheetId="4" r:id="rId2"/>
    <sheet name="H1" sheetId="1" state="hidden" r:id="rId3"/>
    <sheet name="H3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2" i="3"/>
  <c r="I2" i="3"/>
  <c r="C7" i="3" s="1"/>
  <c r="B3" i="3"/>
  <c r="B2" i="3"/>
  <c r="I7" i="3" l="1"/>
  <c r="K7" i="3" s="1"/>
  <c r="I18" i="3"/>
  <c r="K18" i="3" s="1"/>
  <c r="K24" i="3" s="1"/>
  <c r="C18" i="3"/>
  <c r="D18" i="3" s="1"/>
  <c r="E18" i="3" s="1"/>
  <c r="E24" i="3" s="1"/>
  <c r="C29" i="3"/>
  <c r="E29" i="3" s="1"/>
  <c r="E32" i="3" s="1"/>
  <c r="F32" i="3" s="1"/>
  <c r="D7" i="3"/>
  <c r="E7" i="3" s="1"/>
  <c r="E13" i="3" s="1"/>
  <c r="E35" i="3" l="1"/>
  <c r="B32" i="3"/>
  <c r="C32" i="3" s="1"/>
  <c r="H21" i="3"/>
  <c r="H10" i="3"/>
  <c r="I10" i="3" s="1"/>
  <c r="K13" i="3"/>
  <c r="I13" i="3" s="1"/>
  <c r="B21" i="3"/>
  <c r="C21" i="3" s="1"/>
  <c r="K21" i="3"/>
  <c r="L21" i="3" s="1"/>
  <c r="K10" i="3"/>
  <c r="L10" i="3" s="1"/>
  <c r="E21" i="3"/>
  <c r="E10" i="3"/>
  <c r="B10" i="3"/>
  <c r="C24" i="3" l="1"/>
  <c r="C35" i="3"/>
  <c r="C10" i="3"/>
  <c r="C13" i="3" s="1"/>
  <c r="D2" i="2" s="1"/>
  <c r="I21" i="3"/>
  <c r="I24" i="3"/>
  <c r="F21" i="3"/>
  <c r="F10" i="3"/>
</calcChain>
</file>

<file path=xl/sharedStrings.xml><?xml version="1.0" encoding="utf-8"?>
<sst xmlns="http://schemas.openxmlformats.org/spreadsheetml/2006/main" count="82" uniqueCount="44">
  <si>
    <t>Tipo de Tasa</t>
  </si>
  <si>
    <t>Nominal</t>
  </si>
  <si>
    <t>Efectiva</t>
  </si>
  <si>
    <t>Anual</t>
  </si>
  <si>
    <t>Semestral</t>
  </si>
  <si>
    <t>Cuatrimestral</t>
  </si>
  <si>
    <t>Trimestral</t>
  </si>
  <si>
    <t>Bimestral</t>
  </si>
  <si>
    <t>Mensual</t>
  </si>
  <si>
    <t>Quincenal</t>
  </si>
  <si>
    <t>Semanal</t>
  </si>
  <si>
    <t>Diaria</t>
  </si>
  <si>
    <t>Vencida</t>
  </si>
  <si>
    <t>Anticipada</t>
  </si>
  <si>
    <t>ea</t>
  </si>
  <si>
    <t>n2</t>
  </si>
  <si>
    <t>n1</t>
  </si>
  <si>
    <t>pv</t>
  </si>
  <si>
    <t>NV</t>
  </si>
  <si>
    <t>pa</t>
  </si>
  <si>
    <t>NA</t>
  </si>
  <si>
    <t>NV-X</t>
  </si>
  <si>
    <t>NA-X</t>
  </si>
  <si>
    <t>ev-X</t>
  </si>
  <si>
    <t>Tipo de Tasa:</t>
  </si>
  <si>
    <t>Periodicidad de la Tasa:</t>
  </si>
  <si>
    <t>Forma de Pago de los Intereses:</t>
  </si>
  <si>
    <t>ea-X</t>
  </si>
  <si>
    <t>eap</t>
  </si>
  <si>
    <t>Periodo Tasa</t>
  </si>
  <si>
    <t xml:space="preserve">Modalidad Pago Tasa </t>
  </si>
  <si>
    <t>→</t>
  </si>
  <si>
    <t>9 Meses</t>
  </si>
  <si>
    <t>Continua</t>
  </si>
  <si>
    <t>evp</t>
  </si>
  <si>
    <t>CONT</t>
  </si>
  <si>
    <t>TDIOS</t>
  </si>
  <si>
    <t>NAT. D</t>
  </si>
  <si>
    <t>CAP. D</t>
  </si>
  <si>
    <t>CONT-X</t>
  </si>
  <si>
    <t>Fecha de Creación:</t>
  </si>
  <si>
    <t>Elaborado por:</t>
  </si>
  <si>
    <t>Juan David Rincón Mora</t>
  </si>
  <si>
    <t>Última Modificación: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</si>
</sst>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Bahnschrift"/>
      <family val="2"/>
    </font>
    <font>
      <b/>
      <sz val="28"/>
      <color rgb="FFFF0000"/>
      <name val="Arial"/>
      <family val="2"/>
    </font>
    <font>
      <b/>
      <i/>
      <sz val="11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0" xfId="1" applyNumberFormat="1" applyFont="1" applyBorder="1"/>
    <xf numFmtId="164" fontId="0" fillId="0" borderId="7" xfId="1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9" fontId="0" fillId="0" borderId="6" xfId="1" applyFont="1" applyBorder="1"/>
    <xf numFmtId="164" fontId="0" fillId="2" borderId="0" xfId="1" applyNumberFormat="1" applyFont="1" applyFill="1" applyBorder="1"/>
    <xf numFmtId="164" fontId="0" fillId="0" borderId="6" xfId="1" applyNumberFormat="1" applyFont="1" applyBorder="1"/>
    <xf numFmtId="0" fontId="0" fillId="0" borderId="1" xfId="0" applyBorder="1"/>
    <xf numFmtId="165" fontId="3" fillId="4" borderId="2" xfId="1" applyNumberFormat="1" applyFont="1" applyFill="1" applyBorder="1" applyAlignment="1" applyProtection="1">
      <alignment horizontal="center" vertical="center"/>
      <protection hidden="1"/>
    </xf>
    <xf numFmtId="0" fontId="2" fillId="4" borderId="0" xfId="0" applyFont="1" applyFill="1" applyAlignment="1" applyProtection="1">
      <alignment horizontal="center" vertical="center"/>
      <protection hidden="1"/>
    </xf>
    <xf numFmtId="0" fontId="4" fillId="4" borderId="0" xfId="0" applyFont="1" applyFill="1" applyAlignment="1" applyProtection="1">
      <alignment horizontal="center"/>
      <protection hidden="1"/>
    </xf>
    <xf numFmtId="0" fontId="5" fillId="4" borderId="0" xfId="0" applyFont="1" applyFill="1" applyAlignment="1" applyProtection="1">
      <alignment horizontal="left" vertical="center"/>
      <protection hidden="1"/>
    </xf>
    <xf numFmtId="14" fontId="2" fillId="4" borderId="0" xfId="0" applyNumberFormat="1" applyFont="1" applyFill="1" applyAlignment="1" applyProtection="1">
      <alignment horizontal="center" vertical="center"/>
      <protection hidden="1"/>
    </xf>
    <xf numFmtId="165" fontId="3" fillId="3" borderId="2" xfId="0" applyNumberFormat="1" applyFont="1" applyFill="1" applyBorder="1" applyAlignment="1" applyProtection="1">
      <alignment horizontal="center" vertical="center"/>
      <protection locked="0" hidden="1"/>
    </xf>
    <xf numFmtId="0" fontId="2" fillId="5" borderId="1" xfId="0" applyFont="1" applyFill="1" applyBorder="1" applyAlignment="1" applyProtection="1">
      <alignment horizontal="center" vertical="center"/>
      <protection locked="0" hidden="1"/>
    </xf>
    <xf numFmtId="10" fontId="0" fillId="0" borderId="1" xfId="1" applyNumberFormat="1" applyFont="1" applyBorder="1"/>
    <xf numFmtId="164" fontId="0" fillId="0" borderId="0" xfId="0" applyNumberFormat="1" applyBorder="1"/>
    <xf numFmtId="0" fontId="0" fillId="4" borderId="0" xfId="0" applyFill="1"/>
    <xf numFmtId="0" fontId="6" fillId="4" borderId="0" xfId="0" applyFont="1" applyFill="1" applyAlignment="1">
      <alignment horizontal="left"/>
    </xf>
    <xf numFmtId="0" fontId="6" fillId="4" borderId="0" xfId="0" applyFont="1" applyFill="1"/>
    <xf numFmtId="0" fontId="7" fillId="4" borderId="0" xfId="0" applyFont="1" applyFill="1"/>
    <xf numFmtId="14" fontId="8" fillId="4" borderId="0" xfId="0" applyNumberFormat="1" applyFont="1" applyFill="1" applyAlignment="1">
      <alignment horizontal="left"/>
    </xf>
  </cellXfs>
  <cellStyles count="2"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1657350</xdr:colOff>
      <xdr:row>7</xdr:row>
      <xdr:rowOff>8367</xdr:rowOff>
    </xdr:to>
    <xdr:pic>
      <xdr:nvPicPr>
        <xdr:cNvPr id="2" name="Imagen 1" descr="by-nc">
          <a:extLst>
            <a:ext uri="{FF2B5EF4-FFF2-40B4-BE49-F238E27FC236}">
              <a16:creationId xmlns:a16="http://schemas.microsoft.com/office/drawing/2014/main" id="{376EE186-BC20-4505-882C-5B3157C27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1657350" cy="579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9A20-F815-41A7-A44D-25909379878A}">
  <dimension ref="B1:I11"/>
  <sheetViews>
    <sheetView workbookViewId="0">
      <selection activeCell="H7" sqref="H7"/>
    </sheetView>
  </sheetViews>
  <sheetFormatPr baseColWidth="10" defaultRowHeight="14.25" x14ac:dyDescent="0.25"/>
  <cols>
    <col min="1" max="1" width="11.42578125" style="20"/>
    <col min="2" max="2" width="34.140625" style="20" bestFit="1" customWidth="1"/>
    <col min="3" max="3" width="11.42578125" style="20"/>
    <col min="4" max="4" width="34.140625" style="20" bestFit="1" customWidth="1"/>
    <col min="5" max="5" width="11.42578125" style="20"/>
    <col min="6" max="6" width="11.85546875" style="20" bestFit="1" customWidth="1"/>
    <col min="7" max="16384" width="11.42578125" style="20"/>
  </cols>
  <sheetData>
    <row r="1" spans="2:9" ht="15" thickBot="1" x14ac:dyDescent="0.3"/>
    <row r="2" spans="2:9" ht="30" customHeight="1" thickBot="1" x14ac:dyDescent="0.55000000000000004">
      <c r="B2" s="24">
        <v>0.1444</v>
      </c>
      <c r="C2" s="21" t="s">
        <v>31</v>
      </c>
      <c r="D2" s="19">
        <f>IF(AND($B$5="Nominal",$B$11="Vencida"),'H3'!$C$13,IF(AND($B$5="Nominal",$B$11="Anticipada"),'H3'!$C$24, IF(AND($B$5="Efectiva",$B$11="Vencida"),'H3'!$I$13, IF(AND($B$5="Efectiva",$B$11="Anticipada"),'H3'!$I$24, IF($B$5="Continua",'H3'!$C$35,"ERROR")))))</f>
        <v>3.3157933999379052E-2</v>
      </c>
    </row>
    <row r="3" spans="2:9" ht="30" customHeight="1" x14ac:dyDescent="0.25"/>
    <row r="4" spans="2:9" x14ac:dyDescent="0.25">
      <c r="B4" s="22" t="s">
        <v>24</v>
      </c>
      <c r="D4" s="22" t="s">
        <v>24</v>
      </c>
    </row>
    <row r="5" spans="2:9" x14ac:dyDescent="0.25">
      <c r="B5" s="25" t="s">
        <v>2</v>
      </c>
      <c r="D5" s="25" t="s">
        <v>2</v>
      </c>
    </row>
    <row r="7" spans="2:9" x14ac:dyDescent="0.25">
      <c r="B7" s="22" t="s">
        <v>25</v>
      </c>
      <c r="D7" s="22" t="s">
        <v>25</v>
      </c>
    </row>
    <row r="8" spans="2:9" x14ac:dyDescent="0.25">
      <c r="B8" s="25" t="s">
        <v>3</v>
      </c>
      <c r="D8" s="25" t="s">
        <v>6</v>
      </c>
    </row>
    <row r="10" spans="2:9" x14ac:dyDescent="0.25">
      <c r="B10" s="22" t="s">
        <v>26</v>
      </c>
      <c r="D10" s="22" t="s">
        <v>26</v>
      </c>
      <c r="I10" s="23"/>
    </row>
    <row r="11" spans="2:9" x14ac:dyDescent="0.25">
      <c r="B11" s="25" t="s">
        <v>12</v>
      </c>
      <c r="D11" s="25" t="s">
        <v>13</v>
      </c>
      <c r="I11" s="23"/>
    </row>
  </sheetData>
  <sheetProtection algorithmName="SHA-512" hashValue="LaYpnhytBQjKLqxQW8zSR8sC4ua2ymOV4hi4CFP1jr1LZ2lNJcE7RZuG/yc9dyU0gCIy/qMpe1SS9arUt5u2FQ==" saltValue="BfeCm6w20XavENJ6mTH0Hw==" spinCount="100000" sheet="1" objects="1" scenarios="1"/>
  <conditionalFormatting sqref="D2">
    <cfRule type="cellIs" dxfId="1" priority="3" operator="between">
      <formula>-9.99999999999999E+29</formula>
      <formula>9.99999999999999E+29</formula>
    </cfRule>
    <cfRule type="cellIs" dxfId="0" priority="4" operator="equal">
      <formula>"ERROR"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E281620-300E-474E-8DDD-3E66A25E1D22}">
          <x14:formula1>
            <xm:f>'H1'!$B$3:$B$5</xm:f>
          </x14:formula1>
          <xm:sqref>D5 B5</xm:sqref>
        </x14:dataValidation>
        <x14:dataValidation type="list" allowBlank="1" showInputMessage="1" showErrorMessage="1" xr:uid="{BF66D960-BF57-4566-AF0C-5FADA0F833AE}">
          <x14:formula1>
            <xm:f>'H1'!$D$3:$D$4</xm:f>
          </x14:formula1>
          <xm:sqref>B11 D11</xm:sqref>
        </x14:dataValidation>
        <x14:dataValidation type="list" allowBlank="1" showInputMessage="1" showErrorMessage="1" xr:uid="{A7FF6ACF-DCAE-43E6-B364-EAD7293BF602}">
          <x14:formula1>
            <xm:f>'H1'!$C$3:$C$12</xm:f>
          </x14:formula1>
          <xm:sqref>D8 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FA30-A798-490E-8042-4B6BAD3CCBB0}">
  <dimension ref="A1:C5"/>
  <sheetViews>
    <sheetView tabSelected="1" workbookViewId="0">
      <selection activeCell="A18" sqref="A18"/>
    </sheetView>
  </sheetViews>
  <sheetFormatPr baseColWidth="10" defaultRowHeight="15" x14ac:dyDescent="0.25"/>
  <cols>
    <col min="1" max="1" width="27.28515625" style="28" bestFit="1" customWidth="1"/>
    <col min="2" max="2" width="2.85546875" style="28" customWidth="1"/>
    <col min="3" max="3" width="16.5703125" style="28" bestFit="1" customWidth="1"/>
    <col min="4" max="16384" width="11.42578125" style="28"/>
  </cols>
  <sheetData>
    <row r="1" spans="1:3" ht="21" x14ac:dyDescent="0.35">
      <c r="A1" s="29" t="s">
        <v>41</v>
      </c>
      <c r="B1" s="30"/>
      <c r="C1" s="31" t="s">
        <v>42</v>
      </c>
    </row>
    <row r="2" spans="1:3" ht="21" x14ac:dyDescent="0.35">
      <c r="A2" s="30" t="s">
        <v>40</v>
      </c>
      <c r="B2" s="30"/>
      <c r="C2" s="32">
        <v>44478</v>
      </c>
    </row>
    <row r="3" spans="1:3" ht="21" x14ac:dyDescent="0.35">
      <c r="A3" s="30" t="s">
        <v>43</v>
      </c>
      <c r="B3" s="30"/>
      <c r="C3" s="32">
        <v>44978</v>
      </c>
    </row>
    <row r="5" spans="1:3" x14ac:dyDescent="0.25">
      <c r="A5"/>
    </row>
  </sheetData>
  <sheetProtection algorithmName="SHA-512" hashValue="rF/nPwSnCQw9nYsV0ktZsYnqcCDGTLYP16MbR+iVwqjV3BpLY7C52UkqPg+H+ybA8tVJgHMwmQXilNwVGKOV1g==" saltValue="WWrSMhgUh3AnydmX0lCPRA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6FFC-9194-4DF9-BB1F-D7AA6844E3D1}">
  <dimension ref="B2:D12"/>
  <sheetViews>
    <sheetView workbookViewId="0">
      <selection activeCell="E16" sqref="E16"/>
    </sheetView>
  </sheetViews>
  <sheetFormatPr baseColWidth="10" defaultRowHeight="15" x14ac:dyDescent="0.25"/>
  <cols>
    <col min="1" max="1" width="11.42578125" style="1"/>
    <col min="2" max="2" width="11.85546875" style="1" bestFit="1" customWidth="1"/>
    <col min="3" max="3" width="20.42578125" style="1" bestFit="1" customWidth="1"/>
    <col min="4" max="4" width="27.85546875" style="1" bestFit="1" customWidth="1"/>
    <col min="5" max="16384" width="11.42578125" style="1"/>
  </cols>
  <sheetData>
    <row r="2" spans="2:4" x14ac:dyDescent="0.25">
      <c r="B2" s="3" t="s">
        <v>0</v>
      </c>
      <c r="C2" s="3" t="s">
        <v>29</v>
      </c>
      <c r="D2" s="3" t="s">
        <v>30</v>
      </c>
    </row>
    <row r="3" spans="2:4" x14ac:dyDescent="0.25">
      <c r="B3" s="2" t="s">
        <v>1</v>
      </c>
      <c r="C3" s="2" t="s">
        <v>3</v>
      </c>
      <c r="D3" s="2" t="s">
        <v>12</v>
      </c>
    </row>
    <row r="4" spans="2:4" x14ac:dyDescent="0.25">
      <c r="B4" s="2" t="s">
        <v>2</v>
      </c>
      <c r="C4" s="2" t="s">
        <v>32</v>
      </c>
      <c r="D4" s="2" t="s">
        <v>13</v>
      </c>
    </row>
    <row r="5" spans="2:4" x14ac:dyDescent="0.25">
      <c r="B5" s="2" t="s">
        <v>33</v>
      </c>
      <c r="C5" s="2" t="s">
        <v>4</v>
      </c>
      <c r="D5" s="2"/>
    </row>
    <row r="6" spans="2:4" x14ac:dyDescent="0.25">
      <c r="B6" s="2"/>
      <c r="C6" s="2" t="s">
        <v>5</v>
      </c>
      <c r="D6" s="2"/>
    </row>
    <row r="7" spans="2:4" x14ac:dyDescent="0.25">
      <c r="B7" s="2"/>
      <c r="C7" s="2" t="s">
        <v>6</v>
      </c>
      <c r="D7" s="2"/>
    </row>
    <row r="8" spans="2:4" x14ac:dyDescent="0.25">
      <c r="B8" s="2"/>
      <c r="C8" s="2" t="s">
        <v>7</v>
      </c>
      <c r="D8" s="2"/>
    </row>
    <row r="9" spans="2:4" x14ac:dyDescent="0.25">
      <c r="B9" s="2"/>
      <c r="C9" s="2" t="s">
        <v>8</v>
      </c>
      <c r="D9" s="2"/>
    </row>
    <row r="10" spans="2:4" x14ac:dyDescent="0.25">
      <c r="B10" s="2"/>
      <c r="C10" s="2" t="s">
        <v>9</v>
      </c>
      <c r="D10" s="2"/>
    </row>
    <row r="11" spans="2:4" x14ac:dyDescent="0.25">
      <c r="B11" s="2"/>
      <c r="C11" s="2" t="s">
        <v>10</v>
      </c>
      <c r="D11" s="2"/>
    </row>
    <row r="12" spans="2:4" x14ac:dyDescent="0.25">
      <c r="B12" s="2"/>
      <c r="C12" s="2" t="s">
        <v>11</v>
      </c>
      <c r="D12" s="2"/>
    </row>
  </sheetData>
  <sheetProtection algorithmName="SHA-512" hashValue="unKk4RpUDw1KvQwu7WaL6ieR5KAdq9R4rwEfAlI4tYFFI8hU94EF7BPhMXL95U+5fAb0Jeo+EDjzGQcGYK/o2Q==" saltValue="fCEKDdWbkH8YEoZOPvgSRw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D76BF-CD2F-45E5-804A-9FA9EBC397FB}">
  <dimension ref="B2:L36"/>
  <sheetViews>
    <sheetView topLeftCell="A19" workbookViewId="0">
      <selection activeCell="I32" sqref="I32"/>
    </sheetView>
  </sheetViews>
  <sheetFormatPr baseColWidth="10" defaultRowHeight="15" x14ac:dyDescent="0.25"/>
  <sheetData>
    <row r="2" spans="2:12" x14ac:dyDescent="0.25">
      <c r="B2" s="18">
        <f>IF('Conversor de Tasas'!B8="Anual", 1, IF('Conversor de Tasas'!B8="9 Meses", 12/9, IF('Conversor de Tasas'!B8="Semestral", 2, IF('Conversor de Tasas'!B8="Cuatrimestral", 3, IF('Conversor de Tasas'!B8="Trimestral", 4, IF('Conversor de Tasas'!B8="Bimestral", 6, IF('Conversor de Tasas'!B8="Mensual", 12, IF('Conversor de Tasas'!B8="Quincenal", 24, IF('Conversor de Tasas'!B8="Semanal", 52, IF('Conversor de Tasas'!B8="Diaria", 365, "ERROR"))))))))))</f>
        <v>1</v>
      </c>
      <c r="C2" s="18" t="s">
        <v>16</v>
      </c>
      <c r="E2" s="18" t="s">
        <v>37</v>
      </c>
      <c r="F2" s="18" t="str">
        <f>'Conversor de Tasas'!$D$5</f>
        <v>Efectiva</v>
      </c>
      <c r="H2" s="18" t="s">
        <v>36</v>
      </c>
      <c r="I2" s="26">
        <f>'Conversor de Tasas'!$B$2</f>
        <v>0.1444</v>
      </c>
    </row>
    <row r="3" spans="2:12" x14ac:dyDescent="0.25">
      <c r="B3" s="18">
        <f>IF('Conversor de Tasas'!D8="Anual", 1, IF('Conversor de Tasas'!D8="9 Meses", 12/9, IF('Conversor de Tasas'!D8="Semestral", 2, IF('Conversor de Tasas'!D8="Cuatrimestral", 3, IF('Conversor de Tasas'!D8="Trimestral", 4, IF('Conversor de Tasas'!D8="Bimestral", 6, IF('Conversor de Tasas'!D8="Mensual", 12, IF('Conversor de Tasas'!D8="Quincenal", 24, IF('Conversor de Tasas'!D8="Semanal", 52, IF('Conversor de Tasas'!D8="Diaria", 365, "ERROR"))))))))))</f>
        <v>4</v>
      </c>
      <c r="C3" s="18" t="s">
        <v>15</v>
      </c>
      <c r="E3" s="18" t="s">
        <v>38</v>
      </c>
      <c r="F3" s="18" t="str">
        <f>'Conversor de Tasas'!$D$11</f>
        <v>Anticipada</v>
      </c>
    </row>
    <row r="4" spans="2:12" ht="15.75" thickBot="1" x14ac:dyDescent="0.3"/>
    <row r="5" spans="2:12" x14ac:dyDescent="0.25">
      <c r="B5" s="4"/>
      <c r="C5" s="5"/>
      <c r="D5" s="5"/>
      <c r="E5" s="5"/>
      <c r="F5" s="6"/>
      <c r="H5" s="4"/>
      <c r="I5" s="5"/>
      <c r="J5" s="5"/>
      <c r="K5" s="5"/>
      <c r="L5" s="6"/>
    </row>
    <row r="6" spans="2:12" x14ac:dyDescent="0.25">
      <c r="B6" s="7"/>
      <c r="C6" s="8" t="s">
        <v>18</v>
      </c>
      <c r="D6" s="8" t="s">
        <v>17</v>
      </c>
      <c r="E6" s="8" t="s">
        <v>14</v>
      </c>
      <c r="F6" s="9"/>
      <c r="H6" s="7"/>
      <c r="I6" s="8" t="s">
        <v>34</v>
      </c>
      <c r="J6" s="8"/>
      <c r="K6" s="8" t="s">
        <v>14</v>
      </c>
      <c r="L6" s="9"/>
    </row>
    <row r="7" spans="2:12" x14ac:dyDescent="0.25">
      <c r="B7" s="17"/>
      <c r="C7" s="10">
        <f>$I$2</f>
        <v>0.1444</v>
      </c>
      <c r="D7" s="10">
        <f>C7/$B$2</f>
        <v>0.1444</v>
      </c>
      <c r="E7" s="10">
        <f>(1+D7)^($B$2)-1</f>
        <v>0.14440000000000008</v>
      </c>
      <c r="F7" s="11"/>
      <c r="H7" s="17"/>
      <c r="I7" s="10">
        <f>$I$2</f>
        <v>0.1444</v>
      </c>
      <c r="J7" s="10"/>
      <c r="K7" s="10">
        <f>(1+I7)^($B$2)-1</f>
        <v>0.14440000000000008</v>
      </c>
      <c r="L7" s="11"/>
    </row>
    <row r="8" spans="2:12" x14ac:dyDescent="0.25">
      <c r="B8" s="7"/>
      <c r="C8" s="8"/>
      <c r="D8" s="8"/>
      <c r="E8" s="8"/>
      <c r="F8" s="9"/>
      <c r="H8" s="7"/>
      <c r="I8" s="8"/>
      <c r="J8" s="8"/>
      <c r="K8" s="8"/>
      <c r="L8" s="9"/>
    </row>
    <row r="9" spans="2:12" x14ac:dyDescent="0.25">
      <c r="B9" s="7" t="s">
        <v>17</v>
      </c>
      <c r="C9" s="8" t="s">
        <v>18</v>
      </c>
      <c r="E9" s="8" t="s">
        <v>19</v>
      </c>
      <c r="F9" s="9" t="s">
        <v>20</v>
      </c>
      <c r="H9" s="7" t="s">
        <v>17</v>
      </c>
      <c r="I9" s="8" t="s">
        <v>18</v>
      </c>
      <c r="J9" s="8"/>
      <c r="K9" s="8" t="s">
        <v>19</v>
      </c>
      <c r="L9" s="9" t="s">
        <v>20</v>
      </c>
    </row>
    <row r="10" spans="2:12" x14ac:dyDescent="0.25">
      <c r="B10" s="17">
        <f>(1+E7)^(1/$B$3)-1</f>
        <v>3.4295088272832563E-2</v>
      </c>
      <c r="C10" s="10">
        <f>B10*$B$3</f>
        <v>0.13718035309133025</v>
      </c>
      <c r="D10" s="8"/>
      <c r="E10" s="10">
        <f>(1-((1+E7)^(-1/$B$3)))</f>
        <v>3.3157933999379052E-2</v>
      </c>
      <c r="F10" s="11">
        <f>E10*$B$3</f>
        <v>0.13263173599751621</v>
      </c>
      <c r="H10" s="17">
        <f>(1+K7)^(1/$B$3)-1</f>
        <v>3.4295088272832563E-2</v>
      </c>
      <c r="I10" s="10">
        <f>H10*$B$3</f>
        <v>0.13718035309133025</v>
      </c>
      <c r="J10" s="8"/>
      <c r="K10" s="10">
        <f>(1-((1+K7)^(-1/$B$3)))</f>
        <v>3.3157933999379052E-2</v>
      </c>
      <c r="L10" s="11">
        <f>K10*$B$3</f>
        <v>0.13263173599751621</v>
      </c>
    </row>
    <row r="11" spans="2:12" x14ac:dyDescent="0.25">
      <c r="B11" s="7"/>
      <c r="C11" s="8"/>
      <c r="D11" s="8"/>
      <c r="E11" s="8"/>
      <c r="F11" s="9"/>
      <c r="H11" s="7"/>
      <c r="I11" s="8"/>
      <c r="J11" s="8"/>
      <c r="K11" s="8"/>
      <c r="L11" s="9"/>
    </row>
    <row r="12" spans="2:12" x14ac:dyDescent="0.25">
      <c r="B12" s="15"/>
      <c r="C12" s="8" t="s">
        <v>21</v>
      </c>
      <c r="D12" s="8"/>
      <c r="E12" s="8" t="s">
        <v>35</v>
      </c>
      <c r="F12" s="9"/>
      <c r="H12" s="15"/>
      <c r="I12" s="8" t="s">
        <v>23</v>
      </c>
      <c r="J12" s="8"/>
      <c r="K12" s="8" t="s">
        <v>35</v>
      </c>
      <c r="L12" s="9"/>
    </row>
    <row r="13" spans="2:12" x14ac:dyDescent="0.25">
      <c r="B13" s="15"/>
      <c r="C13" s="16">
        <f>IF(AND($F$2="Nominal",$F$3="Vencida"),C10,IF(AND($F$2="Nominal",$F$3="Anticipada"),F10,IF(AND($F$2="Efectiva",$F$3="Vencida"),B10,IF(AND($F$2="Efectiva",$F$3="Anticipada"),E10,IF($F$2="Continua",E13,"ERROR")))))</f>
        <v>3.3157933999379052E-2</v>
      </c>
      <c r="D13" s="8"/>
      <c r="E13" s="10">
        <f>LN(1+E7)</f>
        <v>0.13488048219381821</v>
      </c>
      <c r="F13" s="9"/>
      <c r="H13" s="15"/>
      <c r="I13" s="16">
        <f>IF(AND($F$2="Nominal",$F$3="Vencida"),I10,IF(AND($F$2="Nominal",$F$3="Anticipada"),L10,IF(AND($F$2="Efectiva",$F$3="Vencida"),H10,IF(AND($F$2="Efectiva",$F$3="Anticipada"),K10,IF($F$2="Continua",K13,"ERROR")))))</f>
        <v>3.3157933999379052E-2</v>
      </c>
      <c r="J13" s="8"/>
      <c r="K13" s="10">
        <f>LN(1+K7)</f>
        <v>0.13488048219381821</v>
      </c>
      <c r="L13" s="9"/>
    </row>
    <row r="14" spans="2:12" ht="15.75" thickBot="1" x14ac:dyDescent="0.3">
      <c r="B14" s="12"/>
      <c r="C14" s="13"/>
      <c r="D14" s="13"/>
      <c r="E14" s="13"/>
      <c r="F14" s="14"/>
      <c r="H14" s="12"/>
      <c r="I14" s="13"/>
      <c r="J14" s="13"/>
      <c r="K14" s="13"/>
      <c r="L14" s="14"/>
    </row>
    <row r="15" spans="2:12" ht="15.75" thickBot="1" x14ac:dyDescent="0.3"/>
    <row r="16" spans="2:12" x14ac:dyDescent="0.25">
      <c r="B16" s="4"/>
      <c r="C16" s="5"/>
      <c r="D16" s="5"/>
      <c r="E16" s="5"/>
      <c r="F16" s="6"/>
      <c r="H16" s="4"/>
      <c r="I16" s="5"/>
      <c r="J16" s="5"/>
      <c r="K16" s="5"/>
      <c r="L16" s="6"/>
    </row>
    <row r="17" spans="2:12" x14ac:dyDescent="0.25">
      <c r="B17" s="7"/>
      <c r="C17" s="8" t="s">
        <v>20</v>
      </c>
      <c r="D17" s="8" t="s">
        <v>19</v>
      </c>
      <c r="E17" s="8" t="s">
        <v>14</v>
      </c>
      <c r="F17" s="9"/>
      <c r="H17" s="7"/>
      <c r="I17" s="8" t="s">
        <v>28</v>
      </c>
      <c r="J17" s="8"/>
      <c r="K17" s="8" t="s">
        <v>14</v>
      </c>
      <c r="L17" s="9"/>
    </row>
    <row r="18" spans="2:12" x14ac:dyDescent="0.25">
      <c r="B18" s="7"/>
      <c r="C18" s="10">
        <f>$I$2</f>
        <v>0.1444</v>
      </c>
      <c r="D18" s="10">
        <f>C18/$B$2</f>
        <v>0.1444</v>
      </c>
      <c r="E18" s="10">
        <f>(1-D18)^(-$B$2)-1</f>
        <v>0.16877045348293596</v>
      </c>
      <c r="F18" s="9"/>
      <c r="H18" s="17"/>
      <c r="I18" s="10">
        <f>$I$2</f>
        <v>0.1444</v>
      </c>
      <c r="J18" s="10"/>
      <c r="K18" s="10">
        <f>(1-I18)^(-$B$2)-1</f>
        <v>0.16877045348293596</v>
      </c>
      <c r="L18" s="11"/>
    </row>
    <row r="19" spans="2:12" x14ac:dyDescent="0.25">
      <c r="B19" s="7"/>
      <c r="C19" s="8"/>
      <c r="D19" s="8"/>
      <c r="E19" s="8"/>
      <c r="F19" s="9"/>
      <c r="H19" s="7"/>
      <c r="I19" s="8"/>
      <c r="J19" s="8"/>
      <c r="K19" s="8"/>
      <c r="L19" s="9"/>
    </row>
    <row r="20" spans="2:12" x14ac:dyDescent="0.25">
      <c r="B20" s="7" t="s">
        <v>17</v>
      </c>
      <c r="C20" s="8" t="s">
        <v>18</v>
      </c>
      <c r="D20" s="8"/>
      <c r="E20" s="8" t="s">
        <v>19</v>
      </c>
      <c r="F20" s="9" t="s">
        <v>20</v>
      </c>
      <c r="H20" s="7" t="s">
        <v>17</v>
      </c>
      <c r="I20" s="8" t="s">
        <v>18</v>
      </c>
      <c r="J20" s="8"/>
      <c r="K20" s="8" t="s">
        <v>19</v>
      </c>
      <c r="L20" s="9" t="s">
        <v>20</v>
      </c>
    </row>
    <row r="21" spans="2:12" x14ac:dyDescent="0.25">
      <c r="B21" s="17">
        <f>(1+E18)^(1/$B$3)-1</f>
        <v>3.975808492217392E-2</v>
      </c>
      <c r="C21" s="10">
        <f>B21*$B$3</f>
        <v>0.15903233968869568</v>
      </c>
      <c r="D21" s="10"/>
      <c r="E21" s="10">
        <f>1-(1+E18)^(-1/$B$3)</f>
        <v>3.8237822334557636E-2</v>
      </c>
      <c r="F21" s="11">
        <f>E21*$B$3</f>
        <v>0.15295128933823054</v>
      </c>
      <c r="H21" s="17">
        <f>(1+K18)^(1/$B$3)-1</f>
        <v>3.975808492217392E-2</v>
      </c>
      <c r="I21" s="10">
        <f>H21*$B$3</f>
        <v>0.15903233968869568</v>
      </c>
      <c r="J21" s="8"/>
      <c r="K21" s="10">
        <f>(1-((1+K18)^(-1/$B$3)))</f>
        <v>3.8237822334557636E-2</v>
      </c>
      <c r="L21" s="11">
        <f>K21*$B$3</f>
        <v>0.15295128933823054</v>
      </c>
    </row>
    <row r="22" spans="2:12" x14ac:dyDescent="0.25">
      <c r="B22" s="7"/>
      <c r="C22" s="8"/>
      <c r="D22" s="8"/>
      <c r="E22" s="8"/>
      <c r="F22" s="9"/>
      <c r="H22" s="7"/>
      <c r="I22" s="8"/>
      <c r="J22" s="8"/>
      <c r="K22" s="8"/>
      <c r="L22" s="9"/>
    </row>
    <row r="23" spans="2:12" x14ac:dyDescent="0.25">
      <c r="B23" s="7"/>
      <c r="C23" s="8" t="s">
        <v>22</v>
      </c>
      <c r="D23" s="8"/>
      <c r="E23" s="8" t="s">
        <v>35</v>
      </c>
      <c r="F23" s="9"/>
      <c r="H23" s="15"/>
      <c r="I23" s="8" t="s">
        <v>27</v>
      </c>
      <c r="J23" s="8"/>
      <c r="K23" s="8" t="s">
        <v>35</v>
      </c>
      <c r="L23" s="9"/>
    </row>
    <row r="24" spans="2:12" x14ac:dyDescent="0.25">
      <c r="B24" s="7"/>
      <c r="C24" s="16">
        <f>IF(AND($F$2="Nominal",$F$3="Vencida"),C21,IF(AND($F$2="Nominal",$F$3="Anticipada"),F21,IF(AND($F$2="Efectiva",$F$3="Vencida"),B21,IF(AND($F$2="Efectiva",$F$3="Anticipada"),E21,IF($F$2="Continua",E24,"ERROR")))))</f>
        <v>3.8237822334557636E-2</v>
      </c>
      <c r="D24" s="8"/>
      <c r="E24" s="10">
        <f>LN(1+E18)</f>
        <v>0.1559523017738865</v>
      </c>
      <c r="F24" s="9"/>
      <c r="H24" s="15"/>
      <c r="I24" s="16">
        <f>IF(AND($F$2="Nominal",$F$3="Vencida"),I21,IF(AND($F$2="Nominal",$F$3="Anticipada"),L21,IF(AND($F$2="Efectiva",$F$3="Vencida"),H21,IF(AND($F$2="Efectiva",$F$3="Anticipada"),K21,IF($F$2="Continua",K24,"ERROR")))))</f>
        <v>3.8237822334557636E-2</v>
      </c>
      <c r="J24" s="8"/>
      <c r="K24" s="10">
        <f>LN(1+K18)</f>
        <v>0.1559523017738865</v>
      </c>
      <c r="L24" s="9"/>
    </row>
    <row r="25" spans="2:12" ht="15.75" thickBot="1" x14ac:dyDescent="0.3">
      <c r="B25" s="12"/>
      <c r="C25" s="13"/>
      <c r="D25" s="13"/>
      <c r="E25" s="13"/>
      <c r="F25" s="14"/>
      <c r="H25" s="12"/>
      <c r="I25" s="13"/>
      <c r="J25" s="13"/>
      <c r="K25" s="13"/>
      <c r="L25" s="14"/>
    </row>
    <row r="26" spans="2:12" ht="15.75" thickBot="1" x14ac:dyDescent="0.3">
      <c r="B26" s="8"/>
      <c r="C26" s="8"/>
      <c r="D26" s="8"/>
      <c r="E26" s="8"/>
      <c r="F26" s="8"/>
    </row>
    <row r="27" spans="2:12" x14ac:dyDescent="0.25">
      <c r="B27" s="4"/>
      <c r="C27" s="5"/>
      <c r="D27" s="5"/>
      <c r="E27" s="5"/>
      <c r="F27" s="6"/>
    </row>
    <row r="28" spans="2:12" x14ac:dyDescent="0.25">
      <c r="B28" s="7"/>
      <c r="C28" s="8" t="s">
        <v>35</v>
      </c>
      <c r="D28" s="8"/>
      <c r="E28" s="8" t="s">
        <v>14</v>
      </c>
      <c r="F28" s="9"/>
    </row>
    <row r="29" spans="2:12" x14ac:dyDescent="0.25">
      <c r="B29" s="7"/>
      <c r="C29" s="27">
        <f>$I$2</f>
        <v>0.1444</v>
      </c>
      <c r="D29" s="8"/>
      <c r="E29" s="27">
        <f>EXP(C29)-1</f>
        <v>0.15534615457137235</v>
      </c>
      <c r="F29" s="9"/>
    </row>
    <row r="30" spans="2:12" x14ac:dyDescent="0.25">
      <c r="B30" s="7"/>
      <c r="C30" s="8"/>
      <c r="D30" s="8"/>
      <c r="E30" s="8"/>
      <c r="F30" s="9"/>
    </row>
    <row r="31" spans="2:12" x14ac:dyDescent="0.25">
      <c r="B31" s="7" t="s">
        <v>17</v>
      </c>
      <c r="C31" s="8" t="s">
        <v>18</v>
      </c>
      <c r="D31" s="8"/>
      <c r="E31" s="8" t="s">
        <v>19</v>
      </c>
      <c r="F31" s="9" t="s">
        <v>20</v>
      </c>
    </row>
    <row r="32" spans="2:12" x14ac:dyDescent="0.25">
      <c r="B32" s="17">
        <f>(1+E29)^(1/$B$3)-1</f>
        <v>3.6759517259024932E-2</v>
      </c>
      <c r="C32" s="10">
        <f>B32*$B$3</f>
        <v>0.14703806903609973</v>
      </c>
      <c r="D32" s="8"/>
      <c r="E32" s="10">
        <f>(1-((1+E29)^(-1/$B$3)))</f>
        <v>3.5456165723184663E-2</v>
      </c>
      <c r="F32" s="11">
        <f>E32*$B$3</f>
        <v>0.14182466289273865</v>
      </c>
    </row>
    <row r="33" spans="2:6" x14ac:dyDescent="0.25">
      <c r="B33" s="7"/>
      <c r="C33" s="8"/>
      <c r="D33" s="8"/>
      <c r="E33" s="8"/>
      <c r="F33" s="9"/>
    </row>
    <row r="34" spans="2:6" x14ac:dyDescent="0.25">
      <c r="B34" s="7"/>
      <c r="C34" s="8" t="s">
        <v>39</v>
      </c>
      <c r="D34" s="8"/>
      <c r="E34" s="8" t="s">
        <v>35</v>
      </c>
      <c r="F34" s="9"/>
    </row>
    <row r="35" spans="2:6" x14ac:dyDescent="0.25">
      <c r="B35" s="7"/>
      <c r="C35" s="16">
        <f>IF(AND($F$2="Nominal",$F$3="Vencida"),C32,IF(AND($F$2="Nominal",$F$3="Anticipada"),F32,IF(AND($F$2="Efectiva",$F$3="Vencida"),B32,IF(AND($F$2="Efectiva",$F$3="Anticipada"),E32,IF($F$2="Continua",E35,"ERROR")))))</f>
        <v>3.5456165723184663E-2</v>
      </c>
      <c r="D35" s="8"/>
      <c r="E35" s="10">
        <f>LN(1+E29)</f>
        <v>0.14440000000000006</v>
      </c>
      <c r="F35" s="9"/>
    </row>
    <row r="36" spans="2:6" ht="15.75" thickBot="1" x14ac:dyDescent="0.3">
      <c r="B36" s="12"/>
      <c r="C36" s="13"/>
      <c r="D36" s="13"/>
      <c r="E36" s="13"/>
      <c r="F36" s="14"/>
    </row>
  </sheetData>
  <sheetProtection algorithmName="SHA-512" hashValue="FFTCKwlLGmurk2e0NIJJ7nrDPuSYlaILe6S6iUsrIvpQ6gVyj+ifb52LSIrGWNdYcFrwkr1pC5rHZ0PHJfZXsg==" saltValue="y0+jV2CCk3hrEmkPeZN2c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Conversor de Tasas</vt:lpstr>
      <vt:lpstr>Copyright</vt:lpstr>
      <vt:lpstr>H1</vt:lpstr>
      <vt:lpstr>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</dc:creator>
  <cp:lastModifiedBy>user</cp:lastModifiedBy>
  <dcterms:created xsi:type="dcterms:W3CDTF">2021-03-13T23:46:02Z</dcterms:created>
  <dcterms:modified xsi:type="dcterms:W3CDTF">2023-03-20T05:49:35Z</dcterms:modified>
</cp:coreProperties>
</file>