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 Villalpando\Documents\MEXICOVID\mexicovid-19.app\api\data\calculator\"/>
    </mc:Choice>
  </mc:AlternateContent>
  <xr:revisionPtr revIDLastSave="0" documentId="13_ncr:1_{AE546C50-168C-4B66-93AC-6B3F4AB218C8}" xr6:coauthVersionLast="45" xr6:coauthVersionMax="45" xr10:uidLastSave="{00000000-0000-0000-0000-000000000000}"/>
  <bookViews>
    <workbookView xWindow="-120" yWindow="-120" windowWidth="38640" windowHeight="21240" xr2:uid="{2712749A-A345-401B-A09A-6442F6619F7C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" i="1" l="1"/>
  <c r="L6" i="3" l="1"/>
  <c r="E6" i="3"/>
  <c r="C5" i="3"/>
  <c r="C6" i="3"/>
  <c r="C4" i="3"/>
  <c r="B5" i="3"/>
  <c r="B6" i="3"/>
  <c r="B4" i="3"/>
  <c r="J4" i="1"/>
  <c r="I12" i="1"/>
  <c r="J3" i="1"/>
  <c r="E18" i="1"/>
  <c r="C18" i="1"/>
  <c r="D18" i="1"/>
  <c r="A25" i="1"/>
  <c r="B23" i="1"/>
  <c r="C23" i="1"/>
  <c r="D23" i="1"/>
  <c r="E23" i="1"/>
  <c r="F23" i="1"/>
  <c r="G23" i="1"/>
  <c r="H23" i="1"/>
  <c r="A2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3" i="1"/>
  <c r="P21" i="1"/>
  <c r="O5" i="1"/>
  <c r="O6" i="1"/>
  <c r="O7" i="1"/>
  <c r="O8" i="1"/>
  <c r="O9" i="1"/>
  <c r="O10" i="1"/>
  <c r="O11" i="1"/>
  <c r="O12" i="1"/>
  <c r="O4" i="1"/>
  <c r="B18" i="1"/>
  <c r="B25" i="1" s="1"/>
  <c r="D25" i="1"/>
  <c r="N5" i="1"/>
  <c r="N6" i="1"/>
  <c r="N7" i="1"/>
  <c r="N8" i="1"/>
  <c r="N9" i="1"/>
  <c r="N10" i="1"/>
  <c r="N11" i="1"/>
  <c r="N12" i="1"/>
  <c r="N4" i="1"/>
  <c r="M5" i="1"/>
  <c r="M6" i="1"/>
  <c r="M7" i="1"/>
  <c r="M8" i="1"/>
  <c r="M9" i="1"/>
  <c r="M10" i="1"/>
  <c r="M11" i="1"/>
  <c r="M12" i="1"/>
  <c r="M4" i="1"/>
  <c r="I23" i="1" l="1"/>
  <c r="L23" i="1"/>
  <c r="K23" i="1"/>
  <c r="J23" i="1"/>
  <c r="D26" i="1"/>
  <c r="O18" i="1"/>
  <c r="F18" i="1"/>
  <c r="G18" i="1" l="1"/>
  <c r="G25" i="1" s="1"/>
  <c r="G26" i="1" s="1"/>
  <c r="F25" i="1"/>
  <c r="E25" i="1"/>
  <c r="H18" i="1"/>
  <c r="L18" i="1" l="1"/>
  <c r="H25" i="1"/>
  <c r="J18" i="1"/>
  <c r="I18" i="1"/>
  <c r="C25" i="1"/>
  <c r="K18" i="1"/>
  <c r="L25" i="1" l="1"/>
  <c r="H26" i="1"/>
  <c r="J25" i="1"/>
  <c r="E26" i="1" s="1"/>
  <c r="I25" i="1"/>
  <c r="C26" i="1" s="1"/>
  <c r="B26" i="1" s="1"/>
  <c r="K25" i="1"/>
  <c r="F26" i="1" s="1"/>
</calcChain>
</file>

<file path=xl/sharedStrings.xml><?xml version="1.0" encoding="utf-8"?>
<sst xmlns="http://schemas.openxmlformats.org/spreadsheetml/2006/main" count="51" uniqueCount="43">
  <si>
    <t>AÑO</t>
  </si>
  <si>
    <t>PIB</t>
  </si>
  <si>
    <t>Consumo</t>
  </si>
  <si>
    <t>Gasto</t>
  </si>
  <si>
    <t>Inversión</t>
  </si>
  <si>
    <t>Inventarios</t>
  </si>
  <si>
    <t>Exportaciones Netas</t>
  </si>
  <si>
    <t>Discrepancias Estadísticas</t>
  </si>
  <si>
    <t>-</t>
  </si>
  <si>
    <t>DATOS HISTÓRICOS</t>
  </si>
  <si>
    <t>TC_PIB</t>
  </si>
  <si>
    <t>TC_G</t>
  </si>
  <si>
    <t>TC_DABASE</t>
  </si>
  <si>
    <t>obtenerPIBsegunTC( añoAnterior, TC_PIB, TC_G)</t>
  </si>
  <si>
    <t>INCP</t>
  </si>
  <si>
    <t>INCP/INCP[2013]</t>
  </si>
  <si>
    <t>EFN</t>
  </si>
  <si>
    <t>OUTPUT</t>
  </si>
  <si>
    <t>obtenerPIBconEstimuloFiscal(EFN, INCP, MULT)</t>
  </si>
  <si>
    <t>MULT</t>
  </si>
  <si>
    <t>Share C</t>
  </si>
  <si>
    <t>Share I</t>
  </si>
  <si>
    <t>Share Inv</t>
  </si>
  <si>
    <t>Share E</t>
  </si>
  <si>
    <t>obtenerPIBAñoAnterior</t>
  </si>
  <si>
    <t>obtenerPIBActual</t>
  </si>
  <si>
    <t>CÁLCULO AUTOMÁTICO</t>
  </si>
  <si>
    <t>DATOS EXTERNOS</t>
  </si>
  <si>
    <t>obtenerPIBsinComponentesSegunTC(TC, año)</t>
  </si>
  <si>
    <t>PIB[T-1]*TC</t>
  </si>
  <si>
    <t>1. DEMANDA AGREGADA</t>
  </si>
  <si>
    <t>1. FINANZAS PÚBLICAS</t>
  </si>
  <si>
    <t>Pemex</t>
  </si>
  <si>
    <t>Ingresos Tributarios</t>
  </si>
  <si>
    <t>Paraestatales no financieras</t>
  </si>
  <si>
    <t>PIBN</t>
  </si>
  <si>
    <t>Ingresos Petroleros</t>
  </si>
  <si>
    <t>Paraestatales financieras</t>
  </si>
  <si>
    <t>Ingresos</t>
  </si>
  <si>
    <t>Gasto Primario</t>
  </si>
  <si>
    <t>Gobierno Central</t>
  </si>
  <si>
    <t>Patricipaciones</t>
  </si>
  <si>
    <t>Costo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</si>
</sst>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MU Serif"/>
    </font>
    <font>
      <b/>
      <sz val="11"/>
      <color theme="1"/>
      <name val="CMU Serif"/>
    </font>
    <font>
      <b/>
      <sz val="14"/>
      <color theme="1"/>
      <name val="CMU Serif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44" fontId="2" fillId="0" borderId="0" xfId="1" applyFont="1"/>
    <xf numFmtId="2" fontId="2" fillId="0" borderId="0" xfId="0" applyNumberFormat="1" applyFont="1"/>
    <xf numFmtId="9" fontId="2" fillId="0" borderId="0" xfId="2" applyFont="1"/>
    <xf numFmtId="44" fontId="0" fillId="0" borderId="0" xfId="0" applyNumberFormat="1"/>
    <xf numFmtId="0" fontId="2" fillId="0" borderId="1" xfId="0" applyFont="1" applyBorder="1"/>
    <xf numFmtId="44" fontId="2" fillId="0" borderId="2" xfId="0" applyNumberFormat="1" applyFont="1" applyBorder="1"/>
    <xf numFmtId="0" fontId="2" fillId="0" borderId="2" xfId="0" applyFont="1" applyBorder="1"/>
    <xf numFmtId="9" fontId="2" fillId="0" borderId="2" xfId="2" applyFont="1" applyBorder="1"/>
    <xf numFmtId="10" fontId="2" fillId="0" borderId="2" xfId="0" applyNumberFormat="1" applyFont="1" applyBorder="1"/>
    <xf numFmtId="9" fontId="3" fillId="0" borderId="3" xfId="2" applyFont="1" applyBorder="1"/>
    <xf numFmtId="44" fontId="2" fillId="0" borderId="2" xfId="1" applyFont="1" applyBorder="1"/>
    <xf numFmtId="44" fontId="2" fillId="0" borderId="3" xfId="1" applyFont="1" applyBorder="1"/>
    <xf numFmtId="164" fontId="2" fillId="0" borderId="0" xfId="0" applyNumberFormat="1" applyFont="1"/>
    <xf numFmtId="164" fontId="0" fillId="0" borderId="0" xfId="0" applyNumberFormat="1"/>
    <xf numFmtId="164" fontId="2" fillId="0" borderId="2" xfId="0" applyNumberFormat="1" applyFont="1" applyBorder="1"/>
    <xf numFmtId="0" fontId="2" fillId="0" borderId="4" xfId="0" applyFont="1" applyBorder="1"/>
    <xf numFmtId="44" fontId="4" fillId="0" borderId="5" xfId="1" applyFont="1" applyBorder="1"/>
    <xf numFmtId="44" fontId="2" fillId="0" borderId="5" xfId="1" applyFont="1" applyBorder="1"/>
    <xf numFmtId="2" fontId="2" fillId="0" borderId="5" xfId="0" applyNumberFormat="1" applyFont="1" applyBorder="1"/>
    <xf numFmtId="0" fontId="2" fillId="0" borderId="5" xfId="0" applyFont="1" applyBorder="1"/>
    <xf numFmtId="0" fontId="0" fillId="0" borderId="5" xfId="0" applyBorder="1"/>
    <xf numFmtId="164" fontId="0" fillId="0" borderId="5" xfId="0" applyNumberFormat="1" applyBorder="1"/>
    <xf numFmtId="9" fontId="2" fillId="0" borderId="5" xfId="2" applyFont="1" applyBorder="1"/>
    <xf numFmtId="0" fontId="2" fillId="0" borderId="6" xfId="0" applyFont="1" applyBorder="1"/>
    <xf numFmtId="0" fontId="2" fillId="0" borderId="7" xfId="0" applyFont="1" applyBorder="1"/>
    <xf numFmtId="44" fontId="2" fillId="0" borderId="0" xfId="1" applyFont="1" applyBorder="1"/>
    <xf numFmtId="2" fontId="2" fillId="0" borderId="0" xfId="0" applyNumberFormat="1" applyFon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/>
    <xf numFmtId="0" fontId="2" fillId="0" borderId="8" xfId="0" applyFont="1" applyBorder="1"/>
    <xf numFmtId="9" fontId="2" fillId="0" borderId="0" xfId="2" applyFont="1" applyBorder="1"/>
    <xf numFmtId="44" fontId="2" fillId="0" borderId="0" xfId="0" applyNumberFormat="1" applyFont="1" applyBorder="1"/>
    <xf numFmtId="0" fontId="0" fillId="0" borderId="7" xfId="0" applyBorder="1"/>
    <xf numFmtId="44" fontId="0" fillId="0" borderId="0" xfId="1" applyFont="1" applyBorder="1"/>
    <xf numFmtId="164" fontId="2" fillId="0" borderId="0" xfId="0" applyNumberFormat="1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0" xfId="0" applyBorder="1"/>
    <xf numFmtId="0" fontId="2" fillId="0" borderId="11" xfId="0" applyFont="1" applyBorder="1"/>
    <xf numFmtId="10" fontId="0" fillId="0" borderId="0" xfId="0" applyNumberFormat="1"/>
    <xf numFmtId="10" fontId="0" fillId="0" borderId="0" xfId="2" applyNumberFormat="1" applyFont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E72E-1F9E-40CE-A8CF-E57C3D67868E}">
  <dimension ref="A1:R38"/>
  <sheetViews>
    <sheetView tabSelected="1" zoomScale="130" zoomScaleNormal="130" workbookViewId="0">
      <selection activeCell="Q21" sqref="Q21"/>
    </sheetView>
  </sheetViews>
  <sheetFormatPr baseColWidth="10" defaultRowHeight="16.5" x14ac:dyDescent="0.3"/>
  <cols>
    <col min="1" max="1" width="11.42578125" style="1"/>
    <col min="2" max="3" width="18.28515625" style="1" bestFit="1" customWidth="1"/>
    <col min="4" max="6" width="17.42578125" style="1" bestFit="1" customWidth="1"/>
    <col min="7" max="7" width="21" style="1" bestFit="1" customWidth="1"/>
    <col min="8" max="8" width="27" style="1" bestFit="1" customWidth="1"/>
    <col min="9" max="10" width="11.42578125" style="1"/>
    <col min="13" max="16384" width="11.42578125" style="1"/>
  </cols>
  <sheetData>
    <row r="1" spans="1:18" x14ac:dyDescent="0.3">
      <c r="B1" s="44" t="s">
        <v>9</v>
      </c>
      <c r="C1" s="44"/>
      <c r="D1" s="44"/>
      <c r="E1" s="44"/>
      <c r="F1" s="44"/>
      <c r="G1" s="44"/>
      <c r="H1" s="44"/>
      <c r="I1" s="44" t="s">
        <v>26</v>
      </c>
      <c r="J1" s="44"/>
      <c r="K1" s="44"/>
      <c r="L1" s="44"/>
      <c r="M1" s="44" t="s">
        <v>27</v>
      </c>
      <c r="N1" s="44"/>
      <c r="O1" s="44"/>
    </row>
    <row r="2" spans="1:1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20</v>
      </c>
      <c r="J2" s="1" t="s">
        <v>21</v>
      </c>
      <c r="K2" s="1" t="s">
        <v>22</v>
      </c>
      <c r="L2" s="1" t="s">
        <v>23</v>
      </c>
      <c r="M2" s="4" t="s">
        <v>10</v>
      </c>
      <c r="N2" s="1" t="s">
        <v>11</v>
      </c>
      <c r="O2" s="1" t="s">
        <v>12</v>
      </c>
      <c r="P2" s="1" t="s">
        <v>15</v>
      </c>
      <c r="Q2" s="1" t="s">
        <v>16</v>
      </c>
      <c r="R2" s="1" t="s">
        <v>19</v>
      </c>
    </row>
    <row r="3" spans="1:18" x14ac:dyDescent="0.3">
      <c r="A3" s="1">
        <v>2010</v>
      </c>
      <c r="B3" s="2">
        <v>14947795</v>
      </c>
      <c r="C3" s="2">
        <v>10051696</v>
      </c>
      <c r="D3" s="2">
        <v>1853233</v>
      </c>
      <c r="E3" s="2">
        <v>3162931</v>
      </c>
      <c r="F3" s="2">
        <v>172382</v>
      </c>
      <c r="G3" s="2">
        <v>-265964</v>
      </c>
      <c r="H3" s="3">
        <v>-26483</v>
      </c>
      <c r="I3" s="1">
        <f>C3/($C3+$E3+$F3+$H3)</f>
        <v>0.75234283440636995</v>
      </c>
      <c r="J3" s="1">
        <f>E3/($C3+$E3+$F3+$H3)</f>
        <v>0.23673701170148539</v>
      </c>
      <c r="K3" s="1">
        <f>F3/($C3+$E3+$F3+$H3)</f>
        <v>1.2902336330171432E-2</v>
      </c>
      <c r="L3" s="14">
        <f>H3/($C3+$E3+$F3+$H3)</f>
        <v>-1.9821824380267662E-3</v>
      </c>
      <c r="M3" s="4"/>
      <c r="P3" s="1">
        <v>0.89479930929999996</v>
      </c>
    </row>
    <row r="4" spans="1:18" x14ac:dyDescent="0.3">
      <c r="A4" s="1">
        <v>2011</v>
      </c>
      <c r="B4" s="2">
        <v>15495334</v>
      </c>
      <c r="C4" s="2">
        <v>10389467</v>
      </c>
      <c r="D4" s="2">
        <v>1909485</v>
      </c>
      <c r="E4" s="2">
        <v>3411149</v>
      </c>
      <c r="F4" s="2">
        <v>139543</v>
      </c>
      <c r="G4" s="2">
        <v>-189105</v>
      </c>
      <c r="H4" s="3">
        <v>-165207</v>
      </c>
      <c r="I4" s="1">
        <f t="shared" ref="I4:I11" si="0">C4/($C4+$E4+$F4+$H4)</f>
        <v>0.75422890765789963</v>
      </c>
      <c r="J4" s="1">
        <f>E4/($C4+$E4+$F4+$H4)</f>
        <v>0.24763418413363619</v>
      </c>
      <c r="K4" s="1">
        <f t="shared" ref="K4:K12" si="1">F4/($C4+$E4+$F4+$H4)</f>
        <v>1.0130198638804695E-2</v>
      </c>
      <c r="L4" s="14">
        <f t="shared" ref="L4:L12" si="2">H4/($C4+$E4+$F4+$H4)</f>
        <v>-1.199329043034052E-2</v>
      </c>
      <c r="M4" s="4">
        <f t="shared" ref="M4:M12" si="3">B4/B3-1</f>
        <v>3.663008490549946E-2</v>
      </c>
      <c r="N4" s="4">
        <f t="shared" ref="N4:N12" si="4">D4/D3-1</f>
        <v>3.0353441796039604E-2</v>
      </c>
      <c r="O4" s="4">
        <f t="shared" ref="O4:O12" si="5">(B4-D4)/(B3-D3)-1</f>
        <v>3.7518398859007318E-2</v>
      </c>
      <c r="P4" s="1">
        <v>0.92528851860000005</v>
      </c>
    </row>
    <row r="5" spans="1:18" x14ac:dyDescent="0.3">
      <c r="A5" s="1">
        <v>2012</v>
      </c>
      <c r="B5" s="2">
        <v>16059724</v>
      </c>
      <c r="C5" s="2">
        <v>10632504</v>
      </c>
      <c r="D5" s="2">
        <v>1973706</v>
      </c>
      <c r="E5" s="2">
        <v>3579231</v>
      </c>
      <c r="F5" s="2">
        <v>161079</v>
      </c>
      <c r="G5" s="2">
        <v>-147064</v>
      </c>
      <c r="H5" s="3">
        <v>-139732</v>
      </c>
      <c r="I5" s="1">
        <f t="shared" si="0"/>
        <v>0.74702752362418767</v>
      </c>
      <c r="J5" s="1">
        <f t="shared" ref="J5:J12" si="6">E5/($C5+$E5+$F5+$H5)</f>
        <v>0.2514726606647808</v>
      </c>
      <c r="K5" s="1">
        <f t="shared" si="1"/>
        <v>1.1317225601594932E-2</v>
      </c>
      <c r="L5" s="14">
        <f t="shared" si="2"/>
        <v>-9.8174098905634069E-3</v>
      </c>
      <c r="M5" s="4">
        <f t="shared" si="3"/>
        <v>3.6423222629470287E-2</v>
      </c>
      <c r="N5" s="4">
        <f t="shared" si="4"/>
        <v>3.3632628693077038E-2</v>
      </c>
      <c r="O5" s="4">
        <f t="shared" si="5"/>
        <v>3.681543935899767E-2</v>
      </c>
      <c r="P5" s="1">
        <v>0.96333183509999998</v>
      </c>
    </row>
    <row r="6" spans="1:18" x14ac:dyDescent="0.3">
      <c r="A6" s="1">
        <v>2013</v>
      </c>
      <c r="B6" s="2">
        <v>16277187</v>
      </c>
      <c r="C6" s="2">
        <v>10819251</v>
      </c>
      <c r="D6" s="2">
        <v>1984415</v>
      </c>
      <c r="E6" s="2">
        <v>3459304</v>
      </c>
      <c r="F6" s="2">
        <v>201987</v>
      </c>
      <c r="G6" s="2">
        <v>-187769</v>
      </c>
      <c r="H6" s="3" t="s">
        <v>8</v>
      </c>
      <c r="I6" s="1" t="e">
        <f t="shared" si="0"/>
        <v>#VALUE!</v>
      </c>
      <c r="J6" s="1" t="e">
        <f t="shared" si="6"/>
        <v>#VALUE!</v>
      </c>
      <c r="K6" s="1" t="e">
        <f t="shared" si="1"/>
        <v>#VALUE!</v>
      </c>
      <c r="L6" s="14" t="e">
        <f t="shared" si="2"/>
        <v>#VALUE!</v>
      </c>
      <c r="M6" s="4">
        <f t="shared" si="3"/>
        <v>1.3540892732652132E-2</v>
      </c>
      <c r="N6" s="4">
        <f t="shared" si="4"/>
        <v>5.4258334321322099E-3</v>
      </c>
      <c r="O6" s="4">
        <f t="shared" si="5"/>
        <v>1.4677959377873862E-2</v>
      </c>
      <c r="P6" s="1">
        <v>1</v>
      </c>
    </row>
    <row r="7" spans="1:18" x14ac:dyDescent="0.3">
      <c r="A7" s="1">
        <v>2014</v>
      </c>
      <c r="B7" s="2">
        <v>16733655</v>
      </c>
      <c r="C7" s="2">
        <v>11046457</v>
      </c>
      <c r="D7" s="2">
        <v>2036270</v>
      </c>
      <c r="E7" s="2">
        <v>3565379</v>
      </c>
      <c r="F7" s="2">
        <v>159803</v>
      </c>
      <c r="G7" s="2">
        <v>-144670</v>
      </c>
      <c r="H7" s="3">
        <v>70416</v>
      </c>
      <c r="I7" s="1">
        <f t="shared" si="0"/>
        <v>0.74426735381320175</v>
      </c>
      <c r="J7" s="1">
        <f t="shared" si="6"/>
        <v>0.24022138443766716</v>
      </c>
      <c r="K7" s="1">
        <f t="shared" si="1"/>
        <v>1.0766905256718157E-2</v>
      </c>
      <c r="L7" s="14">
        <f t="shared" si="2"/>
        <v>4.7443564924129445E-3</v>
      </c>
      <c r="M7" s="4">
        <f t="shared" si="3"/>
        <v>2.8043420524688889E-2</v>
      </c>
      <c r="N7" s="4">
        <f t="shared" si="4"/>
        <v>2.6131126805632787E-2</v>
      </c>
      <c r="O7" s="4">
        <f t="shared" si="5"/>
        <v>2.8308924259059065E-2</v>
      </c>
      <c r="P7" s="1">
        <v>1.0401861720000001</v>
      </c>
    </row>
    <row r="8" spans="1:18" x14ac:dyDescent="0.3">
      <c r="A8" s="1">
        <v>2015</v>
      </c>
      <c r="B8" s="2">
        <v>17283856</v>
      </c>
      <c r="C8" s="2">
        <v>11346412</v>
      </c>
      <c r="D8" s="2">
        <v>2074997</v>
      </c>
      <c r="E8" s="2">
        <v>3743943</v>
      </c>
      <c r="F8" s="2">
        <v>142059</v>
      </c>
      <c r="G8" s="2">
        <v>-17214</v>
      </c>
      <c r="H8" s="3">
        <v>-6341</v>
      </c>
      <c r="I8" s="1">
        <f t="shared" si="0"/>
        <v>0.74519621704164951</v>
      </c>
      <c r="J8" s="1">
        <f t="shared" si="6"/>
        <v>0.24589025679832219</v>
      </c>
      <c r="K8" s="1">
        <f t="shared" si="1"/>
        <v>9.3299828524400219E-3</v>
      </c>
      <c r="L8" s="14">
        <f t="shared" si="2"/>
        <v>-4.1645669241175976E-4</v>
      </c>
      <c r="M8" s="4">
        <f t="shared" si="3"/>
        <v>3.2879905794639619E-2</v>
      </c>
      <c r="N8" s="4">
        <f t="shared" si="4"/>
        <v>1.9018597730163567E-2</v>
      </c>
      <c r="O8" s="4">
        <f t="shared" si="5"/>
        <v>3.4800340332651114E-2</v>
      </c>
      <c r="P8" s="1">
        <v>1.068485906</v>
      </c>
    </row>
    <row r="9" spans="1:18" x14ac:dyDescent="0.3">
      <c r="A9" s="1">
        <v>2016</v>
      </c>
      <c r="B9" s="2">
        <v>17786911</v>
      </c>
      <c r="C9" s="2">
        <v>11771565</v>
      </c>
      <c r="D9" s="2">
        <v>2128909</v>
      </c>
      <c r="E9" s="2">
        <v>3783030</v>
      </c>
      <c r="F9" s="2">
        <v>155583</v>
      </c>
      <c r="G9" s="2">
        <v>25760</v>
      </c>
      <c r="H9" s="3">
        <v>-77936</v>
      </c>
      <c r="I9" s="1">
        <f t="shared" si="0"/>
        <v>0.75303113910339925</v>
      </c>
      <c r="J9" s="1">
        <f t="shared" si="6"/>
        <v>0.24200175509053659</v>
      </c>
      <c r="K9" s="1">
        <f t="shared" si="1"/>
        <v>9.9526990434257601E-3</v>
      </c>
      <c r="L9" s="14">
        <f t="shared" si="2"/>
        <v>-4.9855932373616017E-3</v>
      </c>
      <c r="M9" s="4">
        <f t="shared" si="3"/>
        <v>2.9105484331737097E-2</v>
      </c>
      <c r="N9" s="4">
        <f t="shared" si="4"/>
        <v>2.5981724310926824E-2</v>
      </c>
      <c r="O9" s="4">
        <f t="shared" si="5"/>
        <v>2.9531669667001381E-2</v>
      </c>
      <c r="P9" s="1">
        <v>1.098635456</v>
      </c>
    </row>
    <row r="10" spans="1:18" x14ac:dyDescent="0.3">
      <c r="A10" s="1">
        <v>2017</v>
      </c>
      <c r="B10" s="2">
        <v>18163652</v>
      </c>
      <c r="C10" s="2">
        <v>12148393</v>
      </c>
      <c r="D10" s="2">
        <v>2143070</v>
      </c>
      <c r="E10" s="2">
        <v>3723307</v>
      </c>
      <c r="F10" s="2">
        <v>151533</v>
      </c>
      <c r="G10" s="2">
        <v>-107872</v>
      </c>
      <c r="H10" s="3">
        <v>105221</v>
      </c>
      <c r="I10" s="1">
        <f t="shared" si="0"/>
        <v>0.75322737070769463</v>
      </c>
      <c r="J10" s="1">
        <f t="shared" si="6"/>
        <v>0.23085331055288993</v>
      </c>
      <c r="K10" s="1">
        <f t="shared" si="1"/>
        <v>9.3953828432656976E-3</v>
      </c>
      <c r="L10" s="14">
        <f t="shared" si="2"/>
        <v>6.5239358961497488E-3</v>
      </c>
      <c r="M10" s="4">
        <f t="shared" si="3"/>
        <v>2.1180799746510326E-2</v>
      </c>
      <c r="N10" s="4">
        <f t="shared" si="4"/>
        <v>6.6517638846939064E-3</v>
      </c>
      <c r="O10" s="4">
        <f t="shared" si="5"/>
        <v>2.3156211118123604E-2</v>
      </c>
      <c r="P10" s="1">
        <v>1.1650090319999999</v>
      </c>
    </row>
    <row r="11" spans="1:18" x14ac:dyDescent="0.3">
      <c r="A11" s="1">
        <v>2018</v>
      </c>
      <c r="B11" s="2">
        <v>18551620</v>
      </c>
      <c r="C11" s="2">
        <v>12428539</v>
      </c>
      <c r="D11" s="2">
        <v>2207570</v>
      </c>
      <c r="E11" s="2">
        <v>3757137</v>
      </c>
      <c r="F11" s="2">
        <v>128237</v>
      </c>
      <c r="G11" s="2">
        <v>-110282</v>
      </c>
      <c r="H11" s="3">
        <v>140420</v>
      </c>
      <c r="I11" s="1">
        <f t="shared" si="0"/>
        <v>0.75533532717491492</v>
      </c>
      <c r="J11" s="1">
        <f t="shared" si="6"/>
        <v>0.22833724101730529</v>
      </c>
      <c r="K11" s="1">
        <f t="shared" si="1"/>
        <v>7.793509466473056E-3</v>
      </c>
      <c r="L11" s="14">
        <f t="shared" si="2"/>
        <v>8.5339223413066941E-3</v>
      </c>
      <c r="M11" s="4">
        <f t="shared" si="3"/>
        <v>2.1359581211972234E-2</v>
      </c>
      <c r="N11" s="4">
        <f t="shared" si="4"/>
        <v>3.0097010363637322E-2</v>
      </c>
      <c r="O11" s="4">
        <f t="shared" si="5"/>
        <v>2.0190777089122092E-2</v>
      </c>
      <c r="P11" s="1">
        <v>1.2220869130000001</v>
      </c>
    </row>
    <row r="12" spans="1:18" x14ac:dyDescent="0.3">
      <c r="A12" s="1">
        <v>2019</v>
      </c>
      <c r="B12" s="2">
        <v>18524608</v>
      </c>
      <c r="C12" s="2">
        <v>12502876</v>
      </c>
      <c r="D12" s="2">
        <v>2174999</v>
      </c>
      <c r="E12" s="2">
        <v>3572212</v>
      </c>
      <c r="F12" s="2">
        <v>97778</v>
      </c>
      <c r="G12" s="2">
        <v>41560</v>
      </c>
      <c r="H12" s="3">
        <v>135183</v>
      </c>
      <c r="I12" s="1">
        <f>C12/($C12+$E12+$F12+$H12)</f>
        <v>0.76666902337612552</v>
      </c>
      <c r="J12" s="1">
        <f t="shared" si="6"/>
        <v>0.2190459447356333</v>
      </c>
      <c r="K12" s="1">
        <f t="shared" si="1"/>
        <v>5.9956896131474705E-3</v>
      </c>
      <c r="L12" s="14">
        <f t="shared" si="2"/>
        <v>8.2893422750937289E-3</v>
      </c>
      <c r="M12" s="4">
        <f t="shared" si="3"/>
        <v>-1.4560453480612079E-3</v>
      </c>
      <c r="N12" s="4">
        <f t="shared" si="4"/>
        <v>-1.4754232028882486E-2</v>
      </c>
      <c r="O12" s="4">
        <f t="shared" si="5"/>
        <v>3.4012377593062304E-4</v>
      </c>
      <c r="P12" s="1">
        <v>1.2665215190000001</v>
      </c>
    </row>
    <row r="13" spans="1:18" x14ac:dyDescent="0.3">
      <c r="B13" s="2"/>
      <c r="C13" s="2"/>
      <c r="D13" s="2"/>
      <c r="E13" s="2"/>
      <c r="F13" s="2"/>
      <c r="G13" s="2"/>
      <c r="H13" s="3"/>
      <c r="L13" s="15"/>
      <c r="M13" s="4"/>
      <c r="N13" s="4"/>
    </row>
    <row r="14" spans="1:18" x14ac:dyDescent="0.3">
      <c r="B14" s="2"/>
      <c r="C14" s="2"/>
      <c r="D14" s="2"/>
      <c r="E14" s="2"/>
      <c r="F14" s="2"/>
      <c r="G14" s="2"/>
      <c r="H14" s="3"/>
      <c r="L14" s="15"/>
      <c r="M14" s="4"/>
      <c r="N14" s="4"/>
    </row>
    <row r="15" spans="1:18" ht="20.25" x14ac:dyDescent="0.35">
      <c r="A15" s="17"/>
      <c r="B15" s="18" t="s">
        <v>30</v>
      </c>
      <c r="C15" s="19"/>
      <c r="D15" s="19"/>
      <c r="E15" s="19"/>
      <c r="F15" s="19"/>
      <c r="G15" s="19"/>
      <c r="H15" s="20"/>
      <c r="I15" s="21"/>
      <c r="J15" s="21"/>
      <c r="K15" s="22"/>
      <c r="L15" s="23"/>
      <c r="M15" s="24"/>
      <c r="N15" s="24"/>
      <c r="O15" s="21"/>
      <c r="P15" s="21"/>
      <c r="Q15" s="21"/>
      <c r="R15" s="25"/>
    </row>
    <row r="16" spans="1:18" x14ac:dyDescent="0.3">
      <c r="A16" s="26"/>
      <c r="B16" s="27"/>
      <c r="C16" s="27"/>
      <c r="D16" s="27"/>
      <c r="E16" s="27"/>
      <c r="F16" s="27"/>
      <c r="G16" s="27"/>
      <c r="H16" s="28"/>
      <c r="I16" s="29"/>
      <c r="J16" s="29"/>
      <c r="K16" s="30"/>
      <c r="L16" s="31"/>
      <c r="M16" s="29"/>
      <c r="N16" s="29"/>
      <c r="O16" s="29"/>
      <c r="P16" s="29"/>
      <c r="Q16" s="29"/>
      <c r="R16" s="32"/>
    </row>
    <row r="17" spans="1:18" x14ac:dyDescent="0.3">
      <c r="A17" s="26"/>
      <c r="B17" s="45" t="s">
        <v>13</v>
      </c>
      <c r="C17" s="45"/>
      <c r="D17" s="45"/>
      <c r="E17" s="45"/>
      <c r="F17" s="45"/>
      <c r="G17" s="45"/>
      <c r="H17" s="45"/>
      <c r="I17" s="29"/>
      <c r="J17" s="29"/>
      <c r="K17" s="30"/>
      <c r="L17" s="31"/>
      <c r="M17" s="30" t="s">
        <v>10</v>
      </c>
      <c r="N17" s="30" t="s">
        <v>11</v>
      </c>
      <c r="O17" s="29" t="s">
        <v>17</v>
      </c>
      <c r="P17" s="29"/>
      <c r="Q17" s="29"/>
      <c r="R17" s="32"/>
    </row>
    <row r="18" spans="1:18" x14ac:dyDescent="0.3">
      <c r="A18" s="6">
        <v>2020</v>
      </c>
      <c r="B18" s="7">
        <f>B12*(1+$M$18)</f>
        <v>16672147.200000001</v>
      </c>
      <c r="C18" s="7">
        <f>C12*(1+$O$18)</f>
        <v>11071292.445773419</v>
      </c>
      <c r="D18" s="7">
        <f>D12*(1+$N$18)</f>
        <v>2194573.9909999999</v>
      </c>
      <c r="E18" s="7">
        <f>E12*(1+$O$18)</f>
        <v>3163192.5110911406</v>
      </c>
      <c r="F18" s="7">
        <f>F12*(1+$O$18)</f>
        <v>86582.385745714288</v>
      </c>
      <c r="G18" s="7">
        <f>G12*(1+$O$18)</f>
        <v>36801.365865449137</v>
      </c>
      <c r="H18" s="7">
        <f>H12*(1+$O$18)</f>
        <v>119704.50052427842</v>
      </c>
      <c r="I18" s="8">
        <f t="shared" ref="I18" si="7">C18/($C18+$E18+$F18+$H18)</f>
        <v>0.76666902337612552</v>
      </c>
      <c r="J18" s="8">
        <f t="shared" ref="J18" si="8">E18/($C18+$E18+$F18+$H18)</f>
        <v>0.2190459447356333</v>
      </c>
      <c r="K18" s="8">
        <f t="shared" ref="K18" si="9">F18/($C18+$E18+$F18+$H18)</f>
        <v>5.9956896131474705E-3</v>
      </c>
      <c r="L18" s="16">
        <f t="shared" ref="L18" si="10">H18/($C18+$E18+$F18+$H18)</f>
        <v>8.2893422750937289E-3</v>
      </c>
      <c r="M18" s="9">
        <v>-0.1</v>
      </c>
      <c r="N18" s="10">
        <v>8.9999999999999993E-3</v>
      </c>
      <c r="O18" s="11">
        <f>(B18-D18)/(B12-D12)-1</f>
        <v>-0.11450034009987631</v>
      </c>
      <c r="P18" s="29"/>
      <c r="Q18" s="29"/>
      <c r="R18" s="32"/>
    </row>
    <row r="19" spans="1:18" x14ac:dyDescent="0.3">
      <c r="A19" s="26"/>
      <c r="B19" s="29"/>
      <c r="C19" s="29"/>
      <c r="D19" s="29"/>
      <c r="E19" s="29"/>
      <c r="F19" s="29"/>
      <c r="G19" s="29"/>
      <c r="H19" s="29"/>
      <c r="I19" s="29"/>
      <c r="J19" s="29"/>
      <c r="K19" s="30"/>
      <c r="L19" s="31"/>
      <c r="M19" s="33"/>
      <c r="N19" s="29"/>
      <c r="O19" s="29"/>
      <c r="P19" s="29"/>
      <c r="Q19" s="29"/>
      <c r="R19" s="32"/>
    </row>
    <row r="20" spans="1:18" x14ac:dyDescent="0.3">
      <c r="A20" s="26"/>
      <c r="B20" s="29"/>
      <c r="C20" s="29"/>
      <c r="D20" s="29"/>
      <c r="E20" s="29"/>
      <c r="F20" s="29"/>
      <c r="G20" s="29"/>
      <c r="H20" s="29"/>
      <c r="I20" s="29"/>
      <c r="J20" s="29"/>
      <c r="K20" s="30"/>
      <c r="L20" s="31"/>
      <c r="M20" s="33"/>
      <c r="N20" s="29"/>
      <c r="O20" s="29"/>
      <c r="P20" s="29" t="s">
        <v>14</v>
      </c>
      <c r="Q20" s="29" t="s">
        <v>16</v>
      </c>
      <c r="R20" s="32" t="s">
        <v>19</v>
      </c>
    </row>
    <row r="21" spans="1:18" x14ac:dyDescent="0.3">
      <c r="A21" s="26"/>
      <c r="B21" s="45" t="s">
        <v>18</v>
      </c>
      <c r="C21" s="45"/>
      <c r="D21" s="45"/>
      <c r="E21" s="45"/>
      <c r="F21" s="45"/>
      <c r="G21" s="45"/>
      <c r="H21" s="45"/>
      <c r="I21" s="29"/>
      <c r="J21" s="29"/>
      <c r="K21" s="30"/>
      <c r="L21" s="31"/>
      <c r="M21" s="33"/>
      <c r="N21" s="29"/>
      <c r="O21" s="29"/>
      <c r="P21" s="29">
        <f>425.85/4</f>
        <v>106.46250000000001</v>
      </c>
      <c r="Q21" s="29">
        <v>983099</v>
      </c>
      <c r="R21" s="32">
        <v>1.3</v>
      </c>
    </row>
    <row r="22" spans="1:18" x14ac:dyDescent="0.3">
      <c r="A22" s="26"/>
      <c r="B22" s="29" t="s">
        <v>24</v>
      </c>
      <c r="C22" s="34"/>
      <c r="D22" s="34"/>
      <c r="E22" s="29"/>
      <c r="F22" s="29"/>
      <c r="G22" s="29"/>
      <c r="H22" s="29"/>
      <c r="I22" s="29"/>
      <c r="J22" s="29"/>
      <c r="K22" s="30"/>
      <c r="L22" s="31"/>
      <c r="M22" s="29"/>
      <c r="N22" s="29"/>
      <c r="O22" s="29"/>
      <c r="P22" s="29"/>
      <c r="Q22" s="29"/>
      <c r="R22" s="32"/>
    </row>
    <row r="23" spans="1:18" x14ac:dyDescent="0.3">
      <c r="A23" s="35">
        <f>A$12</f>
        <v>2019</v>
      </c>
      <c r="B23" s="36">
        <f t="shared" ref="B23:H23" si="11">B$12</f>
        <v>18524608</v>
      </c>
      <c r="C23" s="36">
        <f t="shared" si="11"/>
        <v>12502876</v>
      </c>
      <c r="D23" s="36">
        <f t="shared" si="11"/>
        <v>2174999</v>
      </c>
      <c r="E23" s="36">
        <f t="shared" si="11"/>
        <v>3572212</v>
      </c>
      <c r="F23" s="36">
        <f t="shared" si="11"/>
        <v>97778</v>
      </c>
      <c r="G23" s="36">
        <f t="shared" si="11"/>
        <v>41560</v>
      </c>
      <c r="H23" s="36">
        <f t="shared" si="11"/>
        <v>135183</v>
      </c>
      <c r="I23" s="29">
        <f t="shared" ref="I23:I25" si="12">C23/($C23+$E23+$F23+$H23)</f>
        <v>0.76666902337612552</v>
      </c>
      <c r="J23" s="29">
        <f t="shared" ref="J23:K25" si="13">E23/($C23+$E23+$F23+$H23)</f>
        <v>0.2190459447356333</v>
      </c>
      <c r="K23" s="29">
        <f t="shared" si="13"/>
        <v>5.9956896131474705E-3</v>
      </c>
      <c r="L23" s="37">
        <f t="shared" ref="L23:L25" si="14">H23/($C23+$E23+$F23+$H23)</f>
        <v>8.2893422750937289E-3</v>
      </c>
      <c r="M23" s="30"/>
      <c r="N23" s="30"/>
      <c r="O23" s="30"/>
      <c r="P23" s="29"/>
      <c r="Q23" s="29"/>
      <c r="R23" s="32"/>
    </row>
    <row r="24" spans="1:18" x14ac:dyDescent="0.3">
      <c r="A24" s="26"/>
      <c r="B24" s="29" t="s">
        <v>25</v>
      </c>
      <c r="C24" s="29"/>
      <c r="D24" s="29"/>
      <c r="E24" s="29"/>
      <c r="F24" s="29"/>
      <c r="G24" s="29"/>
      <c r="H24" s="29"/>
      <c r="I24" s="29"/>
      <c r="J24" s="29"/>
      <c r="K24" s="30"/>
      <c r="L24" s="31"/>
      <c r="M24" s="29"/>
      <c r="N24" s="29"/>
      <c r="O24" s="29"/>
      <c r="P24" s="29"/>
      <c r="Q24" s="29"/>
      <c r="R24" s="32"/>
    </row>
    <row r="25" spans="1:18" x14ac:dyDescent="0.3">
      <c r="A25" s="35">
        <f t="shared" ref="A25:H25" si="15">A$18</f>
        <v>2020</v>
      </c>
      <c r="B25" s="36">
        <f t="shared" si="15"/>
        <v>16672147.200000001</v>
      </c>
      <c r="C25" s="36">
        <f t="shared" si="15"/>
        <v>11071292.445773419</v>
      </c>
      <c r="D25" s="36">
        <f t="shared" si="15"/>
        <v>2194573.9909999999</v>
      </c>
      <c r="E25" s="36">
        <f t="shared" si="15"/>
        <v>3163192.5110911406</v>
      </c>
      <c r="F25" s="36">
        <f t="shared" si="15"/>
        <v>86582.385745714288</v>
      </c>
      <c r="G25" s="36">
        <f t="shared" si="15"/>
        <v>36801.365865449137</v>
      </c>
      <c r="H25" s="36">
        <f t="shared" si="15"/>
        <v>119704.50052427842</v>
      </c>
      <c r="I25" s="30">
        <f t="shared" si="12"/>
        <v>0.76666902337612552</v>
      </c>
      <c r="J25" s="30">
        <f t="shared" si="13"/>
        <v>0.2190459447356333</v>
      </c>
      <c r="K25" s="30">
        <f t="shared" si="13"/>
        <v>5.9956896131474705E-3</v>
      </c>
      <c r="L25" s="31">
        <f t="shared" si="14"/>
        <v>8.2893422750937289E-3</v>
      </c>
      <c r="M25" s="30"/>
      <c r="N25" s="30"/>
      <c r="O25" s="29"/>
      <c r="P25" s="29"/>
      <c r="Q25" s="29"/>
      <c r="R25" s="32"/>
    </row>
    <row r="26" spans="1:18" x14ac:dyDescent="0.3">
      <c r="A26" s="6">
        <v>2020</v>
      </c>
      <c r="B26" s="12">
        <f>SUM(C26:H26)</f>
        <v>16684151.696418928</v>
      </c>
      <c r="C26" s="12">
        <f>$C$25+($Q$21/$P$21)*($R$21-1)*I25</f>
        <v>11073416.324745486</v>
      </c>
      <c r="D26" s="12">
        <f>D25+(Q21/P21)</f>
        <v>2203808.2190145589</v>
      </c>
      <c r="E26" s="12">
        <f>$E$25+($Q$21/$P$21)*($R$21-1)*J25</f>
        <v>3163799.3271509465</v>
      </c>
      <c r="F26" s="12">
        <f>$F$25+($Q$21/$P$21)*($R$21-1)*K25</f>
        <v>86598.99541521199</v>
      </c>
      <c r="G26" s="12">
        <f>G25</f>
        <v>36801.365865449137</v>
      </c>
      <c r="H26" s="13">
        <f>$H$25+($Q$21/$P$21)*($R$21-1)*L25</f>
        <v>119727.46422727611</v>
      </c>
      <c r="I26" s="29"/>
      <c r="J26" s="29"/>
      <c r="K26" s="30"/>
      <c r="L26" s="30"/>
      <c r="M26" s="33">
        <f>B26/B23-1</f>
        <v>-9.935197028628473E-2</v>
      </c>
      <c r="N26" s="29"/>
      <c r="O26" s="29"/>
      <c r="P26" s="29"/>
      <c r="Q26" s="29"/>
      <c r="R26" s="32"/>
    </row>
    <row r="27" spans="1:18" x14ac:dyDescent="0.3">
      <c r="A27" s="26"/>
      <c r="B27" s="29"/>
      <c r="C27" s="29"/>
      <c r="D27" s="29"/>
      <c r="E27" s="29"/>
      <c r="F27" s="29"/>
      <c r="G27" s="29"/>
      <c r="H27" s="29"/>
      <c r="I27" s="29"/>
      <c r="J27" s="29"/>
      <c r="K27" s="30"/>
      <c r="L27" s="30"/>
      <c r="M27" s="29"/>
      <c r="N27" s="29"/>
      <c r="O27" s="29"/>
      <c r="P27" s="29"/>
      <c r="Q27" s="29"/>
      <c r="R27" s="32"/>
    </row>
    <row r="28" spans="1:18" x14ac:dyDescent="0.3">
      <c r="A28" s="26"/>
      <c r="B28" s="29"/>
      <c r="C28" s="29"/>
      <c r="D28" s="29"/>
      <c r="E28" s="29"/>
      <c r="F28" s="29"/>
      <c r="G28" s="29"/>
      <c r="H28" s="29"/>
      <c r="I28" s="29"/>
      <c r="J28" s="29"/>
      <c r="K28" s="30"/>
      <c r="L28" s="30"/>
      <c r="M28" s="29"/>
      <c r="N28" s="29"/>
      <c r="O28" s="29"/>
      <c r="P28" s="29"/>
      <c r="Q28" s="29"/>
      <c r="R28" s="32"/>
    </row>
    <row r="29" spans="1:18" x14ac:dyDescent="0.3">
      <c r="A29" s="26"/>
      <c r="B29" s="45" t="s">
        <v>28</v>
      </c>
      <c r="C29" s="45"/>
      <c r="D29" s="45"/>
      <c r="E29" s="45"/>
      <c r="F29" s="45"/>
      <c r="G29" s="45"/>
      <c r="H29" s="45"/>
      <c r="I29" s="29"/>
      <c r="J29" s="29"/>
      <c r="K29" s="30"/>
      <c r="L29" s="30"/>
      <c r="M29" s="29"/>
      <c r="N29" s="29"/>
      <c r="O29" s="29"/>
      <c r="P29" s="29"/>
      <c r="Q29" s="29"/>
      <c r="R29" s="32"/>
    </row>
    <row r="30" spans="1:18" x14ac:dyDescent="0.3">
      <c r="A30" s="26"/>
      <c r="B30" s="29" t="s">
        <v>29</v>
      </c>
      <c r="C30" s="29"/>
      <c r="D30" s="29"/>
      <c r="E30" s="30"/>
      <c r="F30" s="30"/>
      <c r="G30" s="30"/>
      <c r="H30" s="30"/>
      <c r="I30" s="29"/>
      <c r="J30" s="29"/>
      <c r="K30" s="30"/>
      <c r="L30" s="30"/>
      <c r="M30" s="29"/>
      <c r="N30" s="29"/>
      <c r="O30" s="29"/>
      <c r="P30" s="29"/>
      <c r="Q30" s="29"/>
      <c r="R30" s="32"/>
    </row>
    <row r="31" spans="1:18" x14ac:dyDescent="0.3">
      <c r="A31" s="26"/>
      <c r="B31" s="29"/>
      <c r="C31" s="29"/>
      <c r="D31" s="29"/>
      <c r="E31" s="30"/>
      <c r="F31" s="30"/>
      <c r="G31" s="30"/>
      <c r="H31" s="30"/>
      <c r="I31" s="29"/>
      <c r="J31" s="29"/>
      <c r="K31" s="30"/>
      <c r="L31" s="30"/>
      <c r="M31" s="29"/>
      <c r="N31" s="29"/>
      <c r="O31" s="29"/>
      <c r="P31" s="29"/>
      <c r="Q31" s="29"/>
      <c r="R31" s="32"/>
    </row>
    <row r="32" spans="1:18" x14ac:dyDescent="0.3">
      <c r="A32" s="26"/>
      <c r="B32" s="29"/>
      <c r="C32" s="29"/>
      <c r="D32" s="29"/>
      <c r="E32" s="30"/>
      <c r="F32" s="30"/>
      <c r="G32" s="30"/>
      <c r="H32" s="30"/>
      <c r="I32" s="29"/>
      <c r="J32" s="29"/>
      <c r="K32" s="30"/>
      <c r="L32" s="30"/>
      <c r="M32" s="29"/>
      <c r="N32" s="29"/>
      <c r="O32" s="29"/>
      <c r="P32" s="29"/>
      <c r="Q32" s="29"/>
      <c r="R32" s="32"/>
    </row>
    <row r="33" spans="1:18" x14ac:dyDescent="0.3">
      <c r="A33" s="26"/>
      <c r="B33" s="29"/>
      <c r="C33" s="29"/>
      <c r="D33" s="29"/>
      <c r="E33" s="30"/>
      <c r="F33" s="30"/>
      <c r="G33" s="30"/>
      <c r="H33" s="30"/>
      <c r="I33" s="29"/>
      <c r="J33" s="29"/>
      <c r="K33" s="30"/>
      <c r="L33" s="30"/>
      <c r="M33" s="29"/>
      <c r="N33" s="29"/>
      <c r="O33" s="29"/>
      <c r="P33" s="29"/>
      <c r="Q33" s="29"/>
      <c r="R33" s="32"/>
    </row>
    <row r="34" spans="1:18" x14ac:dyDescent="0.3">
      <c r="A34" s="26"/>
      <c r="B34" s="29"/>
      <c r="C34" s="29"/>
      <c r="D34" s="29"/>
      <c r="E34" s="29"/>
      <c r="F34" s="29"/>
      <c r="G34" s="29"/>
      <c r="H34" s="29"/>
      <c r="I34" s="29"/>
      <c r="J34" s="29"/>
      <c r="K34" s="30"/>
      <c r="L34" s="30"/>
      <c r="M34" s="29"/>
      <c r="N34" s="29"/>
      <c r="O34" s="29"/>
      <c r="P34" s="29"/>
      <c r="Q34" s="29"/>
      <c r="R34" s="32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40"/>
      <c r="L35" s="40"/>
      <c r="M35" s="39"/>
      <c r="N35" s="39"/>
      <c r="O35" s="39"/>
      <c r="P35" s="39"/>
      <c r="Q35" s="39"/>
      <c r="R35" s="41"/>
    </row>
    <row r="38" spans="1:18" ht="20.25" x14ac:dyDescent="0.35">
      <c r="B38" s="18" t="s">
        <v>31</v>
      </c>
    </row>
  </sheetData>
  <mergeCells count="6">
    <mergeCell ref="M1:O1"/>
    <mergeCell ref="B29:H29"/>
    <mergeCell ref="B1:H1"/>
    <mergeCell ref="B21:H21"/>
    <mergeCell ref="B17:H17"/>
    <mergeCell ref="I1:L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F931-80CE-4072-89E1-6CD85E80BD49}">
  <dimension ref="A3:R6"/>
  <sheetViews>
    <sheetView topLeftCell="Q1" zoomScale="160" zoomScaleNormal="160" workbookViewId="0">
      <selection activeCell="R4" sqref="R4"/>
    </sheetView>
  </sheetViews>
  <sheetFormatPr baseColWidth="10" defaultRowHeight="15" x14ac:dyDescent="0.25"/>
  <cols>
    <col min="2" max="3" width="15.5703125" bestFit="1" customWidth="1"/>
    <col min="4" max="4" width="15.5703125" customWidth="1"/>
    <col min="10" max="10" width="23.28515625" bestFit="1" customWidth="1"/>
  </cols>
  <sheetData>
    <row r="3" spans="1:18" x14ac:dyDescent="0.25">
      <c r="A3" t="s">
        <v>0</v>
      </c>
      <c r="B3" t="s">
        <v>1</v>
      </c>
      <c r="C3" t="s">
        <v>35</v>
      </c>
      <c r="E3" t="s">
        <v>38</v>
      </c>
      <c r="F3" t="s">
        <v>36</v>
      </c>
      <c r="G3" t="s">
        <v>32</v>
      </c>
      <c r="H3" t="s">
        <v>33</v>
      </c>
      <c r="I3" t="s">
        <v>34</v>
      </c>
      <c r="J3" t="s">
        <v>37</v>
      </c>
      <c r="L3" t="s">
        <v>39</v>
      </c>
      <c r="M3" t="s">
        <v>40</v>
      </c>
      <c r="N3" t="s">
        <v>41</v>
      </c>
      <c r="O3" t="s">
        <v>34</v>
      </c>
      <c r="P3" t="s">
        <v>37</v>
      </c>
      <c r="R3" t="s">
        <v>42</v>
      </c>
    </row>
    <row r="4" spans="1:18" x14ac:dyDescent="0.25">
      <c r="A4">
        <v>2017</v>
      </c>
      <c r="B4" s="5">
        <f>Hoja1!B10</f>
        <v>18163652</v>
      </c>
      <c r="C4" s="5">
        <f>Hoja1!B10*Hoja1!P10</f>
        <v>21160818.634104863</v>
      </c>
      <c r="D4" s="5"/>
    </row>
    <row r="5" spans="1:18" x14ac:dyDescent="0.25">
      <c r="A5">
        <v>2018</v>
      </c>
      <c r="B5" s="5">
        <f>Hoja1!B11</f>
        <v>18551620</v>
      </c>
      <c r="C5" s="5">
        <f>Hoja1!B11*Hoja1!P11</f>
        <v>22671692.016949061</v>
      </c>
      <c r="D5" s="5"/>
    </row>
    <row r="6" spans="1:18" x14ac:dyDescent="0.25">
      <c r="A6">
        <v>2019</v>
      </c>
      <c r="B6" s="5">
        <f>Hoja1!B12</f>
        <v>18524608</v>
      </c>
      <c r="C6" s="5">
        <f>Hoja1!B12*Hoja1!P12</f>
        <v>23461814.663039554</v>
      </c>
      <c r="D6" s="5"/>
      <c r="E6" s="42">
        <f>SUM(F6:J6)</f>
        <v>0.30200000000000005</v>
      </c>
      <c r="F6" s="42">
        <v>1.7999999999999999E-2</v>
      </c>
      <c r="G6" s="42">
        <v>2.1999999999999999E-2</v>
      </c>
      <c r="H6" s="43">
        <v>0.14699999999999999</v>
      </c>
      <c r="I6" s="42">
        <v>0.1</v>
      </c>
      <c r="J6" s="42">
        <v>1.4999999999999999E-2</v>
      </c>
      <c r="L6" s="42">
        <f>SUM(M6:P6)</f>
        <v>0.28400000000000003</v>
      </c>
      <c r="M6" s="42">
        <v>0.14499999999999999</v>
      </c>
      <c r="N6" s="42">
        <v>3.5999999999999997E-2</v>
      </c>
      <c r="O6" s="42">
        <v>9.5000000000000001E-2</v>
      </c>
      <c r="P6" s="42">
        <v>8.0000000000000002E-3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Villalpando Mello</dc:creator>
  <cp:lastModifiedBy>Eduardo Villalpando Mello</cp:lastModifiedBy>
  <dcterms:created xsi:type="dcterms:W3CDTF">2020-05-31T23:54:20Z</dcterms:created>
  <dcterms:modified xsi:type="dcterms:W3CDTF">2020-06-16T14:43:53Z</dcterms:modified>
</cp:coreProperties>
</file>