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juan-\Documents\Cursos\Santander - Excel com Inteligência Artificial\5-(PROJETO)Criando uma Ferramenta de Controle de Investimentos com Excel\"/>
    </mc:Choice>
  </mc:AlternateContent>
  <xr:revisionPtr revIDLastSave="0" documentId="13_ncr:1_{040A1A0A-0CC9-41E9-A184-D65817CB794D}" xr6:coauthVersionLast="47" xr6:coauthVersionMax="47" xr10:uidLastSave="{00000000-0000-0000-0000-000000000000}"/>
  <bookViews>
    <workbookView xWindow="-28920" yWindow="-75" windowWidth="29040" windowHeight="15720" tabRatio="0" xr2:uid="{ABDA6198-476C-4EFE-AD2A-39196802899A}"/>
  </bookViews>
  <sheets>
    <sheet name="Planilha1" sheetId="1" r:id="rId1"/>
    <sheet name="Planilha2" sheetId="2" r:id="rId2"/>
  </sheets>
  <definedNames>
    <definedName name="aporte">Planilha1!$D$17</definedName>
    <definedName name="patrimonio">Planilha1!$D$20</definedName>
    <definedName name="qtd_anos">Planilha1!$D$18</definedName>
    <definedName name="rendimento_carteira">Planilha1!$D$13</definedName>
    <definedName name="salario">Planilha1!$D$12</definedName>
    <definedName name="taxa_mensal">Planilha1!$D$19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C37" i="1"/>
  <c r="C38" i="1"/>
  <c r="C39" i="1"/>
  <c r="C40" i="1"/>
  <c r="C41" i="1"/>
  <c r="C36" i="1"/>
  <c r="A4" i="2"/>
  <c r="A5" i="2"/>
  <c r="A6" i="2"/>
  <c r="A7" i="2"/>
  <c r="A8" i="2"/>
  <c r="A15" i="2"/>
  <c r="A16" i="2"/>
  <c r="A17" i="2"/>
  <c r="A18" i="2"/>
  <c r="A19" i="2"/>
  <c r="A20" i="2"/>
  <c r="A10" i="2"/>
  <c r="A11" i="2"/>
  <c r="A12" i="2"/>
  <c r="A13" i="2"/>
  <c r="A14" i="2"/>
  <c r="A9" i="2"/>
  <c r="C33" i="1"/>
  <c r="D21" i="1"/>
  <c r="D14" i="1"/>
  <c r="C25" i="1"/>
  <c r="D25" i="1" s="1"/>
  <c r="C26" i="1"/>
  <c r="D26" i="1" s="1"/>
  <c r="C27" i="1"/>
  <c r="D27" i="1" s="1"/>
  <c r="C28" i="1"/>
  <c r="D28" i="1" s="1"/>
  <c r="C24" i="1"/>
  <c r="D24" i="1" s="1"/>
  <c r="D39" i="1" l="1"/>
  <c r="D38" i="1"/>
  <c r="D41" i="1"/>
  <c r="D36" i="1"/>
  <c r="D40" i="1"/>
  <c r="D37" i="1"/>
  <c r="D42" i="1" l="1"/>
</calcChain>
</file>

<file path=xl/sharedStrings.xml><?xml version="1.0" encoding="utf-8"?>
<sst xmlns="http://schemas.openxmlformats.org/spreadsheetml/2006/main" count="70" uniqueCount="36">
  <si>
    <t>Quanto Investir por mês?</t>
  </si>
  <si>
    <t>Por quantos anos?</t>
  </si>
  <si>
    <t>Taxa de rendimento mensal?</t>
  </si>
  <si>
    <t>Patrimônio Acumulado 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</si>
  <si>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</si>
  <si>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</si>
  <si>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</si>
  <si>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</si>
  <si>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</si>
  <si>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</si>
  <si>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</si>
  <si>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</t>
  </si>
  <si>
    <t>Dividendo</t>
  </si>
  <si>
    <t>Rendiemto Carteira</t>
  </si>
  <si>
    <t>Salário</t>
  </si>
  <si>
    <t>CONFIGURAÇÕES</t>
  </si>
  <si>
    <t xml:space="preserve">Perfil 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</si>
  <si>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</si>
  <si>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</si>
  <si>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</si>
  <si>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</si>
  <si>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</si>
  <si>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</si>
  <si>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</si>
  <si>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</si>
  <si>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</si>
  <si>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</si>
  <si>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</si>
  <si>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%</t>
  </si>
  <si>
    <t>Conservador</t>
  </si>
  <si>
    <t>Tipo de FII</t>
  </si>
  <si>
    <t>PERFIL</t>
  </si>
  <si>
    <t>CHAVE</t>
  </si>
  <si>
    <t>Moderado</t>
  </si>
  <si>
    <t>Agressivo-PAPEL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</si>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</sst>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093E44"/>
      <name val="Aptos Narrow"/>
      <family val="2"/>
      <scheme val="minor"/>
    </font>
    <font>
      <b/>
      <sz val="11"/>
      <color rgb="FF093E44"/>
      <name val="Aptos Narrow"/>
      <family val="2"/>
      <scheme val="minor"/>
    </font>
    <font>
      <b/>
      <sz val="18"/>
      <color rgb="FF093E44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FE29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theme="0" tint="-0.2499465926084170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165" fontId="2" fillId="3" borderId="14" xfId="1" applyNumberFormat="1" applyFont="1" applyFill="1" applyBorder="1" applyAlignment="1">
      <alignment horizontal="center"/>
    </xf>
    <xf numFmtId="165" fontId="2" fillId="3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8" fontId="0" fillId="3" borderId="10" xfId="0" applyNumberFormat="1" applyFill="1" applyBorder="1" applyAlignment="1">
      <alignment horizontal="center"/>
    </xf>
    <xf numFmtId="8" fontId="0" fillId="3" borderId="11" xfId="0" applyNumberFormat="1" applyFill="1" applyBorder="1" applyAlignment="1">
      <alignment horizontal="center"/>
    </xf>
    <xf numFmtId="8" fontId="0" fillId="3" borderId="13" xfId="0" applyNumberFormat="1" applyFill="1" applyBorder="1" applyAlignment="1">
      <alignment horizontal="center"/>
    </xf>
    <xf numFmtId="8" fontId="0" fillId="3" borderId="14" xfId="0" applyNumberFormat="1" applyFill="1" applyBorder="1" applyAlignment="1">
      <alignment horizontal="center"/>
    </xf>
    <xf numFmtId="8" fontId="0" fillId="3" borderId="16" xfId="0" applyNumberFormat="1" applyFill="1" applyBorder="1" applyAlignment="1">
      <alignment horizontal="center"/>
    </xf>
    <xf numFmtId="8" fontId="0" fillId="3" borderId="17" xfId="0" applyNumberFormat="1" applyFill="1" applyBorder="1" applyAlignment="1">
      <alignment horizontal="center"/>
    </xf>
    <xf numFmtId="0" fontId="7" fillId="0" borderId="9" xfId="0" applyFont="1" applyBorder="1" applyAlignment="1">
      <alignment horizontal="left" indent="1"/>
    </xf>
    <xf numFmtId="0" fontId="7" fillId="0" borderId="10" xfId="0" applyFont="1" applyBorder="1" applyAlignment="1">
      <alignment horizontal="left" indent="1"/>
    </xf>
    <xf numFmtId="0" fontId="0" fillId="3" borderId="12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7" fillId="0" borderId="12" xfId="0" applyFont="1" applyBorder="1" applyAlignment="1">
      <alignment horizontal="left" indent="1"/>
    </xf>
    <xf numFmtId="0" fontId="7" fillId="0" borderId="13" xfId="0" applyFont="1" applyBorder="1" applyAlignment="1">
      <alignment horizontal="left" indent="1"/>
    </xf>
    <xf numFmtId="0" fontId="8" fillId="3" borderId="12" xfId="0" applyFont="1" applyFill="1" applyBorder="1" applyAlignment="1">
      <alignment horizontal="left" indent="1"/>
    </xf>
    <xf numFmtId="0" fontId="8" fillId="3" borderId="13" xfId="0" applyFont="1" applyFill="1" applyBorder="1" applyAlignment="1">
      <alignment horizontal="left" indent="1"/>
    </xf>
    <xf numFmtId="0" fontId="8" fillId="3" borderId="15" xfId="0" applyFont="1" applyFill="1" applyBorder="1" applyAlignment="1">
      <alignment horizontal="left" indent="1"/>
    </xf>
    <xf numFmtId="0" fontId="8" fillId="3" borderId="16" xfId="0" applyFont="1" applyFill="1" applyBorder="1" applyAlignment="1">
      <alignment horizontal="left" indent="1"/>
    </xf>
    <xf numFmtId="0" fontId="7" fillId="3" borderId="9" xfId="0" applyFont="1" applyFill="1" applyBorder="1" applyAlignment="1">
      <alignment horizontal="left" indent="1"/>
    </xf>
    <xf numFmtId="0" fontId="7" fillId="3" borderId="12" xfId="0" applyFont="1" applyFill="1" applyBorder="1" applyAlignment="1">
      <alignment horizontal="left" indent="1"/>
    </xf>
    <xf numFmtId="0" fontId="7" fillId="3" borderId="15" xfId="0" applyFont="1" applyFill="1" applyBorder="1" applyAlignment="1">
      <alignment horizontal="left" indent="1"/>
    </xf>
    <xf numFmtId="0" fontId="4" fillId="2" borderId="8" xfId="0" applyFont="1" applyFill="1" applyBorder="1" applyAlignment="1">
      <alignment horizontal="center" vertical="center"/>
    </xf>
    <xf numFmtId="165" fontId="0" fillId="5" borderId="17" xfId="0" applyNumberFormat="1" applyFill="1" applyBorder="1" applyAlignment="1">
      <alignment horizontal="center"/>
    </xf>
    <xf numFmtId="0" fontId="0" fillId="6" borderId="0" xfId="0" applyFill="1"/>
    <xf numFmtId="0" fontId="2" fillId="7" borderId="0" xfId="0" applyFont="1" applyFill="1"/>
    <xf numFmtId="0" fontId="0" fillId="7" borderId="0" xfId="0" applyFill="1"/>
    <xf numFmtId="165" fontId="2" fillId="7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0" xfId="0" applyFill="1"/>
    <xf numFmtId="165" fontId="0" fillId="8" borderId="0" xfId="0" applyNumberFormat="1" applyFill="1"/>
    <xf numFmtId="0" fontId="0" fillId="8" borderId="0" xfId="0" applyFill="1" applyAlignment="1">
      <alignment horizontal="center"/>
    </xf>
    <xf numFmtId="165" fontId="0" fillId="3" borderId="0" xfId="0" applyNumberFormat="1" applyFill="1"/>
    <xf numFmtId="0" fontId="0" fillId="0" borderId="18" xfId="0" applyBorder="1"/>
    <xf numFmtId="0" fontId="0" fillId="0" borderId="18" xfId="0" applyBorder="1" applyAlignment="1">
      <alignment horizontal="center"/>
    </xf>
    <xf numFmtId="9" fontId="0" fillId="0" borderId="0" xfId="2" applyFont="1"/>
    <xf numFmtId="0" fontId="0" fillId="5" borderId="0" xfId="0" applyFill="1"/>
    <xf numFmtId="0" fontId="3" fillId="9" borderId="1" xfId="0" applyFont="1" applyFill="1" applyBorder="1"/>
    <xf numFmtId="0" fontId="3" fillId="9" borderId="8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4" xfId="2" applyNumberFormat="1" applyFont="1" applyBorder="1" applyAlignment="1">
      <alignment horizontal="center"/>
    </xf>
    <xf numFmtId="0" fontId="0" fillId="0" borderId="19" xfId="0" applyBorder="1"/>
    <xf numFmtId="9" fontId="0" fillId="0" borderId="20" xfId="2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20" xfId="0" applyNumberFormat="1" applyBorder="1" applyAlignment="1">
      <alignment horizontal="center"/>
    </xf>
    <xf numFmtId="9" fontId="0" fillId="0" borderId="4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6" xfId="0" applyNumberFormat="1" applyFill="1" applyBorder="1" applyAlignment="1">
      <alignment horizontal="center"/>
    </xf>
    <xf numFmtId="165" fontId="0" fillId="0" borderId="11" xfId="1" applyNumberFormat="1" applyFont="1" applyBorder="1" applyAlignment="1" applyProtection="1">
      <alignment horizontal="center"/>
      <protection locked="0"/>
    </xf>
    <xf numFmtId="10" fontId="0" fillId="0" borderId="14" xfId="0" applyNumberFormat="1" applyBorder="1" applyAlignment="1" applyProtection="1">
      <alignment horizontal="center"/>
      <protection locked="0"/>
    </xf>
    <xf numFmtId="165" fontId="2" fillId="0" borderId="11" xfId="1" applyNumberFormat="1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10" fontId="2" fillId="0" borderId="14" xfId="0" applyNumberFormat="1" applyFont="1" applyBorder="1" applyAlignment="1" applyProtection="1">
      <alignment horizontal="center"/>
      <protection locked="0"/>
    </xf>
    <xf numFmtId="0" fontId="0" fillId="6" borderId="0" xfId="0" applyFill="1" applyAlignment="1" applyProtection="1">
      <alignment horizontal="center"/>
      <protection locked="0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093E44"/>
      <color rgb="FF2FE291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elete val="1"/>
          </c:dLbls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A-4890-AFFB-DE758A8C7DF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694371</xdr:colOff>
      <xdr:row>43</xdr:row>
      <xdr:rowOff>79057</xdr:rowOff>
    </xdr:from>
    <xdr:to>
      <xdr:col>3</xdr:col>
      <xdr:colOff>451484</xdr:colOff>
      <xdr:row>56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9CF7F-9816-B780-8B25-B5E9F6B89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0</xdr:row>
      <xdr:rowOff>114301</xdr:rowOff>
    </xdr:from>
    <xdr:to>
      <xdr:col>4</xdr:col>
      <xdr:colOff>114300</xdr:colOff>
      <xdr:row>7</xdr:row>
      <xdr:rowOff>154306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F8EA961-251D-B1F8-F062-62FC1778C14E}"/>
            </a:ext>
          </a:extLst>
        </xdr:cNvPr>
        <xdr:cNvSpPr/>
      </xdr:nvSpPr>
      <xdr:spPr>
        <a:xfrm>
          <a:off x="152400" y="114301"/>
          <a:ext cx="5438775" cy="1306830"/>
        </a:xfrm>
        <a:prstGeom prst="roundRect">
          <a:avLst/>
        </a:prstGeom>
        <a:solidFill>
          <a:srgbClr val="2FE29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188594</xdr:colOff>
      <xdr:row>0</xdr:row>
      <xdr:rowOff>161925</xdr:rowOff>
    </xdr:from>
    <xdr:to>
      <xdr:col>4</xdr:col>
      <xdr:colOff>74294</xdr:colOff>
      <xdr:row>7</xdr:row>
      <xdr:rowOff>106680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DBF8B79-C303-F7EE-C747-417BF0D945FD}"/>
            </a:ext>
          </a:extLst>
        </xdr:cNvPr>
        <xdr:cNvSpPr/>
      </xdr:nvSpPr>
      <xdr:spPr>
        <a:xfrm>
          <a:off x="188594" y="161925"/>
          <a:ext cx="5362575" cy="1211580"/>
        </a:xfrm>
        <a:prstGeom prst="roundRect">
          <a:avLst/>
        </a:prstGeom>
        <a:solidFill>
          <a:srgbClr val="093E4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264795</xdr:colOff>
      <xdr:row>2</xdr:row>
      <xdr:rowOff>47625</xdr:rowOff>
    </xdr:from>
    <xdr:to>
      <xdr:col>1</xdr:col>
      <xdr:colOff>1196341</xdr:colOff>
      <xdr:row>7</xdr:row>
      <xdr:rowOff>53340</xdr:rowOff>
    </xdr:to>
    <xdr:pic>
      <xdr:nvPicPr>
        <xdr:cNvPr id="7" name="Gráfico 6" descr="Carteira com preenchimento sólido">
          <a:extLst>
            <a:ext uri="{FF2B5EF4-FFF2-40B4-BE49-F238E27FC236}">
              <a16:creationId xmlns:a16="http://schemas.microsoft.com/office/drawing/2014/main" id="{AAD58A24-DAD2-B57B-E085-BE6FE933C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20658639">
          <a:off x="569595" y="409575"/>
          <a:ext cx="925831" cy="910590"/>
        </a:xfrm>
        <a:prstGeom prst="rect">
          <a:avLst/>
        </a:prstGeom>
      </xdr:spPr>
    </xdr:pic>
    <xdr:clientData/>
  </xdr:twoCellAnchor>
  <xdr:twoCellAnchor editAs="oneCell">
    <xdr:from>
      <xdr:col>1</xdr:col>
      <xdr:colOff>332187</xdr:colOff>
      <xdr:row>0</xdr:row>
      <xdr:rowOff>141704</xdr:rowOff>
    </xdr:from>
    <xdr:to>
      <xdr:col>1</xdr:col>
      <xdr:colOff>1125635</xdr:colOff>
      <xdr:row>5</xdr:row>
      <xdr:rowOff>174089</xdr:rowOff>
    </xdr:to>
    <xdr:pic>
      <xdr:nvPicPr>
        <xdr:cNvPr id="9" name="Gráfico 8" descr="Dinheiro estrutura de tópicos">
          <a:extLst>
            <a:ext uri="{FF2B5EF4-FFF2-40B4-BE49-F238E27FC236}">
              <a16:creationId xmlns:a16="http://schemas.microsoft.com/office/drawing/2014/main" id="{2EAD7693-3E68-22F5-EA26-D5C71457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9010117">
          <a:off x="636987" y="141704"/>
          <a:ext cx="782018" cy="929640"/>
        </a:xfrm>
        <a:prstGeom prst="rect">
          <a:avLst/>
        </a:prstGeom>
      </xdr:spPr>
    </xdr:pic>
    <xdr:clientData/>
  </xdr:twoCellAnchor>
  <xdr:twoCellAnchor>
    <xdr:from>
      <xdr:col>1</xdr:col>
      <xdr:colOff>1150620</xdr:colOff>
      <xdr:row>1</xdr:row>
      <xdr:rowOff>74296</xdr:rowOff>
    </xdr:from>
    <xdr:to>
      <xdr:col>3</xdr:col>
      <xdr:colOff>922020</xdr:colOff>
      <xdr:row>7</xdr:row>
      <xdr:rowOff>76200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63C854F2-FD1C-3FB1-6880-7E2061F5A9D6}"/>
            </a:ext>
          </a:extLst>
        </xdr:cNvPr>
        <xdr:cNvSpPr txBox="1"/>
      </xdr:nvSpPr>
      <xdr:spPr>
        <a:xfrm>
          <a:off x="1455420" y="255271"/>
          <a:ext cx="3733800" cy="108775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pt-BR" sz="8000">
              <a:solidFill>
                <a:schemeClr val="bg1"/>
              </a:solidFill>
              <a:latin typeface="Bauhaus 93" panose="04030905020B02020C02" pitchFamily="82" charset="0"/>
            </a:rPr>
            <a:t>JF</a:t>
          </a:r>
          <a:r>
            <a:rPr lang="pt-BR" sz="6600">
              <a:solidFill>
                <a:schemeClr val="bg1"/>
              </a:solidFill>
              <a:latin typeface="Bauhaus 93" panose="04030905020B02020C02" pitchFamily="82" charset="0"/>
            </a:rPr>
            <a:t> </a:t>
          </a:r>
          <a:r>
            <a:rPr lang="pt-BR" sz="5400">
              <a:solidFill>
                <a:schemeClr val="bg1"/>
              </a:solidFill>
              <a:latin typeface="Bauhaus 93" panose="04030905020B02020C02" pitchFamily="82" charset="0"/>
            </a:rPr>
            <a:t>Invest</a:t>
          </a:r>
          <a:endParaRPr lang="pt-BR" sz="6600">
            <a:solidFill>
              <a:schemeClr val="bg1"/>
            </a:solidFill>
            <a:latin typeface="Bauhaus 93" panose="04030905020B02020C02" pitchFamily="82" charset="0"/>
          </a:endParaRPr>
        </a:p>
      </xdr:txBody>
    </xdr:sp>
    <xdr:clientData/>
  </xdr:twoCellAnchor>
  <xdr:twoCellAnchor editAs="oneCell">
    <xdr:from>
      <xdr:col>1</xdr:col>
      <xdr:colOff>2665097</xdr:colOff>
      <xdr:row>1</xdr:row>
      <xdr:rowOff>177165</xdr:rowOff>
    </xdr:from>
    <xdr:to>
      <xdr:col>2</xdr:col>
      <xdr:colOff>173356</xdr:colOff>
      <xdr:row>3</xdr:row>
      <xdr:rowOff>17309</xdr:rowOff>
    </xdr:to>
    <xdr:pic>
      <xdr:nvPicPr>
        <xdr:cNvPr id="12" name="Gráfico 11" descr="Seguro com preenchimento sólido">
          <a:extLst>
            <a:ext uri="{FF2B5EF4-FFF2-40B4-BE49-F238E27FC236}">
              <a16:creationId xmlns:a16="http://schemas.microsoft.com/office/drawing/2014/main" id="{D0758B52-3931-598C-3A48-7AD987215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969897" y="358140"/>
          <a:ext cx="222884" cy="213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B72-E81C-4E1C-BBFE-BE9C833F9068}">
  <sheetPr codeName="Planilha1"/>
  <dimension ref="A1:XFD76"/>
  <sheetViews>
    <sheetView showGridLines="0" showRowColHeaders="0" tabSelected="1" zoomScale="85" zoomScaleNormal="85" workbookViewId="0">
      <selection activeCell="C26" sqref="C26"/>
    </sheetView>
  </sheetViews>
  <sheetFormatPr defaultColWidth="0" defaultRowHeight="14.4" zeroHeight="1" x14ac:dyDescent="0.3"/>
  <cols>
    <col min="1" max="1" width="4.44140625" customWidth="1"/>
    <col min="2" max="2" width="39.44140625" customWidth="1"/>
    <col min="3" max="3" width="18.33203125" bestFit="1" customWidth="1"/>
    <col min="4" max="4" width="17.6640625" customWidth="1"/>
    <col min="5" max="5" width="2.44140625" customWidth="1"/>
    <col min="6" max="7" width="2.6640625" hidden="1" customWidth="1"/>
    <col min="8" max="8" width="2.88671875" hidden="1" customWidth="1"/>
    <col min="9" max="11" width="8.88671875" hidden="1" customWidth="1"/>
    <col min="12" max="16379" width="8.88671875" hidden="1"/>
    <col min="16380" max="16380" width="10.44140625" hidden="1" customWidth="1"/>
    <col min="16381" max="16381" width="15.6640625" hidden="1" customWidth="1"/>
    <col min="16382" max="16382" width="11.44140625" hidden="1" customWidth="1"/>
    <col min="16383" max="16383" width="21.77734375" hidden="1" customWidth="1"/>
    <col min="16384" max="16384" width="1.44140625" customWidth="1"/>
  </cols>
  <sheetData>
    <row r="1" spans="2:4" x14ac:dyDescent="0.3"/>
    <row r="2" spans="2:4" x14ac:dyDescent="0.3"/>
    <row r="3" spans="2:4" x14ac:dyDescent="0.3"/>
    <row r="4" spans="2:4" x14ac:dyDescent="0.3"/>
    <row r="5" spans="2:4" x14ac:dyDescent="0.3"/>
    <row r="6" spans="2:4" x14ac:dyDescent="0.3"/>
    <row r="7" spans="2:4" x14ac:dyDescent="0.3"/>
    <row r="8" spans="2:4" x14ac:dyDescent="0.3"/>
    <row r="9" spans="2:4" x14ac:dyDescent="0.3"/>
    <row r="10" spans="2:4" ht="15" thickBot="1" x14ac:dyDescent="0.35"/>
    <row r="11" spans="2:4" ht="23.4" x14ac:dyDescent="0.3">
      <c r="B11" s="13" t="s">
        <v>15</v>
      </c>
      <c r="C11" s="15"/>
      <c r="D11" s="14"/>
    </row>
    <row r="12" spans="2:4" ht="16.2" thickBot="1" x14ac:dyDescent="0.35">
      <c r="B12" s="23" t="s">
        <v>14</v>
      </c>
      <c r="C12" s="24"/>
      <c r="D12" s="66">
        <v>5800</v>
      </c>
    </row>
    <row r="13" spans="2:4" ht="15" thickBot="1" x14ac:dyDescent="0.35">
      <c r="B13" s="25" t="s">
        <v>13</v>
      </c>
      <c r="C13" s="26"/>
      <c r="D13" s="67">
        <v>6.0000000000000001E-3</v>
      </c>
    </row>
    <row r="14" spans="2:4" ht="15" thickBot="1" x14ac:dyDescent="0.35">
      <c r="B14" s="27" t="s">
        <v>35</v>
      </c>
      <c r="C14" s="28"/>
      <c r="D14" s="39">
        <f>D12*30%</f>
        <v>1740</v>
      </c>
    </row>
    <row r="15" spans="2:4" ht="15" thickBot="1" x14ac:dyDescent="0.35"/>
    <row r="16" spans="2:4" ht="29.4" customHeight="1" x14ac:dyDescent="0.3">
      <c r="B16" s="8" t="s">
        <v>5</v>
      </c>
      <c r="C16" s="38"/>
      <c r="D16" s="16"/>
    </row>
    <row r="17" spans="1:5" ht="16.2" customHeight="1" thickBot="1" x14ac:dyDescent="0.35">
      <c r="B17" s="23" t="s">
        <v>0</v>
      </c>
      <c r="C17" s="24"/>
      <c r="D17" s="68">
        <v>1740</v>
      </c>
    </row>
    <row r="18" spans="1:5" ht="15" customHeight="1" thickBot="1" x14ac:dyDescent="0.35">
      <c r="B18" s="29" t="s">
        <v>1</v>
      </c>
      <c r="C18" s="30"/>
      <c r="D18" s="69">
        <v>23</v>
      </c>
    </row>
    <row r="19" spans="1:5" ht="15" customHeight="1" thickBot="1" x14ac:dyDescent="0.35">
      <c r="B19" s="29" t="s">
        <v>2</v>
      </c>
      <c r="C19" s="30"/>
      <c r="D19" s="70">
        <v>1.0789999999999999E-2</v>
      </c>
    </row>
    <row r="20" spans="1:5" ht="15" customHeight="1" thickBot="1" x14ac:dyDescent="0.35">
      <c r="B20" s="31" t="s">
        <v>3</v>
      </c>
      <c r="C20" s="32"/>
      <c r="D20" s="11">
        <f>FV(taxa_mensal,qtd_anos*12,aporte*-1)</f>
        <v>2957243.7393240575</v>
      </c>
    </row>
    <row r="21" spans="1:5" ht="15" customHeight="1" thickBot="1" x14ac:dyDescent="0.35">
      <c r="B21" s="33" t="s">
        <v>4</v>
      </c>
      <c r="C21" s="34"/>
      <c r="D21" s="12">
        <f>patrimonio*rendimento_carteira</f>
        <v>17743.462435944344</v>
      </c>
    </row>
    <row r="22" spans="1:5" ht="15" thickBot="1" x14ac:dyDescent="0.35"/>
    <row r="23" spans="1:5" ht="25.8" x14ac:dyDescent="0.3">
      <c r="B23" s="7" t="s">
        <v>11</v>
      </c>
      <c r="C23" s="10"/>
      <c r="D23" s="9" t="s">
        <v>12</v>
      </c>
    </row>
    <row r="24" spans="1:5" ht="16.2" thickBot="1" x14ac:dyDescent="0.35">
      <c r="A24" s="6">
        <v>2</v>
      </c>
      <c r="B24" s="35" t="s">
        <v>6</v>
      </c>
      <c r="C24" s="17">
        <f>FV($D$19,$A24*12,$D$17*-1)</f>
        <v>47376.071497902674</v>
      </c>
      <c r="D24" s="18">
        <f>C24*rendimento_carteira</f>
        <v>284.25642898741603</v>
      </c>
    </row>
    <row r="25" spans="1:5" ht="16.2" thickBot="1" x14ac:dyDescent="0.35">
      <c r="A25" s="6">
        <v>5</v>
      </c>
      <c r="B25" s="36" t="s">
        <v>7</v>
      </c>
      <c r="C25" s="19">
        <f>FV($D$19,$A25*12,$D$17*-1)</f>
        <v>145771.83035736851</v>
      </c>
      <c r="D25" s="20">
        <f>C25*rendimento_carteira</f>
        <v>874.63098214421109</v>
      </c>
    </row>
    <row r="26" spans="1:5" ht="16.2" thickBot="1" x14ac:dyDescent="0.35">
      <c r="A26" s="6">
        <v>10</v>
      </c>
      <c r="B26" s="36" t="s">
        <v>8</v>
      </c>
      <c r="C26" s="19">
        <f>FV($D$19,$A26*12,$D$17*-1)</f>
        <v>423314.52980249963</v>
      </c>
      <c r="D26" s="20">
        <f>C26*rendimento_carteira</f>
        <v>2539.8871788149977</v>
      </c>
      <c r="E26" s="2"/>
    </row>
    <row r="27" spans="1:5" ht="16.2" thickBot="1" x14ac:dyDescent="0.35">
      <c r="A27" s="6">
        <v>20</v>
      </c>
      <c r="B27" s="36" t="s">
        <v>9</v>
      </c>
      <c r="C27" s="19">
        <f>FV($D$19,$A27*12,$D$17*-1)</f>
        <v>1957845.2161689203</v>
      </c>
      <c r="D27" s="20">
        <f>C27*rendimento_carteira</f>
        <v>11747.071297013523</v>
      </c>
    </row>
    <row r="28" spans="1:5" ht="16.2" thickBot="1" x14ac:dyDescent="0.35">
      <c r="A28" s="6">
        <v>30</v>
      </c>
      <c r="B28" s="37" t="s">
        <v>10</v>
      </c>
      <c r="C28" s="21">
        <f>FV($D$19,$A28*12,$D$17*-1)</f>
        <v>7520575.1997082029</v>
      </c>
      <c r="D28" s="22">
        <f>C28*rendimento_carteira</f>
        <v>45123.451198249219</v>
      </c>
    </row>
    <row r="29" spans="1:5" x14ac:dyDescent="0.3"/>
    <row r="30" spans="1:5" x14ac:dyDescent="0.3">
      <c r="E30" s="5"/>
    </row>
    <row r="31" spans="1:5" x14ac:dyDescent="0.3"/>
    <row r="32" spans="1:5" x14ac:dyDescent="0.3">
      <c r="B32" s="40" t="s">
        <v>16</v>
      </c>
      <c r="C32" s="71" t="s">
        <v>29</v>
      </c>
      <c r="D32" s="40"/>
    </row>
    <row r="33" spans="2:4" x14ac:dyDescent="0.3">
      <c r="B33" s="41" t="s">
        <v>18</v>
      </c>
      <c r="C33" s="43">
        <f>aporte</f>
        <v>1740</v>
      </c>
      <c r="D33" s="42"/>
    </row>
    <row r="34" spans="2:4" x14ac:dyDescent="0.3"/>
    <row r="35" spans="2:4" x14ac:dyDescent="0.3">
      <c r="B35" s="47" t="s">
        <v>19</v>
      </c>
      <c r="C35" s="47" t="s">
        <v>20</v>
      </c>
      <c r="D35" s="47" t="s">
        <v>21</v>
      </c>
    </row>
    <row r="36" spans="2:4" x14ac:dyDescent="0.3">
      <c r="B36" s="1" t="s">
        <v>22</v>
      </c>
      <c r="C36" s="44">
        <f>VLOOKUP($C$32&amp;"-"&amp;B36,Planilha2!A:D,4,)</f>
        <v>0.3</v>
      </c>
      <c r="D36" s="48">
        <f>C36*$C$33</f>
        <v>522</v>
      </c>
    </row>
    <row r="37" spans="2:4" x14ac:dyDescent="0.3">
      <c r="B37" s="1" t="s">
        <v>23</v>
      </c>
      <c r="C37" s="44">
        <f>VLOOKUP($C$32&amp;"-"&amp;B37,Planilha2!A:D,4,)</f>
        <v>0.5</v>
      </c>
      <c r="D37" s="48">
        <f t="shared" ref="D37:D41" si="0">C37*$C$33</f>
        <v>870</v>
      </c>
    </row>
    <row r="38" spans="2:4" x14ac:dyDescent="0.3">
      <c r="B38" s="1" t="s">
        <v>24</v>
      </c>
      <c r="C38" s="44">
        <f>VLOOKUP($C$32&amp;"-"&amp;B38,Planilha2!A:D,4,)</f>
        <v>0.1</v>
      </c>
      <c r="D38" s="48">
        <f t="shared" si="0"/>
        <v>174</v>
      </c>
    </row>
    <row r="39" spans="2:4" x14ac:dyDescent="0.3">
      <c r="B39" s="1" t="s">
        <v>25</v>
      </c>
      <c r="C39" s="44">
        <f>VLOOKUP($C$32&amp;"-"&amp;B39,Planilha2!A:D,4,)</f>
        <v>0.1</v>
      </c>
      <c r="D39" s="48">
        <f t="shared" si="0"/>
        <v>174</v>
      </c>
    </row>
    <row r="40" spans="2:4" x14ac:dyDescent="0.3">
      <c r="B40" s="1" t="s">
        <v>26</v>
      </c>
      <c r="C40" s="44">
        <f>VLOOKUP($C$32&amp;"-"&amp;B40,Planilha2!A:D,4,)</f>
        <v>0</v>
      </c>
      <c r="D40" s="48">
        <f t="shared" si="0"/>
        <v>0</v>
      </c>
    </row>
    <row r="41" spans="2:4" x14ac:dyDescent="0.3">
      <c r="B41" s="1" t="s">
        <v>27</v>
      </c>
      <c r="C41" s="44">
        <f>VLOOKUP($C$32&amp;"-"&amp;B41,Planilha2!A:D,4,)</f>
        <v>0</v>
      </c>
      <c r="D41" s="48">
        <f t="shared" si="0"/>
        <v>0</v>
      </c>
    </row>
    <row r="42" spans="2:4" x14ac:dyDescent="0.3">
      <c r="B42" s="45"/>
      <c r="C42" s="45"/>
      <c r="D42" s="46">
        <f>SUM(D36:D41)</f>
        <v>1740</v>
      </c>
    </row>
    <row r="43" spans="2:4" x14ac:dyDescent="0.3"/>
    <row r="44" spans="2:4" x14ac:dyDescent="0.3"/>
    <row r="45" spans="2:4" x14ac:dyDescent="0.3"/>
    <row r="46" spans="2:4" x14ac:dyDescent="0.3"/>
    <row r="47" spans="2:4" x14ac:dyDescent="0.3"/>
    <row r="48" spans="2:4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hidden="1" x14ac:dyDescent="0.3"/>
    <row r="61" customFormat="1" hidden="1" x14ac:dyDescent="0.3"/>
    <row r="62" customFormat="1" hidden="1" x14ac:dyDescent="0.3"/>
    <row r="63" customFormat="1" hidden="1" x14ac:dyDescent="0.3"/>
    <row r="64" customFormat="1" hidden="1" x14ac:dyDescent="0.3"/>
    <row r="65" customFormat="1" hidden="1" x14ac:dyDescent="0.3"/>
    <row r="66" customFormat="1" hidden="1" x14ac:dyDescent="0.3"/>
    <row r="67" customFormat="1" hidden="1" x14ac:dyDescent="0.3"/>
    <row r="68" customFormat="1" hidden="1" x14ac:dyDescent="0.3"/>
    <row r="69" customFormat="1" hidden="1" x14ac:dyDescent="0.3"/>
    <row r="70" customFormat="1" hidden="1" x14ac:dyDescent="0.3"/>
    <row r="71" customFormat="1" hidden="1" x14ac:dyDescent="0.3"/>
    <row r="72" customFormat="1" hidden="1" x14ac:dyDescent="0.3"/>
    <row r="73" customFormat="1" hidden="1" x14ac:dyDescent="0.3"/>
    <row r="74" customFormat="1" hidden="1" x14ac:dyDescent="0.3"/>
    <row r="75" customFormat="1" hidden="1" x14ac:dyDescent="0.3"/>
    <row r="76" customFormat="1" hidden="1" x14ac:dyDescent="0.3"/>
  </sheetData>
  <sheetProtection sheet="1" objects="1" scenarios="1" autoFilter="0" pivotTables="0"/>
  <mergeCells count="10">
    <mergeCell ref="B12:C12"/>
    <mergeCell ref="B13:C13"/>
    <mergeCell ref="B14:C14"/>
    <mergeCell ref="B16:D16"/>
    <mergeCell ref="B11:D11"/>
    <mergeCell ref="B19:C19"/>
    <mergeCell ref="B17:C17"/>
    <mergeCell ref="B18:C18"/>
    <mergeCell ref="B20:C20"/>
    <mergeCell ref="B21:C21"/>
  </mergeCells>
  <dataValidations count="1">
    <dataValidation type="list" allowBlank="1" showInputMessage="1" showErrorMessage="1" sqref="C32" xr:uid="{BC5853D1-036A-423C-96E5-E1244C6CE90D}">
      <formula1>"Agressivo,Conservador,Moderado"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E570-A968-40DE-AEE1-592237A21189}">
  <sheetPr codeName="Planilha2"/>
  <dimension ref="A1:H20"/>
  <sheetViews>
    <sheetView workbookViewId="0">
      <selection activeCell="F12" sqref="F12"/>
    </sheetView>
  </sheetViews>
  <sheetFormatPr defaultRowHeight="14.4" x14ac:dyDescent="0.3"/>
  <cols>
    <col min="1" max="1" width="17.88671875" bestFit="1" customWidth="1"/>
    <col min="2" max="2" width="11.77734375" bestFit="1" customWidth="1"/>
    <col min="3" max="3" width="18" bestFit="1" customWidth="1"/>
    <col min="4" max="4" width="9.109375" bestFit="1" customWidth="1"/>
    <col min="7" max="7" width="15.109375" bestFit="1" customWidth="1"/>
  </cols>
  <sheetData>
    <row r="1" spans="1:8" ht="15" thickBot="1" x14ac:dyDescent="0.35"/>
    <row r="2" spans="1:8" x14ac:dyDescent="0.3">
      <c r="A2" s="53" t="s">
        <v>32</v>
      </c>
      <c r="B2" s="54" t="s">
        <v>31</v>
      </c>
      <c r="C2" s="54" t="s">
        <v>30</v>
      </c>
      <c r="D2" s="55" t="s">
        <v>28</v>
      </c>
    </row>
    <row r="3" spans="1:8" x14ac:dyDescent="0.3">
      <c r="A3" s="3" t="s">
        <v>34</v>
      </c>
      <c r="B3" s="56" t="s">
        <v>17</v>
      </c>
      <c r="C3" s="57" t="s">
        <v>22</v>
      </c>
      <c r="D3" s="58">
        <v>0.5</v>
      </c>
    </row>
    <row r="4" spans="1:8" x14ac:dyDescent="0.3">
      <c r="A4" s="3" t="str">
        <f t="shared" ref="A4:A8" si="0">B4&amp;"-"&amp;C4</f>
        <v>Agressivo-TIJOLO</v>
      </c>
      <c r="B4" s="56" t="s">
        <v>17</v>
      </c>
      <c r="C4" s="57" t="s">
        <v>23</v>
      </c>
      <c r="D4" s="58">
        <v>0.1</v>
      </c>
    </row>
    <row r="5" spans="1:8" x14ac:dyDescent="0.3">
      <c r="A5" s="3" t="str">
        <f t="shared" si="0"/>
        <v>Agressivo-HIBRIDOS</v>
      </c>
      <c r="B5" s="56" t="s">
        <v>17</v>
      </c>
      <c r="C5" s="57" t="s">
        <v>24</v>
      </c>
      <c r="D5" s="58">
        <v>0.05</v>
      </c>
    </row>
    <row r="6" spans="1:8" x14ac:dyDescent="0.3">
      <c r="A6" s="3" t="str">
        <f t="shared" si="0"/>
        <v>Agressivo-FOFs</v>
      </c>
      <c r="B6" s="56" t="s">
        <v>17</v>
      </c>
      <c r="C6" s="57" t="s">
        <v>25</v>
      </c>
      <c r="D6" s="58">
        <v>0.05</v>
      </c>
      <c r="G6" s="52"/>
      <c r="H6" s="51"/>
    </row>
    <row r="7" spans="1:8" x14ac:dyDescent="0.3">
      <c r="A7" s="3" t="str">
        <f t="shared" si="0"/>
        <v>Agressivo-DESENVOLVIMENTO</v>
      </c>
      <c r="B7" s="56" t="s">
        <v>17</v>
      </c>
      <c r="C7" s="57" t="s">
        <v>26</v>
      </c>
      <c r="D7" s="58">
        <v>0.2</v>
      </c>
    </row>
    <row r="8" spans="1:8" x14ac:dyDescent="0.3">
      <c r="A8" s="59" t="str">
        <f t="shared" si="0"/>
        <v>Agressivo-HOTELARIAS</v>
      </c>
      <c r="B8" s="49" t="s">
        <v>17</v>
      </c>
      <c r="C8" s="50" t="s">
        <v>27</v>
      </c>
      <c r="D8" s="60">
        <v>0.1</v>
      </c>
    </row>
    <row r="9" spans="1:8" x14ac:dyDescent="0.3">
      <c r="A9" s="3" t="str">
        <f>B9&amp;"-"&amp;C3</f>
        <v>Conservador-PAPEL</v>
      </c>
      <c r="B9" s="57" t="s">
        <v>29</v>
      </c>
      <c r="C9" s="57" t="s">
        <v>22</v>
      </c>
      <c r="D9" s="61">
        <v>0.3</v>
      </c>
    </row>
    <row r="10" spans="1:8" x14ac:dyDescent="0.3">
      <c r="A10" s="3" t="str">
        <f>B10&amp;"-"&amp;C4</f>
        <v>Conservador-TIJOLO</v>
      </c>
      <c r="B10" s="57" t="s">
        <v>29</v>
      </c>
      <c r="C10" s="57" t="s">
        <v>23</v>
      </c>
      <c r="D10" s="61">
        <v>0.5</v>
      </c>
    </row>
    <row r="11" spans="1:8" x14ac:dyDescent="0.3">
      <c r="A11" s="3" t="str">
        <f>B11&amp;"-"&amp;C5</f>
        <v>Conservador-HIBRIDOS</v>
      </c>
      <c r="B11" s="57" t="s">
        <v>29</v>
      </c>
      <c r="C11" s="57" t="s">
        <v>24</v>
      </c>
      <c r="D11" s="61">
        <v>0.1</v>
      </c>
    </row>
    <row r="12" spans="1:8" x14ac:dyDescent="0.3">
      <c r="A12" s="3" t="str">
        <f>B12&amp;"-"&amp;C6</f>
        <v>Conservador-FOFs</v>
      </c>
      <c r="B12" s="57" t="s">
        <v>29</v>
      </c>
      <c r="C12" s="57" t="s">
        <v>25</v>
      </c>
      <c r="D12" s="61">
        <v>0.1</v>
      </c>
    </row>
    <row r="13" spans="1:8" x14ac:dyDescent="0.3">
      <c r="A13" s="3" t="str">
        <f>B13&amp;"-"&amp;C7</f>
        <v>Conservador-DESENVOLVIMENTO</v>
      </c>
      <c r="B13" s="57" t="s">
        <v>29</v>
      </c>
      <c r="C13" s="57" t="s">
        <v>26</v>
      </c>
      <c r="D13" s="61">
        <v>0</v>
      </c>
    </row>
    <row r="14" spans="1:8" x14ac:dyDescent="0.3">
      <c r="A14" s="59" t="str">
        <f>B14&amp;"-"&amp;C8</f>
        <v>Conservador-HOTELARIAS</v>
      </c>
      <c r="B14" s="50" t="s">
        <v>29</v>
      </c>
      <c r="C14" s="50" t="s">
        <v>27</v>
      </c>
      <c r="D14" s="62">
        <v>0</v>
      </c>
    </row>
    <row r="15" spans="1:8" x14ac:dyDescent="0.3">
      <c r="A15" s="3" t="str">
        <f t="shared" ref="A15:A20" si="1">B15&amp;"-"&amp;C9</f>
        <v>Moderado-PAPEL</v>
      </c>
      <c r="B15" s="57" t="s">
        <v>33</v>
      </c>
      <c r="C15" s="57" t="s">
        <v>22</v>
      </c>
      <c r="D15" s="63">
        <v>0.32</v>
      </c>
    </row>
    <row r="16" spans="1:8" x14ac:dyDescent="0.3">
      <c r="A16" s="3" t="str">
        <f t="shared" si="1"/>
        <v>Moderado-TIJOLO</v>
      </c>
      <c r="B16" s="57" t="s">
        <v>33</v>
      </c>
      <c r="C16" s="57" t="s">
        <v>23</v>
      </c>
      <c r="D16" s="63">
        <v>0.35</v>
      </c>
    </row>
    <row r="17" spans="1:4" x14ac:dyDescent="0.3">
      <c r="A17" s="3" t="str">
        <f t="shared" si="1"/>
        <v>Moderado-HIBRIDOS</v>
      </c>
      <c r="B17" s="57" t="s">
        <v>33</v>
      </c>
      <c r="C17" s="57" t="s">
        <v>24</v>
      </c>
      <c r="D17" s="63">
        <v>0.08</v>
      </c>
    </row>
    <row r="18" spans="1:4" x14ac:dyDescent="0.3">
      <c r="A18" s="3" t="str">
        <f t="shared" si="1"/>
        <v>Moderado-FOFs</v>
      </c>
      <c r="B18" s="57" t="s">
        <v>33</v>
      </c>
      <c r="C18" s="57" t="s">
        <v>25</v>
      </c>
      <c r="D18" s="63">
        <v>0.05</v>
      </c>
    </row>
    <row r="19" spans="1:4" x14ac:dyDescent="0.3">
      <c r="A19" s="3" t="str">
        <f t="shared" si="1"/>
        <v>Moderado-DESENVOLVIMENTO</v>
      </c>
      <c r="B19" s="57" t="s">
        <v>33</v>
      </c>
      <c r="C19" s="57" t="s">
        <v>26</v>
      </c>
      <c r="D19" s="63">
        <v>0.1</v>
      </c>
    </row>
    <row r="20" spans="1:4" ht="15" thickBot="1" x14ac:dyDescent="0.35">
      <c r="A20" s="4" t="str">
        <f t="shared" si="1"/>
        <v>Moderado-HOTELARIAS</v>
      </c>
      <c r="B20" s="64" t="s">
        <v>33</v>
      </c>
      <c r="C20" s="64" t="s">
        <v>27</v>
      </c>
      <c r="D20" s="6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</dc:creator>
  <cp:lastModifiedBy>Juan Felipe</cp:lastModifiedBy>
  <dcterms:created xsi:type="dcterms:W3CDTF">2025-05-16T16:27:49Z</dcterms:created>
  <dcterms:modified xsi:type="dcterms:W3CDTF">2025-05-17T01:55:07Z</dcterms:modified>
</cp:coreProperties>
</file>