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ocumentos de la universidad\General\Q7\Disseny d'aeronaus\Avions\Regressiones1\"/>
    </mc:Choice>
  </mc:AlternateContent>
  <xr:revisionPtr revIDLastSave="0" documentId="13_ncr:1_{4E8DBB9A-0643-4ED0-B36E-6F4E7AC4CE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AC22" i="1" l="1"/>
  <c r="AB22" i="1"/>
  <c r="Z22" i="1"/>
  <c r="Y22" i="1"/>
  <c r="R22" i="1"/>
  <c r="P22" i="1"/>
  <c r="AA22" i="1" s="1"/>
  <c r="N22" i="1"/>
  <c r="AC20" i="1"/>
  <c r="AB20" i="1"/>
  <c r="AA20" i="1"/>
  <c r="Z20" i="1"/>
  <c r="Y20" i="1"/>
  <c r="R20" i="1"/>
  <c r="P20" i="1"/>
  <c r="N20" i="1"/>
  <c r="AC13" i="1"/>
  <c r="AB13" i="1"/>
  <c r="Z13" i="1"/>
  <c r="Y13" i="1"/>
  <c r="R13" i="1"/>
  <c r="P13" i="1"/>
  <c r="AA13" i="1" s="1"/>
  <c r="N13" i="1"/>
  <c r="AC11" i="1"/>
  <c r="AB11" i="1"/>
  <c r="AA11" i="1"/>
  <c r="Z11" i="1"/>
  <c r="Y11" i="1"/>
  <c r="R11" i="1"/>
  <c r="P11" i="1"/>
  <c r="N11" i="1"/>
  <c r="AC10" i="1"/>
  <c r="AB10" i="1"/>
  <c r="Z10" i="1"/>
  <c r="Y10" i="1"/>
  <c r="R10" i="1"/>
  <c r="P10" i="1"/>
  <c r="AA10" i="1" s="1"/>
  <c r="N10" i="1"/>
  <c r="AC9" i="1"/>
  <c r="AB9" i="1"/>
  <c r="AA9" i="1"/>
  <c r="Z9" i="1"/>
  <c r="Y9" i="1"/>
  <c r="R9" i="1"/>
  <c r="P9" i="1"/>
  <c r="N9" i="1"/>
  <c r="AC8" i="1"/>
  <c r="AB8" i="1"/>
  <c r="Z8" i="1"/>
  <c r="Y8" i="1"/>
  <c r="R8" i="1"/>
  <c r="P8" i="1"/>
  <c r="AA8" i="1" s="1"/>
  <c r="N8" i="1"/>
  <c r="AC6" i="1"/>
  <c r="AB6" i="1"/>
  <c r="AA6" i="1"/>
  <c r="Z6" i="1"/>
  <c r="Y6" i="1"/>
  <c r="R6" i="1"/>
  <c r="R26" i="1" s="1"/>
  <c r="P6" i="1"/>
  <c r="N6" i="1"/>
  <c r="R25" i="1" l="1"/>
</calcChain>
</file>

<file path=xl/sharedStrings.xml><?xml version="1.0" encoding="utf-8"?>
<sst xmlns="http://schemas.openxmlformats.org/spreadsheetml/2006/main" count="358" uniqueCount="136">
  <si>
    <t>MTOW</t>
  </si>
  <si>
    <t>OEW</t>
  </si>
  <si>
    <t>CABINA (m)</t>
  </si>
  <si>
    <t>Fuselaje (m)</t>
  </si>
  <si>
    <t xml:space="preserve">Criterio de Torenbeek </t>
  </si>
  <si>
    <t>Brand</t>
  </si>
  <si>
    <t>Model</t>
  </si>
  <si>
    <t>Normal Range</t>
  </si>
  <si>
    <t>Max Range (nm)</t>
  </si>
  <si>
    <t>Payload W/Full Fuel (lb)</t>
  </si>
  <si>
    <t>Max Payload (lb)</t>
  </si>
  <si>
    <t>Max Mach Num</t>
  </si>
  <si>
    <t>Max Passengers</t>
  </si>
  <si>
    <t>Take-off field length (ft)</t>
  </si>
  <si>
    <t>Landing distance</t>
  </si>
  <si>
    <t>Thrust per motor (lbf)</t>
  </si>
  <si>
    <t>Number of Motors</t>
  </si>
  <si>
    <t>Cost per hour ($/h)</t>
  </si>
  <si>
    <t>(kg)</t>
  </si>
  <si>
    <t>(lb)</t>
  </si>
  <si>
    <t>Alpha</t>
  </si>
  <si>
    <t>Baggage Compartment (m^3)</t>
  </si>
  <si>
    <t>bF(aF) ANCHO</t>
  </si>
  <si>
    <t>hF ALTURA</t>
  </si>
  <si>
    <t>lf cabin</t>
  </si>
  <si>
    <t>lF LONGITUD</t>
  </si>
  <si>
    <t>Peso motor (kg)</t>
  </si>
  <si>
    <t>K_b (lf total)</t>
  </si>
  <si>
    <t>K_b(If cabin)</t>
  </si>
  <si>
    <t>Delta_e</t>
  </si>
  <si>
    <t>Parámetros f (Ib total)</t>
  </si>
  <si>
    <t>Parámetros f (Ib cabina)</t>
  </si>
  <si>
    <t>Embraer</t>
  </si>
  <si>
    <t>Phenom 100 EV</t>
  </si>
  <si>
    <t>1178NM 4pax</t>
  </si>
  <si>
    <t>6/7 pax +2/1 crew</t>
  </si>
  <si>
    <t>bimotor</t>
  </si>
  <si>
    <t>-</t>
  </si>
  <si>
    <t>Praetor 600</t>
  </si>
  <si>
    <t>4018 NM 4pax</t>
  </si>
  <si>
    <t>8-12 pax + 2 crew</t>
  </si>
  <si>
    <t>Lineage 1000e</t>
  </si>
  <si>
    <t>4440NM 8pax</t>
  </si>
  <si>
    <t>4600 8pax</t>
  </si>
  <si>
    <t>13 (typ) - 19</t>
  </si>
  <si>
    <t>6345.19$ (450h)</t>
  </si>
  <si>
    <t>Dassault</t>
  </si>
  <si>
    <t>Falcon 8X</t>
  </si>
  <si>
    <t>6290 NM</t>
  </si>
  <si>
    <t>12 pax + 2 crew</t>
  </si>
  <si>
    <t>trimotor</t>
  </si>
  <si>
    <t>Falcon 2000LX</t>
  </si>
  <si>
    <t>3970 NM</t>
  </si>
  <si>
    <t>8 pax + 2 crew</t>
  </si>
  <si>
    <t>Cessna</t>
  </si>
  <si>
    <t>Longitude</t>
  </si>
  <si>
    <t>3500 NM (4 pax)</t>
  </si>
  <si>
    <t>3912.07$ (450h)</t>
  </si>
  <si>
    <t>Citation X+</t>
  </si>
  <si>
    <t>3229 NM</t>
  </si>
  <si>
    <t>Latitude</t>
  </si>
  <si>
    <t>2700 NM (4 pax)</t>
  </si>
  <si>
    <t>9 pax + 2 crew</t>
  </si>
  <si>
    <t>3492.09$ (450h)</t>
  </si>
  <si>
    <t>Sovereign+</t>
  </si>
  <si>
    <t>3443.22$ (450h)</t>
  </si>
  <si>
    <t>Bombardier</t>
  </si>
  <si>
    <t>Learjet 75 Liberty</t>
  </si>
  <si>
    <t>2080 NM 4 pax + 2 crew</t>
  </si>
  <si>
    <t>Global  5500</t>
  </si>
  <si>
    <t>5900 NM 8 pax + 3 crew</t>
  </si>
  <si>
    <t>Global 8000</t>
  </si>
  <si>
    <t>7900 NM 8 pax + 4 crew</t>
  </si>
  <si>
    <t>Gulfstream</t>
  </si>
  <si>
    <t>G700</t>
  </si>
  <si>
    <t>7500NM  8pax+4crew</t>
  </si>
  <si>
    <t>up to 19</t>
  </si>
  <si>
    <t>G650ER</t>
  </si>
  <si>
    <t>7500NM 8pax+4crew</t>
  </si>
  <si>
    <t>2680 (no fiable)</t>
  </si>
  <si>
    <t>G650</t>
  </si>
  <si>
    <t>7000NM 8pax+4crew</t>
  </si>
  <si>
    <t>G280</t>
  </si>
  <si>
    <t>3600NM 4pax+2crew</t>
  </si>
  <si>
    <t>up to 10</t>
  </si>
  <si>
    <t>Hawker-beechcraft</t>
  </si>
  <si>
    <t>1968 NM</t>
  </si>
  <si>
    <t>8 + 2 crew</t>
  </si>
  <si>
    <t>1200-1400</t>
  </si>
  <si>
    <t>10 pass (up to 12) + 2 crew</t>
  </si>
  <si>
    <t>2667-3980 $ (calculated)</t>
  </si>
  <si>
    <t>1. Medium pax</t>
  </si>
  <si>
    <t>Alpha mitjana</t>
  </si>
  <si>
    <t>eliminats per passatgers</t>
  </si>
  <si>
    <t>Alpha (no trim)</t>
  </si>
  <si>
    <t>eliminats per range</t>
  </si>
  <si>
    <t>candidats definitius</t>
  </si>
  <si>
    <t>Motor</t>
  </si>
  <si>
    <t>Tipo</t>
  </si>
  <si>
    <t>Thrust (lbf) (takoff)</t>
  </si>
  <si>
    <t>Bypass ratio</t>
  </si>
  <si>
    <t>Specific Fuel consumption (cruise)</t>
  </si>
  <si>
    <t>Weight (Kg)</t>
  </si>
  <si>
    <t>Price</t>
  </si>
  <si>
    <t>Thrust to weight ratio</t>
  </si>
  <si>
    <t>Pratt &amp; Whitney Canada PW600</t>
  </si>
  <si>
    <t>Turbofan</t>
  </si>
  <si>
    <t>Honeywell HTF7000</t>
  </si>
  <si>
    <t>0.642 lb/hr/lbst (0.291 kg/hr/kgst)</t>
  </si>
  <si>
    <t>$1.7 million (2010)</t>
  </si>
  <si>
    <t>https://www.forecastinternational.com/samples/f640_completesample.pdf</t>
  </si>
  <si>
    <t>Pratt &amp; Whitney Canada PW307D</t>
  </si>
  <si>
    <t>2 percent lower than 307 A</t>
  </si>
  <si>
    <t>https://www.easa.europa.eu/sites/default/files/dfu/TCDS%20E-035_issue05.pdf</t>
  </si>
  <si>
    <t>https://www.easa.europa.eu/sites/default/files/dfu/TCDS%20EASA.A.155%20F7X%20Issue13.pdf</t>
  </si>
  <si>
    <t>Pratt &amp; Whitney Canada PW308C</t>
  </si>
  <si>
    <t>7002,7 (3115daN)</t>
  </si>
  <si>
    <t>https://www.easa.europa.eu/sites/default/files/dfu/TCDS%20IM%20E%20057%20issue%2005.pdf</t>
  </si>
  <si>
    <t>Rolls-Royce AE 3007</t>
  </si>
  <si>
    <t>5:1</t>
  </si>
  <si>
    <t>0.65 lb/(lbf⋅h) (18 g/(kN⋅s))</t>
  </si>
  <si>
    <t>$3.76 million</t>
  </si>
  <si>
    <t>Pratt &amp; Whitney Canada PW306D</t>
  </si>
  <si>
    <t>4.5:1</t>
  </si>
  <si>
    <t>41.5 kg/kN/h (0.407 lb/lbf/h) at take-off</t>
  </si>
  <si>
    <t>https://www.easa.europa.eu/sites/default/files/dfu/TCDS%20IM.E.051%20_issue04_200151711_1.0.pdf</t>
  </si>
  <si>
    <t>Info del PW306B</t>
  </si>
  <si>
    <t>Honeywell TFE731</t>
  </si>
  <si>
    <t>2.8:1</t>
  </si>
  <si>
    <t>0.469–0.517 lb/lbf/h (0.0133–0.0146 kg/kN/s)</t>
  </si>
  <si>
    <t>4.4:1</t>
  </si>
  <si>
    <t>0.42 lb/(lbf⋅h) (12 g/(kN⋅s))</t>
  </si>
  <si>
    <t>Garrett TFE731-5BR</t>
  </si>
  <si>
    <t>0.469–0.517 lb/lbf/h (wikipedia)</t>
  </si>
  <si>
    <t>408 (899lb)</t>
  </si>
  <si>
    <t>https://rgl.faa.gov/Regulatory_and_Guidance_Library/rgMakeModel.nsf/0/39439532f4272527862568f7006f821d/$FILE/E6we.pdf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</si>
</sst>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&quot;$&quot;#,##0.00"/>
    <numFmt numFmtId="166" formatCode="#,##0.00&quot;$&quot;"/>
  </numFmts>
  <fonts count="20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212529"/>
      <name val="Arial"/>
    </font>
    <font>
      <sz val="10"/>
      <color theme="1"/>
      <name val="Arial"/>
    </font>
    <font>
      <sz val="12"/>
      <color rgb="FF212529"/>
      <name val="-apple-system"/>
    </font>
    <font>
      <sz val="10"/>
      <color rgb="FF333333"/>
      <name val="Arial"/>
    </font>
    <font>
      <sz val="11"/>
      <color rgb="FF000000"/>
      <name val="Arial"/>
    </font>
    <font>
      <b/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1"/>
      <color theme="1"/>
      <name val="Sans-serif"/>
    </font>
    <font>
      <sz val="11"/>
      <color theme="1"/>
      <name val="Arial"/>
    </font>
    <font>
      <sz val="11"/>
      <color rgb="FF222222"/>
      <name val="Arial"/>
    </font>
    <font>
      <sz val="11"/>
      <color rgb="FF4D5156"/>
      <name val="Arial"/>
    </font>
    <font>
      <sz val="12"/>
      <color rgb="FF303030"/>
      <name val="Arial"/>
    </font>
    <font>
      <sz val="11"/>
      <color rgb="FF202122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6" fillId="0" borderId="0" xfId="0" applyFont="1" applyAlignment="1"/>
    <xf numFmtId="0" fontId="1" fillId="5" borderId="4" xfId="0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3" fontId="8" fillId="3" borderId="0" xfId="0" applyNumberFormat="1" applyFont="1" applyFill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6" borderId="0" xfId="0" applyFont="1" applyFill="1" applyAlignment="1"/>
    <xf numFmtId="3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6" borderId="0" xfId="0" applyFont="1" applyFill="1" applyAlignment="1"/>
    <xf numFmtId="0" fontId="14" fillId="6" borderId="0" xfId="0" applyFont="1" applyFill="1" applyAlignment="1"/>
    <xf numFmtId="0" fontId="15" fillId="6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9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2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asa.europa.eu/sites/default/files/dfu/TCDS%20EASA.A.155%20F7X%20Issue13.pdf" TargetMode="External"/><Relationship Id="rId2" Type="http://schemas.openxmlformats.org/officeDocument/2006/relationships/hyperlink" Target="https://www.easa.europa.eu/sites/default/files/dfu/TCDS%20E-035_issue05.pdf" TargetMode="External"/><Relationship Id="rId1" Type="http://schemas.openxmlformats.org/officeDocument/2006/relationships/hyperlink" Target="https://www.forecastinternational.com/samples/f640_completesample.pdf" TargetMode="External"/><Relationship Id="rId6" Type="http://schemas.openxmlformats.org/officeDocument/2006/relationships/hyperlink" Target="https://rgl.faa.gov/Regulatory_and_Guidance_Library/rgMakeModel.nsf/0/39439532f4272527862568f7006f821d/$FILE/E6we.pdf" TargetMode="External"/><Relationship Id="rId5" Type="http://schemas.openxmlformats.org/officeDocument/2006/relationships/hyperlink" Target="https://www.easa.europa.eu/sites/default/files/dfu/TCDS%20IM.E.051%20_issue04_200151711_1.0.pdf" TargetMode="External"/><Relationship Id="rId4" Type="http://schemas.openxmlformats.org/officeDocument/2006/relationships/hyperlink" Target="https://www.easa.europa.eu/sites/default/files/dfu/TCDS%20IM%20E%20057%20issue%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6"/>
  <sheetViews>
    <sheetView tabSelected="1" topLeftCell="P1" workbookViewId="0">
      <selection activeCell="S20" sqref="S20"/>
    </sheetView>
  </sheetViews>
  <sheetFormatPr baseColWidth="10" defaultColWidth="14.42578125" defaultRowHeight="15.75" customHeight="1"/>
  <cols>
    <col min="1" max="1" width="19" customWidth="1"/>
    <col min="2" max="2" width="18" customWidth="1"/>
    <col min="3" max="3" width="29.140625" customWidth="1"/>
    <col min="4" max="4" width="15.85546875" customWidth="1"/>
    <col min="5" max="5" width="22.7109375" customWidth="1"/>
    <col min="6" max="6" width="16.42578125" customWidth="1"/>
    <col min="7" max="7" width="18.7109375" customWidth="1"/>
    <col min="8" max="8" width="23.7109375" customWidth="1"/>
    <col min="9" max="9" width="21.5703125" customWidth="1"/>
    <col min="10" max="10" width="17" customWidth="1"/>
    <col min="11" max="11" width="22.7109375" customWidth="1"/>
    <col min="12" max="12" width="17.140625" customWidth="1"/>
    <col min="13" max="13" width="21.7109375" customWidth="1"/>
    <col min="18" max="18" width="13.140625" customWidth="1"/>
    <col min="19" max="19" width="27.7109375" customWidth="1"/>
    <col min="24" max="24" width="15.5703125" customWidth="1"/>
    <col min="28" max="28" width="22.140625" customWidth="1"/>
    <col min="29" max="29" width="26.28515625" customWidth="1"/>
    <col min="30" max="30" width="28.85546875" customWidth="1"/>
  </cols>
  <sheetData>
    <row r="1" spans="1:3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6" t="s">
        <v>0</v>
      </c>
      <c r="O3" s="48"/>
      <c r="P3" s="46" t="s">
        <v>1</v>
      </c>
      <c r="Q3" s="48"/>
      <c r="R3" s="1"/>
      <c r="S3" s="1"/>
      <c r="T3" s="46" t="s">
        <v>2</v>
      </c>
      <c r="U3" s="47"/>
      <c r="V3" s="47"/>
      <c r="W3" s="2" t="s">
        <v>3</v>
      </c>
      <c r="X3" s="3"/>
      <c r="Y3" s="1"/>
      <c r="Z3" s="1"/>
      <c r="AA3" s="46" t="s">
        <v>4</v>
      </c>
      <c r="AB3" s="47"/>
      <c r="AC3" s="46"/>
      <c r="AD3" s="47"/>
    </row>
    <row r="4" spans="1:30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1"/>
    </row>
    <row r="5" spans="1:30">
      <c r="A5" s="49" t="s">
        <v>32</v>
      </c>
      <c r="B5" s="5" t="s">
        <v>33</v>
      </c>
      <c r="C5" s="5" t="s">
        <v>34</v>
      </c>
      <c r="D5" s="6"/>
      <c r="E5" s="6"/>
      <c r="F5" s="5">
        <v>1775</v>
      </c>
      <c r="G5" s="5">
        <v>0.7</v>
      </c>
      <c r="H5" s="5" t="s">
        <v>35</v>
      </c>
      <c r="I5" s="5">
        <v>3190</v>
      </c>
      <c r="J5" s="5">
        <v>2430</v>
      </c>
      <c r="K5" s="5">
        <v>1730</v>
      </c>
      <c r="L5" s="7" t="s">
        <v>36</v>
      </c>
      <c r="M5" s="8"/>
      <c r="N5" s="9" t="s">
        <v>37</v>
      </c>
      <c r="O5" s="9" t="s">
        <v>37</v>
      </c>
      <c r="P5" s="9" t="s">
        <v>37</v>
      </c>
      <c r="Q5" s="9" t="s">
        <v>37</v>
      </c>
      <c r="R5" s="9" t="s">
        <v>37</v>
      </c>
      <c r="S5" s="9" t="s">
        <v>37</v>
      </c>
      <c r="T5" s="9" t="s">
        <v>37</v>
      </c>
      <c r="U5" s="9" t="s">
        <v>37</v>
      </c>
      <c r="V5" s="9" t="s">
        <v>37</v>
      </c>
      <c r="W5" s="9" t="s">
        <v>37</v>
      </c>
      <c r="X5" s="9" t="s">
        <v>37</v>
      </c>
      <c r="Y5" s="9" t="s">
        <v>37</v>
      </c>
      <c r="Z5" s="9" t="s">
        <v>37</v>
      </c>
      <c r="AA5" s="9" t="s">
        <v>37</v>
      </c>
      <c r="AB5" s="9" t="s">
        <v>37</v>
      </c>
      <c r="AC5" s="9" t="s">
        <v>37</v>
      </c>
      <c r="AD5" s="1"/>
    </row>
    <row r="6" spans="1:30">
      <c r="A6" s="50"/>
      <c r="B6" s="10" t="s">
        <v>38</v>
      </c>
      <c r="C6" s="10" t="s">
        <v>39</v>
      </c>
      <c r="D6" s="11"/>
      <c r="E6" s="10">
        <v>2194</v>
      </c>
      <c r="F6" s="10">
        <v>4001</v>
      </c>
      <c r="G6" s="10">
        <v>0.83</v>
      </c>
      <c r="H6" s="10" t="s">
        <v>40</v>
      </c>
      <c r="I6" s="10">
        <v>4436</v>
      </c>
      <c r="J6" s="10">
        <v>2615</v>
      </c>
      <c r="K6" s="10">
        <v>7528</v>
      </c>
      <c r="L6" s="10" t="s">
        <v>36</v>
      </c>
      <c r="M6" s="11"/>
      <c r="N6" s="9">
        <f>CONVERT(O6,"lbm","kg")</f>
        <v>19440.061793460001</v>
      </c>
      <c r="O6" s="9">
        <v>42858</v>
      </c>
      <c r="P6" s="9">
        <f>CONVERT(Q6,"lbm","kg")</f>
        <v>11503.1025032</v>
      </c>
      <c r="Q6" s="9">
        <v>25360</v>
      </c>
      <c r="R6" s="9">
        <f>Q6/O6</f>
        <v>0.59172149890335524</v>
      </c>
      <c r="S6" s="9">
        <v>4.3899999999999997</v>
      </c>
      <c r="T6" s="12">
        <v>2.0830000000000002</v>
      </c>
      <c r="U6" s="9">
        <v>1.823</v>
      </c>
      <c r="V6" s="9">
        <v>8.1890000000000001</v>
      </c>
      <c r="W6" s="9">
        <v>20.751999999999999</v>
      </c>
      <c r="X6" s="9">
        <v>696</v>
      </c>
      <c r="Y6" s="9">
        <f>S6/(T6^2*W6)</f>
        <v>4.8755770220527933E-2</v>
      </c>
      <c r="Z6" s="9">
        <f>S6/(T6^2*V6)</f>
        <v>0.12355351613339792</v>
      </c>
      <c r="AA6" s="13">
        <f>P6-0.2*N6-2*X6-500</f>
        <v>5723.0901445079999</v>
      </c>
      <c r="AB6" s="13">
        <f>W6*((T6+U6)/2)</f>
        <v>40.528655999999998</v>
      </c>
      <c r="AC6" s="13">
        <f>V6*((T6+U6)/2)</f>
        <v>15.993117</v>
      </c>
      <c r="AD6" s="1"/>
    </row>
    <row r="7" spans="1:30">
      <c r="A7" s="51"/>
      <c r="B7" s="14" t="s">
        <v>41</v>
      </c>
      <c r="C7" s="14" t="s">
        <v>42</v>
      </c>
      <c r="D7" s="14" t="s">
        <v>43</v>
      </c>
      <c r="E7" s="14"/>
      <c r="F7" s="14">
        <v>9625</v>
      </c>
      <c r="G7" s="14">
        <v>0.82</v>
      </c>
      <c r="H7" s="14" t="s">
        <v>44</v>
      </c>
      <c r="I7" s="14">
        <v>6076</v>
      </c>
      <c r="J7" s="14">
        <v>2450</v>
      </c>
      <c r="K7" s="14">
        <v>18500</v>
      </c>
      <c r="L7" s="14" t="s">
        <v>36</v>
      </c>
      <c r="M7" s="15" t="s">
        <v>45</v>
      </c>
      <c r="N7" s="9" t="s">
        <v>37</v>
      </c>
      <c r="O7" s="9" t="s">
        <v>37</v>
      </c>
      <c r="P7" s="9" t="s">
        <v>37</v>
      </c>
      <c r="Q7" s="9" t="s">
        <v>37</v>
      </c>
      <c r="R7" s="9" t="s">
        <v>37</v>
      </c>
      <c r="S7" s="9" t="s">
        <v>37</v>
      </c>
      <c r="T7" s="9" t="s">
        <v>37</v>
      </c>
      <c r="U7" s="9" t="s">
        <v>37</v>
      </c>
      <c r="V7" s="9" t="s">
        <v>37</v>
      </c>
      <c r="W7" s="9" t="s">
        <v>37</v>
      </c>
      <c r="X7" s="9" t="s">
        <v>37</v>
      </c>
      <c r="Y7" s="9" t="s">
        <v>37</v>
      </c>
      <c r="Z7" s="9" t="s">
        <v>37</v>
      </c>
      <c r="AA7" s="9" t="s">
        <v>37</v>
      </c>
      <c r="AB7" s="9" t="s">
        <v>37</v>
      </c>
      <c r="AC7" s="9" t="s">
        <v>37</v>
      </c>
      <c r="AD7" s="1"/>
    </row>
    <row r="8" spans="1:30">
      <c r="A8" s="52" t="s">
        <v>46</v>
      </c>
      <c r="B8" s="10" t="s">
        <v>47</v>
      </c>
      <c r="C8" s="10" t="s">
        <v>48</v>
      </c>
      <c r="D8" s="10">
        <v>6450</v>
      </c>
      <c r="E8" s="10">
        <v>2200</v>
      </c>
      <c r="F8" s="10">
        <v>4900</v>
      </c>
      <c r="G8" s="10">
        <v>0.9</v>
      </c>
      <c r="H8" s="10" t="s">
        <v>49</v>
      </c>
      <c r="I8" s="16">
        <v>6000</v>
      </c>
      <c r="J8" s="10">
        <v>2150</v>
      </c>
      <c r="K8" s="10">
        <v>6722</v>
      </c>
      <c r="L8" s="10" t="s">
        <v>50</v>
      </c>
      <c r="M8" s="10">
        <v>3803.75</v>
      </c>
      <c r="N8" s="9">
        <f t="shared" ref="N8:N11" si="0">CONVERT(O8,"lbm","kg")</f>
        <v>33112.243010000006</v>
      </c>
      <c r="O8" s="9">
        <v>73000</v>
      </c>
      <c r="P8" s="9">
        <f t="shared" ref="P8:P11" si="1">CONVERT(Q8,"lbm","kg")</f>
        <v>16374.684557</v>
      </c>
      <c r="Q8" s="9">
        <v>36100</v>
      </c>
      <c r="R8" s="9">
        <f t="shared" ref="R8:R11" si="2">Q8/O8</f>
        <v>0.4945205479452055</v>
      </c>
      <c r="S8" s="9">
        <v>3.96</v>
      </c>
      <c r="T8" s="9">
        <v>2.3370000000000002</v>
      </c>
      <c r="U8" s="9">
        <v>1.88</v>
      </c>
      <c r="V8" s="9">
        <v>13.005000000000001</v>
      </c>
      <c r="W8" s="9">
        <v>24.408999999999999</v>
      </c>
      <c r="X8" s="9">
        <v>551</v>
      </c>
      <c r="Y8" s="9">
        <f t="shared" ref="Y8:Y11" si="3">S8/(T8^2*W8)</f>
        <v>2.9704878048706224E-2</v>
      </c>
      <c r="Z8" s="9">
        <f t="shared" ref="Z8:Z11" si="4">S8/(T8^2*V8)</f>
        <v>5.5752892602143028E-2</v>
      </c>
      <c r="AA8" s="13">
        <f>P8-0.2*N8-3*X8-500</f>
        <v>7599.2359550000001</v>
      </c>
      <c r="AB8" s="13">
        <f t="shared" ref="AB8:AB11" si="5">W8*((T8+U8)/2)</f>
        <v>51.466376500000003</v>
      </c>
      <c r="AC8" s="13">
        <f t="shared" ref="AC8:AC11" si="6">V8*((T8+U8)/2)</f>
        <v>27.421042500000006</v>
      </c>
      <c r="AD8" s="1"/>
    </row>
    <row r="9" spans="1:30">
      <c r="A9" s="51"/>
      <c r="B9" s="9" t="s">
        <v>51</v>
      </c>
      <c r="C9" s="9" t="s">
        <v>52</v>
      </c>
      <c r="D9" s="9">
        <v>4145</v>
      </c>
      <c r="E9" s="9">
        <v>1590</v>
      </c>
      <c r="F9" s="9">
        <v>4950</v>
      </c>
      <c r="G9" s="9">
        <v>0.86199999999999999</v>
      </c>
      <c r="H9" s="9" t="s">
        <v>53</v>
      </c>
      <c r="I9" s="9">
        <v>5878</v>
      </c>
      <c r="J9" s="9">
        <v>4484</v>
      </c>
      <c r="K9" s="9">
        <v>7000</v>
      </c>
      <c r="L9" s="9" t="s">
        <v>36</v>
      </c>
      <c r="M9" s="17">
        <v>3089.71</v>
      </c>
      <c r="N9" s="9">
        <f t="shared" si="0"/>
        <v>19413.753436000003</v>
      </c>
      <c r="O9" s="9">
        <v>42800</v>
      </c>
      <c r="P9" s="9">
        <f t="shared" si="1"/>
        <v>11226.411157500001</v>
      </c>
      <c r="Q9" s="9">
        <v>24750</v>
      </c>
      <c r="R9" s="9">
        <f t="shared" si="2"/>
        <v>0.57827102803738317</v>
      </c>
      <c r="S9" s="9">
        <v>3.79</v>
      </c>
      <c r="T9" s="9">
        <v>2.34</v>
      </c>
      <c r="U9" s="9">
        <v>1.88</v>
      </c>
      <c r="V9" s="9">
        <v>7.98</v>
      </c>
      <c r="W9" s="9">
        <v>20.22</v>
      </c>
      <c r="X9" s="9">
        <v>623.5</v>
      </c>
      <c r="Y9" s="9">
        <f t="shared" si="3"/>
        <v>3.4231532621042886E-2</v>
      </c>
      <c r="Z9" s="9">
        <f t="shared" si="4"/>
        <v>8.6737041302943241E-2</v>
      </c>
      <c r="AA9" s="13">
        <f t="shared" ref="AA9:AA11" si="7">P9-0.2*N9-2*X9-500</f>
        <v>5596.6604702999994</v>
      </c>
      <c r="AB9" s="13">
        <f t="shared" si="5"/>
        <v>42.664199999999994</v>
      </c>
      <c r="AC9" s="13">
        <f t="shared" si="6"/>
        <v>16.837800000000001</v>
      </c>
      <c r="AD9" s="1"/>
    </row>
    <row r="10" spans="1:30">
      <c r="A10" s="52" t="s">
        <v>54</v>
      </c>
      <c r="B10" s="9" t="s">
        <v>55</v>
      </c>
      <c r="C10" s="9" t="s">
        <v>56</v>
      </c>
      <c r="D10" s="1"/>
      <c r="E10" s="9">
        <v>1600</v>
      </c>
      <c r="F10" s="13"/>
      <c r="G10" s="9">
        <v>0.84</v>
      </c>
      <c r="H10" s="9" t="s">
        <v>49</v>
      </c>
      <c r="I10" s="9">
        <v>4840</v>
      </c>
      <c r="J10" s="9">
        <v>3170</v>
      </c>
      <c r="K10" s="9">
        <v>7665</v>
      </c>
      <c r="L10" s="9" t="s">
        <v>36</v>
      </c>
      <c r="M10" s="9" t="s">
        <v>57</v>
      </c>
      <c r="N10" s="9">
        <f t="shared" si="0"/>
        <v>17916.898615000002</v>
      </c>
      <c r="O10" s="9">
        <v>39500</v>
      </c>
      <c r="P10" s="9">
        <f t="shared" si="1"/>
        <v>10609.07194193</v>
      </c>
      <c r="Q10" s="9">
        <v>23389</v>
      </c>
      <c r="R10" s="9">
        <f t="shared" si="2"/>
        <v>0.59212658227848103</v>
      </c>
      <c r="S10" s="9">
        <v>3.17</v>
      </c>
      <c r="T10" s="9">
        <v>1.96</v>
      </c>
      <c r="U10" s="9">
        <v>1.83</v>
      </c>
      <c r="V10" s="9">
        <v>7.67</v>
      </c>
      <c r="W10" s="9">
        <v>22.3</v>
      </c>
      <c r="X10" s="9">
        <v>696</v>
      </c>
      <c r="Y10" s="9">
        <f t="shared" si="3"/>
        <v>3.7003453344365111E-2</v>
      </c>
      <c r="Z10" s="9">
        <f t="shared" si="4"/>
        <v>0.1075850077678412</v>
      </c>
      <c r="AA10" s="13">
        <f t="shared" si="7"/>
        <v>5133.6922189300003</v>
      </c>
      <c r="AB10" s="13">
        <f t="shared" si="5"/>
        <v>42.258500000000005</v>
      </c>
      <c r="AC10" s="13">
        <f t="shared" si="6"/>
        <v>14.534649999999999</v>
      </c>
      <c r="AD10" s="1"/>
    </row>
    <row r="11" spans="1:30">
      <c r="A11" s="50"/>
      <c r="B11" s="9" t="s">
        <v>58</v>
      </c>
      <c r="C11" s="9" t="s">
        <v>59</v>
      </c>
      <c r="D11" s="9">
        <v>3380</v>
      </c>
      <c r="E11" s="9">
        <v>1505</v>
      </c>
      <c r="F11" s="9">
        <v>2514</v>
      </c>
      <c r="G11" s="9">
        <v>0.93500000000000005</v>
      </c>
      <c r="H11" s="9" t="s">
        <v>53</v>
      </c>
      <c r="I11" s="9">
        <v>5280</v>
      </c>
      <c r="J11" s="9">
        <v>4702</v>
      </c>
      <c r="K11" s="13"/>
      <c r="L11" s="9" t="s">
        <v>36</v>
      </c>
      <c r="M11" s="17">
        <v>4041.33</v>
      </c>
      <c r="N11" s="9">
        <f t="shared" si="0"/>
        <v>16601.480742</v>
      </c>
      <c r="O11" s="9">
        <v>36600</v>
      </c>
      <c r="P11" s="9">
        <f t="shared" si="1"/>
        <v>10038.45274047</v>
      </c>
      <c r="Q11" s="9">
        <v>22131</v>
      </c>
      <c r="R11" s="9">
        <f t="shared" si="2"/>
        <v>0.60467213114754104</v>
      </c>
      <c r="S11" s="9">
        <v>2.9449999999999998</v>
      </c>
      <c r="T11" s="9">
        <v>1.68</v>
      </c>
      <c r="U11" s="9">
        <v>1.73</v>
      </c>
      <c r="V11" s="9">
        <v>7.67</v>
      </c>
      <c r="W11" s="9">
        <v>22.53</v>
      </c>
      <c r="X11" s="18">
        <v>744.4</v>
      </c>
      <c r="Y11" s="9">
        <f t="shared" si="3"/>
        <v>4.6313280453474479E-2</v>
      </c>
      <c r="Z11" s="9">
        <f t="shared" si="4"/>
        <v>0.13604148743373926</v>
      </c>
      <c r="AA11" s="13">
        <f t="shared" si="7"/>
        <v>4729.3565920699994</v>
      </c>
      <c r="AB11" s="13">
        <f t="shared" si="5"/>
        <v>38.413650000000004</v>
      </c>
      <c r="AC11" s="13">
        <f t="shared" si="6"/>
        <v>13.077350000000001</v>
      </c>
      <c r="AD11" s="1"/>
    </row>
    <row r="12" spans="1:30">
      <c r="A12" s="50"/>
      <c r="B12" s="7" t="s">
        <v>60</v>
      </c>
      <c r="C12" s="7" t="s">
        <v>61</v>
      </c>
      <c r="D12" s="7"/>
      <c r="E12" s="7">
        <v>1000</v>
      </c>
      <c r="F12" s="7">
        <v>2774</v>
      </c>
      <c r="G12" s="7">
        <v>0.8</v>
      </c>
      <c r="H12" s="7" t="s">
        <v>62</v>
      </c>
      <c r="I12" s="7">
        <v>3580</v>
      </c>
      <c r="J12" s="7">
        <v>2480</v>
      </c>
      <c r="K12" s="7">
        <v>5907</v>
      </c>
      <c r="L12" s="7" t="s">
        <v>36</v>
      </c>
      <c r="M12" s="7" t="s">
        <v>63</v>
      </c>
      <c r="N12" s="9" t="s">
        <v>37</v>
      </c>
      <c r="O12" s="9" t="s">
        <v>37</v>
      </c>
      <c r="P12" s="9" t="s">
        <v>37</v>
      </c>
      <c r="Q12" s="9" t="s">
        <v>37</v>
      </c>
      <c r="R12" s="9" t="s">
        <v>37</v>
      </c>
      <c r="S12" s="9" t="s">
        <v>37</v>
      </c>
      <c r="T12" s="9" t="s">
        <v>37</v>
      </c>
      <c r="U12" s="9" t="s">
        <v>37</v>
      </c>
      <c r="V12" s="9" t="s">
        <v>37</v>
      </c>
      <c r="W12" s="9" t="s">
        <v>37</v>
      </c>
      <c r="X12" s="9" t="s">
        <v>37</v>
      </c>
      <c r="Y12" s="9" t="s">
        <v>37</v>
      </c>
      <c r="Z12" s="9" t="s">
        <v>37</v>
      </c>
      <c r="AA12" s="9" t="s">
        <v>37</v>
      </c>
      <c r="AB12" s="9" t="s">
        <v>37</v>
      </c>
      <c r="AC12" s="9" t="s">
        <v>37</v>
      </c>
      <c r="AD12" s="1"/>
    </row>
    <row r="13" spans="1:30">
      <c r="A13" s="51"/>
      <c r="B13" s="9" t="s">
        <v>64</v>
      </c>
      <c r="C13" s="13"/>
      <c r="D13" s="9">
        <v>3200</v>
      </c>
      <c r="E13" s="9">
        <v>1400</v>
      </c>
      <c r="F13" s="9">
        <v>2765</v>
      </c>
      <c r="G13" s="9">
        <v>0.8</v>
      </c>
      <c r="H13" s="9" t="s">
        <v>49</v>
      </c>
      <c r="I13" s="9">
        <v>3530</v>
      </c>
      <c r="J13" s="9">
        <v>2600</v>
      </c>
      <c r="K13" s="9">
        <v>5907</v>
      </c>
      <c r="L13" s="9" t="s">
        <v>36</v>
      </c>
      <c r="M13" s="17" t="s">
        <v>65</v>
      </c>
      <c r="N13" s="9">
        <f>CONVERT(O13,"lbm","kg")</f>
        <v>13959.30518675</v>
      </c>
      <c r="O13" s="9">
        <v>30775</v>
      </c>
      <c r="P13" s="9">
        <f>CONVERT(Q13,"lbm","kg")</f>
        <v>8271.2568669500015</v>
      </c>
      <c r="Q13" s="9">
        <v>18235</v>
      </c>
      <c r="R13" s="9">
        <f>Q13/O13</f>
        <v>0.59252640129975631</v>
      </c>
      <c r="S13" s="9">
        <v>3.82</v>
      </c>
      <c r="T13" s="9">
        <v>1.68</v>
      </c>
      <c r="U13" s="9">
        <v>1.73</v>
      </c>
      <c r="V13" s="9">
        <v>7.7</v>
      </c>
      <c r="W13" s="9">
        <v>19.350000000000001</v>
      </c>
      <c r="X13" s="9">
        <v>521.6</v>
      </c>
      <c r="Y13" s="9">
        <f>S13/(T13^2*W13)</f>
        <v>6.9946152448920995E-2</v>
      </c>
      <c r="Z13" s="9">
        <f>S13/(T13^2*V13)</f>
        <v>0.17577377271254824</v>
      </c>
      <c r="AA13" s="13">
        <f>P13-0.2*N13-2*X13-500</f>
        <v>3936.1958296000021</v>
      </c>
      <c r="AB13" s="13">
        <f>W13*((T13+U13)/2)</f>
        <v>32.991750000000003</v>
      </c>
      <c r="AC13" s="13">
        <f>V13*((T13+U13)/2)</f>
        <v>13.128500000000001</v>
      </c>
      <c r="AD13" s="1"/>
    </row>
    <row r="14" spans="1:30">
      <c r="A14" s="52" t="s">
        <v>66</v>
      </c>
      <c r="B14" s="7" t="s">
        <v>67</v>
      </c>
      <c r="C14" s="7" t="s">
        <v>68</v>
      </c>
      <c r="D14" s="7"/>
      <c r="E14" s="8"/>
      <c r="F14" s="7">
        <v>2902</v>
      </c>
      <c r="G14" s="7">
        <v>0.81</v>
      </c>
      <c r="H14" s="7">
        <v>9</v>
      </c>
      <c r="I14" s="7">
        <v>4440</v>
      </c>
      <c r="J14" s="7">
        <v>2296</v>
      </c>
      <c r="K14" s="7">
        <v>3850</v>
      </c>
      <c r="L14" s="8"/>
      <c r="M14" s="8"/>
      <c r="N14" s="9" t="s">
        <v>37</v>
      </c>
      <c r="O14" s="9" t="s">
        <v>37</v>
      </c>
      <c r="P14" s="9" t="s">
        <v>37</v>
      </c>
      <c r="Q14" s="9" t="s">
        <v>37</v>
      </c>
      <c r="R14" s="9" t="s">
        <v>37</v>
      </c>
      <c r="S14" s="9" t="s">
        <v>37</v>
      </c>
      <c r="T14" s="9" t="s">
        <v>37</v>
      </c>
      <c r="U14" s="9" t="s">
        <v>37</v>
      </c>
      <c r="V14" s="9" t="s">
        <v>37</v>
      </c>
      <c r="W14" s="9" t="s">
        <v>37</v>
      </c>
      <c r="X14" s="9" t="s">
        <v>37</v>
      </c>
      <c r="Y14" s="9" t="s">
        <v>37</v>
      </c>
      <c r="Z14" s="9" t="s">
        <v>37</v>
      </c>
      <c r="AA14" s="9" t="s">
        <v>37</v>
      </c>
      <c r="AB14" s="9" t="s">
        <v>37</v>
      </c>
      <c r="AC14" s="9" t="s">
        <v>37</v>
      </c>
      <c r="AD14" s="1"/>
    </row>
    <row r="15" spans="1:30">
      <c r="A15" s="50"/>
      <c r="B15" s="14" t="s">
        <v>69</v>
      </c>
      <c r="C15" s="14" t="s">
        <v>70</v>
      </c>
      <c r="D15" s="14"/>
      <c r="E15" s="19"/>
      <c r="F15" s="14">
        <v>7139</v>
      </c>
      <c r="G15" s="20">
        <v>0.9</v>
      </c>
      <c r="H15" s="14">
        <v>16</v>
      </c>
      <c r="I15" s="14">
        <v>5490</v>
      </c>
      <c r="J15" s="14">
        <v>2207</v>
      </c>
      <c r="K15" s="14">
        <v>15125</v>
      </c>
      <c r="L15" s="14" t="s">
        <v>36</v>
      </c>
      <c r="M15" s="19"/>
      <c r="N15" s="9" t="s">
        <v>37</v>
      </c>
      <c r="O15" s="9" t="s">
        <v>37</v>
      </c>
      <c r="P15" s="9" t="s">
        <v>37</v>
      </c>
      <c r="Q15" s="9" t="s">
        <v>37</v>
      </c>
      <c r="R15" s="9" t="s">
        <v>37</v>
      </c>
      <c r="S15" s="9" t="s">
        <v>37</v>
      </c>
      <c r="T15" s="9" t="s">
        <v>37</v>
      </c>
      <c r="U15" s="9" t="s">
        <v>37</v>
      </c>
      <c r="V15" s="9" t="s">
        <v>37</v>
      </c>
      <c r="W15" s="9" t="s">
        <v>37</v>
      </c>
      <c r="X15" s="9" t="s">
        <v>37</v>
      </c>
      <c r="Y15" s="9" t="s">
        <v>37</v>
      </c>
      <c r="Z15" s="9" t="s">
        <v>37</v>
      </c>
      <c r="AA15" s="9" t="s">
        <v>37</v>
      </c>
      <c r="AB15" s="9" t="s">
        <v>37</v>
      </c>
      <c r="AC15" s="9" t="s">
        <v>37</v>
      </c>
      <c r="AD15" s="1"/>
    </row>
    <row r="16" spans="1:30">
      <c r="A16" s="51"/>
      <c r="B16" s="14" t="s">
        <v>71</v>
      </c>
      <c r="C16" s="14" t="s">
        <v>72</v>
      </c>
      <c r="D16" s="14"/>
      <c r="E16" s="19"/>
      <c r="F16" s="14">
        <v>5700</v>
      </c>
      <c r="G16" s="20">
        <v>0.92500000000000004</v>
      </c>
      <c r="H16" s="14">
        <v>17</v>
      </c>
      <c r="I16" s="14">
        <v>5880</v>
      </c>
      <c r="J16" s="14">
        <v>2450</v>
      </c>
      <c r="K16" s="14">
        <v>16500</v>
      </c>
      <c r="L16" s="14" t="s">
        <v>36</v>
      </c>
      <c r="M16" s="19"/>
      <c r="N16" s="9" t="s">
        <v>37</v>
      </c>
      <c r="O16" s="9" t="s">
        <v>37</v>
      </c>
      <c r="P16" s="9" t="s">
        <v>37</v>
      </c>
      <c r="Q16" s="9" t="s">
        <v>37</v>
      </c>
      <c r="R16" s="9" t="s">
        <v>37</v>
      </c>
      <c r="S16" s="9" t="s">
        <v>37</v>
      </c>
      <c r="T16" s="9" t="s">
        <v>37</v>
      </c>
      <c r="U16" s="9" t="s">
        <v>37</v>
      </c>
      <c r="V16" s="9" t="s">
        <v>37</v>
      </c>
      <c r="W16" s="9" t="s">
        <v>37</v>
      </c>
      <c r="X16" s="9" t="s">
        <v>37</v>
      </c>
      <c r="Y16" s="9" t="s">
        <v>37</v>
      </c>
      <c r="Z16" s="9" t="s">
        <v>37</v>
      </c>
      <c r="AA16" s="9" t="s">
        <v>37</v>
      </c>
      <c r="AB16" s="9" t="s">
        <v>37</v>
      </c>
      <c r="AC16" s="9" t="s">
        <v>37</v>
      </c>
      <c r="AD16" s="1"/>
    </row>
    <row r="17" spans="1:30">
      <c r="A17" s="52" t="s">
        <v>73</v>
      </c>
      <c r="B17" s="14" t="s">
        <v>74</v>
      </c>
      <c r="C17" s="14" t="s">
        <v>75</v>
      </c>
      <c r="D17" s="19"/>
      <c r="E17" s="14">
        <v>2235</v>
      </c>
      <c r="F17" s="14">
        <v>6385</v>
      </c>
      <c r="G17" s="14">
        <v>0.9</v>
      </c>
      <c r="H17" s="14" t="s">
        <v>76</v>
      </c>
      <c r="I17" s="14">
        <v>6250</v>
      </c>
      <c r="J17" s="19"/>
      <c r="K17" s="14">
        <v>18250</v>
      </c>
      <c r="L17" s="14" t="s">
        <v>36</v>
      </c>
      <c r="M17" s="19"/>
      <c r="N17" s="9" t="s">
        <v>37</v>
      </c>
      <c r="O17" s="9" t="s">
        <v>37</v>
      </c>
      <c r="P17" s="9" t="s">
        <v>37</v>
      </c>
      <c r="Q17" s="9" t="s">
        <v>37</v>
      </c>
      <c r="R17" s="9" t="s">
        <v>37</v>
      </c>
      <c r="S17" s="9" t="s">
        <v>37</v>
      </c>
      <c r="T17" s="9" t="s">
        <v>37</v>
      </c>
      <c r="U17" s="9" t="s">
        <v>37</v>
      </c>
      <c r="V17" s="9" t="s">
        <v>37</v>
      </c>
      <c r="W17" s="9" t="s">
        <v>37</v>
      </c>
      <c r="X17" s="9" t="s">
        <v>37</v>
      </c>
      <c r="Y17" s="9" t="s">
        <v>37</v>
      </c>
      <c r="Z17" s="9" t="s">
        <v>37</v>
      </c>
      <c r="AA17" s="9" t="s">
        <v>37</v>
      </c>
      <c r="AB17" s="9" t="s">
        <v>37</v>
      </c>
      <c r="AC17" s="9" t="s">
        <v>37</v>
      </c>
      <c r="AD17" s="1"/>
    </row>
    <row r="18" spans="1:30">
      <c r="A18" s="50"/>
      <c r="B18" s="14" t="s">
        <v>77</v>
      </c>
      <c r="C18" s="14" t="s">
        <v>78</v>
      </c>
      <c r="D18" s="19"/>
      <c r="E18" s="14">
        <v>1800</v>
      </c>
      <c r="F18" s="14">
        <v>6500</v>
      </c>
      <c r="G18" s="14">
        <v>0.9</v>
      </c>
      <c r="H18" s="14" t="s">
        <v>76</v>
      </c>
      <c r="I18" s="14">
        <v>6299</v>
      </c>
      <c r="J18" s="14" t="s">
        <v>79</v>
      </c>
      <c r="K18" s="14">
        <v>16900</v>
      </c>
      <c r="L18" s="14" t="s">
        <v>36</v>
      </c>
      <c r="M18" s="19"/>
      <c r="N18" s="9" t="s">
        <v>37</v>
      </c>
      <c r="O18" s="9" t="s">
        <v>37</v>
      </c>
      <c r="P18" s="9" t="s">
        <v>37</v>
      </c>
      <c r="Q18" s="9" t="s">
        <v>37</v>
      </c>
      <c r="R18" s="9" t="s">
        <v>37</v>
      </c>
      <c r="S18" s="9" t="s">
        <v>37</v>
      </c>
      <c r="T18" s="9" t="s">
        <v>37</v>
      </c>
      <c r="U18" s="9" t="s">
        <v>37</v>
      </c>
      <c r="V18" s="9" t="s">
        <v>37</v>
      </c>
      <c r="W18" s="9" t="s">
        <v>37</v>
      </c>
      <c r="X18" s="9" t="s">
        <v>37</v>
      </c>
      <c r="Y18" s="9" t="s">
        <v>37</v>
      </c>
      <c r="Z18" s="9" t="s">
        <v>37</v>
      </c>
      <c r="AA18" s="9" t="s">
        <v>37</v>
      </c>
      <c r="AB18" s="9" t="s">
        <v>37</v>
      </c>
      <c r="AC18" s="9" t="s">
        <v>37</v>
      </c>
      <c r="AD18" s="1"/>
    </row>
    <row r="19" spans="1:30">
      <c r="A19" s="50"/>
      <c r="B19" s="14" t="s">
        <v>80</v>
      </c>
      <c r="C19" s="14" t="s">
        <v>81</v>
      </c>
      <c r="D19" s="14"/>
      <c r="E19" s="14">
        <v>1800</v>
      </c>
      <c r="F19" s="14">
        <v>6500</v>
      </c>
      <c r="G19" s="14">
        <v>0.9</v>
      </c>
      <c r="H19" s="14" t="s">
        <v>76</v>
      </c>
      <c r="I19" s="14">
        <v>5858</v>
      </c>
      <c r="J19" s="19"/>
      <c r="K19" s="14">
        <v>16900</v>
      </c>
      <c r="L19" s="14" t="s">
        <v>36</v>
      </c>
      <c r="M19" s="21">
        <v>5373.54</v>
      </c>
      <c r="N19" s="9" t="s">
        <v>37</v>
      </c>
      <c r="O19" s="9" t="s">
        <v>37</v>
      </c>
      <c r="P19" s="9" t="s">
        <v>37</v>
      </c>
      <c r="Q19" s="9" t="s">
        <v>37</v>
      </c>
      <c r="R19" s="9" t="s">
        <v>37</v>
      </c>
      <c r="S19" s="9" t="s">
        <v>37</v>
      </c>
      <c r="T19" s="9" t="s">
        <v>37</v>
      </c>
      <c r="U19" s="9" t="s">
        <v>37</v>
      </c>
      <c r="V19" s="9" t="s">
        <v>37</v>
      </c>
      <c r="W19" s="9" t="s">
        <v>37</v>
      </c>
      <c r="X19" s="9" t="s">
        <v>37</v>
      </c>
      <c r="Y19" s="9" t="s">
        <v>37</v>
      </c>
      <c r="Z19" s="9" t="s">
        <v>37</v>
      </c>
      <c r="AA19" s="9" t="s">
        <v>37</v>
      </c>
      <c r="AB19" s="9" t="s">
        <v>37</v>
      </c>
      <c r="AC19" s="9" t="s">
        <v>37</v>
      </c>
      <c r="AD19" s="1"/>
    </row>
    <row r="20" spans="1:30">
      <c r="A20" s="51"/>
      <c r="B20" s="9" t="s">
        <v>82</v>
      </c>
      <c r="C20" s="9" t="s">
        <v>83</v>
      </c>
      <c r="D20" s="13"/>
      <c r="E20" s="9">
        <v>1000</v>
      </c>
      <c r="F20" s="9">
        <v>4050</v>
      </c>
      <c r="G20" s="9">
        <v>0.84</v>
      </c>
      <c r="H20" s="9" t="s">
        <v>84</v>
      </c>
      <c r="I20" s="9">
        <v>4750</v>
      </c>
      <c r="J20" s="13"/>
      <c r="K20" s="9">
        <v>7264</v>
      </c>
      <c r="L20" s="9" t="s">
        <v>36</v>
      </c>
      <c r="M20" s="13"/>
      <c r="N20" s="9">
        <f>CONVERT(O20,"lbm","kg")</f>
        <v>17962.257852000002</v>
      </c>
      <c r="O20" s="9">
        <v>39600</v>
      </c>
      <c r="P20" s="9">
        <f>CONVERT(Q20,"lbm","kg")</f>
        <v>10954.255735500001</v>
      </c>
      <c r="Q20" s="9">
        <v>24150</v>
      </c>
      <c r="R20" s="9">
        <f>Q20/O20</f>
        <v>0.60984848484848486</v>
      </c>
      <c r="S20" s="9">
        <v>3.4</v>
      </c>
      <c r="T20" s="9">
        <v>2.11</v>
      </c>
      <c r="U20" s="9">
        <v>1.85</v>
      </c>
      <c r="V20" s="9">
        <v>7.87</v>
      </c>
      <c r="W20" s="9">
        <v>20.37</v>
      </c>
      <c r="X20" s="9">
        <v>619</v>
      </c>
      <c r="Y20" s="9">
        <f>S20/(T20^2*W20)</f>
        <v>3.7490650631165578E-2</v>
      </c>
      <c r="Z20" s="9">
        <f>S20/(T20^2*V20)</f>
        <v>9.7037427364274814E-2</v>
      </c>
      <c r="AA20" s="13">
        <f>P20-0.2*N20-2*X20-500</f>
        <v>5623.8041651000003</v>
      </c>
      <c r="AB20" s="13">
        <f>W20*((T20+U20)/2)</f>
        <v>40.332599999999999</v>
      </c>
      <c r="AC20" s="13">
        <f>V20*((T20+U20)/2)</f>
        <v>15.582599999999999</v>
      </c>
      <c r="AD20" s="1"/>
    </row>
    <row r="21" spans="1:30">
      <c r="A21" s="52" t="s">
        <v>85</v>
      </c>
      <c r="B21" s="7">
        <v>750</v>
      </c>
      <c r="C21" s="22" t="s">
        <v>86</v>
      </c>
      <c r="D21" s="7">
        <v>1978</v>
      </c>
      <c r="E21" s="7">
        <v>2200</v>
      </c>
      <c r="F21" s="23"/>
      <c r="G21" s="7">
        <v>0.8</v>
      </c>
      <c r="H21" s="7" t="s">
        <v>87</v>
      </c>
      <c r="I21" s="24">
        <v>4696</v>
      </c>
      <c r="J21" s="7">
        <v>2245</v>
      </c>
      <c r="K21" s="25">
        <v>4750</v>
      </c>
      <c r="L21" s="7" t="s">
        <v>36</v>
      </c>
      <c r="M21" s="8"/>
      <c r="N21" s="9" t="s">
        <v>37</v>
      </c>
      <c r="O21" s="9" t="s">
        <v>37</v>
      </c>
      <c r="P21" s="9" t="s">
        <v>37</v>
      </c>
      <c r="Q21" s="9" t="s">
        <v>37</v>
      </c>
      <c r="R21" s="9" t="s">
        <v>37</v>
      </c>
      <c r="S21" s="9" t="s">
        <v>37</v>
      </c>
      <c r="T21" s="9" t="s">
        <v>37</v>
      </c>
      <c r="U21" s="9" t="s">
        <v>37</v>
      </c>
      <c r="V21" s="9" t="s">
        <v>37</v>
      </c>
      <c r="W21" s="9" t="s">
        <v>37</v>
      </c>
      <c r="X21" s="9" t="s">
        <v>37</v>
      </c>
      <c r="Y21" s="9" t="s">
        <v>37</v>
      </c>
      <c r="Z21" s="9" t="s">
        <v>37</v>
      </c>
      <c r="AA21" s="9" t="s">
        <v>37</v>
      </c>
      <c r="AB21" s="9" t="s">
        <v>37</v>
      </c>
      <c r="AC21" s="9" t="s">
        <v>37</v>
      </c>
      <c r="AD21" s="1"/>
    </row>
    <row r="22" spans="1:30">
      <c r="A22" s="51"/>
      <c r="B22" s="9">
        <v>4000</v>
      </c>
      <c r="C22" s="13"/>
      <c r="D22" s="9">
        <v>3190</v>
      </c>
      <c r="E22" s="9" t="s">
        <v>88</v>
      </c>
      <c r="F22" s="26">
        <v>2300</v>
      </c>
      <c r="G22" s="9">
        <v>0.8</v>
      </c>
      <c r="H22" s="9" t="s">
        <v>89</v>
      </c>
      <c r="I22" s="9">
        <v>5068</v>
      </c>
      <c r="J22" s="9">
        <v>2475</v>
      </c>
      <c r="K22" s="9">
        <v>6900</v>
      </c>
      <c r="L22" s="9" t="s">
        <v>36</v>
      </c>
      <c r="M22" s="9" t="s">
        <v>90</v>
      </c>
      <c r="N22" s="9">
        <f>CONVERT(O22,"lbm","kg")</f>
        <v>17916.898615000002</v>
      </c>
      <c r="O22" s="9">
        <v>39500</v>
      </c>
      <c r="P22" s="9">
        <f>CONVERT(Q22,"lbm","kg")</f>
        <v>10341.906036</v>
      </c>
      <c r="Q22" s="9">
        <v>22800</v>
      </c>
      <c r="R22" s="9">
        <f>Q22/O22</f>
        <v>0.57721518987341769</v>
      </c>
      <c r="S22" s="9">
        <v>3.26</v>
      </c>
      <c r="T22" s="9">
        <v>1.97</v>
      </c>
      <c r="U22" s="9">
        <v>1.83</v>
      </c>
      <c r="V22" s="9">
        <v>7.62</v>
      </c>
      <c r="W22" s="9">
        <v>21.08</v>
      </c>
      <c r="X22" s="27">
        <v>622.29999999999995</v>
      </c>
      <c r="Y22" s="9">
        <f>S22/(T22^2*W22)</f>
        <v>3.9848735179143044E-2</v>
      </c>
      <c r="Z22" s="9">
        <f>S22/(T22^2*V22)</f>
        <v>0.11023770834335109</v>
      </c>
      <c r="AA22" s="13">
        <f>P22-0.2*N22-2*X22-500</f>
        <v>5013.9263129999999</v>
      </c>
      <c r="AB22" s="13">
        <f>W22*((T22+U22)/2)</f>
        <v>40.051999999999992</v>
      </c>
      <c r="AC22" s="13">
        <f>V22*((T22+U22)/2)</f>
        <v>14.478</v>
      </c>
      <c r="AD22" s="1"/>
    </row>
    <row r="23" spans="1:3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8"/>
      <c r="Y23" s="28"/>
      <c r="Z23" s="28"/>
      <c r="AA23" s="1"/>
      <c r="AB23" s="1"/>
      <c r="AC23" s="1"/>
      <c r="AD23" s="1"/>
    </row>
    <row r="24" spans="1:30">
      <c r="A24" s="1"/>
      <c r="B24" s="3" t="s">
        <v>91</v>
      </c>
      <c r="C24" s="1"/>
      <c r="D24" s="1"/>
      <c r="E24" s="1"/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9"/>
      <c r="Q25" s="2" t="s">
        <v>92</v>
      </c>
      <c r="R25" s="30">
        <f>AVERAGE(R6,R8:R11,R13,R20,R22)</f>
        <v>0.58011273304170308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1"/>
      <c r="B26" s="1"/>
      <c r="C26" s="31" t="s">
        <v>93</v>
      </c>
      <c r="D26" s="3"/>
      <c r="E26" s="1"/>
      <c r="F26" s="1"/>
      <c r="G26" s="1"/>
      <c r="H26" s="1"/>
      <c r="I26" s="1"/>
      <c r="J26" s="1"/>
      <c r="K26" s="1"/>
      <c r="L26" s="1"/>
      <c r="M26" s="1"/>
      <c r="N26" s="3"/>
      <c r="O26" s="3"/>
      <c r="P26" s="3"/>
      <c r="Q26" s="2" t="s">
        <v>94</v>
      </c>
      <c r="R26" s="30">
        <f>AVERAGE(R6,R9:R11,R13,R20,R22)</f>
        <v>0.59234018805548849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1"/>
      <c r="B27" s="1"/>
      <c r="C27" s="22" t="s">
        <v>95</v>
      </c>
      <c r="D27" s="1"/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1"/>
      <c r="B28" s="1"/>
      <c r="C28" s="16" t="s">
        <v>96</v>
      </c>
      <c r="D28" s="1"/>
      <c r="E28" s="1"/>
      <c r="F28" s="3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1"/>
      <c r="B29" s="1"/>
      <c r="C29" s="1"/>
      <c r="D29" s="1"/>
      <c r="E29" s="1"/>
      <c r="F29" s="3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1"/>
      <c r="B30" s="1"/>
      <c r="C30" s="1"/>
      <c r="D30" s="1"/>
      <c r="E30" s="1"/>
      <c r="F30" s="3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1"/>
      <c r="B31" s="1"/>
      <c r="C31" s="1"/>
      <c r="D31" s="1"/>
      <c r="E31" s="1"/>
      <c r="F31" s="3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1"/>
      <c r="B32" s="1"/>
      <c r="C32" s="1"/>
      <c r="D32" s="1"/>
      <c r="E32" s="1"/>
      <c r="F32" s="3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1"/>
      <c r="B33" s="1"/>
      <c r="C33" s="1"/>
      <c r="D33" s="1"/>
      <c r="E33" s="1"/>
      <c r="F33" s="3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1"/>
      <c r="B34" s="1"/>
      <c r="C34" s="1"/>
      <c r="D34" s="1"/>
      <c r="E34" s="1"/>
      <c r="F34" s="3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1"/>
      <c r="B35" s="1"/>
      <c r="C35" s="1"/>
      <c r="D35" s="1"/>
      <c r="E35" s="1"/>
      <c r="F35" s="3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1"/>
      <c r="B36" s="1"/>
      <c r="C36" s="1"/>
      <c r="D36" s="1"/>
      <c r="E36" s="1"/>
      <c r="F36" s="3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1"/>
      <c r="B37" s="1"/>
      <c r="C37" s="1"/>
      <c r="D37" s="1"/>
      <c r="E37" s="1"/>
      <c r="F37" s="3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1"/>
      <c r="B38" s="1"/>
      <c r="C38" s="1"/>
      <c r="D38" s="1"/>
      <c r="E38" s="1"/>
      <c r="F38" s="3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1"/>
      <c r="B39" s="1"/>
      <c r="C39" s="1"/>
      <c r="D39" s="1"/>
      <c r="E39" s="1"/>
      <c r="F39" s="3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1"/>
      <c r="B40" s="1"/>
      <c r="C40" s="1"/>
      <c r="D40" s="1"/>
      <c r="E40" s="1"/>
      <c r="F40" s="3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1"/>
      <c r="B41" s="1"/>
      <c r="C41" s="1"/>
      <c r="D41" s="1"/>
      <c r="E41" s="1"/>
      <c r="F41" s="3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1"/>
      <c r="B42" s="1"/>
      <c r="C42" s="1"/>
      <c r="D42" s="1"/>
      <c r="E42" s="1"/>
      <c r="F42" s="3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</sheetData>
  <mergeCells count="11">
    <mergeCell ref="A21:A22"/>
    <mergeCell ref="A5:A7"/>
    <mergeCell ref="A8:A9"/>
    <mergeCell ref="A10:A13"/>
    <mergeCell ref="A14:A16"/>
    <mergeCell ref="A17:A20"/>
    <mergeCell ref="AA3:AB3"/>
    <mergeCell ref="AC3:AD3"/>
    <mergeCell ref="P3:Q3"/>
    <mergeCell ref="N3:O3"/>
    <mergeCell ref="T3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.75" customHeight="1"/>
  <cols>
    <col min="3" max="3" width="15.85546875" customWidth="1"/>
    <col min="4" max="4" width="28.85546875" customWidth="1"/>
    <col min="6" max="6" width="18.140625" customWidth="1"/>
    <col min="8" max="8" width="39.28515625" customWidth="1"/>
    <col min="9" max="9" width="11.85546875" customWidth="1"/>
    <col min="10" max="10" width="16.85546875" customWidth="1"/>
    <col min="11" max="11" width="20.5703125" customWidth="1"/>
    <col min="13" max="13" width="88.28515625" customWidth="1"/>
  </cols>
  <sheetData>
    <row r="1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>
      <c r="A2" s="33"/>
      <c r="B2" s="33"/>
      <c r="C2" s="33"/>
      <c r="D2" s="33"/>
      <c r="E2" s="33"/>
      <c r="F2" s="33"/>
      <c r="G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>
      <c r="A3" s="33"/>
      <c r="B3" s="4" t="s">
        <v>5</v>
      </c>
      <c r="C3" s="4" t="s">
        <v>6</v>
      </c>
      <c r="D3" s="34" t="s">
        <v>97</v>
      </c>
      <c r="E3" s="34" t="s">
        <v>98</v>
      </c>
      <c r="F3" s="34" t="s">
        <v>99</v>
      </c>
      <c r="G3" s="34" t="s">
        <v>100</v>
      </c>
      <c r="H3" s="34" t="s">
        <v>101</v>
      </c>
      <c r="I3" s="34" t="s">
        <v>102</v>
      </c>
      <c r="J3" s="34" t="s">
        <v>103</v>
      </c>
      <c r="K3" s="34" t="s">
        <v>104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>
      <c r="A4" s="33"/>
      <c r="B4" s="49" t="s">
        <v>32</v>
      </c>
      <c r="C4" s="5" t="s">
        <v>33</v>
      </c>
      <c r="D4" s="35" t="s">
        <v>105</v>
      </c>
      <c r="E4" s="35" t="s">
        <v>106</v>
      </c>
      <c r="F4" s="35">
        <v>1615</v>
      </c>
      <c r="G4" s="35">
        <v>2.7</v>
      </c>
      <c r="H4" s="33"/>
      <c r="I4" s="35">
        <v>170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>
      <c r="A5" s="33"/>
      <c r="B5" s="50"/>
      <c r="C5" s="10" t="s">
        <v>38</v>
      </c>
      <c r="D5" s="35" t="s">
        <v>107</v>
      </c>
      <c r="E5" s="36" t="s">
        <v>106</v>
      </c>
      <c r="F5" s="37">
        <v>7638</v>
      </c>
      <c r="G5" s="35">
        <v>4.3</v>
      </c>
      <c r="H5" s="18" t="s">
        <v>108</v>
      </c>
      <c r="J5" s="18" t="s">
        <v>109</v>
      </c>
      <c r="K5" s="35"/>
      <c r="L5" s="33"/>
      <c r="M5" s="38" t="s">
        <v>110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>
      <c r="A6" s="33"/>
      <c r="B6" s="51"/>
      <c r="C6" s="14" t="s">
        <v>41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>
      <c r="A7" s="33"/>
      <c r="B7" s="52" t="s">
        <v>46</v>
      </c>
      <c r="C7" s="10" t="s">
        <v>47</v>
      </c>
      <c r="D7" s="36" t="s">
        <v>111</v>
      </c>
      <c r="E7" s="18" t="s">
        <v>106</v>
      </c>
      <c r="F7" s="39">
        <v>6725</v>
      </c>
      <c r="H7" s="18" t="s">
        <v>112</v>
      </c>
      <c r="I7" s="18">
        <v>551</v>
      </c>
      <c r="J7" s="33"/>
      <c r="K7" s="33"/>
      <c r="L7" s="33"/>
      <c r="M7" s="38" t="s">
        <v>113</v>
      </c>
      <c r="N7" s="38" t="s">
        <v>114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>
      <c r="A8" s="33"/>
      <c r="B8" s="51"/>
      <c r="C8" s="9" t="s">
        <v>51</v>
      </c>
      <c r="D8" s="36" t="s">
        <v>115</v>
      </c>
      <c r="E8" s="35" t="s">
        <v>106</v>
      </c>
      <c r="F8" s="40" t="s">
        <v>116</v>
      </c>
      <c r="G8" s="35">
        <v>4.0999999999999996</v>
      </c>
      <c r="H8" s="33"/>
      <c r="I8" s="33"/>
      <c r="J8" s="33"/>
      <c r="K8" s="33"/>
      <c r="L8" s="33"/>
      <c r="M8" s="38" t="s">
        <v>117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>
      <c r="A9" s="33"/>
      <c r="B9" s="52" t="s">
        <v>54</v>
      </c>
      <c r="C9" s="9" t="s">
        <v>55</v>
      </c>
      <c r="D9" s="41" t="s">
        <v>107</v>
      </c>
      <c r="E9" s="36" t="s">
        <v>106</v>
      </c>
      <c r="F9" s="37">
        <v>7638</v>
      </c>
      <c r="G9" s="35">
        <v>4.3</v>
      </c>
      <c r="H9" s="18" t="s">
        <v>108</v>
      </c>
      <c r="I9" s="18">
        <v>618.70000000000005</v>
      </c>
      <c r="J9" s="18" t="s">
        <v>109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>
      <c r="A10" s="33"/>
      <c r="B10" s="50"/>
      <c r="C10" s="9" t="s">
        <v>58</v>
      </c>
      <c r="D10" s="35" t="s">
        <v>118</v>
      </c>
      <c r="E10" s="35" t="s">
        <v>106</v>
      </c>
      <c r="F10" s="35">
        <v>7042</v>
      </c>
      <c r="G10" s="35" t="s">
        <v>119</v>
      </c>
      <c r="H10" s="35" t="s">
        <v>120</v>
      </c>
      <c r="I10" s="35">
        <v>744</v>
      </c>
      <c r="J10" s="35" t="s">
        <v>121</v>
      </c>
      <c r="K10" s="35">
        <v>4.3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>
      <c r="A11" s="33"/>
      <c r="B11" s="50"/>
      <c r="C11" s="7" t="s">
        <v>60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>
      <c r="A12" s="33"/>
      <c r="B12" s="51"/>
      <c r="C12" s="9" t="s">
        <v>64</v>
      </c>
      <c r="D12" s="36" t="s">
        <v>122</v>
      </c>
      <c r="E12" s="35" t="s">
        <v>106</v>
      </c>
      <c r="F12" s="35">
        <v>5907</v>
      </c>
      <c r="G12" s="35" t="s">
        <v>123</v>
      </c>
      <c r="H12" s="35" t="s">
        <v>124</v>
      </c>
      <c r="I12" s="35">
        <v>450</v>
      </c>
      <c r="J12" s="33"/>
      <c r="K12" s="33"/>
      <c r="L12" s="33"/>
      <c r="M12" s="38" t="s">
        <v>125</v>
      </c>
      <c r="N12" s="35" t="s">
        <v>126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>
      <c r="A13" s="33"/>
      <c r="B13" s="52" t="s">
        <v>66</v>
      </c>
      <c r="C13" s="7" t="s">
        <v>67</v>
      </c>
      <c r="D13" s="35" t="s">
        <v>127</v>
      </c>
      <c r="E13" s="35" t="s">
        <v>106</v>
      </c>
      <c r="F13" s="35">
        <v>3850</v>
      </c>
      <c r="G13" s="35" t="s">
        <v>128</v>
      </c>
      <c r="H13" s="35" t="s">
        <v>129</v>
      </c>
      <c r="I13" s="35">
        <v>408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>
      <c r="A14" s="33"/>
      <c r="B14" s="50"/>
      <c r="C14" s="14" t="s">
        <v>69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>
      <c r="A15" s="33"/>
      <c r="B15" s="51"/>
      <c r="C15" s="14" t="s">
        <v>71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>
      <c r="A16" s="33"/>
      <c r="B16" s="52" t="s">
        <v>73</v>
      </c>
      <c r="C16" s="14" t="s">
        <v>74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>
      <c r="A17" s="33"/>
      <c r="B17" s="50"/>
      <c r="C17" s="14" t="s">
        <v>77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>
      <c r="A18" s="33"/>
      <c r="B18" s="50"/>
      <c r="C18" s="14" t="s">
        <v>80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>
      <c r="A19" s="33"/>
      <c r="B19" s="51"/>
      <c r="C19" s="9" t="s">
        <v>82</v>
      </c>
      <c r="D19" s="35" t="s">
        <v>107</v>
      </c>
      <c r="E19" s="35" t="s">
        <v>106</v>
      </c>
      <c r="F19" s="35">
        <v>7638</v>
      </c>
      <c r="G19" s="35" t="s">
        <v>130</v>
      </c>
      <c r="H19" s="35" t="s">
        <v>131</v>
      </c>
      <c r="I19" s="35">
        <v>696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>
      <c r="A20" s="33"/>
      <c r="B20" s="52" t="s">
        <v>85</v>
      </c>
      <c r="C20" s="7">
        <v>750</v>
      </c>
      <c r="D20" s="42" t="s">
        <v>132</v>
      </c>
      <c r="E20" s="35" t="s">
        <v>106</v>
      </c>
      <c r="F20" s="43">
        <v>4750</v>
      </c>
      <c r="G20" s="33"/>
      <c r="H20" s="44" t="s">
        <v>133</v>
      </c>
      <c r="I20" s="35" t="s">
        <v>134</v>
      </c>
      <c r="J20" s="33"/>
      <c r="K20" s="33"/>
      <c r="L20" s="33"/>
      <c r="M20" s="38" t="s">
        <v>135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>
      <c r="A21" s="33"/>
      <c r="B21" s="51"/>
      <c r="C21" s="9">
        <v>4000</v>
      </c>
      <c r="D21" s="36" t="s">
        <v>122</v>
      </c>
      <c r="E21" s="35" t="s">
        <v>106</v>
      </c>
      <c r="F21" s="35">
        <v>6900</v>
      </c>
      <c r="G21" s="35" t="s">
        <v>123</v>
      </c>
      <c r="H21" s="45" t="s">
        <v>124</v>
      </c>
      <c r="I21" s="35">
        <v>696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6">
    <mergeCell ref="B20:B21"/>
    <mergeCell ref="B4:B6"/>
    <mergeCell ref="B7:B8"/>
    <mergeCell ref="B9:B12"/>
    <mergeCell ref="B13:B15"/>
    <mergeCell ref="B16:B19"/>
  </mergeCells>
  <hyperlinks>
    <hyperlink ref="M5" r:id="rId1" xr:uid="{00000000-0004-0000-0100-000000000000}"/>
    <hyperlink ref="M7" r:id="rId2" xr:uid="{00000000-0004-0000-0100-000001000000}"/>
    <hyperlink ref="N7" r:id="rId3" xr:uid="{00000000-0004-0000-0100-000002000000}"/>
    <hyperlink ref="M8" r:id="rId4" xr:uid="{00000000-0004-0000-0100-000003000000}"/>
    <hyperlink ref="M12" r:id="rId5" xr:uid="{00000000-0004-0000-0100-000004000000}"/>
    <hyperlink ref="M20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</cp:lastModifiedBy>
  <dcterms:modified xsi:type="dcterms:W3CDTF">2020-10-20T10:57:11Z</dcterms:modified>
</cp:coreProperties>
</file>